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ING" sheetId="1" r:id="rId4"/>
    <sheet state="visible" name="SUBTOTAL" sheetId="2" r:id="rId5"/>
    <sheet state="visible" name="SUMPRODUCT" sheetId="3" r:id="rId6"/>
    <sheet state="visible" name="ROUNDING" sheetId="4" r:id="rId7"/>
    <sheet state="visible" name="CEILING &amp;EVEN" sheetId="5" r:id="rId8"/>
    <sheet state="visible" name="RANDBETWEEN" sheetId="6" r:id="rId9"/>
    <sheet state="visible" name="INT&amp;ODD" sheetId="7" r:id="rId10"/>
    <sheet state="visible" name="ABS" sheetId="8" r:id="rId11"/>
    <sheet state="visible" name="EXP&amp;FACT" sheetId="9" r:id="rId12"/>
    <sheet state="visible" name="GCD&amp;LCM" sheetId="10" r:id="rId13"/>
    <sheet state="visible" name="MOD&amp;QUOTIENT" sheetId="11" r:id="rId14"/>
    <sheet state="visible" name="POWER&amp;SIGN" sheetId="12" r:id="rId15"/>
    <sheet state="visible" name="FLOOR" sheetId="13" r:id="rId16"/>
    <sheet state="visible" name="MODE" sheetId="14" r:id="rId17"/>
    <sheet state="visible" name="FORECAST" sheetId="15" r:id="rId18"/>
    <sheet state="visible" name="SQRT&amp;SUMSQ" sheetId="16" r:id="rId19"/>
    <sheet state="visible" name="TRUNCATE" sheetId="17" r:id="rId20"/>
  </sheets>
  <definedNames>
    <definedName hidden="1" localSheetId="1" name="_xlnm._FilterDatabase">SUBTOTAL!$B$2:$O$22</definedName>
  </definedNames>
  <calcPr/>
</workbook>
</file>

<file path=xl/sharedStrings.xml><?xml version="1.0" encoding="utf-8"?>
<sst xmlns="http://schemas.openxmlformats.org/spreadsheetml/2006/main" count="813" uniqueCount="457">
  <si>
    <t>County</t>
  </si>
  <si>
    <t>Constituency</t>
  </si>
  <si>
    <t>SUM</t>
  </si>
  <si>
    <t>COUNT NO. APPEARS</t>
  </si>
  <si>
    <t>SUMIFS</t>
  </si>
  <si>
    <t>SUMIF</t>
  </si>
  <si>
    <t>BARINGO</t>
  </si>
  <si>
    <t>baringo north</t>
  </si>
  <si>
    <t>tiaty</t>
  </si>
  <si>
    <t>baringo central</t>
  </si>
  <si>
    <t>bomet east</t>
  </si>
  <si>
    <t>baringo south</t>
  </si>
  <si>
    <t>kanduyi</t>
  </si>
  <si>
    <t>eldama ravine</t>
  </si>
  <si>
    <t>budalangi</t>
  </si>
  <si>
    <t>mogotio</t>
  </si>
  <si>
    <t>keiyo south</t>
  </si>
  <si>
    <t>mbeere south</t>
  </si>
  <si>
    <t>BOMET</t>
  </si>
  <si>
    <t>bomet central</t>
  </si>
  <si>
    <t>dadaab</t>
  </si>
  <si>
    <t>kasipul</t>
  </si>
  <si>
    <t>chepalungu</t>
  </si>
  <si>
    <t>isiolo north</t>
  </si>
  <si>
    <t>konoin</t>
  </si>
  <si>
    <t>kajiado east</t>
  </si>
  <si>
    <t>sotik</t>
  </si>
  <si>
    <t>butere</t>
  </si>
  <si>
    <t>BUNGOMA</t>
  </si>
  <si>
    <t>bumula</t>
  </si>
  <si>
    <t>bureti</t>
  </si>
  <si>
    <t>kabuchai</t>
  </si>
  <si>
    <t>juja</t>
  </si>
  <si>
    <t>kaloleni</t>
  </si>
  <si>
    <t>kimilili</t>
  </si>
  <si>
    <t>ndia</t>
  </si>
  <si>
    <t>mt.elgon</t>
  </si>
  <si>
    <t>bonchari</t>
  </si>
  <si>
    <t>sirisia</t>
  </si>
  <si>
    <t>nyakach</t>
  </si>
  <si>
    <t>tongaren</t>
  </si>
  <si>
    <t>kitui rural</t>
  </si>
  <si>
    <t>webuye east</t>
  </si>
  <si>
    <t>matuga</t>
  </si>
  <si>
    <t>webuye west</t>
  </si>
  <si>
    <t>laikipia west</t>
  </si>
  <si>
    <t>BUSIA</t>
  </si>
  <si>
    <t>lamu west</t>
  </si>
  <si>
    <t>butula</t>
  </si>
  <si>
    <t>kangundo</t>
  </si>
  <si>
    <t>funyula</t>
  </si>
  <si>
    <t>kibwezi east</t>
  </si>
  <si>
    <t>matayos</t>
  </si>
  <si>
    <t>lafey</t>
  </si>
  <si>
    <t>nambale</t>
  </si>
  <si>
    <t>moyale</t>
  </si>
  <si>
    <t>teso north</t>
  </si>
  <si>
    <t>buuri</t>
  </si>
  <si>
    <t>teso south</t>
  </si>
  <si>
    <t>suna west</t>
  </si>
  <si>
    <t>ELGEYO/MARAKWET</t>
  </si>
  <si>
    <t>keiyo north</t>
  </si>
  <si>
    <t>kisauni</t>
  </si>
  <si>
    <t>kandara</t>
  </si>
  <si>
    <t>marakwet east</t>
  </si>
  <si>
    <t>langata</t>
  </si>
  <si>
    <t>marakwet west</t>
  </si>
  <si>
    <t>gilgil</t>
  </si>
  <si>
    <t>EMBU</t>
  </si>
  <si>
    <t>manyatta</t>
  </si>
  <si>
    <t>aldai</t>
  </si>
  <si>
    <t>mbeere north</t>
  </si>
  <si>
    <t>narok west</t>
  </si>
  <si>
    <t>kitutu masaba</t>
  </si>
  <si>
    <t>runyenjes</t>
  </si>
  <si>
    <t>ndaragwa</t>
  </si>
  <si>
    <t>GARISSA</t>
  </si>
  <si>
    <t>balambala</t>
  </si>
  <si>
    <t>kieni</t>
  </si>
  <si>
    <t>samburu north</t>
  </si>
  <si>
    <t>fafi</t>
  </si>
  <si>
    <t>ugunja</t>
  </si>
  <si>
    <t>garissa township</t>
  </si>
  <si>
    <t>wundanyi</t>
  </si>
  <si>
    <t>ijara</t>
  </si>
  <si>
    <t>galole</t>
  </si>
  <si>
    <t>lagdera</t>
  </si>
  <si>
    <t>tharaka</t>
  </si>
  <si>
    <t>HOMA BAY</t>
  </si>
  <si>
    <t>homa bay town</t>
  </si>
  <si>
    <t>endebess</t>
  </si>
  <si>
    <t>kabondo kasipul</t>
  </si>
  <si>
    <t>turkana west</t>
  </si>
  <si>
    <t>karachuonyo</t>
  </si>
  <si>
    <t>kesses</t>
  </si>
  <si>
    <t>hamisi</t>
  </si>
  <si>
    <t>mbita</t>
  </si>
  <si>
    <t>eldas</t>
  </si>
  <si>
    <t>ndhiwa</t>
  </si>
  <si>
    <t>sigor</t>
  </si>
  <si>
    <t>rangwe</t>
  </si>
  <si>
    <t>suba</t>
  </si>
  <si>
    <t>ISIOLO</t>
  </si>
  <si>
    <t>isiolo south</t>
  </si>
  <si>
    <t>KAJIADO</t>
  </si>
  <si>
    <t>kajiado central</t>
  </si>
  <si>
    <t>kajiado north</t>
  </si>
  <si>
    <t>kajiado south</t>
  </si>
  <si>
    <t>kajiado west</t>
  </si>
  <si>
    <t>KAKAMEGA</t>
  </si>
  <si>
    <t>ikolomani</t>
  </si>
  <si>
    <t>khwisero</t>
  </si>
  <si>
    <t>likuyani</t>
  </si>
  <si>
    <t>lugari</t>
  </si>
  <si>
    <t>lurambi</t>
  </si>
  <si>
    <t>malava</t>
  </si>
  <si>
    <t>matungu</t>
  </si>
  <si>
    <t>mumias east</t>
  </si>
  <si>
    <t>mumias west</t>
  </si>
  <si>
    <t>navakholo</t>
  </si>
  <si>
    <t>shinyalu</t>
  </si>
  <si>
    <t>KERICHO</t>
  </si>
  <si>
    <t>ainamoi</t>
  </si>
  <si>
    <t>belgut</t>
  </si>
  <si>
    <t>kipkelion east</t>
  </si>
  <si>
    <t>kipkelion west</t>
  </si>
  <si>
    <t>sigowet/soin</t>
  </si>
  <si>
    <t>KIAMBU</t>
  </si>
  <si>
    <t>gatundu north</t>
  </si>
  <si>
    <t>gatundu south</t>
  </si>
  <si>
    <t>githunguri</t>
  </si>
  <si>
    <t>kabete</t>
  </si>
  <si>
    <t>kiambaa</t>
  </si>
  <si>
    <t>kiambu</t>
  </si>
  <si>
    <t>kikuyu</t>
  </si>
  <si>
    <t>lari</t>
  </si>
  <si>
    <t>limuru</t>
  </si>
  <si>
    <t>ruiru</t>
  </si>
  <si>
    <t>thika town</t>
  </si>
  <si>
    <t>KILIFI</t>
  </si>
  <si>
    <t>ganze</t>
  </si>
  <si>
    <t>kilifi north</t>
  </si>
  <si>
    <t>kilifi south</t>
  </si>
  <si>
    <t>magarini</t>
  </si>
  <si>
    <t>malindi</t>
  </si>
  <si>
    <t>rabai</t>
  </si>
  <si>
    <t>KIRINYAGA</t>
  </si>
  <si>
    <t>gichugu</t>
  </si>
  <si>
    <t>kirinyaga central</t>
  </si>
  <si>
    <t>mwea</t>
  </si>
  <si>
    <t>KISII</t>
  </si>
  <si>
    <t>bobasi</t>
  </si>
  <si>
    <t>bomachoge borabu</t>
  </si>
  <si>
    <t>bomachoge chache</t>
  </si>
  <si>
    <t>kitutu chache north</t>
  </si>
  <si>
    <t>kitutu chache south</t>
  </si>
  <si>
    <t>nyaribari chache</t>
  </si>
  <si>
    <t>nyaribari masaba</t>
  </si>
  <si>
    <t>south mugirango</t>
  </si>
  <si>
    <t>KISUMU</t>
  </si>
  <si>
    <t>kisumu central</t>
  </si>
  <si>
    <t>kisumu east</t>
  </si>
  <si>
    <t>kisumu west</t>
  </si>
  <si>
    <t>muhoroni</t>
  </si>
  <si>
    <t>nyando</t>
  </si>
  <si>
    <t>seme</t>
  </si>
  <si>
    <t>KITUI</t>
  </si>
  <si>
    <t>kitui central</t>
  </si>
  <si>
    <t>kitui east</t>
  </si>
  <si>
    <t>kitui south</t>
  </si>
  <si>
    <t>kitui west</t>
  </si>
  <si>
    <t>mwingi central</t>
  </si>
  <si>
    <t>mwingi north</t>
  </si>
  <si>
    <t>mwingi west</t>
  </si>
  <si>
    <t>KWALE</t>
  </si>
  <si>
    <t>kinango</t>
  </si>
  <si>
    <t>lungalunga</t>
  </si>
  <si>
    <t>msambweni</t>
  </si>
  <si>
    <t>LAIKIPIA</t>
  </si>
  <si>
    <t>laikipia east</t>
  </si>
  <si>
    <t>laikipia north</t>
  </si>
  <si>
    <t>LAMU</t>
  </si>
  <si>
    <t>lamu east</t>
  </si>
  <si>
    <t>MACHAKOS</t>
  </si>
  <si>
    <t>kathiani</t>
  </si>
  <si>
    <t>machakos town</t>
  </si>
  <si>
    <t>masinga</t>
  </si>
  <si>
    <t>matungulu</t>
  </si>
  <si>
    <t>mavoko</t>
  </si>
  <si>
    <t>mwala</t>
  </si>
  <si>
    <t>yatta</t>
  </si>
  <si>
    <t>MAKUENI</t>
  </si>
  <si>
    <t>kaiti</t>
  </si>
  <si>
    <t>kibwezi west</t>
  </si>
  <si>
    <t>kilome</t>
  </si>
  <si>
    <t>makueni</t>
  </si>
  <si>
    <t>mbooni</t>
  </si>
  <si>
    <t>MANDERA</t>
  </si>
  <si>
    <t>banissa</t>
  </si>
  <si>
    <t>mandera east</t>
  </si>
  <si>
    <t>mandera north</t>
  </si>
  <si>
    <t>mandera south</t>
  </si>
  <si>
    <t>mandera west</t>
  </si>
  <si>
    <t>MARSABIT</t>
  </si>
  <si>
    <t>laisamis</t>
  </si>
  <si>
    <t>north horr</t>
  </si>
  <si>
    <t>saku</t>
  </si>
  <si>
    <t>MERU</t>
  </si>
  <si>
    <t>central imenti</t>
  </si>
  <si>
    <t>igembe central</t>
  </si>
  <si>
    <t>igembe north</t>
  </si>
  <si>
    <t>igembe south</t>
  </si>
  <si>
    <t>north imenti</t>
  </si>
  <si>
    <t>south imenti</t>
  </si>
  <si>
    <t>tigania east</t>
  </si>
  <si>
    <t>tigania west</t>
  </si>
  <si>
    <t>MIGORI</t>
  </si>
  <si>
    <t>awendo</t>
  </si>
  <si>
    <t>kuria east</t>
  </si>
  <si>
    <t>kuria west</t>
  </si>
  <si>
    <t>nyatike</t>
  </si>
  <si>
    <t>rongo</t>
  </si>
  <si>
    <t>suna east</t>
  </si>
  <si>
    <t>uriri</t>
  </si>
  <si>
    <t>MOMBASA</t>
  </si>
  <si>
    <t>changamwe</t>
  </si>
  <si>
    <t>jomvu</t>
  </si>
  <si>
    <t>likoni</t>
  </si>
  <si>
    <t>mvita</t>
  </si>
  <si>
    <t>nyali</t>
  </si>
  <si>
    <t>MURANG'A</t>
  </si>
  <si>
    <t>gatanga</t>
  </si>
  <si>
    <t>kangema</t>
  </si>
  <si>
    <t>kigumo</t>
  </si>
  <si>
    <t>kiharu</t>
  </si>
  <si>
    <t>maragwa</t>
  </si>
  <si>
    <t>mathioya</t>
  </si>
  <si>
    <t>NAIROBI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</si>
  <si>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</si>
  <si>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</si>
  <si>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</si>
  <si>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</si>
  <si>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</si>
  <si>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</si>
  <si>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</si>
  <si>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</si>
  <si>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</si>
  <si>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kibra</t>
  </si>
  <si>
    <t>makadara</t>
  </si>
  <si>
    <t>mathare</t>
  </si>
  <si>
    <t>roysambu</t>
  </si>
  <si>
    <t>ruaraka</t>
  </si>
  <si>
    <t>starehe</t>
  </si>
  <si>
    <t>westlands</t>
  </si>
  <si>
    <t>NAKURU</t>
  </si>
  <si>
    <t>bahati</t>
  </si>
  <si>
    <t>kuresoi north</t>
  </si>
  <si>
    <t>kuresoi south</t>
  </si>
  <si>
    <t>molo</t>
  </si>
  <si>
    <t>naivasha</t>
  </si>
  <si>
    <t>nakuru town east</t>
  </si>
  <si>
    <t>nakuru town west</t>
  </si>
  <si>
    <t>njoro</t>
  </si>
  <si>
    <t>rongai</t>
  </si>
  <si>
    <t>subukia</t>
  </si>
  <si>
    <t>NANDI</t>
  </si>
  <si>
    <t>chesumei</t>
  </si>
  <si>
    <t>emgwen</t>
  </si>
  <si>
    <t>mosop</t>
  </si>
  <si>
    <t>nandi hills</t>
  </si>
  <si>
    <t>tinderet</t>
  </si>
  <si>
    <t>NAROK</t>
  </si>
  <si>
    <t>emurua dikirr</t>
  </si>
  <si>
    <t>kilgoris</t>
  </si>
  <si>
    <t>narok east</t>
  </si>
  <si>
    <t>narok north</t>
  </si>
  <si>
    <t>narok south</t>
  </si>
  <si>
    <t>NYAMIRA</t>
  </si>
  <si>
    <t>borabu</t>
  </si>
  <si>
    <t>north mugirango</t>
  </si>
  <si>
    <t>west mugirango</t>
  </si>
  <si>
    <t>NYANDARUA</t>
  </si>
  <si>
    <t>kinangop</t>
  </si>
  <si>
    <t>kipipiri</t>
  </si>
  <si>
    <t>ol jorok</t>
  </si>
  <si>
    <t>ol kalou</t>
  </si>
  <si>
    <t>NYERI</t>
  </si>
  <si>
    <t>mathira</t>
  </si>
  <si>
    <t>mukurweini</t>
  </si>
  <si>
    <t>nyeri town</t>
  </si>
  <si>
    <t>othaya</t>
  </si>
  <si>
    <t>tetu</t>
  </si>
  <si>
    <t>SAMBURU</t>
  </si>
  <si>
    <t>samburu east</t>
  </si>
  <si>
    <t>samburu west</t>
  </si>
  <si>
    <t>SIAYA</t>
  </si>
  <si>
    <t>alego usonga</t>
  </si>
  <si>
    <t>bondo</t>
  </si>
  <si>
    <t>gem</t>
  </si>
  <si>
    <t>rarieda</t>
  </si>
  <si>
    <t>ugenya</t>
  </si>
  <si>
    <t>TAITA TAVETA</t>
  </si>
  <si>
    <t>mwatate</t>
  </si>
  <si>
    <t>taveta</t>
  </si>
  <si>
    <t>voi</t>
  </si>
  <si>
    <t>TANA RIVER</t>
  </si>
  <si>
    <t>bura</t>
  </si>
  <si>
    <t>garsen</t>
  </si>
  <si>
    <t>THARAKA-NITHI</t>
  </si>
  <si>
    <t>chuka/igambang'om</t>
  </si>
  <si>
    <t>maara</t>
  </si>
  <si>
    <t>TRANS NZOIA</t>
  </si>
  <si>
    <t>cherangany</t>
  </si>
  <si>
    <t>kiminini</t>
  </si>
  <si>
    <t>kwanza</t>
  </si>
  <si>
    <t>saboti</t>
  </si>
  <si>
    <t>TURKANA</t>
  </si>
  <si>
    <t>loima</t>
  </si>
  <si>
    <t>turkana central</t>
  </si>
  <si>
    <t>turkana east</t>
  </si>
  <si>
    <t>turkana north</t>
  </si>
  <si>
    <t>turkana south</t>
  </si>
  <si>
    <t>UASIN GISHU</t>
  </si>
  <si>
    <t>ainabkoi</t>
  </si>
  <si>
    <t>kapseret</t>
  </si>
  <si>
    <t>moiben</t>
  </si>
  <si>
    <t>soy</t>
  </si>
  <si>
    <t>turbo</t>
  </si>
  <si>
    <t>VIHIGA</t>
  </si>
  <si>
    <t>emuhaya</t>
  </si>
  <si>
    <t>luanda</t>
  </si>
  <si>
    <t>sabatia</t>
  </si>
  <si>
    <t>vihiga</t>
  </si>
  <si>
    <t>WAJIR</t>
  </si>
  <si>
    <t>tarbaj</t>
  </si>
  <si>
    <t>wajir east</t>
  </si>
  <si>
    <t>wajir north</t>
  </si>
  <si>
    <t>wajir south</t>
  </si>
  <si>
    <t>wajir west</t>
  </si>
  <si>
    <t>WEST POKOT</t>
  </si>
  <si>
    <t>kacheliba</t>
  </si>
  <si>
    <t>kapenguria</t>
  </si>
  <si>
    <t>pokot south</t>
  </si>
  <si>
    <t>Department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</si>
  <si>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</si>
  <si>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</si>
  <si>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</si>
  <si>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</si>
  <si>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</si>
  <si>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</si>
  <si>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</si>
  <si>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</si>
  <si>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</si>
  <si>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</si>
  <si>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</si>
  <si>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</si>
  <si>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</si>
  <si>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 is AVERAGE</t>
  </si>
  <si>
    <t>Finance</t>
  </si>
  <si>
    <t>Marketing</t>
  </si>
  <si>
    <t>2 is COUNT</t>
  </si>
  <si>
    <t>Technology</t>
  </si>
  <si>
    <t>3 is COUNTA</t>
  </si>
  <si>
    <t>Procurement</t>
  </si>
  <si>
    <t>4 is MAX</t>
  </si>
  <si>
    <t>5 is MIN</t>
  </si>
  <si>
    <t>6 is PRODUCT</t>
  </si>
  <si>
    <t>7 is STDEV</t>
  </si>
  <si>
    <t>8 is STDEVP</t>
  </si>
  <si>
    <t>9 is SUM</t>
  </si>
  <si>
    <t>Average</t>
  </si>
  <si>
    <t>Count</t>
  </si>
  <si>
    <t>10 is VAR</t>
  </si>
  <si>
    <t>Max</t>
  </si>
  <si>
    <t>Min</t>
  </si>
  <si>
    <t>11 is VARP</t>
  </si>
  <si>
    <t>PRODUCT</t>
  </si>
  <si>
    <t>SUMPRODUCT</t>
  </si>
  <si>
    <t>Numbers</t>
  </si>
  <si>
    <t>Round</t>
  </si>
  <si>
    <t>RoundDown</t>
  </si>
  <si>
    <t>RoundUp</t>
  </si>
  <si>
    <t>FLOOR</t>
  </si>
  <si>
    <t>Number</t>
  </si>
  <si>
    <t>CEILLING</t>
  </si>
  <si>
    <t>EVEN</t>
  </si>
  <si>
    <t>CEILING</t>
  </si>
  <si>
    <t>CEILING(number,significance)</t>
  </si>
  <si>
    <t>Rounds a number to the nearest integer or to the nearest multiple of significance</t>
  </si>
  <si>
    <t>EVEN(number)</t>
  </si>
  <si>
    <t>Rounds a number up to the nearest even integer</t>
  </si>
  <si>
    <t>RAND</t>
  </si>
  <si>
    <t>RANDBETWEEN</t>
  </si>
  <si>
    <t>RAND() gives random numbers between 0 and 1</t>
  </si>
  <si>
    <t>RANDBETWEEN(bottom,top)</t>
  </si>
  <si>
    <t>https://www.youtube.com/watch?v=fFLBZ8FYU-Y</t>
  </si>
  <si>
    <t>INT</t>
  </si>
  <si>
    <t>ODD</t>
  </si>
  <si>
    <t>INT(number)</t>
  </si>
  <si>
    <t>ODD(number)</t>
  </si>
  <si>
    <t>Rounds a number down to the nearest integer</t>
  </si>
  <si>
    <t>Rounds a number up to the nearest odd integer</t>
  </si>
  <si>
    <t>Returns the absolute value of a number</t>
  </si>
  <si>
    <t>Absolute number is a positive number in another word</t>
  </si>
  <si>
    <t>ABS</t>
  </si>
  <si>
    <t>EXP</t>
  </si>
  <si>
    <t>FACT</t>
  </si>
  <si>
    <t>EXP(number)</t>
  </si>
  <si>
    <t>FACT(number)</t>
  </si>
  <si>
    <t>Returns e raised to the power of a given number</t>
  </si>
  <si>
    <t>Returns the factorial of a number</t>
  </si>
  <si>
    <t>EXPONENTIAL</t>
  </si>
  <si>
    <t>FACTORIAL</t>
  </si>
  <si>
    <t>GCD</t>
  </si>
  <si>
    <t>LCM</t>
  </si>
  <si>
    <t>GCD(number1,number2,…)</t>
  </si>
  <si>
    <t>LCM(number1,number2,…)</t>
  </si>
  <si>
    <t>Returns the greatest common divisor</t>
  </si>
  <si>
    <t>Returns the least common multiple</t>
  </si>
  <si>
    <t>MODULUS</t>
  </si>
  <si>
    <t>MOD</t>
  </si>
  <si>
    <t>QUOTIENT</t>
  </si>
  <si>
    <t>MOD(number,divisor)</t>
  </si>
  <si>
    <t>QUOTIENT(numerator,denominator)</t>
  </si>
  <si>
    <t>Returns the remainder from division</t>
  </si>
  <si>
    <t>Returns the integer portion of a division</t>
  </si>
  <si>
    <t>Divisor</t>
  </si>
  <si>
    <t>MOD/REMENDER</t>
  </si>
  <si>
    <t>Digits</t>
  </si>
  <si>
    <t>POWER</t>
  </si>
  <si>
    <t>SIGN</t>
  </si>
  <si>
    <t>POWER(number,power)</t>
  </si>
  <si>
    <t>SIGN(number)</t>
  </si>
  <si>
    <t>Returns the result of a number raised to a power</t>
  </si>
  <si>
    <t>Returns the sign of a number</t>
  </si>
  <si>
    <t>Power</t>
  </si>
  <si>
    <t>RESULT</t>
  </si>
  <si>
    <t>This will give you the whole number</t>
  </si>
  <si>
    <t>Use it when you want to pick only whole numbers from data, it will round off numbers down</t>
  </si>
  <si>
    <t>Normal Rounding</t>
  </si>
  <si>
    <t>Floor</t>
  </si>
  <si>
    <t>Product</t>
  </si>
  <si>
    <t>Most repeated</t>
  </si>
  <si>
    <t>Sample population</t>
  </si>
  <si>
    <t>x</t>
  </si>
  <si>
    <t>y</t>
  </si>
  <si>
    <t>MODE</t>
  </si>
  <si>
    <t>SQRT</t>
  </si>
  <si>
    <t>SUMSQ</t>
  </si>
  <si>
    <t>SQRT(number)</t>
  </si>
  <si>
    <t>SUMSQ(number1,number2,…)</t>
  </si>
  <si>
    <t>Returns a positive square root</t>
  </si>
  <si>
    <t>Returns the sum of the squares of the arguments</t>
  </si>
  <si>
    <t>SQ</t>
  </si>
  <si>
    <t>TRUNC</t>
  </si>
  <si>
    <t>TRUNC(number,num_digits)</t>
  </si>
  <si>
    <t>Truncates a number to an integer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</si>
</sst>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9.0"/>
      <color rgb="FF000000"/>
      <name val="&quot;Century Gothic&quot;"/>
    </font>
    <font>
      <b/>
      <sz val="9.0"/>
      <color rgb="FFFFFFFF"/>
      <name val="&quot;Century Gothic&quot;"/>
    </font>
    <font>
      <color theme="1"/>
      <name val="Arial"/>
      <scheme val="minor"/>
    </font>
    <font>
      <sz val="9.0"/>
      <color rgb="FF000000"/>
      <name val="&quot;Google Sans Mono&quot;"/>
    </font>
    <font>
      <b/>
      <sz val="11.0"/>
      <color rgb="FF000000"/>
      <name val="&quot;Century Gothic&quot;"/>
    </font>
    <font>
      <sz val="12.0"/>
      <color rgb="FF198639"/>
      <name val="Monospace"/>
    </font>
    <font>
      <b/>
      <sz val="9.0"/>
      <color rgb="FF000000"/>
      <name val="&quot;Century Gothic&quot;"/>
    </font>
    <font>
      <b/>
      <color theme="1"/>
      <name val="Arial"/>
      <scheme val="minor"/>
    </font>
    <font>
      <sz val="9.0"/>
      <color theme="1"/>
      <name val="&quot;Century Gothic&quot;"/>
    </font>
    <font>
      <u/>
      <color rgb="FF0000FF"/>
    </font>
    <font>
      <sz val="9.0"/>
      <color theme="1"/>
      <name val="Century Gothic"/>
    </font>
  </fonts>
  <fills count="12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00B050"/>
        <bgColor rgb="FF00B05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9BC2E6"/>
        <bgColor rgb="FF9BC2E6"/>
      </patternFill>
    </fill>
  </fills>
  <borders count="2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right style="thin">
        <color rgb="FF9BC2E6"/>
      </right>
      <bottom style="thin">
        <color rgb="FF9BC2E6"/>
      </bottom>
    </border>
    <border>
      <right style="thin">
        <color rgb="FF9BC2E6"/>
      </right>
      <bottom style="thin">
        <color rgb="FF9BC2E6"/>
      </bottom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AEAAAA"/>
      </left>
      <right style="thin">
        <color rgb="FFAEAAAA"/>
      </right>
      <bottom style="thin">
        <color rgb="FFAEAAAA"/>
      </bottom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right style="thin">
        <color rgb="FFD0CECE"/>
      </right>
      <top style="thin">
        <color rgb="FFD0CECE"/>
      </top>
      <bottom style="thin">
        <color rgb="FFD0CECE"/>
      </bottom>
    </border>
    <border>
      <left style="thin">
        <color rgb="FFD0CECE"/>
      </left>
      <right style="thin">
        <color rgb="FFD0CECE"/>
      </right>
      <bottom style="thin">
        <color rgb="FFD0CECE"/>
      </bottom>
    </border>
    <border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</border>
    <border>
      <right style="thin">
        <color rgb="FFC9C9C9"/>
      </right>
      <top style="thin">
        <color rgb="FFC9C9C9"/>
      </top>
      <bottom style="thin">
        <color rgb="FFC9C9C9"/>
      </bottom>
    </border>
    <border>
      <right style="thin">
        <color rgb="FFAEAAAA"/>
      </right>
      <bottom style="thin">
        <color rgb="FFAEAAAA"/>
      </bottom>
    </border>
    <border>
      <left style="thin">
        <color rgb="FFC9C9C9"/>
      </left>
      <right style="thin">
        <color rgb="FFC9C9C9"/>
      </right>
      <bottom style="thin">
        <color rgb="FFC9C9C9"/>
      </bottom>
    </border>
    <border>
      <right style="thin">
        <color rgb="FFC9C9C9"/>
      </right>
      <bottom style="thin">
        <color rgb="FFC9C9C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horizontal="right" readingOrder="0" shrinkToFit="0" vertical="bottom" wrapText="0"/>
    </xf>
    <xf borderId="2" fillId="3" fontId="2" numFmtId="0" xfId="0" applyAlignment="1" applyBorder="1" applyFill="1" applyFont="1">
      <alignment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1" fillId="4" fontId="1" numFmtId="0" xfId="0" applyAlignment="1" applyBorder="1" applyFill="1" applyFont="1">
      <alignment readingOrder="0" shrinkToFit="0" vertical="bottom" wrapText="0"/>
    </xf>
    <xf borderId="2" fillId="4" fontId="1" numFmtId="0" xfId="0" applyAlignment="1" applyBorder="1" applyFont="1">
      <alignment readingOrder="0" shrinkToFit="0" vertical="bottom" wrapText="0"/>
    </xf>
    <xf borderId="2" fillId="5" fontId="1" numFmtId="3" xfId="0" applyAlignment="1" applyBorder="1" applyFill="1" applyFont="1" applyNumberFormat="1">
      <alignment horizontal="right" readingOrder="0" shrinkToFit="0" vertical="bottom" wrapText="0"/>
    </xf>
    <xf borderId="0" fillId="3" fontId="3" numFmtId="0" xfId="0" applyAlignment="1" applyFont="1">
      <alignment readingOrder="0"/>
    </xf>
    <xf borderId="0" fillId="3" fontId="2" numFmtId="3" xfId="0" applyAlignment="1" applyFont="1" applyNumberForma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0" fontId="1" numFmtId="3" xfId="0" applyAlignment="1" applyBorder="1" applyFont="1" applyNumberFormat="1">
      <alignment readingOrder="0" shrinkToFit="0" vertical="bottom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3" xfId="0" applyFont="1" applyNumberFormat="1"/>
    <xf borderId="0" fillId="6" fontId="4" numFmtId="3" xfId="0" applyFill="1" applyFont="1" applyNumberFormat="1"/>
    <xf borderId="0" fillId="6" fontId="4" numFmtId="3" xfId="0" applyAlignment="1" applyFont="1" applyNumberFormat="1">
      <alignment readingOrder="0"/>
    </xf>
    <xf borderId="5" fillId="7" fontId="5" numFmtId="0" xfId="0" applyAlignment="1" applyBorder="1" applyFill="1" applyFont="1">
      <alignment readingOrder="0" shrinkToFit="0" vertical="bottom" wrapText="0"/>
    </xf>
    <xf borderId="6" fillId="7" fontId="5" numFmtId="0" xfId="0" applyAlignment="1" applyBorder="1" applyFont="1">
      <alignment readingOrder="0" shrinkToFit="0" vertical="bottom" wrapText="0"/>
    </xf>
    <xf borderId="0" fillId="6" fontId="6" numFmtId="0" xfId="0" applyAlignment="1" applyFont="1">
      <alignment horizontal="left" readingOrder="0"/>
    </xf>
    <xf borderId="7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horizontal="right" readingOrder="0" shrinkToFit="0" vertical="bottom" wrapText="0"/>
    </xf>
    <xf borderId="0" fillId="6" fontId="6" numFmtId="0" xfId="0" applyAlignment="1" applyFont="1">
      <alignment horizontal="left"/>
    </xf>
    <xf borderId="5" fillId="8" fontId="7" numFmtId="0" xfId="0" applyAlignment="1" applyBorder="1" applyFill="1" applyFont="1">
      <alignment readingOrder="0" shrinkToFit="0" vertical="bottom" wrapText="0"/>
    </xf>
    <xf borderId="0" fillId="0" fontId="8" numFmtId="0" xfId="0" applyFont="1"/>
    <xf borderId="7" fillId="8" fontId="7" numFmtId="0" xfId="0" applyAlignment="1" applyBorder="1" applyFont="1">
      <alignment readingOrder="0" shrinkToFit="0" vertical="bottom" wrapText="0"/>
    </xf>
    <xf borderId="0" fillId="9" fontId="8" numFmtId="3" xfId="0" applyAlignment="1" applyFill="1" applyFont="1" applyNumberFormat="1">
      <alignment readingOrder="0"/>
    </xf>
    <xf borderId="5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horizontal="right" readingOrder="0" shrinkToFit="0" vertical="bottom" wrapText="0"/>
    </xf>
    <xf borderId="0" fillId="10" fontId="3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8" numFmtId="3" xfId="0" applyFont="1" applyNumberFormat="1"/>
    <xf borderId="0" fillId="11" fontId="1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 shrinkToFit="0" wrapText="0"/>
    </xf>
    <xf borderId="9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10" fillId="0" fontId="1" numFmtId="0" xfId="0" applyAlignment="1" applyBorder="1" applyFont="1">
      <alignment horizontal="right" readingOrder="0" shrinkToFit="0" vertical="bottom" wrapText="0"/>
    </xf>
    <xf borderId="11" fillId="2" fontId="1" numFmtId="0" xfId="0" applyAlignment="1" applyBorder="1" applyFont="1">
      <alignment readingOrder="0" shrinkToFit="0" vertical="bottom" wrapText="0"/>
    </xf>
    <xf borderId="12" fillId="2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1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3" fillId="0" fontId="1" numFmtId="0" xfId="0" applyAlignment="1" applyBorder="1" applyFont="1">
      <alignment horizontal="right" readingOrder="0" shrinkToFit="0" vertical="bottom" wrapText="0"/>
    </xf>
    <xf borderId="0" fillId="11" fontId="9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readingOrder="0" shrinkToFit="0" wrapText="0"/>
    </xf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/>
    </xf>
    <xf borderId="9" fillId="2" fontId="9" numFmtId="0" xfId="0" applyAlignment="1" applyBorder="1" applyFont="1">
      <alignment horizontal="left" readingOrder="0" shrinkToFit="0" vertical="bottom" wrapText="0"/>
    </xf>
    <xf borderId="14" fillId="2" fontId="9" numFmtId="0" xfId="0" applyAlignment="1" applyBorder="1" applyFont="1">
      <alignment horizontal="left" readingOrder="0" shrinkToFit="0" vertical="bottom" wrapText="0"/>
    </xf>
    <xf borderId="14" fillId="2" fontId="1" numFmtId="0" xfId="0" applyAlignment="1" applyBorder="1" applyFont="1">
      <alignment readingOrder="0" shrinkToFit="0" vertical="bottom" wrapText="0"/>
    </xf>
    <xf borderId="9" fillId="0" fontId="9" numFmtId="0" xfId="0" applyAlignment="1" applyBorder="1" applyFont="1">
      <alignment horizontal="left" readingOrder="0" shrinkToFit="0" vertical="bottom" wrapText="0"/>
    </xf>
    <xf borderId="10" fillId="0" fontId="9" numFmtId="0" xfId="0" applyAlignment="1" applyBorder="1" applyFont="1">
      <alignment horizontal="left" readingOrder="0" shrinkToFit="0" vertical="bottom" wrapText="0"/>
    </xf>
    <xf borderId="9" fillId="11" fontId="1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5" fillId="2" fontId="1" numFmtId="0" xfId="0" applyAlignment="1" applyBorder="1" applyFont="1">
      <alignment readingOrder="0" shrinkToFit="0" vertical="bottom" wrapText="0"/>
    </xf>
    <xf borderId="16" fillId="2" fontId="1" numFmtId="0" xfId="0" applyAlignment="1" applyBorder="1" applyFont="1">
      <alignment readingOrder="0" shrinkToFit="0" vertical="bottom" wrapText="0"/>
    </xf>
    <xf borderId="0" fillId="2" fontId="3" numFmtId="0" xfId="0" applyAlignment="1" applyFont="1">
      <alignment readingOrder="0"/>
    </xf>
    <xf borderId="14" fillId="0" fontId="1" numFmtId="0" xfId="0" applyAlignment="1" applyBorder="1" applyFont="1">
      <alignment horizontal="right" readingOrder="0" shrinkToFit="0" vertical="bottom" wrapText="0"/>
    </xf>
    <xf borderId="15" fillId="0" fontId="1" numFmtId="0" xfId="0" applyAlignment="1" applyBorder="1" applyFont="1">
      <alignment horizontal="right" readingOrder="0" shrinkToFit="0" vertical="bottom" wrapText="0"/>
    </xf>
    <xf borderId="16" fillId="0" fontId="1" numFmtId="0" xfId="0" applyAlignment="1" applyBorder="1" applyFont="1">
      <alignment horizontal="right" readingOrder="0" shrinkToFit="0" vertical="bottom" wrapText="0"/>
    </xf>
    <xf borderId="17" fillId="0" fontId="1" numFmtId="0" xfId="0" applyAlignment="1" applyBorder="1" applyFont="1">
      <alignment horizontal="right" readingOrder="0" shrinkToFit="0" vertical="bottom" wrapText="0"/>
    </xf>
    <xf borderId="18" fillId="0" fontId="1" numFmtId="0" xfId="0" applyAlignment="1" applyBorder="1" applyFont="1">
      <alignment horizontal="right" readingOrder="0" shrinkToFit="0" vertical="bottom" wrapText="0"/>
    </xf>
    <xf borderId="19" fillId="0" fontId="1" numFmtId="0" xfId="0" applyAlignment="1" applyBorder="1" applyFont="1">
      <alignment horizontal="right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20" fillId="11" fontId="1" numFmtId="0" xfId="0" applyAlignment="1" applyBorder="1" applyFont="1">
      <alignment readingOrder="0" shrinkToFit="0" vertical="bottom" wrapText="0"/>
    </xf>
    <xf borderId="21" fillId="11" fontId="1" numFmtId="0" xfId="0" applyAlignment="1" applyBorder="1" applyFont="1">
      <alignment readingOrder="0" shrinkToFit="0" vertical="bottom" wrapText="0"/>
    </xf>
    <xf borderId="20" fillId="0" fontId="1" numFmtId="0" xfId="0" applyAlignment="1" applyBorder="1" applyFont="1">
      <alignment horizontal="right" readingOrder="0" shrinkToFit="0" vertical="bottom" wrapText="0"/>
    </xf>
    <xf borderId="22" fillId="0" fontId="1" numFmtId="0" xfId="0" applyAlignment="1" applyBorder="1" applyFont="1">
      <alignment horizontal="right" readingOrder="0" shrinkToFit="0" vertical="bottom" wrapText="0"/>
    </xf>
    <xf borderId="20" fillId="0" fontId="1" numFmtId="0" xfId="0" applyAlignment="1" applyBorder="1" applyFont="1">
      <alignment readingOrder="0" shrinkToFit="0" vertical="bottom" wrapText="0"/>
    </xf>
    <xf borderId="23" fillId="0" fontId="1" numFmtId="0" xfId="0" applyAlignment="1" applyBorder="1" applyFont="1">
      <alignment horizontal="right" readingOrder="0" shrinkToFit="0" vertical="bottom" wrapText="0"/>
    </xf>
    <xf borderId="20" fillId="0" fontId="3" numFmtId="0" xfId="0" applyAlignment="1" applyBorder="1" applyFont="1">
      <alignment readingOrder="0"/>
    </xf>
    <xf borderId="20" fillId="0" fontId="3" numFmtId="0" xfId="0" applyBorder="1" applyFont="1"/>
    <xf borderId="23" fillId="2" fontId="1" numFmtId="0" xfId="0" applyAlignment="1" applyBorder="1" applyFont="1">
      <alignment horizontal="right" readingOrder="0" shrinkToFit="0" vertical="bottom" wrapText="0"/>
    </xf>
    <xf borderId="0" fillId="0" fontId="11" numFmtId="0" xfId="0" applyAlignment="1" applyFont="1">
      <alignment shrinkToFit="0" vertical="bottom" wrapText="1"/>
    </xf>
    <xf borderId="0" fillId="11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fFLBZ8FYU-Y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7.5"/>
    <col customWidth="1" min="11" max="11" width="7.0"/>
    <col customWidth="1" min="19" max="19" width="14.13"/>
  </cols>
  <sheetData>
    <row r="1">
      <c r="A1" s="1" t="s">
        <v>0</v>
      </c>
      <c r="B1" s="2" t="s">
        <v>1</v>
      </c>
      <c r="C1" s="3">
        <v>2018.0</v>
      </c>
      <c r="D1" s="3">
        <v>2019.0</v>
      </c>
      <c r="E1" s="3">
        <v>2020.0</v>
      </c>
      <c r="F1" s="3">
        <v>2021.0</v>
      </c>
      <c r="G1" s="3">
        <v>2022.0</v>
      </c>
      <c r="H1" s="4" t="s">
        <v>2</v>
      </c>
      <c r="J1" s="1" t="s">
        <v>0</v>
      </c>
      <c r="K1" s="2" t="s">
        <v>3</v>
      </c>
      <c r="L1" s="3">
        <v>2018.0</v>
      </c>
      <c r="M1" s="3">
        <v>2019.0</v>
      </c>
      <c r="N1" s="3">
        <v>2020.0</v>
      </c>
      <c r="O1" s="3">
        <v>2021.0</v>
      </c>
      <c r="P1" s="3">
        <v>2022.0</v>
      </c>
      <c r="Q1" s="5" t="s">
        <v>4</v>
      </c>
      <c r="R1" s="6" t="s">
        <v>0</v>
      </c>
      <c r="S1" s="7" t="s">
        <v>1</v>
      </c>
      <c r="T1" s="8">
        <v>2018.0</v>
      </c>
      <c r="U1" s="8">
        <v>2019.0</v>
      </c>
      <c r="V1" s="8">
        <v>2020.0</v>
      </c>
      <c r="W1" s="8">
        <v>2021.0</v>
      </c>
      <c r="X1" s="8">
        <v>2022.0</v>
      </c>
      <c r="Y1" s="9" t="s">
        <v>2</v>
      </c>
      <c r="Z1" s="10" t="s">
        <v>5</v>
      </c>
    </row>
    <row r="2">
      <c r="A2" s="11" t="s">
        <v>6</v>
      </c>
      <c r="B2" s="12" t="s">
        <v>7</v>
      </c>
      <c r="C2" s="13">
        <v>40492.0</v>
      </c>
      <c r="D2" s="13">
        <v>53229.0</v>
      </c>
      <c r="E2" s="13">
        <v>40044.0</v>
      </c>
      <c r="F2" s="13">
        <v>48207.0</v>
      </c>
      <c r="G2" s="13">
        <v>21464.0</v>
      </c>
      <c r="H2" s="13">
        <f t="shared" ref="H2:H291" si="1">SUM(C2:G2)</f>
        <v>203436</v>
      </c>
      <c r="J2" s="14" t="str">
        <f>IFERROR(__xludf.DUMMYFUNCTION("UNIQUE(A2:A291)"),"BARINGO")</f>
        <v>BARINGO</v>
      </c>
      <c r="K2" s="14">
        <f t="shared" ref="K2:K48" si="2">COUNTIF($A$2:$A$291,J2)</f>
        <v>6</v>
      </c>
      <c r="L2" s="14">
        <f t="shared" ref="L2:L48" si="3">SUMIF(A2:A291,J2,C2:C291)</f>
        <v>229509</v>
      </c>
      <c r="M2" s="14">
        <f t="shared" ref="M2:M48" si="4">SUMIF(A2:A291,J2,D2:D291)</f>
        <v>277659</v>
      </c>
      <c r="N2" s="14">
        <f t="shared" ref="N2:N48" si="5">SUMIF(A2:A291,J2,E2:E291)</f>
        <v>261042</v>
      </c>
      <c r="O2" s="14">
        <f t="shared" ref="O2:O48" si="6">SUMIF(A2:A291,J2,F2:F291)</f>
        <v>242143</v>
      </c>
      <c r="P2" s="14">
        <f t="shared" ref="P2:P48" si="7">SUMIF(A2:A291,J2,G2:G291)</f>
        <v>205293</v>
      </c>
      <c r="R2" s="14" t="str">
        <f>IFERROR(__xludf.DUMMYFUNCTION("UNIQUE(A2:A291)"),"BARINGO")</f>
        <v>BARINGO</v>
      </c>
      <c r="S2" s="15" t="s">
        <v>8</v>
      </c>
      <c r="T2" s="16">
        <f t="shared" ref="T2:T48" si="8">SUMIFS($C$2:$C$291,$A$2:$A$291,R2,$B$2:$B$291,S2)</f>
        <v>22789</v>
      </c>
      <c r="U2" s="17">
        <f>SUMIFS( $D$2:$D$291,$A$2:$A$291,R2,$B$2:$B$291,S2)</f>
        <v>49876</v>
      </c>
      <c r="V2" s="17">
        <f t="shared" ref="V2:V3" si="9">SUMIFS($E$2:$E$291,$A$2:$A$291,R2,$B$2:$B$291,S2)</f>
        <v>48480</v>
      </c>
      <c r="W2" s="17">
        <f t="shared" ref="W2:W48" si="10">SUMIFS($F$2:$F$291,$A$2:$A$291,R2,$B$2:$B$291,S2)</f>
        <v>40286</v>
      </c>
      <c r="X2" s="17">
        <f t="shared" ref="X2:X48" si="11">SUMIFS($G$2:$G$291,$A$2:$A$291,R2,$B$2:$B$291,S2)</f>
        <v>54034</v>
      </c>
      <c r="Y2" s="16">
        <f t="shared" ref="Y2:Y48" si="12">SUM(T2:X2)</f>
        <v>215465</v>
      </c>
      <c r="Z2" s="16">
        <f t="shared" ref="Z2:Z48" si="13">SUMIF($A$2:$A$291,R2,$C$2:$C$291)</f>
        <v>229509</v>
      </c>
    </row>
    <row r="3">
      <c r="A3" s="11" t="s">
        <v>6</v>
      </c>
      <c r="B3" s="12" t="s">
        <v>9</v>
      </c>
      <c r="C3" s="13">
        <v>46455.0</v>
      </c>
      <c r="D3" s="13">
        <v>29049.0</v>
      </c>
      <c r="E3" s="13">
        <v>41966.0</v>
      </c>
      <c r="F3" s="13">
        <v>19354.0</v>
      </c>
      <c r="G3" s="13">
        <v>30164.0</v>
      </c>
      <c r="H3" s="13">
        <f t="shared" si="1"/>
        <v>166988</v>
      </c>
      <c r="J3" s="14" t="str">
        <f>IFERROR(__xludf.DUMMYFUNCTION("""COMPUTED_VALUE"""),"BOMET")</f>
        <v>BOMET</v>
      </c>
      <c r="K3" s="14">
        <f t="shared" si="2"/>
        <v>5</v>
      </c>
      <c r="L3" s="14">
        <f t="shared" si="3"/>
        <v>206549</v>
      </c>
      <c r="M3" s="14">
        <f t="shared" si="4"/>
        <v>199931</v>
      </c>
      <c r="N3" s="14">
        <f t="shared" si="5"/>
        <v>197926</v>
      </c>
      <c r="O3" s="14">
        <f t="shared" si="6"/>
        <v>205588</v>
      </c>
      <c r="P3" s="14">
        <f t="shared" si="7"/>
        <v>182685</v>
      </c>
      <c r="R3" s="14" t="str">
        <f>IFERROR(__xludf.DUMMYFUNCTION("""COMPUTED_VALUE"""),"BOMET")</f>
        <v>BOMET</v>
      </c>
      <c r="S3" s="15" t="s">
        <v>10</v>
      </c>
      <c r="T3" s="16">
        <f t="shared" si="8"/>
        <v>33889</v>
      </c>
      <c r="U3" s="16">
        <f>SUMIFS($D$2:$D$291,$A$2:$A$291,$R$3,$B$2:$B$291,S3)</f>
        <v>50479</v>
      </c>
      <c r="V3" s="16">
        <f t="shared" si="9"/>
        <v>20482</v>
      </c>
      <c r="W3" s="16">
        <f t="shared" si="10"/>
        <v>41960</v>
      </c>
      <c r="X3" s="16">
        <f t="shared" si="11"/>
        <v>51366</v>
      </c>
      <c r="Y3" s="16">
        <f t="shared" si="12"/>
        <v>198176</v>
      </c>
      <c r="Z3" s="16">
        <f t="shared" si="13"/>
        <v>206549</v>
      </c>
    </row>
    <row r="4">
      <c r="A4" s="11" t="s">
        <v>6</v>
      </c>
      <c r="B4" s="12" t="s">
        <v>11</v>
      </c>
      <c r="C4" s="13">
        <v>43447.0</v>
      </c>
      <c r="D4" s="13">
        <v>55597.0</v>
      </c>
      <c r="E4" s="13">
        <v>55182.0</v>
      </c>
      <c r="F4" s="13">
        <v>55413.0</v>
      </c>
      <c r="G4" s="13">
        <v>51763.0</v>
      </c>
      <c r="H4" s="13">
        <f t="shared" si="1"/>
        <v>261402</v>
      </c>
      <c r="J4" s="14" t="str">
        <f>IFERROR(__xludf.DUMMYFUNCTION("""COMPUTED_VALUE"""),"BUNGOMA")</f>
        <v>BUNGOMA</v>
      </c>
      <c r="K4" s="14">
        <f t="shared" si="2"/>
        <v>9</v>
      </c>
      <c r="L4" s="14">
        <f t="shared" si="3"/>
        <v>337034</v>
      </c>
      <c r="M4" s="14">
        <f t="shared" si="4"/>
        <v>352651</v>
      </c>
      <c r="N4" s="14">
        <f t="shared" si="5"/>
        <v>414541</v>
      </c>
      <c r="O4" s="14">
        <f t="shared" si="6"/>
        <v>299738</v>
      </c>
      <c r="P4" s="14">
        <f t="shared" si="7"/>
        <v>346642</v>
      </c>
      <c r="R4" s="14" t="str">
        <f>IFERROR(__xludf.DUMMYFUNCTION("""COMPUTED_VALUE"""),"BUNGOMA")</f>
        <v>BUNGOMA</v>
      </c>
      <c r="S4" s="15" t="s">
        <v>12</v>
      </c>
      <c r="T4" s="18">
        <f t="shared" si="8"/>
        <v>24234</v>
      </c>
      <c r="U4" s="16">
        <f t="shared" ref="U4:U48" si="14">SUMIFS($D$2:$D$291,$A$2:$A$291,R4,$B$2:$B$291,S4)</f>
        <v>37232</v>
      </c>
      <c r="V4" s="16">
        <f>SUMIFS($E$2:$E$291,$A$2:$A$291,R4,$B2:$B291,S4)</f>
        <v>29446</v>
      </c>
      <c r="W4" s="16">
        <f t="shared" si="10"/>
        <v>38176</v>
      </c>
      <c r="X4" s="16">
        <f t="shared" si="11"/>
        <v>42689</v>
      </c>
      <c r="Y4" s="16">
        <f t="shared" si="12"/>
        <v>171777</v>
      </c>
      <c r="Z4" s="16">
        <f t="shared" si="13"/>
        <v>337034</v>
      </c>
    </row>
    <row r="5">
      <c r="A5" s="11" t="s">
        <v>6</v>
      </c>
      <c r="B5" s="12" t="s">
        <v>13</v>
      </c>
      <c r="C5" s="13">
        <v>54802.0</v>
      </c>
      <c r="D5" s="13">
        <v>50569.0</v>
      </c>
      <c r="E5" s="13">
        <v>20298.0</v>
      </c>
      <c r="F5" s="13">
        <v>36325.0</v>
      </c>
      <c r="G5" s="13">
        <v>21562.0</v>
      </c>
      <c r="H5" s="13">
        <f t="shared" si="1"/>
        <v>183556</v>
      </c>
      <c r="J5" s="14" t="str">
        <f>IFERROR(__xludf.DUMMYFUNCTION("""COMPUTED_VALUE"""),"BUSIA")</f>
        <v>BUSIA</v>
      </c>
      <c r="K5" s="14">
        <f t="shared" si="2"/>
        <v>7</v>
      </c>
      <c r="L5" s="14">
        <f t="shared" si="3"/>
        <v>251907</v>
      </c>
      <c r="M5" s="14">
        <f t="shared" si="4"/>
        <v>286870</v>
      </c>
      <c r="N5" s="14">
        <f t="shared" si="5"/>
        <v>271810</v>
      </c>
      <c r="O5" s="14">
        <f t="shared" si="6"/>
        <v>305260</v>
      </c>
      <c r="P5" s="14">
        <f t="shared" si="7"/>
        <v>308881</v>
      </c>
      <c r="R5" s="14" t="str">
        <f>IFERROR(__xludf.DUMMYFUNCTION("""COMPUTED_VALUE"""),"BUSIA")</f>
        <v>BUSIA</v>
      </c>
      <c r="S5" s="15" t="s">
        <v>14</v>
      </c>
      <c r="T5" s="16">
        <f t="shared" si="8"/>
        <v>55513</v>
      </c>
      <c r="U5" s="16">
        <f t="shared" si="14"/>
        <v>52815</v>
      </c>
      <c r="V5" s="16">
        <f t="shared" ref="V5:V48" si="15">SUMIFS($E$2:$E$291,$A$2:$A$291,R5,$B$2:$B$291,S5)</f>
        <v>22077</v>
      </c>
      <c r="W5" s="16">
        <f t="shared" si="10"/>
        <v>26211</v>
      </c>
      <c r="X5" s="16">
        <f t="shared" si="11"/>
        <v>53913</v>
      </c>
      <c r="Y5" s="16">
        <f t="shared" si="12"/>
        <v>210529</v>
      </c>
      <c r="Z5" s="16">
        <f t="shared" si="13"/>
        <v>251907</v>
      </c>
    </row>
    <row r="6">
      <c r="A6" s="11" t="s">
        <v>6</v>
      </c>
      <c r="B6" s="12" t="s">
        <v>15</v>
      </c>
      <c r="C6" s="13">
        <v>21524.0</v>
      </c>
      <c r="D6" s="13">
        <v>39339.0</v>
      </c>
      <c r="E6" s="13">
        <v>55072.0</v>
      </c>
      <c r="F6" s="13">
        <v>42558.0</v>
      </c>
      <c r="G6" s="13">
        <v>26306.0</v>
      </c>
      <c r="H6" s="13">
        <f t="shared" si="1"/>
        <v>184799</v>
      </c>
      <c r="J6" s="14" t="str">
        <f>IFERROR(__xludf.DUMMYFUNCTION("""COMPUTED_VALUE"""),"ELGEYO/MARAKWET")</f>
        <v>ELGEYO/MARAKWET</v>
      </c>
      <c r="K6" s="14">
        <f t="shared" si="2"/>
        <v>4</v>
      </c>
      <c r="L6" s="14">
        <f t="shared" si="3"/>
        <v>160458</v>
      </c>
      <c r="M6" s="14">
        <f t="shared" si="4"/>
        <v>107091</v>
      </c>
      <c r="N6" s="14">
        <f t="shared" si="5"/>
        <v>131276</v>
      </c>
      <c r="O6" s="14">
        <f t="shared" si="6"/>
        <v>121172</v>
      </c>
      <c r="P6" s="14">
        <f t="shared" si="7"/>
        <v>141836</v>
      </c>
      <c r="R6" s="14" t="str">
        <f>IFERROR(__xludf.DUMMYFUNCTION("""COMPUTED_VALUE"""),"ELGEYO/MARAKWET")</f>
        <v>ELGEYO/MARAKWET</v>
      </c>
      <c r="S6" s="15" t="s">
        <v>16</v>
      </c>
      <c r="T6" s="16">
        <f t="shared" si="8"/>
        <v>34726</v>
      </c>
      <c r="U6" s="16">
        <f t="shared" si="14"/>
        <v>32988</v>
      </c>
      <c r="V6" s="16">
        <f t="shared" si="15"/>
        <v>25123</v>
      </c>
      <c r="W6" s="16">
        <f t="shared" si="10"/>
        <v>33602</v>
      </c>
      <c r="X6" s="16">
        <f t="shared" si="11"/>
        <v>44939</v>
      </c>
      <c r="Y6" s="16">
        <f t="shared" si="12"/>
        <v>171378</v>
      </c>
      <c r="Z6" s="16">
        <f t="shared" si="13"/>
        <v>160458</v>
      </c>
    </row>
    <row r="7">
      <c r="A7" s="11" t="s">
        <v>6</v>
      </c>
      <c r="B7" s="12" t="s">
        <v>8</v>
      </c>
      <c r="C7" s="13">
        <v>22789.0</v>
      </c>
      <c r="D7" s="13">
        <v>49876.0</v>
      </c>
      <c r="E7" s="13">
        <v>48480.0</v>
      </c>
      <c r="F7" s="13">
        <v>40286.0</v>
      </c>
      <c r="G7" s="13">
        <v>54034.0</v>
      </c>
      <c r="H7" s="13">
        <f t="shared" si="1"/>
        <v>215465</v>
      </c>
      <c r="J7" s="14" t="str">
        <f>IFERROR(__xludf.DUMMYFUNCTION("""COMPUTED_VALUE"""),"EMBU")</f>
        <v>EMBU</v>
      </c>
      <c r="K7" s="14">
        <f t="shared" si="2"/>
        <v>4</v>
      </c>
      <c r="L7" s="14">
        <f t="shared" si="3"/>
        <v>175009</v>
      </c>
      <c r="M7" s="14">
        <f t="shared" si="4"/>
        <v>144172</v>
      </c>
      <c r="N7" s="14">
        <f t="shared" si="5"/>
        <v>167861</v>
      </c>
      <c r="O7" s="14">
        <f t="shared" si="6"/>
        <v>135137</v>
      </c>
      <c r="P7" s="14">
        <f t="shared" si="7"/>
        <v>125024</v>
      </c>
      <c r="R7" s="14" t="str">
        <f>IFERROR(__xludf.DUMMYFUNCTION("""COMPUTED_VALUE"""),"EMBU")</f>
        <v>EMBU</v>
      </c>
      <c r="S7" s="15" t="s">
        <v>17</v>
      </c>
      <c r="T7" s="16">
        <f t="shared" si="8"/>
        <v>55942</v>
      </c>
      <c r="U7" s="16">
        <f t="shared" si="14"/>
        <v>38714</v>
      </c>
      <c r="V7" s="16">
        <f t="shared" si="15"/>
        <v>54785</v>
      </c>
      <c r="W7" s="16">
        <f t="shared" si="10"/>
        <v>40645</v>
      </c>
      <c r="X7" s="16">
        <f t="shared" si="11"/>
        <v>38604</v>
      </c>
      <c r="Y7" s="16">
        <f t="shared" si="12"/>
        <v>228690</v>
      </c>
      <c r="Z7" s="16">
        <f t="shared" si="13"/>
        <v>175009</v>
      </c>
    </row>
    <row r="8">
      <c r="A8" s="11" t="s">
        <v>18</v>
      </c>
      <c r="B8" s="12" t="s">
        <v>19</v>
      </c>
      <c r="C8" s="13">
        <v>38776.0</v>
      </c>
      <c r="D8" s="13">
        <v>43277.0</v>
      </c>
      <c r="E8" s="13">
        <v>43362.0</v>
      </c>
      <c r="F8" s="13">
        <v>38302.0</v>
      </c>
      <c r="G8" s="13">
        <v>40928.0</v>
      </c>
      <c r="H8" s="13">
        <f t="shared" si="1"/>
        <v>204645</v>
      </c>
      <c r="J8" s="14" t="str">
        <f>IFERROR(__xludf.DUMMYFUNCTION("""COMPUTED_VALUE"""),"GARISSA")</f>
        <v>GARISSA</v>
      </c>
      <c r="K8" s="14">
        <f t="shared" si="2"/>
        <v>6</v>
      </c>
      <c r="L8" s="14">
        <f t="shared" si="3"/>
        <v>246528</v>
      </c>
      <c r="M8" s="14">
        <f t="shared" si="4"/>
        <v>238481</v>
      </c>
      <c r="N8" s="14">
        <f t="shared" si="5"/>
        <v>213827</v>
      </c>
      <c r="O8" s="14">
        <f t="shared" si="6"/>
        <v>175504</v>
      </c>
      <c r="P8" s="14">
        <f t="shared" si="7"/>
        <v>204983</v>
      </c>
      <c r="R8" s="14" t="str">
        <f>IFERROR(__xludf.DUMMYFUNCTION("""COMPUTED_VALUE"""),"GARISSA")</f>
        <v>GARISSA</v>
      </c>
      <c r="S8" s="15" t="s">
        <v>20</v>
      </c>
      <c r="T8" s="16">
        <f t="shared" si="8"/>
        <v>50234</v>
      </c>
      <c r="U8" s="16">
        <f t="shared" si="14"/>
        <v>48821</v>
      </c>
      <c r="V8" s="16">
        <f t="shared" si="15"/>
        <v>36710</v>
      </c>
      <c r="W8" s="16">
        <f t="shared" si="10"/>
        <v>31906</v>
      </c>
      <c r="X8" s="16">
        <f t="shared" si="11"/>
        <v>20016</v>
      </c>
      <c r="Y8" s="16">
        <f t="shared" si="12"/>
        <v>187687</v>
      </c>
      <c r="Z8" s="16">
        <f t="shared" si="13"/>
        <v>246528</v>
      </c>
    </row>
    <row r="9">
      <c r="A9" s="11" t="s">
        <v>18</v>
      </c>
      <c r="B9" s="12" t="s">
        <v>10</v>
      </c>
      <c r="C9" s="13">
        <v>33889.0</v>
      </c>
      <c r="D9" s="13">
        <v>50479.0</v>
      </c>
      <c r="E9" s="13">
        <v>20482.0</v>
      </c>
      <c r="F9" s="13">
        <v>41960.0</v>
      </c>
      <c r="G9" s="13">
        <v>51366.0</v>
      </c>
      <c r="H9" s="13">
        <f t="shared" si="1"/>
        <v>198176</v>
      </c>
      <c r="J9" s="14" t="str">
        <f>IFERROR(__xludf.DUMMYFUNCTION("""COMPUTED_VALUE"""),"HOMA BAY")</f>
        <v>HOMA BAY</v>
      </c>
      <c r="K9" s="14">
        <f t="shared" si="2"/>
        <v>8</v>
      </c>
      <c r="L9" s="14">
        <f t="shared" si="3"/>
        <v>284840</v>
      </c>
      <c r="M9" s="14">
        <f t="shared" si="4"/>
        <v>297498</v>
      </c>
      <c r="N9" s="14">
        <f t="shared" si="5"/>
        <v>332297</v>
      </c>
      <c r="O9" s="14">
        <f t="shared" si="6"/>
        <v>355679</v>
      </c>
      <c r="P9" s="14">
        <f t="shared" si="7"/>
        <v>267756</v>
      </c>
      <c r="R9" s="14" t="str">
        <f>IFERROR(__xludf.DUMMYFUNCTION("""COMPUTED_VALUE"""),"HOMA BAY")</f>
        <v>HOMA BAY</v>
      </c>
      <c r="S9" s="15" t="s">
        <v>21</v>
      </c>
      <c r="T9" s="16">
        <f t="shared" si="8"/>
        <v>22175</v>
      </c>
      <c r="U9" s="16">
        <f t="shared" si="14"/>
        <v>35552</v>
      </c>
      <c r="V9" s="16">
        <f t="shared" si="15"/>
        <v>48436</v>
      </c>
      <c r="W9" s="16">
        <f t="shared" si="10"/>
        <v>43916</v>
      </c>
      <c r="X9" s="16">
        <f t="shared" si="11"/>
        <v>24178</v>
      </c>
      <c r="Y9" s="16">
        <f t="shared" si="12"/>
        <v>174257</v>
      </c>
      <c r="Z9" s="16">
        <f t="shared" si="13"/>
        <v>284840</v>
      </c>
    </row>
    <row r="10">
      <c r="A10" s="11" t="s">
        <v>18</v>
      </c>
      <c r="B10" s="12" t="s">
        <v>22</v>
      </c>
      <c r="C10" s="13">
        <v>53614.0</v>
      </c>
      <c r="D10" s="13">
        <v>22983.0</v>
      </c>
      <c r="E10" s="13">
        <v>49104.0</v>
      </c>
      <c r="F10" s="13">
        <v>51353.0</v>
      </c>
      <c r="G10" s="13">
        <v>24572.0</v>
      </c>
      <c r="H10" s="13">
        <f t="shared" si="1"/>
        <v>201626</v>
      </c>
      <c r="J10" s="14" t="str">
        <f>IFERROR(__xludf.DUMMYFUNCTION("""COMPUTED_VALUE"""),"ISIOLO")</f>
        <v>ISIOLO</v>
      </c>
      <c r="K10" s="14">
        <f t="shared" si="2"/>
        <v>2</v>
      </c>
      <c r="L10" s="14">
        <f t="shared" si="3"/>
        <v>68403</v>
      </c>
      <c r="M10" s="14">
        <f t="shared" si="4"/>
        <v>92226</v>
      </c>
      <c r="N10" s="14">
        <f t="shared" si="5"/>
        <v>72229</v>
      </c>
      <c r="O10" s="14">
        <f t="shared" si="6"/>
        <v>104114</v>
      </c>
      <c r="P10" s="14">
        <f t="shared" si="7"/>
        <v>60852</v>
      </c>
      <c r="R10" s="14" t="str">
        <f>IFERROR(__xludf.DUMMYFUNCTION("""COMPUTED_VALUE"""),"ISIOLO")</f>
        <v>ISIOLO</v>
      </c>
      <c r="S10" s="15" t="s">
        <v>23</v>
      </c>
      <c r="T10" s="16">
        <f t="shared" si="8"/>
        <v>20953</v>
      </c>
      <c r="U10" s="16">
        <f t="shared" si="14"/>
        <v>40229</v>
      </c>
      <c r="V10" s="16">
        <f t="shared" si="15"/>
        <v>31019</v>
      </c>
      <c r="W10" s="16">
        <f t="shared" si="10"/>
        <v>49144</v>
      </c>
      <c r="X10" s="16">
        <f t="shared" si="11"/>
        <v>40217</v>
      </c>
      <c r="Y10" s="16">
        <f t="shared" si="12"/>
        <v>181562</v>
      </c>
      <c r="Z10" s="16">
        <f t="shared" si="13"/>
        <v>68403</v>
      </c>
    </row>
    <row r="11">
      <c r="A11" s="11" t="s">
        <v>18</v>
      </c>
      <c r="B11" s="12" t="s">
        <v>24</v>
      </c>
      <c r="C11" s="13">
        <v>46881.0</v>
      </c>
      <c r="D11" s="13">
        <v>34612.0</v>
      </c>
      <c r="E11" s="13">
        <v>50302.0</v>
      </c>
      <c r="F11" s="13">
        <v>42544.0</v>
      </c>
      <c r="G11" s="13">
        <v>28253.0</v>
      </c>
      <c r="H11" s="13">
        <f t="shared" si="1"/>
        <v>202592</v>
      </c>
      <c r="J11" s="14" t="str">
        <f>IFERROR(__xludf.DUMMYFUNCTION("""COMPUTED_VALUE"""),"KAJIADO")</f>
        <v>KAJIADO</v>
      </c>
      <c r="K11" s="14">
        <f t="shared" si="2"/>
        <v>5</v>
      </c>
      <c r="L11" s="14">
        <f t="shared" si="3"/>
        <v>190894</v>
      </c>
      <c r="M11" s="14">
        <f t="shared" si="4"/>
        <v>200054</v>
      </c>
      <c r="N11" s="14">
        <f t="shared" si="5"/>
        <v>208065</v>
      </c>
      <c r="O11" s="14">
        <f t="shared" si="6"/>
        <v>211996</v>
      </c>
      <c r="P11" s="14">
        <f t="shared" si="7"/>
        <v>149601</v>
      </c>
      <c r="R11" s="14" t="str">
        <f>IFERROR(__xludf.DUMMYFUNCTION("""COMPUTED_VALUE"""),"KAJIADO")</f>
        <v>KAJIADO</v>
      </c>
      <c r="S11" s="15" t="s">
        <v>25</v>
      </c>
      <c r="T11" s="16">
        <f t="shared" si="8"/>
        <v>31935</v>
      </c>
      <c r="U11" s="16">
        <f t="shared" si="14"/>
        <v>45605</v>
      </c>
      <c r="V11" s="16">
        <f t="shared" si="15"/>
        <v>25520</v>
      </c>
      <c r="W11" s="16">
        <f t="shared" si="10"/>
        <v>21783</v>
      </c>
      <c r="X11" s="16">
        <f t="shared" si="11"/>
        <v>25713</v>
      </c>
      <c r="Y11" s="16">
        <f t="shared" si="12"/>
        <v>150556</v>
      </c>
      <c r="Z11" s="16">
        <f t="shared" si="13"/>
        <v>190894</v>
      </c>
    </row>
    <row r="12">
      <c r="A12" s="11" t="s">
        <v>18</v>
      </c>
      <c r="B12" s="12" t="s">
        <v>26</v>
      </c>
      <c r="C12" s="13">
        <v>33389.0</v>
      </c>
      <c r="D12" s="13">
        <v>48580.0</v>
      </c>
      <c r="E12" s="13">
        <v>34676.0</v>
      </c>
      <c r="F12" s="13">
        <v>31429.0</v>
      </c>
      <c r="G12" s="13">
        <v>37566.0</v>
      </c>
      <c r="H12" s="13">
        <f t="shared" si="1"/>
        <v>185640</v>
      </c>
      <c r="J12" s="14" t="str">
        <f>IFERROR(__xludf.DUMMYFUNCTION("""COMPUTED_VALUE"""),"KAKAMEGA")</f>
        <v>KAKAMEGA</v>
      </c>
      <c r="K12" s="14">
        <f t="shared" si="2"/>
        <v>12</v>
      </c>
      <c r="L12" s="14">
        <f t="shared" si="3"/>
        <v>370678</v>
      </c>
      <c r="M12" s="14">
        <f t="shared" si="4"/>
        <v>483843</v>
      </c>
      <c r="N12" s="14">
        <f t="shared" si="5"/>
        <v>356907</v>
      </c>
      <c r="O12" s="14">
        <f t="shared" si="6"/>
        <v>356744</v>
      </c>
      <c r="P12" s="14">
        <f t="shared" si="7"/>
        <v>468590</v>
      </c>
      <c r="R12" s="14" t="str">
        <f>IFERROR(__xludf.DUMMYFUNCTION("""COMPUTED_VALUE"""),"KAKAMEGA")</f>
        <v>KAKAMEGA</v>
      </c>
      <c r="S12" s="15" t="s">
        <v>27</v>
      </c>
      <c r="T12" s="16">
        <f t="shared" si="8"/>
        <v>20471</v>
      </c>
      <c r="U12" s="16">
        <f t="shared" si="14"/>
        <v>42547</v>
      </c>
      <c r="V12" s="16">
        <f t="shared" si="15"/>
        <v>21787</v>
      </c>
      <c r="W12" s="16">
        <f t="shared" si="10"/>
        <v>39532</v>
      </c>
      <c r="X12" s="16">
        <f t="shared" si="11"/>
        <v>39885</v>
      </c>
      <c r="Y12" s="16">
        <f t="shared" si="12"/>
        <v>164222</v>
      </c>
      <c r="Z12" s="16">
        <f t="shared" si="13"/>
        <v>370678</v>
      </c>
    </row>
    <row r="13">
      <c r="A13" s="11" t="s">
        <v>28</v>
      </c>
      <c r="B13" s="12" t="s">
        <v>29</v>
      </c>
      <c r="C13" s="13">
        <v>53265.0</v>
      </c>
      <c r="D13" s="13">
        <v>39873.0</v>
      </c>
      <c r="E13" s="13">
        <v>43350.0</v>
      </c>
      <c r="F13" s="13">
        <v>31269.0</v>
      </c>
      <c r="G13" s="13">
        <v>50892.0</v>
      </c>
      <c r="H13" s="13">
        <f t="shared" si="1"/>
        <v>218649</v>
      </c>
      <c r="J13" s="14" t="str">
        <f>IFERROR(__xludf.DUMMYFUNCTION("""COMPUTED_VALUE"""),"KERICHO")</f>
        <v>KERICHO</v>
      </c>
      <c r="K13" s="14">
        <f t="shared" si="2"/>
        <v>6</v>
      </c>
      <c r="L13" s="14">
        <f t="shared" si="3"/>
        <v>204010</v>
      </c>
      <c r="M13" s="14">
        <f t="shared" si="4"/>
        <v>209375</v>
      </c>
      <c r="N13" s="14">
        <f t="shared" si="5"/>
        <v>215477</v>
      </c>
      <c r="O13" s="14">
        <f t="shared" si="6"/>
        <v>259819</v>
      </c>
      <c r="P13" s="14">
        <f t="shared" si="7"/>
        <v>243756</v>
      </c>
      <c r="R13" s="14" t="str">
        <f>IFERROR(__xludf.DUMMYFUNCTION("""COMPUTED_VALUE"""),"KERICHO")</f>
        <v>KERICHO</v>
      </c>
      <c r="S13" s="15" t="s">
        <v>30</v>
      </c>
      <c r="T13" s="16">
        <f t="shared" si="8"/>
        <v>50439</v>
      </c>
      <c r="U13" s="16">
        <f t="shared" si="14"/>
        <v>27308</v>
      </c>
      <c r="V13" s="16">
        <f t="shared" si="15"/>
        <v>30697</v>
      </c>
      <c r="W13" s="16">
        <f t="shared" si="10"/>
        <v>40828</v>
      </c>
      <c r="X13" s="16">
        <f t="shared" si="11"/>
        <v>47515</v>
      </c>
      <c r="Y13" s="16">
        <f t="shared" si="12"/>
        <v>196787</v>
      </c>
      <c r="Z13" s="16">
        <f t="shared" si="13"/>
        <v>204010</v>
      </c>
    </row>
    <row r="14">
      <c r="A14" s="11" t="s">
        <v>28</v>
      </c>
      <c r="B14" s="12" t="s">
        <v>31</v>
      </c>
      <c r="C14" s="13">
        <v>55989.0</v>
      </c>
      <c r="D14" s="13">
        <v>43959.0</v>
      </c>
      <c r="E14" s="13">
        <v>48331.0</v>
      </c>
      <c r="F14" s="13">
        <v>27288.0</v>
      </c>
      <c r="G14" s="13">
        <v>38152.0</v>
      </c>
      <c r="H14" s="13">
        <f t="shared" si="1"/>
        <v>213719</v>
      </c>
      <c r="J14" s="14" t="str">
        <f>IFERROR(__xludf.DUMMYFUNCTION("""COMPUTED_VALUE"""),"KIAMBU")</f>
        <v>KIAMBU</v>
      </c>
      <c r="K14" s="14">
        <f t="shared" si="2"/>
        <v>12</v>
      </c>
      <c r="L14" s="14">
        <f t="shared" si="3"/>
        <v>450014</v>
      </c>
      <c r="M14" s="14">
        <f t="shared" si="4"/>
        <v>442791</v>
      </c>
      <c r="N14" s="14">
        <f t="shared" si="5"/>
        <v>450699</v>
      </c>
      <c r="O14" s="14">
        <f t="shared" si="6"/>
        <v>381279</v>
      </c>
      <c r="P14" s="14">
        <f t="shared" si="7"/>
        <v>397847</v>
      </c>
      <c r="R14" s="14" t="str">
        <f>IFERROR(__xludf.DUMMYFUNCTION("""COMPUTED_VALUE"""),"KIAMBU")</f>
        <v>KIAMBU</v>
      </c>
      <c r="S14" s="15" t="s">
        <v>32</v>
      </c>
      <c r="T14" s="16">
        <f t="shared" si="8"/>
        <v>28359</v>
      </c>
      <c r="U14" s="16">
        <f t="shared" si="14"/>
        <v>19166</v>
      </c>
      <c r="V14" s="16">
        <f t="shared" si="15"/>
        <v>41433</v>
      </c>
      <c r="W14" s="16">
        <f t="shared" si="10"/>
        <v>45941</v>
      </c>
      <c r="X14" s="16">
        <f t="shared" si="11"/>
        <v>25176</v>
      </c>
      <c r="Y14" s="16">
        <f t="shared" si="12"/>
        <v>160075</v>
      </c>
      <c r="Z14" s="16">
        <f t="shared" si="13"/>
        <v>450014</v>
      </c>
    </row>
    <row r="15">
      <c r="A15" s="11" t="s">
        <v>28</v>
      </c>
      <c r="B15" s="12" t="s">
        <v>12</v>
      </c>
      <c r="C15" s="13">
        <v>24234.0</v>
      </c>
      <c r="D15" s="13">
        <v>37232.0</v>
      </c>
      <c r="E15" s="13">
        <v>29446.0</v>
      </c>
      <c r="F15" s="13">
        <v>38176.0</v>
      </c>
      <c r="G15" s="13">
        <v>42689.0</v>
      </c>
      <c r="H15" s="13">
        <f t="shared" si="1"/>
        <v>171777</v>
      </c>
      <c r="J15" s="14" t="str">
        <f>IFERROR(__xludf.DUMMYFUNCTION("""COMPUTED_VALUE"""),"KILIFI")</f>
        <v>KILIFI</v>
      </c>
      <c r="K15" s="14">
        <f t="shared" si="2"/>
        <v>7</v>
      </c>
      <c r="L15" s="14">
        <f t="shared" si="3"/>
        <v>206600</v>
      </c>
      <c r="M15" s="14">
        <f t="shared" si="4"/>
        <v>301142</v>
      </c>
      <c r="N15" s="14">
        <f t="shared" si="5"/>
        <v>275118</v>
      </c>
      <c r="O15" s="14">
        <f t="shared" si="6"/>
        <v>267884</v>
      </c>
      <c r="P15" s="14">
        <f t="shared" si="7"/>
        <v>229378</v>
      </c>
      <c r="R15" s="14" t="str">
        <f>IFERROR(__xludf.DUMMYFUNCTION("""COMPUTED_VALUE"""),"KILIFI")</f>
        <v>KILIFI</v>
      </c>
      <c r="S15" s="15" t="s">
        <v>33</v>
      </c>
      <c r="T15" s="16">
        <f t="shared" si="8"/>
        <v>26443</v>
      </c>
      <c r="U15" s="16">
        <f t="shared" si="14"/>
        <v>53186</v>
      </c>
      <c r="V15" s="16">
        <f t="shared" si="15"/>
        <v>27854</v>
      </c>
      <c r="W15" s="16">
        <f t="shared" si="10"/>
        <v>27646</v>
      </c>
      <c r="X15" s="16">
        <f t="shared" si="11"/>
        <v>27268</v>
      </c>
      <c r="Y15" s="16">
        <f t="shared" si="12"/>
        <v>162397</v>
      </c>
      <c r="Z15" s="16">
        <f t="shared" si="13"/>
        <v>206600</v>
      </c>
    </row>
    <row r="16">
      <c r="A16" s="11" t="s">
        <v>28</v>
      </c>
      <c r="B16" s="12" t="s">
        <v>34</v>
      </c>
      <c r="C16" s="13">
        <v>19798.0</v>
      </c>
      <c r="D16" s="13">
        <v>43004.0</v>
      </c>
      <c r="E16" s="13">
        <v>51254.0</v>
      </c>
      <c r="F16" s="13">
        <v>27626.0</v>
      </c>
      <c r="G16" s="13">
        <v>27773.0</v>
      </c>
      <c r="H16" s="13">
        <f t="shared" si="1"/>
        <v>169455</v>
      </c>
      <c r="J16" s="14" t="str">
        <f>IFERROR(__xludf.DUMMYFUNCTION("""COMPUTED_VALUE"""),"KIRINYAGA")</f>
        <v>KIRINYAGA</v>
      </c>
      <c r="K16" s="14">
        <f t="shared" si="2"/>
        <v>4</v>
      </c>
      <c r="L16" s="14">
        <f t="shared" si="3"/>
        <v>138985</v>
      </c>
      <c r="M16" s="14">
        <f t="shared" si="4"/>
        <v>168017</v>
      </c>
      <c r="N16" s="14">
        <f t="shared" si="5"/>
        <v>211451</v>
      </c>
      <c r="O16" s="14">
        <f t="shared" si="6"/>
        <v>139206</v>
      </c>
      <c r="P16" s="14">
        <f t="shared" si="7"/>
        <v>164268</v>
      </c>
      <c r="R16" s="14" t="str">
        <f>IFERROR(__xludf.DUMMYFUNCTION("""COMPUTED_VALUE"""),"KIRINYAGA")</f>
        <v>KIRINYAGA</v>
      </c>
      <c r="S16" s="15" t="s">
        <v>35</v>
      </c>
      <c r="T16" s="16">
        <f t="shared" si="8"/>
        <v>33392</v>
      </c>
      <c r="U16" s="16">
        <f t="shared" si="14"/>
        <v>33355</v>
      </c>
      <c r="V16" s="16">
        <f t="shared" si="15"/>
        <v>50482</v>
      </c>
      <c r="W16" s="16">
        <f t="shared" si="10"/>
        <v>42647</v>
      </c>
      <c r="X16" s="16">
        <f t="shared" si="11"/>
        <v>48616</v>
      </c>
      <c r="Y16" s="16">
        <f t="shared" si="12"/>
        <v>208492</v>
      </c>
      <c r="Z16" s="16">
        <f t="shared" si="13"/>
        <v>138985</v>
      </c>
    </row>
    <row r="17">
      <c r="A17" s="11" t="s">
        <v>28</v>
      </c>
      <c r="B17" s="12" t="s">
        <v>36</v>
      </c>
      <c r="C17" s="13">
        <v>53633.0</v>
      </c>
      <c r="D17" s="13">
        <v>34006.0</v>
      </c>
      <c r="E17" s="13">
        <v>47928.0</v>
      </c>
      <c r="F17" s="13">
        <v>28254.0</v>
      </c>
      <c r="G17" s="13">
        <v>28254.0</v>
      </c>
      <c r="H17" s="13">
        <f t="shared" si="1"/>
        <v>192075</v>
      </c>
      <c r="J17" s="14" t="str">
        <f>IFERROR(__xludf.DUMMYFUNCTION("""COMPUTED_VALUE"""),"KISII")</f>
        <v>KISII</v>
      </c>
      <c r="K17" s="14">
        <f t="shared" si="2"/>
        <v>9</v>
      </c>
      <c r="L17" s="14">
        <f t="shared" si="3"/>
        <v>316247</v>
      </c>
      <c r="M17" s="14">
        <f t="shared" si="4"/>
        <v>301825</v>
      </c>
      <c r="N17" s="14">
        <f t="shared" si="5"/>
        <v>312336</v>
      </c>
      <c r="O17" s="14">
        <f t="shared" si="6"/>
        <v>307552</v>
      </c>
      <c r="P17" s="14">
        <f t="shared" si="7"/>
        <v>336306</v>
      </c>
      <c r="R17" s="14" t="str">
        <f>IFERROR(__xludf.DUMMYFUNCTION("""COMPUTED_VALUE"""),"KISII")</f>
        <v>KISII</v>
      </c>
      <c r="S17" s="15" t="s">
        <v>37</v>
      </c>
      <c r="T17" s="16">
        <f t="shared" si="8"/>
        <v>34067</v>
      </c>
      <c r="U17" s="16">
        <f t="shared" si="14"/>
        <v>30790</v>
      </c>
      <c r="V17" s="16">
        <f t="shared" si="15"/>
        <v>27375</v>
      </c>
      <c r="W17" s="16">
        <f t="shared" si="10"/>
        <v>45594</v>
      </c>
      <c r="X17" s="16">
        <f t="shared" si="11"/>
        <v>19229</v>
      </c>
      <c r="Y17" s="16">
        <f t="shared" si="12"/>
        <v>157055</v>
      </c>
      <c r="Z17" s="16">
        <f t="shared" si="13"/>
        <v>316247</v>
      </c>
    </row>
    <row r="18">
      <c r="A18" s="11" t="s">
        <v>28</v>
      </c>
      <c r="B18" s="12" t="s">
        <v>38</v>
      </c>
      <c r="C18" s="13">
        <v>31438.0</v>
      </c>
      <c r="D18" s="13">
        <v>37658.0</v>
      </c>
      <c r="E18" s="13">
        <v>54352.0</v>
      </c>
      <c r="F18" s="13">
        <v>35489.0</v>
      </c>
      <c r="G18" s="13">
        <v>34102.0</v>
      </c>
      <c r="H18" s="13">
        <f t="shared" si="1"/>
        <v>193039</v>
      </c>
      <c r="J18" s="14" t="str">
        <f>IFERROR(__xludf.DUMMYFUNCTION("""COMPUTED_VALUE"""),"KISUMU")</f>
        <v>KISUMU</v>
      </c>
      <c r="K18" s="14">
        <f t="shared" si="2"/>
        <v>7</v>
      </c>
      <c r="L18" s="14">
        <f t="shared" si="3"/>
        <v>271595</v>
      </c>
      <c r="M18" s="14">
        <f t="shared" si="4"/>
        <v>197617</v>
      </c>
      <c r="N18" s="14">
        <f t="shared" si="5"/>
        <v>286308</v>
      </c>
      <c r="O18" s="14">
        <f t="shared" si="6"/>
        <v>270982</v>
      </c>
      <c r="P18" s="14">
        <f t="shared" si="7"/>
        <v>299328</v>
      </c>
      <c r="R18" s="14" t="str">
        <f>IFERROR(__xludf.DUMMYFUNCTION("""COMPUTED_VALUE"""),"KISUMU")</f>
        <v>KISUMU</v>
      </c>
      <c r="S18" s="15" t="s">
        <v>39</v>
      </c>
      <c r="T18" s="16">
        <f t="shared" si="8"/>
        <v>27675</v>
      </c>
      <c r="U18" s="16">
        <f t="shared" si="14"/>
        <v>25219</v>
      </c>
      <c r="V18" s="16">
        <f t="shared" si="15"/>
        <v>47298</v>
      </c>
      <c r="W18" s="16">
        <f t="shared" si="10"/>
        <v>39108</v>
      </c>
      <c r="X18" s="16">
        <f t="shared" si="11"/>
        <v>19281</v>
      </c>
      <c r="Y18" s="16">
        <f t="shared" si="12"/>
        <v>158581</v>
      </c>
      <c r="Z18" s="16">
        <f t="shared" si="13"/>
        <v>271595</v>
      </c>
    </row>
    <row r="19">
      <c r="A19" s="11" t="s">
        <v>28</v>
      </c>
      <c r="B19" s="12" t="s">
        <v>40</v>
      </c>
      <c r="C19" s="13">
        <v>40925.0</v>
      </c>
      <c r="D19" s="13">
        <v>44723.0</v>
      </c>
      <c r="E19" s="13">
        <v>47495.0</v>
      </c>
      <c r="F19" s="13">
        <v>42853.0</v>
      </c>
      <c r="G19" s="13">
        <v>47554.0</v>
      </c>
      <c r="H19" s="13">
        <f t="shared" si="1"/>
        <v>223550</v>
      </c>
      <c r="J19" s="14" t="str">
        <f>IFERROR(__xludf.DUMMYFUNCTION("""COMPUTED_VALUE"""),"KITUI")</f>
        <v>KITUI</v>
      </c>
      <c r="K19" s="14">
        <f t="shared" si="2"/>
        <v>8</v>
      </c>
      <c r="L19" s="14">
        <f t="shared" si="3"/>
        <v>281527</v>
      </c>
      <c r="M19" s="14">
        <f t="shared" si="4"/>
        <v>286524</v>
      </c>
      <c r="N19" s="14">
        <f t="shared" si="5"/>
        <v>331621</v>
      </c>
      <c r="O19" s="14">
        <f t="shared" si="6"/>
        <v>289300</v>
      </c>
      <c r="P19" s="14">
        <f t="shared" si="7"/>
        <v>285659</v>
      </c>
      <c r="R19" s="14" t="str">
        <f>IFERROR(__xludf.DUMMYFUNCTION("""COMPUTED_VALUE"""),"KITUI")</f>
        <v>KITUI</v>
      </c>
      <c r="S19" s="15" t="s">
        <v>41</v>
      </c>
      <c r="T19" s="16">
        <f t="shared" si="8"/>
        <v>25135</v>
      </c>
      <c r="U19" s="16">
        <f t="shared" si="14"/>
        <v>54285</v>
      </c>
      <c r="V19" s="16">
        <f t="shared" si="15"/>
        <v>43845</v>
      </c>
      <c r="W19" s="16">
        <f t="shared" si="10"/>
        <v>55044</v>
      </c>
      <c r="X19" s="16">
        <f t="shared" si="11"/>
        <v>48255</v>
      </c>
      <c r="Y19" s="16">
        <f t="shared" si="12"/>
        <v>226564</v>
      </c>
      <c r="Z19" s="16">
        <f t="shared" si="13"/>
        <v>281527</v>
      </c>
    </row>
    <row r="20">
      <c r="A20" s="11" t="s">
        <v>28</v>
      </c>
      <c r="B20" s="12" t="s">
        <v>42</v>
      </c>
      <c r="C20" s="13">
        <v>31890.0</v>
      </c>
      <c r="D20" s="13">
        <v>34630.0</v>
      </c>
      <c r="E20" s="13">
        <v>53466.0</v>
      </c>
      <c r="F20" s="13">
        <v>21702.0</v>
      </c>
      <c r="G20" s="13">
        <v>45392.0</v>
      </c>
      <c r="H20" s="13">
        <f t="shared" si="1"/>
        <v>187080</v>
      </c>
      <c r="J20" s="14" t="str">
        <f>IFERROR(__xludf.DUMMYFUNCTION("""COMPUTED_VALUE"""),"KWALE")</f>
        <v>KWALE</v>
      </c>
      <c r="K20" s="14">
        <f t="shared" si="2"/>
        <v>4</v>
      </c>
      <c r="L20" s="14">
        <f t="shared" si="3"/>
        <v>130354</v>
      </c>
      <c r="M20" s="14">
        <f t="shared" si="4"/>
        <v>121790</v>
      </c>
      <c r="N20" s="14">
        <f t="shared" si="5"/>
        <v>148813</v>
      </c>
      <c r="O20" s="14">
        <f t="shared" si="6"/>
        <v>148854</v>
      </c>
      <c r="P20" s="14">
        <f t="shared" si="7"/>
        <v>188603</v>
      </c>
      <c r="R20" s="14" t="str">
        <f>IFERROR(__xludf.DUMMYFUNCTION("""COMPUTED_VALUE"""),"KWALE")</f>
        <v>KWALE</v>
      </c>
      <c r="S20" s="15" t="s">
        <v>43</v>
      </c>
      <c r="T20" s="16">
        <f t="shared" si="8"/>
        <v>26231</v>
      </c>
      <c r="U20" s="16">
        <f t="shared" si="14"/>
        <v>27259</v>
      </c>
      <c r="V20" s="16">
        <f t="shared" si="15"/>
        <v>45494</v>
      </c>
      <c r="W20" s="16">
        <f t="shared" si="10"/>
        <v>27867</v>
      </c>
      <c r="X20" s="16">
        <f t="shared" si="11"/>
        <v>40582</v>
      </c>
      <c r="Y20" s="16">
        <f t="shared" si="12"/>
        <v>167433</v>
      </c>
      <c r="Z20" s="16">
        <f t="shared" si="13"/>
        <v>130354</v>
      </c>
    </row>
    <row r="21">
      <c r="A21" s="11" t="s">
        <v>28</v>
      </c>
      <c r="B21" s="12" t="s">
        <v>44</v>
      </c>
      <c r="C21" s="13">
        <v>25862.0</v>
      </c>
      <c r="D21" s="13">
        <v>37566.0</v>
      </c>
      <c r="E21" s="13">
        <v>38919.0</v>
      </c>
      <c r="F21" s="13">
        <v>47081.0</v>
      </c>
      <c r="G21" s="13">
        <v>31834.0</v>
      </c>
      <c r="H21" s="13">
        <f t="shared" si="1"/>
        <v>181262</v>
      </c>
      <c r="J21" s="14" t="str">
        <f>IFERROR(__xludf.DUMMYFUNCTION("""COMPUTED_VALUE"""),"LAIKIPIA")</f>
        <v>LAIKIPIA</v>
      </c>
      <c r="K21" s="14">
        <f t="shared" si="2"/>
        <v>3</v>
      </c>
      <c r="L21" s="14">
        <f t="shared" si="3"/>
        <v>155209</v>
      </c>
      <c r="M21" s="14">
        <f t="shared" si="4"/>
        <v>65251</v>
      </c>
      <c r="N21" s="14">
        <f t="shared" si="5"/>
        <v>117076</v>
      </c>
      <c r="O21" s="14">
        <f t="shared" si="6"/>
        <v>149146</v>
      </c>
      <c r="P21" s="14">
        <f t="shared" si="7"/>
        <v>103980</v>
      </c>
      <c r="R21" s="14" t="str">
        <f>IFERROR(__xludf.DUMMYFUNCTION("""COMPUTED_VALUE"""),"LAIKIPIA")</f>
        <v>LAIKIPIA</v>
      </c>
      <c r="S21" s="15" t="s">
        <v>45</v>
      </c>
      <c r="T21" s="16">
        <f t="shared" si="8"/>
        <v>49801</v>
      </c>
      <c r="U21" s="16">
        <f t="shared" si="14"/>
        <v>24598</v>
      </c>
      <c r="V21" s="16">
        <f t="shared" si="15"/>
        <v>38587</v>
      </c>
      <c r="W21" s="16">
        <f t="shared" si="10"/>
        <v>54799</v>
      </c>
      <c r="X21" s="16">
        <f t="shared" si="11"/>
        <v>43664</v>
      </c>
      <c r="Y21" s="16">
        <f t="shared" si="12"/>
        <v>211449</v>
      </c>
      <c r="Z21" s="16">
        <f t="shared" si="13"/>
        <v>155209</v>
      </c>
    </row>
    <row r="22">
      <c r="A22" s="11" t="s">
        <v>46</v>
      </c>
      <c r="B22" s="12" t="s">
        <v>14</v>
      </c>
      <c r="C22" s="13">
        <v>55513.0</v>
      </c>
      <c r="D22" s="13">
        <v>52815.0</v>
      </c>
      <c r="E22" s="13">
        <v>22077.0</v>
      </c>
      <c r="F22" s="13">
        <v>26211.0</v>
      </c>
      <c r="G22" s="13">
        <v>53913.0</v>
      </c>
      <c r="H22" s="13">
        <f t="shared" si="1"/>
        <v>210529</v>
      </c>
      <c r="J22" s="14" t="str">
        <f>IFERROR(__xludf.DUMMYFUNCTION("""COMPUTED_VALUE"""),"LAMU")</f>
        <v>LAMU</v>
      </c>
      <c r="K22" s="14">
        <f t="shared" si="2"/>
        <v>2</v>
      </c>
      <c r="L22" s="14">
        <f t="shared" si="3"/>
        <v>59257</v>
      </c>
      <c r="M22" s="14">
        <f t="shared" si="4"/>
        <v>53671</v>
      </c>
      <c r="N22" s="14">
        <f t="shared" si="5"/>
        <v>85631</v>
      </c>
      <c r="O22" s="14">
        <f t="shared" si="6"/>
        <v>98741</v>
      </c>
      <c r="P22" s="14">
        <f t="shared" si="7"/>
        <v>65220</v>
      </c>
      <c r="R22" s="14" t="str">
        <f>IFERROR(__xludf.DUMMYFUNCTION("""COMPUTED_VALUE"""),"LAMU")</f>
        <v>LAMU</v>
      </c>
      <c r="S22" s="15" t="s">
        <v>47</v>
      </c>
      <c r="T22" s="16">
        <f t="shared" si="8"/>
        <v>30861</v>
      </c>
      <c r="U22" s="16">
        <f t="shared" si="14"/>
        <v>32935</v>
      </c>
      <c r="V22" s="16">
        <f t="shared" si="15"/>
        <v>45123</v>
      </c>
      <c r="W22" s="16">
        <f t="shared" si="10"/>
        <v>46180</v>
      </c>
      <c r="X22" s="16">
        <f t="shared" si="11"/>
        <v>38066</v>
      </c>
      <c r="Y22" s="16">
        <f t="shared" si="12"/>
        <v>193165</v>
      </c>
      <c r="Z22" s="16">
        <f t="shared" si="13"/>
        <v>59257</v>
      </c>
    </row>
    <row r="23">
      <c r="A23" s="11" t="s">
        <v>46</v>
      </c>
      <c r="B23" s="12" t="s">
        <v>48</v>
      </c>
      <c r="C23" s="13">
        <v>30711.0</v>
      </c>
      <c r="D23" s="13">
        <v>32543.0</v>
      </c>
      <c r="E23" s="13">
        <v>46236.0</v>
      </c>
      <c r="F23" s="13">
        <v>31411.0</v>
      </c>
      <c r="G23" s="13">
        <v>36886.0</v>
      </c>
      <c r="H23" s="13">
        <f t="shared" si="1"/>
        <v>177787</v>
      </c>
      <c r="J23" s="14" t="str">
        <f>IFERROR(__xludf.DUMMYFUNCTION("""COMPUTED_VALUE"""),"MACHAKOS")</f>
        <v>MACHAKOS</v>
      </c>
      <c r="K23" s="14">
        <f t="shared" si="2"/>
        <v>8</v>
      </c>
      <c r="L23" s="14">
        <f t="shared" si="3"/>
        <v>328993</v>
      </c>
      <c r="M23" s="14">
        <f t="shared" si="4"/>
        <v>310703</v>
      </c>
      <c r="N23" s="14">
        <f t="shared" si="5"/>
        <v>333103</v>
      </c>
      <c r="O23" s="14">
        <f t="shared" si="6"/>
        <v>313303</v>
      </c>
      <c r="P23" s="14">
        <f t="shared" si="7"/>
        <v>287804</v>
      </c>
      <c r="R23" s="14" t="str">
        <f>IFERROR(__xludf.DUMMYFUNCTION("""COMPUTED_VALUE"""),"MACHAKOS")</f>
        <v>MACHAKOS</v>
      </c>
      <c r="S23" s="15" t="s">
        <v>49</v>
      </c>
      <c r="T23" s="16">
        <f t="shared" si="8"/>
        <v>32008</v>
      </c>
      <c r="U23" s="16">
        <f t="shared" si="14"/>
        <v>43098</v>
      </c>
      <c r="V23" s="16">
        <f t="shared" si="15"/>
        <v>33567</v>
      </c>
      <c r="W23" s="16">
        <f t="shared" si="10"/>
        <v>37915</v>
      </c>
      <c r="X23" s="16">
        <f t="shared" si="11"/>
        <v>45251</v>
      </c>
      <c r="Y23" s="16">
        <f t="shared" si="12"/>
        <v>191839</v>
      </c>
      <c r="Z23" s="16">
        <f t="shared" si="13"/>
        <v>328993</v>
      </c>
    </row>
    <row r="24">
      <c r="A24" s="11" t="s">
        <v>46</v>
      </c>
      <c r="B24" s="12" t="s">
        <v>50</v>
      </c>
      <c r="C24" s="13">
        <v>45021.0</v>
      </c>
      <c r="D24" s="13">
        <v>48061.0</v>
      </c>
      <c r="E24" s="13">
        <v>34400.0</v>
      </c>
      <c r="F24" s="13">
        <v>49824.0</v>
      </c>
      <c r="G24" s="13">
        <v>21102.0</v>
      </c>
      <c r="H24" s="13">
        <f t="shared" si="1"/>
        <v>198408</v>
      </c>
      <c r="J24" s="14" t="str">
        <f>IFERROR(__xludf.DUMMYFUNCTION("""COMPUTED_VALUE"""),"MAKUENI")</f>
        <v>MAKUENI</v>
      </c>
      <c r="K24" s="14">
        <f t="shared" si="2"/>
        <v>6</v>
      </c>
      <c r="L24" s="14">
        <f t="shared" si="3"/>
        <v>231039</v>
      </c>
      <c r="M24" s="14">
        <f t="shared" si="4"/>
        <v>214706</v>
      </c>
      <c r="N24" s="14">
        <f t="shared" si="5"/>
        <v>209258</v>
      </c>
      <c r="O24" s="14">
        <f t="shared" si="6"/>
        <v>233361</v>
      </c>
      <c r="P24" s="14">
        <f t="shared" si="7"/>
        <v>227777</v>
      </c>
      <c r="R24" s="14" t="str">
        <f>IFERROR(__xludf.DUMMYFUNCTION("""COMPUTED_VALUE"""),"MAKUENI")</f>
        <v>MAKUENI</v>
      </c>
      <c r="S24" s="15" t="s">
        <v>51</v>
      </c>
      <c r="T24" s="16">
        <f t="shared" si="8"/>
        <v>30926</v>
      </c>
      <c r="U24" s="16">
        <f t="shared" si="14"/>
        <v>50332</v>
      </c>
      <c r="V24" s="16">
        <f t="shared" si="15"/>
        <v>55288</v>
      </c>
      <c r="W24" s="16">
        <f t="shared" si="10"/>
        <v>40214</v>
      </c>
      <c r="X24" s="16">
        <f t="shared" si="11"/>
        <v>38475</v>
      </c>
      <c r="Y24" s="16">
        <f t="shared" si="12"/>
        <v>215235</v>
      </c>
      <c r="Z24" s="16">
        <f t="shared" si="13"/>
        <v>231039</v>
      </c>
    </row>
    <row r="25">
      <c r="A25" s="11" t="s">
        <v>46</v>
      </c>
      <c r="B25" s="12" t="s">
        <v>52</v>
      </c>
      <c r="C25" s="13">
        <v>23035.0</v>
      </c>
      <c r="D25" s="13">
        <v>45197.0</v>
      </c>
      <c r="E25" s="13">
        <v>50446.0</v>
      </c>
      <c r="F25" s="13">
        <v>53351.0</v>
      </c>
      <c r="G25" s="13">
        <v>39254.0</v>
      </c>
      <c r="H25" s="13">
        <f t="shared" si="1"/>
        <v>211283</v>
      </c>
      <c r="J25" s="14" t="str">
        <f>IFERROR(__xludf.DUMMYFUNCTION("""COMPUTED_VALUE"""),"MANDERA")</f>
        <v>MANDERA</v>
      </c>
      <c r="K25" s="14">
        <f t="shared" si="2"/>
        <v>6</v>
      </c>
      <c r="L25" s="14">
        <f t="shared" si="3"/>
        <v>271114</v>
      </c>
      <c r="M25" s="14">
        <f t="shared" si="4"/>
        <v>150782</v>
      </c>
      <c r="N25" s="14">
        <f t="shared" si="5"/>
        <v>267240</v>
      </c>
      <c r="O25" s="14">
        <f t="shared" si="6"/>
        <v>234362</v>
      </c>
      <c r="P25" s="14">
        <f t="shared" si="7"/>
        <v>215688</v>
      </c>
      <c r="R25" s="14" t="str">
        <f>IFERROR(__xludf.DUMMYFUNCTION("""COMPUTED_VALUE"""),"MANDERA")</f>
        <v>MANDERA</v>
      </c>
      <c r="S25" s="15" t="s">
        <v>53</v>
      </c>
      <c r="T25" s="16">
        <f t="shared" si="8"/>
        <v>41910</v>
      </c>
      <c r="U25" s="16">
        <f t="shared" si="14"/>
        <v>32043</v>
      </c>
      <c r="V25" s="16">
        <f t="shared" si="15"/>
        <v>44999</v>
      </c>
      <c r="W25" s="16">
        <f t="shared" si="10"/>
        <v>28258</v>
      </c>
      <c r="X25" s="16">
        <f t="shared" si="11"/>
        <v>20637</v>
      </c>
      <c r="Y25" s="16">
        <f t="shared" si="12"/>
        <v>167847</v>
      </c>
      <c r="Z25" s="16">
        <f t="shared" si="13"/>
        <v>271114</v>
      </c>
    </row>
    <row r="26">
      <c r="A26" s="11" t="s">
        <v>46</v>
      </c>
      <c r="B26" s="12" t="s">
        <v>54</v>
      </c>
      <c r="C26" s="13">
        <v>21699.0</v>
      </c>
      <c r="D26" s="13">
        <v>44621.0</v>
      </c>
      <c r="E26" s="13">
        <v>45266.0</v>
      </c>
      <c r="F26" s="13">
        <v>51557.0</v>
      </c>
      <c r="G26" s="13">
        <v>52646.0</v>
      </c>
      <c r="H26" s="13">
        <f t="shared" si="1"/>
        <v>215789</v>
      </c>
      <c r="J26" s="14" t="str">
        <f>IFERROR(__xludf.DUMMYFUNCTION("""COMPUTED_VALUE"""),"MARSABIT")</f>
        <v>MARSABIT</v>
      </c>
      <c r="K26" s="14">
        <f t="shared" si="2"/>
        <v>4</v>
      </c>
      <c r="L26" s="14">
        <f t="shared" si="3"/>
        <v>185733</v>
      </c>
      <c r="M26" s="14">
        <f t="shared" si="4"/>
        <v>129638</v>
      </c>
      <c r="N26" s="14">
        <f t="shared" si="5"/>
        <v>122932</v>
      </c>
      <c r="O26" s="14">
        <f t="shared" si="6"/>
        <v>188269</v>
      </c>
      <c r="P26" s="14">
        <f t="shared" si="7"/>
        <v>161220</v>
      </c>
      <c r="R26" s="14" t="str">
        <f>IFERROR(__xludf.DUMMYFUNCTION("""COMPUTED_VALUE"""),"MARSABIT")</f>
        <v>MARSABIT</v>
      </c>
      <c r="S26" s="15" t="s">
        <v>55</v>
      </c>
      <c r="T26" s="16">
        <f t="shared" si="8"/>
        <v>36715</v>
      </c>
      <c r="U26" s="16">
        <f t="shared" si="14"/>
        <v>39451</v>
      </c>
      <c r="V26" s="16">
        <f t="shared" si="15"/>
        <v>25941</v>
      </c>
      <c r="W26" s="16">
        <f t="shared" si="10"/>
        <v>42356</v>
      </c>
      <c r="X26" s="16">
        <f t="shared" si="11"/>
        <v>55404</v>
      </c>
      <c r="Y26" s="16">
        <f t="shared" si="12"/>
        <v>199867</v>
      </c>
      <c r="Z26" s="16">
        <f t="shared" si="13"/>
        <v>185733</v>
      </c>
    </row>
    <row r="27">
      <c r="A27" s="11" t="s">
        <v>46</v>
      </c>
      <c r="B27" s="12" t="s">
        <v>56</v>
      </c>
      <c r="C27" s="13">
        <v>43947.0</v>
      </c>
      <c r="D27" s="13">
        <v>25838.0</v>
      </c>
      <c r="E27" s="13">
        <v>33762.0</v>
      </c>
      <c r="F27" s="13">
        <v>49569.0</v>
      </c>
      <c r="G27" s="13">
        <v>49101.0</v>
      </c>
      <c r="H27" s="13">
        <f t="shared" si="1"/>
        <v>202217</v>
      </c>
      <c r="J27" s="14" t="str">
        <f>IFERROR(__xludf.DUMMYFUNCTION("""COMPUTED_VALUE"""),"MERU")</f>
        <v>MERU</v>
      </c>
      <c r="K27" s="14">
        <f t="shared" si="2"/>
        <v>9</v>
      </c>
      <c r="L27" s="14">
        <f t="shared" si="3"/>
        <v>375365</v>
      </c>
      <c r="M27" s="14">
        <f t="shared" si="4"/>
        <v>375230</v>
      </c>
      <c r="N27" s="14">
        <f t="shared" si="5"/>
        <v>349114</v>
      </c>
      <c r="O27" s="14">
        <f t="shared" si="6"/>
        <v>382725</v>
      </c>
      <c r="P27" s="14">
        <f t="shared" si="7"/>
        <v>228848</v>
      </c>
      <c r="R27" s="14" t="str">
        <f>IFERROR(__xludf.DUMMYFUNCTION("""COMPUTED_VALUE"""),"MERU")</f>
        <v>MERU</v>
      </c>
      <c r="S27" s="15" t="s">
        <v>57</v>
      </c>
      <c r="T27" s="16">
        <f t="shared" si="8"/>
        <v>36030</v>
      </c>
      <c r="U27" s="16">
        <f t="shared" si="14"/>
        <v>30701</v>
      </c>
      <c r="V27" s="16">
        <f t="shared" si="15"/>
        <v>54327</v>
      </c>
      <c r="W27" s="16">
        <f t="shared" si="10"/>
        <v>47218</v>
      </c>
      <c r="X27" s="16">
        <f t="shared" si="11"/>
        <v>19885</v>
      </c>
      <c r="Y27" s="16">
        <f t="shared" si="12"/>
        <v>188161</v>
      </c>
      <c r="Z27" s="16">
        <f t="shared" si="13"/>
        <v>375365</v>
      </c>
    </row>
    <row r="28">
      <c r="A28" s="11" t="s">
        <v>46</v>
      </c>
      <c r="B28" s="12" t="s">
        <v>58</v>
      </c>
      <c r="C28" s="13">
        <v>31981.0</v>
      </c>
      <c r="D28" s="13">
        <v>37795.0</v>
      </c>
      <c r="E28" s="13">
        <v>39623.0</v>
      </c>
      <c r="F28" s="13">
        <v>43337.0</v>
      </c>
      <c r="G28" s="13">
        <v>55979.0</v>
      </c>
      <c r="H28" s="13">
        <f t="shared" si="1"/>
        <v>208715</v>
      </c>
      <c r="J28" s="14" t="str">
        <f>IFERROR(__xludf.DUMMYFUNCTION("""COMPUTED_VALUE"""),"MIGORI")</f>
        <v>MIGORI</v>
      </c>
      <c r="K28" s="14">
        <f t="shared" si="2"/>
        <v>8</v>
      </c>
      <c r="L28" s="14">
        <f t="shared" si="3"/>
        <v>297226</v>
      </c>
      <c r="M28" s="14">
        <f t="shared" si="4"/>
        <v>286605</v>
      </c>
      <c r="N28" s="14">
        <f t="shared" si="5"/>
        <v>265963</v>
      </c>
      <c r="O28" s="14">
        <f t="shared" si="6"/>
        <v>280545</v>
      </c>
      <c r="P28" s="14">
        <f t="shared" si="7"/>
        <v>292334</v>
      </c>
      <c r="R28" s="14" t="str">
        <f>IFERROR(__xludf.DUMMYFUNCTION("""COMPUTED_VALUE"""),"MIGORI")</f>
        <v>MIGORI</v>
      </c>
      <c r="S28" s="15" t="s">
        <v>59</v>
      </c>
      <c r="T28" s="16">
        <f t="shared" si="8"/>
        <v>33993</v>
      </c>
      <c r="U28" s="16">
        <f t="shared" si="14"/>
        <v>32091</v>
      </c>
      <c r="V28" s="16">
        <f t="shared" si="15"/>
        <v>34552</v>
      </c>
      <c r="W28" s="16">
        <f t="shared" si="10"/>
        <v>19836</v>
      </c>
      <c r="X28" s="16">
        <f t="shared" si="11"/>
        <v>30313</v>
      </c>
      <c r="Y28" s="16">
        <f t="shared" si="12"/>
        <v>150785</v>
      </c>
      <c r="Z28" s="16">
        <f t="shared" si="13"/>
        <v>297226</v>
      </c>
    </row>
    <row r="29">
      <c r="A29" s="11" t="s">
        <v>60</v>
      </c>
      <c r="B29" s="12" t="s">
        <v>61</v>
      </c>
      <c r="C29" s="13">
        <v>49822.0</v>
      </c>
      <c r="D29" s="13">
        <v>23049.0</v>
      </c>
      <c r="E29" s="13">
        <v>49231.0</v>
      </c>
      <c r="F29" s="13">
        <v>20093.0</v>
      </c>
      <c r="G29" s="13">
        <v>44049.0</v>
      </c>
      <c r="H29" s="13">
        <f t="shared" si="1"/>
        <v>186244</v>
      </c>
      <c r="J29" s="14" t="str">
        <f>IFERROR(__xludf.DUMMYFUNCTION("""COMPUTED_VALUE"""),"MOMBASA")</f>
        <v>MOMBASA</v>
      </c>
      <c r="K29" s="14">
        <f t="shared" si="2"/>
        <v>6</v>
      </c>
      <c r="L29" s="14">
        <f t="shared" si="3"/>
        <v>230797</v>
      </c>
      <c r="M29" s="14">
        <f t="shared" si="4"/>
        <v>187080</v>
      </c>
      <c r="N29" s="14">
        <f t="shared" si="5"/>
        <v>259172</v>
      </c>
      <c r="O29" s="14">
        <f t="shared" si="6"/>
        <v>190422</v>
      </c>
      <c r="P29" s="14">
        <f t="shared" si="7"/>
        <v>199093</v>
      </c>
      <c r="R29" s="14" t="str">
        <f>IFERROR(__xludf.DUMMYFUNCTION("""COMPUTED_VALUE"""),"MOMBASA")</f>
        <v>MOMBASA</v>
      </c>
      <c r="S29" s="15" t="s">
        <v>62</v>
      </c>
      <c r="T29" s="16">
        <f t="shared" si="8"/>
        <v>53801</v>
      </c>
      <c r="U29" s="16">
        <f t="shared" si="14"/>
        <v>41803</v>
      </c>
      <c r="V29" s="16">
        <f t="shared" si="15"/>
        <v>33038</v>
      </c>
      <c r="W29" s="16">
        <f t="shared" si="10"/>
        <v>19333</v>
      </c>
      <c r="X29" s="16">
        <f t="shared" si="11"/>
        <v>51252</v>
      </c>
      <c r="Y29" s="16">
        <f t="shared" si="12"/>
        <v>199227</v>
      </c>
      <c r="Z29" s="16">
        <f t="shared" si="13"/>
        <v>230797</v>
      </c>
    </row>
    <row r="30">
      <c r="A30" s="11" t="s">
        <v>60</v>
      </c>
      <c r="B30" s="12" t="s">
        <v>16</v>
      </c>
      <c r="C30" s="13">
        <v>34726.0</v>
      </c>
      <c r="D30" s="13">
        <v>32988.0</v>
      </c>
      <c r="E30" s="13">
        <v>25123.0</v>
      </c>
      <c r="F30" s="13">
        <v>33602.0</v>
      </c>
      <c r="G30" s="13">
        <v>44939.0</v>
      </c>
      <c r="H30" s="13">
        <f t="shared" si="1"/>
        <v>171378</v>
      </c>
      <c r="J30" s="14" t="str">
        <f>IFERROR(__xludf.DUMMYFUNCTION("""COMPUTED_VALUE"""),"MURANG'A")</f>
        <v>MURANG'A</v>
      </c>
      <c r="K30" s="14">
        <f t="shared" si="2"/>
        <v>7</v>
      </c>
      <c r="L30" s="14">
        <f t="shared" si="3"/>
        <v>253454</v>
      </c>
      <c r="M30" s="14">
        <f t="shared" si="4"/>
        <v>210921</v>
      </c>
      <c r="N30" s="14">
        <f t="shared" si="5"/>
        <v>290094</v>
      </c>
      <c r="O30" s="14">
        <f t="shared" si="6"/>
        <v>296167</v>
      </c>
      <c r="P30" s="14">
        <f t="shared" si="7"/>
        <v>266831</v>
      </c>
      <c r="R30" s="14" t="str">
        <f>IFERROR(__xludf.DUMMYFUNCTION("""COMPUTED_VALUE"""),"MURANG'A")</f>
        <v>MURANG'A</v>
      </c>
      <c r="S30" s="15" t="s">
        <v>63</v>
      </c>
      <c r="T30" s="16">
        <f t="shared" si="8"/>
        <v>42678</v>
      </c>
      <c r="U30" s="16">
        <f t="shared" si="14"/>
        <v>23880</v>
      </c>
      <c r="V30" s="16">
        <f t="shared" si="15"/>
        <v>46597</v>
      </c>
      <c r="W30" s="16">
        <f t="shared" si="10"/>
        <v>51488</v>
      </c>
      <c r="X30" s="16">
        <f t="shared" si="11"/>
        <v>50506</v>
      </c>
      <c r="Y30" s="16">
        <f t="shared" si="12"/>
        <v>215149</v>
      </c>
      <c r="Z30" s="16">
        <f t="shared" si="13"/>
        <v>253454</v>
      </c>
    </row>
    <row r="31">
      <c r="A31" s="11" t="s">
        <v>60</v>
      </c>
      <c r="B31" s="12" t="s">
        <v>64</v>
      </c>
      <c r="C31" s="13">
        <v>37123.0</v>
      </c>
      <c r="D31" s="13">
        <v>26540.0</v>
      </c>
      <c r="E31" s="13">
        <v>25641.0</v>
      </c>
      <c r="F31" s="13">
        <v>31956.0</v>
      </c>
      <c r="G31" s="13">
        <v>25495.0</v>
      </c>
      <c r="H31" s="13">
        <f t="shared" si="1"/>
        <v>146755</v>
      </c>
      <c r="J31" s="14" t="str">
        <f>IFERROR(__xludf.DUMMYFUNCTION("""COMPUTED_VALUE"""),"NAIROBI")</f>
        <v>NAIROBI</v>
      </c>
      <c r="K31" s="14">
        <f t="shared" si="2"/>
        <v>17</v>
      </c>
      <c r="L31" s="14">
        <f t="shared" si="3"/>
        <v>642881</v>
      </c>
      <c r="M31" s="14">
        <f t="shared" si="4"/>
        <v>592512</v>
      </c>
      <c r="N31" s="14">
        <f t="shared" si="5"/>
        <v>622001</v>
      </c>
      <c r="O31" s="14">
        <f t="shared" si="6"/>
        <v>701884</v>
      </c>
      <c r="P31" s="14">
        <f t="shared" si="7"/>
        <v>631076</v>
      </c>
      <c r="R31" s="14" t="str">
        <f>IFERROR(__xludf.DUMMYFUNCTION("""COMPUTED_VALUE"""),"NAIROBI")</f>
        <v>NAIROBI</v>
      </c>
      <c r="S31" s="15" t="s">
        <v>65</v>
      </c>
      <c r="T31" s="16">
        <f t="shared" si="8"/>
        <v>21298</v>
      </c>
      <c r="U31" s="16">
        <f t="shared" si="14"/>
        <v>47296</v>
      </c>
      <c r="V31" s="16">
        <f t="shared" si="15"/>
        <v>49484</v>
      </c>
      <c r="W31" s="16">
        <f t="shared" si="10"/>
        <v>20353</v>
      </c>
      <c r="X31" s="16">
        <f t="shared" si="11"/>
        <v>22148</v>
      </c>
      <c r="Y31" s="16">
        <f t="shared" si="12"/>
        <v>160579</v>
      </c>
      <c r="Z31" s="16">
        <f t="shared" si="13"/>
        <v>642881</v>
      </c>
    </row>
    <row r="32">
      <c r="A32" s="11" t="s">
        <v>60</v>
      </c>
      <c r="B32" s="12" t="s">
        <v>66</v>
      </c>
      <c r="C32" s="13">
        <v>38787.0</v>
      </c>
      <c r="D32" s="13">
        <v>24514.0</v>
      </c>
      <c r="E32" s="13">
        <v>31281.0</v>
      </c>
      <c r="F32" s="13">
        <v>35521.0</v>
      </c>
      <c r="G32" s="13">
        <v>27353.0</v>
      </c>
      <c r="H32" s="13">
        <f t="shared" si="1"/>
        <v>157456</v>
      </c>
      <c r="J32" s="14" t="str">
        <f>IFERROR(__xludf.DUMMYFUNCTION("""COMPUTED_VALUE"""),"NAKURU")</f>
        <v>NAKURU</v>
      </c>
      <c r="K32" s="14">
        <f t="shared" si="2"/>
        <v>11</v>
      </c>
      <c r="L32" s="14">
        <f t="shared" si="3"/>
        <v>425101</v>
      </c>
      <c r="M32" s="14">
        <f t="shared" si="4"/>
        <v>404685</v>
      </c>
      <c r="N32" s="14">
        <f t="shared" si="5"/>
        <v>434291</v>
      </c>
      <c r="O32" s="14">
        <f t="shared" si="6"/>
        <v>434455</v>
      </c>
      <c r="P32" s="14">
        <f t="shared" si="7"/>
        <v>447052</v>
      </c>
      <c r="R32" s="14" t="str">
        <f>IFERROR(__xludf.DUMMYFUNCTION("""COMPUTED_VALUE"""),"NAKURU")</f>
        <v>NAKURU</v>
      </c>
      <c r="S32" s="15" t="s">
        <v>67</v>
      </c>
      <c r="T32" s="16">
        <f t="shared" si="8"/>
        <v>46928</v>
      </c>
      <c r="U32" s="16">
        <f t="shared" si="14"/>
        <v>26341</v>
      </c>
      <c r="V32" s="16">
        <f t="shared" si="15"/>
        <v>50547</v>
      </c>
      <c r="W32" s="16">
        <f t="shared" si="10"/>
        <v>38661</v>
      </c>
      <c r="X32" s="16">
        <f t="shared" si="11"/>
        <v>51303</v>
      </c>
      <c r="Y32" s="16">
        <f t="shared" si="12"/>
        <v>213780</v>
      </c>
      <c r="Z32" s="16">
        <f t="shared" si="13"/>
        <v>425101</v>
      </c>
    </row>
    <row r="33">
      <c r="A33" s="11" t="s">
        <v>68</v>
      </c>
      <c r="B33" s="12" t="s">
        <v>69</v>
      </c>
      <c r="C33" s="13">
        <v>53870.0</v>
      </c>
      <c r="D33" s="13">
        <v>38348.0</v>
      </c>
      <c r="E33" s="13">
        <v>26822.0</v>
      </c>
      <c r="F33" s="13">
        <v>22503.0</v>
      </c>
      <c r="G33" s="13">
        <v>26465.0</v>
      </c>
      <c r="H33" s="13">
        <f t="shared" si="1"/>
        <v>168008</v>
      </c>
      <c r="J33" s="14" t="str">
        <f>IFERROR(__xludf.DUMMYFUNCTION("""COMPUTED_VALUE"""),"NANDI")</f>
        <v>NANDI</v>
      </c>
      <c r="K33" s="14">
        <f t="shared" si="2"/>
        <v>6</v>
      </c>
      <c r="L33" s="14">
        <f t="shared" si="3"/>
        <v>238227</v>
      </c>
      <c r="M33" s="14">
        <f t="shared" si="4"/>
        <v>183561</v>
      </c>
      <c r="N33" s="14">
        <f t="shared" si="5"/>
        <v>211817</v>
      </c>
      <c r="O33" s="14">
        <f t="shared" si="6"/>
        <v>221250</v>
      </c>
      <c r="P33" s="14">
        <f t="shared" si="7"/>
        <v>211228</v>
      </c>
      <c r="R33" s="14" t="str">
        <f>IFERROR(__xludf.DUMMYFUNCTION("""COMPUTED_VALUE"""),"NANDI")</f>
        <v>NANDI</v>
      </c>
      <c r="S33" s="15" t="s">
        <v>70</v>
      </c>
      <c r="T33" s="16">
        <f t="shared" si="8"/>
        <v>25858</v>
      </c>
      <c r="U33" s="16">
        <f t="shared" si="14"/>
        <v>19651</v>
      </c>
      <c r="V33" s="16">
        <f t="shared" si="15"/>
        <v>42210</v>
      </c>
      <c r="W33" s="16">
        <f t="shared" si="10"/>
        <v>33299</v>
      </c>
      <c r="X33" s="16">
        <f t="shared" si="11"/>
        <v>42278</v>
      </c>
      <c r="Y33" s="16">
        <f t="shared" si="12"/>
        <v>163296</v>
      </c>
      <c r="Z33" s="16">
        <f t="shared" si="13"/>
        <v>238227</v>
      </c>
    </row>
    <row r="34">
      <c r="A34" s="11" t="s">
        <v>68</v>
      </c>
      <c r="B34" s="12" t="s">
        <v>71</v>
      </c>
      <c r="C34" s="13">
        <v>36261.0</v>
      </c>
      <c r="D34" s="13">
        <v>33072.0</v>
      </c>
      <c r="E34" s="13">
        <v>51133.0</v>
      </c>
      <c r="F34" s="13">
        <v>24424.0</v>
      </c>
      <c r="G34" s="13">
        <v>31998.0</v>
      </c>
      <c r="H34" s="13">
        <f t="shared" si="1"/>
        <v>176888</v>
      </c>
      <c r="J34" s="14" t="str">
        <f>IFERROR(__xludf.DUMMYFUNCTION("""COMPUTED_VALUE"""),"NAROK")</f>
        <v>NAROK</v>
      </c>
      <c r="K34" s="14">
        <f t="shared" si="2"/>
        <v>6</v>
      </c>
      <c r="L34" s="14">
        <f t="shared" si="3"/>
        <v>193702</v>
      </c>
      <c r="M34" s="14">
        <f t="shared" si="4"/>
        <v>198455</v>
      </c>
      <c r="N34" s="14">
        <f t="shared" si="5"/>
        <v>234688</v>
      </c>
      <c r="O34" s="14">
        <f t="shared" si="6"/>
        <v>258184</v>
      </c>
      <c r="P34" s="14">
        <f t="shared" si="7"/>
        <v>234426</v>
      </c>
      <c r="R34" s="14" t="str">
        <f>IFERROR(__xludf.DUMMYFUNCTION("""COMPUTED_VALUE"""),"NAROK")</f>
        <v>NAROK</v>
      </c>
      <c r="S34" s="15" t="s">
        <v>72</v>
      </c>
      <c r="T34" s="16">
        <f t="shared" si="8"/>
        <v>54183</v>
      </c>
      <c r="U34" s="16">
        <f t="shared" si="14"/>
        <v>44456</v>
      </c>
      <c r="V34" s="16">
        <f t="shared" si="15"/>
        <v>35906</v>
      </c>
      <c r="W34" s="16">
        <f t="shared" si="10"/>
        <v>55478</v>
      </c>
      <c r="X34" s="16">
        <f t="shared" si="11"/>
        <v>52787</v>
      </c>
      <c r="Y34" s="16">
        <f t="shared" si="12"/>
        <v>242810</v>
      </c>
      <c r="Z34" s="16">
        <f t="shared" si="13"/>
        <v>193702</v>
      </c>
    </row>
    <row r="35">
      <c r="A35" s="11" t="s">
        <v>68</v>
      </c>
      <c r="B35" s="12" t="s">
        <v>17</v>
      </c>
      <c r="C35" s="13">
        <v>55942.0</v>
      </c>
      <c r="D35" s="13">
        <v>38714.0</v>
      </c>
      <c r="E35" s="13">
        <v>54785.0</v>
      </c>
      <c r="F35" s="13">
        <v>40645.0</v>
      </c>
      <c r="G35" s="13">
        <v>38604.0</v>
      </c>
      <c r="H35" s="13">
        <f t="shared" si="1"/>
        <v>228690</v>
      </c>
      <c r="J35" s="14" t="str">
        <f>IFERROR(__xludf.DUMMYFUNCTION("""COMPUTED_VALUE"""),"NYAMIRA")</f>
        <v>NYAMIRA</v>
      </c>
      <c r="K35" s="14">
        <f t="shared" si="2"/>
        <v>4</v>
      </c>
      <c r="L35" s="14">
        <f t="shared" si="3"/>
        <v>156239</v>
      </c>
      <c r="M35" s="14">
        <f t="shared" si="4"/>
        <v>180328</v>
      </c>
      <c r="N35" s="14">
        <f t="shared" si="5"/>
        <v>143134</v>
      </c>
      <c r="O35" s="14">
        <f t="shared" si="6"/>
        <v>140036</v>
      </c>
      <c r="P35" s="14">
        <f t="shared" si="7"/>
        <v>191626</v>
      </c>
      <c r="R35" s="14" t="str">
        <f>IFERROR(__xludf.DUMMYFUNCTION("""COMPUTED_VALUE"""),"NYAMIRA")</f>
        <v>NYAMIRA</v>
      </c>
      <c r="S35" s="15" t="s">
        <v>73</v>
      </c>
      <c r="T35" s="16">
        <f t="shared" si="8"/>
        <v>49218</v>
      </c>
      <c r="U35" s="16">
        <f t="shared" si="14"/>
        <v>53162</v>
      </c>
      <c r="V35" s="16">
        <f t="shared" si="15"/>
        <v>41709</v>
      </c>
      <c r="W35" s="16">
        <f t="shared" si="10"/>
        <v>41159</v>
      </c>
      <c r="X35" s="16">
        <f t="shared" si="11"/>
        <v>55758</v>
      </c>
      <c r="Y35" s="16">
        <f t="shared" si="12"/>
        <v>241006</v>
      </c>
      <c r="Z35" s="16">
        <f t="shared" si="13"/>
        <v>156239</v>
      </c>
    </row>
    <row r="36">
      <c r="A36" s="11" t="s">
        <v>68</v>
      </c>
      <c r="B36" s="12" t="s">
        <v>74</v>
      </c>
      <c r="C36" s="13">
        <v>28936.0</v>
      </c>
      <c r="D36" s="13">
        <v>34038.0</v>
      </c>
      <c r="E36" s="13">
        <v>35121.0</v>
      </c>
      <c r="F36" s="13">
        <v>47565.0</v>
      </c>
      <c r="G36" s="13">
        <v>27957.0</v>
      </c>
      <c r="H36" s="13">
        <f t="shared" si="1"/>
        <v>173617</v>
      </c>
      <c r="J36" s="14" t="str">
        <f>IFERROR(__xludf.DUMMYFUNCTION("""COMPUTED_VALUE"""),"NYANDARUA")</f>
        <v>NYANDARUA</v>
      </c>
      <c r="K36" s="14">
        <f t="shared" si="2"/>
        <v>5</v>
      </c>
      <c r="L36" s="14">
        <f t="shared" si="3"/>
        <v>201039</v>
      </c>
      <c r="M36" s="14">
        <f t="shared" si="4"/>
        <v>212995</v>
      </c>
      <c r="N36" s="14">
        <f t="shared" si="5"/>
        <v>189787</v>
      </c>
      <c r="O36" s="14">
        <f t="shared" si="6"/>
        <v>166242</v>
      </c>
      <c r="P36" s="14">
        <f t="shared" si="7"/>
        <v>206048</v>
      </c>
      <c r="R36" s="14" t="str">
        <f>IFERROR(__xludf.DUMMYFUNCTION("""COMPUTED_VALUE"""),"NYANDARUA")</f>
        <v>NYANDARUA</v>
      </c>
      <c r="S36" s="15" t="s">
        <v>75</v>
      </c>
      <c r="T36" s="16">
        <f t="shared" si="8"/>
        <v>27880</v>
      </c>
      <c r="U36" s="16">
        <f t="shared" si="14"/>
        <v>39310</v>
      </c>
      <c r="V36" s="16">
        <f t="shared" si="15"/>
        <v>46561</v>
      </c>
      <c r="W36" s="16">
        <f t="shared" si="10"/>
        <v>48931</v>
      </c>
      <c r="X36" s="16">
        <f t="shared" si="11"/>
        <v>26879</v>
      </c>
      <c r="Y36" s="16">
        <f t="shared" si="12"/>
        <v>189561</v>
      </c>
      <c r="Z36" s="16">
        <f t="shared" si="13"/>
        <v>201039</v>
      </c>
    </row>
    <row r="37">
      <c r="A37" s="11" t="s">
        <v>76</v>
      </c>
      <c r="B37" s="12" t="s">
        <v>77</v>
      </c>
      <c r="C37" s="13">
        <v>51320.0</v>
      </c>
      <c r="D37" s="13">
        <v>53186.0</v>
      </c>
      <c r="E37" s="13">
        <v>28067.0</v>
      </c>
      <c r="F37" s="13">
        <v>34779.0</v>
      </c>
      <c r="G37" s="13">
        <v>46705.0</v>
      </c>
      <c r="H37" s="13">
        <f t="shared" si="1"/>
        <v>214057</v>
      </c>
      <c r="J37" s="14" t="str">
        <f>IFERROR(__xludf.DUMMYFUNCTION("""COMPUTED_VALUE"""),"NYERI")</f>
        <v>NYERI</v>
      </c>
      <c r="K37" s="14">
        <f t="shared" si="2"/>
        <v>6</v>
      </c>
      <c r="L37" s="14">
        <f t="shared" si="3"/>
        <v>190465</v>
      </c>
      <c r="M37" s="14">
        <f t="shared" si="4"/>
        <v>214189</v>
      </c>
      <c r="N37" s="14">
        <f t="shared" si="5"/>
        <v>232398</v>
      </c>
      <c r="O37" s="14">
        <f t="shared" si="6"/>
        <v>246582</v>
      </c>
      <c r="P37" s="14">
        <f t="shared" si="7"/>
        <v>203765</v>
      </c>
      <c r="R37" s="14" t="str">
        <f>IFERROR(__xludf.DUMMYFUNCTION("""COMPUTED_VALUE"""),"NYERI")</f>
        <v>NYERI</v>
      </c>
      <c r="S37" s="15" t="s">
        <v>78</v>
      </c>
      <c r="T37" s="16">
        <f t="shared" si="8"/>
        <v>23382</v>
      </c>
      <c r="U37" s="16">
        <f t="shared" si="14"/>
        <v>25050</v>
      </c>
      <c r="V37" s="16">
        <f t="shared" si="15"/>
        <v>53088</v>
      </c>
      <c r="W37" s="16">
        <f t="shared" si="10"/>
        <v>42324</v>
      </c>
      <c r="X37" s="16">
        <f t="shared" si="11"/>
        <v>54519</v>
      </c>
      <c r="Y37" s="16">
        <f t="shared" si="12"/>
        <v>198363</v>
      </c>
      <c r="Z37" s="16">
        <f t="shared" si="13"/>
        <v>190465</v>
      </c>
    </row>
    <row r="38">
      <c r="A38" s="11" t="s">
        <v>76</v>
      </c>
      <c r="B38" s="12" t="s">
        <v>20</v>
      </c>
      <c r="C38" s="13">
        <v>50234.0</v>
      </c>
      <c r="D38" s="13">
        <v>48821.0</v>
      </c>
      <c r="E38" s="13">
        <v>36710.0</v>
      </c>
      <c r="F38" s="13">
        <v>31906.0</v>
      </c>
      <c r="G38" s="13">
        <v>20016.0</v>
      </c>
      <c r="H38" s="13">
        <f t="shared" si="1"/>
        <v>187687</v>
      </c>
      <c r="J38" s="14" t="str">
        <f>IFERROR(__xludf.DUMMYFUNCTION("""COMPUTED_VALUE"""),"SAMBURU")</f>
        <v>SAMBURU</v>
      </c>
      <c r="K38" s="14">
        <f t="shared" si="2"/>
        <v>3</v>
      </c>
      <c r="L38" s="14">
        <f t="shared" si="3"/>
        <v>92464</v>
      </c>
      <c r="M38" s="14">
        <f t="shared" si="4"/>
        <v>119099</v>
      </c>
      <c r="N38" s="14">
        <f t="shared" si="5"/>
        <v>91261</v>
      </c>
      <c r="O38" s="14">
        <f t="shared" si="6"/>
        <v>130535</v>
      </c>
      <c r="P38" s="14">
        <f t="shared" si="7"/>
        <v>98291</v>
      </c>
      <c r="R38" s="14" t="str">
        <f>IFERROR(__xludf.DUMMYFUNCTION("""COMPUTED_VALUE"""),"SAMBURU")</f>
        <v>SAMBURU</v>
      </c>
      <c r="S38" s="15" t="s">
        <v>79</v>
      </c>
      <c r="T38" s="16">
        <f t="shared" si="8"/>
        <v>40872</v>
      </c>
      <c r="U38" s="16">
        <f t="shared" si="14"/>
        <v>52671</v>
      </c>
      <c r="V38" s="16">
        <f t="shared" si="15"/>
        <v>21590</v>
      </c>
      <c r="W38" s="16">
        <f t="shared" si="10"/>
        <v>48767</v>
      </c>
      <c r="X38" s="16">
        <f t="shared" si="11"/>
        <v>34522</v>
      </c>
      <c r="Y38" s="16">
        <f t="shared" si="12"/>
        <v>198422</v>
      </c>
      <c r="Z38" s="16">
        <f t="shared" si="13"/>
        <v>92464</v>
      </c>
    </row>
    <row r="39">
      <c r="A39" s="11" t="s">
        <v>76</v>
      </c>
      <c r="B39" s="12" t="s">
        <v>80</v>
      </c>
      <c r="C39" s="13">
        <v>30041.0</v>
      </c>
      <c r="D39" s="13">
        <v>24517.0</v>
      </c>
      <c r="E39" s="13">
        <v>27874.0</v>
      </c>
      <c r="F39" s="13">
        <v>21401.0</v>
      </c>
      <c r="G39" s="13">
        <v>20500.0</v>
      </c>
      <c r="H39" s="13">
        <f t="shared" si="1"/>
        <v>124333</v>
      </c>
      <c r="J39" s="14" t="str">
        <f>IFERROR(__xludf.DUMMYFUNCTION("""COMPUTED_VALUE"""),"SIAYA")</f>
        <v>SIAYA</v>
      </c>
      <c r="K39" s="14">
        <f t="shared" si="2"/>
        <v>6</v>
      </c>
      <c r="L39" s="14">
        <f t="shared" si="3"/>
        <v>180663</v>
      </c>
      <c r="M39" s="14">
        <f t="shared" si="4"/>
        <v>219120</v>
      </c>
      <c r="N39" s="14">
        <f t="shared" si="5"/>
        <v>192908</v>
      </c>
      <c r="O39" s="14">
        <f t="shared" si="6"/>
        <v>245305</v>
      </c>
      <c r="P39" s="14">
        <f t="shared" si="7"/>
        <v>216772</v>
      </c>
      <c r="R39" s="14" t="str">
        <f>IFERROR(__xludf.DUMMYFUNCTION("""COMPUTED_VALUE"""),"SIAYA")</f>
        <v>SIAYA</v>
      </c>
      <c r="S39" s="15" t="s">
        <v>81</v>
      </c>
      <c r="T39" s="16">
        <f t="shared" si="8"/>
        <v>21371</v>
      </c>
      <c r="U39" s="16">
        <f t="shared" si="14"/>
        <v>45215</v>
      </c>
      <c r="V39" s="16">
        <f t="shared" si="15"/>
        <v>40967</v>
      </c>
      <c r="W39" s="16">
        <f t="shared" si="10"/>
        <v>25454</v>
      </c>
      <c r="X39" s="16">
        <f t="shared" si="11"/>
        <v>34228</v>
      </c>
      <c r="Y39" s="16">
        <f t="shared" si="12"/>
        <v>167235</v>
      </c>
      <c r="Z39" s="16">
        <f t="shared" si="13"/>
        <v>180663</v>
      </c>
    </row>
    <row r="40">
      <c r="A40" s="11" t="s">
        <v>76</v>
      </c>
      <c r="B40" s="12" t="s">
        <v>82</v>
      </c>
      <c r="C40" s="13">
        <v>26016.0</v>
      </c>
      <c r="D40" s="13">
        <v>44364.0</v>
      </c>
      <c r="E40" s="13">
        <v>44760.0</v>
      </c>
      <c r="F40" s="13">
        <v>19691.0</v>
      </c>
      <c r="G40" s="13">
        <v>54516.0</v>
      </c>
      <c r="H40" s="13">
        <f t="shared" si="1"/>
        <v>189347</v>
      </c>
      <c r="J40" s="14" t="str">
        <f>IFERROR(__xludf.DUMMYFUNCTION("""COMPUTED_VALUE"""),"TAITA TAVETA")</f>
        <v>TAITA TAVETA</v>
      </c>
      <c r="K40" s="14">
        <f t="shared" si="2"/>
        <v>4</v>
      </c>
      <c r="L40" s="14">
        <f t="shared" si="3"/>
        <v>147468</v>
      </c>
      <c r="M40" s="14">
        <f t="shared" si="4"/>
        <v>159190</v>
      </c>
      <c r="N40" s="14">
        <f t="shared" si="5"/>
        <v>126862</v>
      </c>
      <c r="O40" s="14">
        <f t="shared" si="6"/>
        <v>137107</v>
      </c>
      <c r="P40" s="14">
        <f t="shared" si="7"/>
        <v>158187</v>
      </c>
      <c r="R40" s="14" t="str">
        <f>IFERROR(__xludf.DUMMYFUNCTION("""COMPUTED_VALUE"""),"TAITA TAVETA")</f>
        <v>TAITA TAVETA</v>
      </c>
      <c r="S40" s="15" t="s">
        <v>83</v>
      </c>
      <c r="T40" s="16">
        <f t="shared" si="8"/>
        <v>42441</v>
      </c>
      <c r="U40" s="16">
        <f t="shared" si="14"/>
        <v>44806</v>
      </c>
      <c r="V40" s="16">
        <f t="shared" si="15"/>
        <v>35817</v>
      </c>
      <c r="W40" s="16">
        <f t="shared" si="10"/>
        <v>39155</v>
      </c>
      <c r="X40" s="16">
        <f t="shared" si="11"/>
        <v>43705</v>
      </c>
      <c r="Y40" s="16">
        <f t="shared" si="12"/>
        <v>205924</v>
      </c>
      <c r="Z40" s="16">
        <f t="shared" si="13"/>
        <v>147468</v>
      </c>
    </row>
    <row r="41">
      <c r="A41" s="11" t="s">
        <v>76</v>
      </c>
      <c r="B41" s="12" t="s">
        <v>84</v>
      </c>
      <c r="C41" s="13">
        <v>36187.0</v>
      </c>
      <c r="D41" s="13">
        <v>39956.0</v>
      </c>
      <c r="E41" s="13">
        <v>26671.0</v>
      </c>
      <c r="F41" s="13">
        <v>34607.0</v>
      </c>
      <c r="G41" s="13">
        <v>41928.0</v>
      </c>
      <c r="H41" s="13">
        <f t="shared" si="1"/>
        <v>179349</v>
      </c>
      <c r="J41" s="14" t="str">
        <f>IFERROR(__xludf.DUMMYFUNCTION("""COMPUTED_VALUE"""),"TANA RIVER")</f>
        <v>TANA RIVER</v>
      </c>
      <c r="K41" s="14">
        <f t="shared" si="2"/>
        <v>3</v>
      </c>
      <c r="L41" s="14">
        <f t="shared" si="3"/>
        <v>108539</v>
      </c>
      <c r="M41" s="14">
        <f t="shared" si="4"/>
        <v>105860</v>
      </c>
      <c r="N41" s="14">
        <f t="shared" si="5"/>
        <v>97187</v>
      </c>
      <c r="O41" s="14">
        <f t="shared" si="6"/>
        <v>106367</v>
      </c>
      <c r="P41" s="14">
        <f t="shared" si="7"/>
        <v>93597</v>
      </c>
      <c r="R41" s="14" t="str">
        <f>IFERROR(__xludf.DUMMYFUNCTION("""COMPUTED_VALUE"""),"TANA RIVER")</f>
        <v>TANA RIVER</v>
      </c>
      <c r="S41" s="15" t="s">
        <v>85</v>
      </c>
      <c r="T41" s="16">
        <f t="shared" si="8"/>
        <v>31901</v>
      </c>
      <c r="U41" s="16">
        <f t="shared" si="14"/>
        <v>52056</v>
      </c>
      <c r="V41" s="16">
        <f t="shared" si="15"/>
        <v>27826</v>
      </c>
      <c r="W41" s="16">
        <f t="shared" si="10"/>
        <v>34002</v>
      </c>
      <c r="X41" s="16">
        <f t="shared" si="11"/>
        <v>37836</v>
      </c>
      <c r="Y41" s="16">
        <f t="shared" si="12"/>
        <v>183621</v>
      </c>
      <c r="Z41" s="16">
        <f t="shared" si="13"/>
        <v>108539</v>
      </c>
    </row>
    <row r="42">
      <c r="A42" s="11" t="s">
        <v>76</v>
      </c>
      <c r="B42" s="12" t="s">
        <v>86</v>
      </c>
      <c r="C42" s="13">
        <v>52730.0</v>
      </c>
      <c r="D42" s="13">
        <v>27637.0</v>
      </c>
      <c r="E42" s="13">
        <v>49745.0</v>
      </c>
      <c r="F42" s="13">
        <v>33120.0</v>
      </c>
      <c r="G42" s="13">
        <v>21318.0</v>
      </c>
      <c r="H42" s="13">
        <f t="shared" si="1"/>
        <v>184550</v>
      </c>
      <c r="J42" s="14" t="str">
        <f>IFERROR(__xludf.DUMMYFUNCTION("""COMPUTED_VALUE"""),"THARAKA-NITHI")</f>
        <v>THARAKA-NITHI</v>
      </c>
      <c r="K42" s="14">
        <f t="shared" si="2"/>
        <v>3</v>
      </c>
      <c r="L42" s="14">
        <f t="shared" si="3"/>
        <v>85982</v>
      </c>
      <c r="M42" s="14">
        <f t="shared" si="4"/>
        <v>96483</v>
      </c>
      <c r="N42" s="14">
        <f t="shared" si="5"/>
        <v>113234</v>
      </c>
      <c r="O42" s="14">
        <f t="shared" si="6"/>
        <v>136290</v>
      </c>
      <c r="P42" s="14">
        <f t="shared" si="7"/>
        <v>129015</v>
      </c>
      <c r="R42" s="14" t="str">
        <f>IFERROR(__xludf.DUMMYFUNCTION("""COMPUTED_VALUE"""),"THARAKA-NITHI")</f>
        <v>THARAKA-NITHI</v>
      </c>
      <c r="S42" s="15" t="s">
        <v>87</v>
      </c>
      <c r="T42" s="16">
        <f t="shared" si="8"/>
        <v>42717</v>
      </c>
      <c r="U42" s="16">
        <f t="shared" si="14"/>
        <v>44666</v>
      </c>
      <c r="V42" s="16">
        <f t="shared" si="15"/>
        <v>37189</v>
      </c>
      <c r="W42" s="16">
        <f t="shared" si="10"/>
        <v>32360</v>
      </c>
      <c r="X42" s="16">
        <f t="shared" si="11"/>
        <v>45886</v>
      </c>
      <c r="Y42" s="16">
        <f t="shared" si="12"/>
        <v>202818</v>
      </c>
      <c r="Z42" s="16">
        <f t="shared" si="13"/>
        <v>85982</v>
      </c>
    </row>
    <row r="43">
      <c r="A43" s="11" t="s">
        <v>88</v>
      </c>
      <c r="B43" s="12" t="s">
        <v>89</v>
      </c>
      <c r="C43" s="13">
        <v>46673.0</v>
      </c>
      <c r="D43" s="13">
        <v>21583.0</v>
      </c>
      <c r="E43" s="13">
        <v>29117.0</v>
      </c>
      <c r="F43" s="13">
        <v>33882.0</v>
      </c>
      <c r="G43" s="13">
        <v>45778.0</v>
      </c>
      <c r="H43" s="13">
        <f t="shared" si="1"/>
        <v>177033</v>
      </c>
      <c r="J43" s="14" t="str">
        <f>IFERROR(__xludf.DUMMYFUNCTION("""COMPUTED_VALUE"""),"TRANS NZOIA")</f>
        <v>TRANS NZOIA</v>
      </c>
      <c r="K43" s="14">
        <f t="shared" si="2"/>
        <v>5</v>
      </c>
      <c r="L43" s="14">
        <f t="shared" si="3"/>
        <v>246456</v>
      </c>
      <c r="M43" s="14">
        <f t="shared" si="4"/>
        <v>188491</v>
      </c>
      <c r="N43" s="14">
        <f t="shared" si="5"/>
        <v>203383</v>
      </c>
      <c r="O43" s="14">
        <f t="shared" si="6"/>
        <v>185734</v>
      </c>
      <c r="P43" s="14">
        <f t="shared" si="7"/>
        <v>170226</v>
      </c>
      <c r="R43" s="14" t="str">
        <f>IFERROR(__xludf.DUMMYFUNCTION("""COMPUTED_VALUE"""),"TRANS NZOIA")</f>
        <v>TRANS NZOIA</v>
      </c>
      <c r="S43" s="15" t="s">
        <v>90</v>
      </c>
      <c r="T43" s="16">
        <f t="shared" si="8"/>
        <v>50704</v>
      </c>
      <c r="U43" s="16">
        <f t="shared" si="14"/>
        <v>38403</v>
      </c>
      <c r="V43" s="16">
        <f t="shared" si="15"/>
        <v>45656</v>
      </c>
      <c r="W43" s="16">
        <f t="shared" si="10"/>
        <v>22004</v>
      </c>
      <c r="X43" s="16">
        <f t="shared" si="11"/>
        <v>49014</v>
      </c>
      <c r="Y43" s="16">
        <f t="shared" si="12"/>
        <v>205781</v>
      </c>
      <c r="Z43" s="16">
        <f t="shared" si="13"/>
        <v>246456</v>
      </c>
    </row>
    <row r="44">
      <c r="A44" s="11" t="s">
        <v>88</v>
      </c>
      <c r="B44" s="12" t="s">
        <v>91</v>
      </c>
      <c r="C44" s="13">
        <v>24863.0</v>
      </c>
      <c r="D44" s="13">
        <v>38787.0</v>
      </c>
      <c r="E44" s="13">
        <v>53804.0</v>
      </c>
      <c r="F44" s="13">
        <v>52168.0</v>
      </c>
      <c r="G44" s="13">
        <v>29871.0</v>
      </c>
      <c r="H44" s="13">
        <f t="shared" si="1"/>
        <v>199493</v>
      </c>
      <c r="J44" s="14" t="str">
        <f>IFERROR(__xludf.DUMMYFUNCTION("""COMPUTED_VALUE"""),"TURKANA")</f>
        <v>TURKANA</v>
      </c>
      <c r="K44" s="14">
        <f t="shared" si="2"/>
        <v>6</v>
      </c>
      <c r="L44" s="14">
        <f t="shared" si="3"/>
        <v>194387</v>
      </c>
      <c r="M44" s="14">
        <f t="shared" si="4"/>
        <v>203547</v>
      </c>
      <c r="N44" s="14">
        <f t="shared" si="5"/>
        <v>279829</v>
      </c>
      <c r="O44" s="14">
        <f t="shared" si="6"/>
        <v>243392</v>
      </c>
      <c r="P44" s="14">
        <f t="shared" si="7"/>
        <v>255616</v>
      </c>
      <c r="R44" s="14" t="str">
        <f>IFERROR(__xludf.DUMMYFUNCTION("""COMPUTED_VALUE"""),"TURKANA")</f>
        <v>TURKANA</v>
      </c>
      <c r="S44" s="15" t="s">
        <v>92</v>
      </c>
      <c r="T44" s="16">
        <f t="shared" si="8"/>
        <v>38716</v>
      </c>
      <c r="U44" s="16">
        <f t="shared" si="14"/>
        <v>50478</v>
      </c>
      <c r="V44" s="16">
        <f t="shared" si="15"/>
        <v>49775</v>
      </c>
      <c r="W44" s="16">
        <f t="shared" si="10"/>
        <v>55142</v>
      </c>
      <c r="X44" s="16">
        <f t="shared" si="11"/>
        <v>38873</v>
      </c>
      <c r="Y44" s="16">
        <f t="shared" si="12"/>
        <v>232984</v>
      </c>
      <c r="Z44" s="16">
        <f t="shared" si="13"/>
        <v>194387</v>
      </c>
    </row>
    <row r="45">
      <c r="A45" s="11" t="s">
        <v>88</v>
      </c>
      <c r="B45" s="12" t="s">
        <v>93</v>
      </c>
      <c r="C45" s="13">
        <v>36133.0</v>
      </c>
      <c r="D45" s="13">
        <v>52780.0</v>
      </c>
      <c r="E45" s="13">
        <v>21935.0</v>
      </c>
      <c r="F45" s="13">
        <v>55569.0</v>
      </c>
      <c r="G45" s="13">
        <v>19449.0</v>
      </c>
      <c r="H45" s="13">
        <f t="shared" si="1"/>
        <v>185866</v>
      </c>
      <c r="J45" s="14" t="str">
        <f>IFERROR(__xludf.DUMMYFUNCTION("""COMPUTED_VALUE"""),"UASIN GISHU")</f>
        <v>UASIN GISHU</v>
      </c>
      <c r="K45" s="14">
        <f t="shared" si="2"/>
        <v>6</v>
      </c>
      <c r="L45" s="14">
        <f t="shared" si="3"/>
        <v>205556</v>
      </c>
      <c r="M45" s="14">
        <f t="shared" si="4"/>
        <v>244815</v>
      </c>
      <c r="N45" s="14">
        <f t="shared" si="5"/>
        <v>235249</v>
      </c>
      <c r="O45" s="14">
        <f t="shared" si="6"/>
        <v>221027</v>
      </c>
      <c r="P45" s="14">
        <f t="shared" si="7"/>
        <v>223023</v>
      </c>
      <c r="R45" s="14" t="str">
        <f>IFERROR(__xludf.DUMMYFUNCTION("""COMPUTED_VALUE"""),"UASIN GISHU")</f>
        <v>UASIN GISHU</v>
      </c>
      <c r="S45" s="15" t="s">
        <v>94</v>
      </c>
      <c r="T45" s="16">
        <f t="shared" si="8"/>
        <v>21989</v>
      </c>
      <c r="U45" s="16">
        <f t="shared" si="14"/>
        <v>23725</v>
      </c>
      <c r="V45" s="16">
        <f t="shared" si="15"/>
        <v>54803</v>
      </c>
      <c r="W45" s="16">
        <f t="shared" si="10"/>
        <v>38854</v>
      </c>
      <c r="X45" s="16">
        <f t="shared" si="11"/>
        <v>44379</v>
      </c>
      <c r="Y45" s="16">
        <f t="shared" si="12"/>
        <v>183750</v>
      </c>
      <c r="Z45" s="16">
        <f t="shared" si="13"/>
        <v>205556</v>
      </c>
    </row>
    <row r="46">
      <c r="A46" s="11" t="s">
        <v>88</v>
      </c>
      <c r="B46" s="12" t="s">
        <v>21</v>
      </c>
      <c r="C46" s="13">
        <v>22175.0</v>
      </c>
      <c r="D46" s="13">
        <v>35552.0</v>
      </c>
      <c r="E46" s="13">
        <v>48436.0</v>
      </c>
      <c r="F46" s="13">
        <v>43916.0</v>
      </c>
      <c r="G46" s="13">
        <v>24178.0</v>
      </c>
      <c r="H46" s="13">
        <f t="shared" si="1"/>
        <v>174257</v>
      </c>
      <c r="J46" s="14" t="str">
        <f>IFERROR(__xludf.DUMMYFUNCTION("""COMPUTED_VALUE"""),"VIHIGA")</f>
        <v>VIHIGA</v>
      </c>
      <c r="K46" s="14">
        <f t="shared" si="2"/>
        <v>5</v>
      </c>
      <c r="L46" s="14">
        <f t="shared" si="3"/>
        <v>156530</v>
      </c>
      <c r="M46" s="14">
        <f t="shared" si="4"/>
        <v>173544</v>
      </c>
      <c r="N46" s="14">
        <f t="shared" si="5"/>
        <v>202861</v>
      </c>
      <c r="O46" s="14">
        <f t="shared" si="6"/>
        <v>205495</v>
      </c>
      <c r="P46" s="14">
        <f t="shared" si="7"/>
        <v>168984</v>
      </c>
      <c r="R46" s="14" t="str">
        <f>IFERROR(__xludf.DUMMYFUNCTION("""COMPUTED_VALUE"""),"VIHIGA")</f>
        <v>VIHIGA</v>
      </c>
      <c r="S46" s="15" t="s">
        <v>95</v>
      </c>
      <c r="T46" s="16">
        <f t="shared" si="8"/>
        <v>29207</v>
      </c>
      <c r="U46" s="16">
        <f t="shared" si="14"/>
        <v>55716</v>
      </c>
      <c r="V46" s="16">
        <f t="shared" si="15"/>
        <v>32031</v>
      </c>
      <c r="W46" s="16">
        <f t="shared" si="10"/>
        <v>52547</v>
      </c>
      <c r="X46" s="16">
        <f t="shared" si="11"/>
        <v>43211</v>
      </c>
      <c r="Y46" s="16">
        <f t="shared" si="12"/>
        <v>212712</v>
      </c>
      <c r="Z46" s="16">
        <f t="shared" si="13"/>
        <v>156530</v>
      </c>
    </row>
    <row r="47">
      <c r="A47" s="11" t="s">
        <v>88</v>
      </c>
      <c r="B47" s="12" t="s">
        <v>96</v>
      </c>
      <c r="C47" s="13">
        <v>34855.0</v>
      </c>
      <c r="D47" s="13">
        <v>26810.0</v>
      </c>
      <c r="E47" s="13">
        <v>52006.0</v>
      </c>
      <c r="F47" s="13">
        <v>26543.0</v>
      </c>
      <c r="G47" s="13">
        <v>35271.0</v>
      </c>
      <c r="H47" s="13">
        <f t="shared" si="1"/>
        <v>175485</v>
      </c>
      <c r="J47" s="14" t="str">
        <f>IFERROR(__xludf.DUMMYFUNCTION("""COMPUTED_VALUE"""),"WAJIR")</f>
        <v>WAJIR</v>
      </c>
      <c r="K47" s="14">
        <f t="shared" si="2"/>
        <v>6</v>
      </c>
      <c r="L47" s="14">
        <f t="shared" si="3"/>
        <v>238299</v>
      </c>
      <c r="M47" s="14">
        <f t="shared" si="4"/>
        <v>223078</v>
      </c>
      <c r="N47" s="14">
        <f t="shared" si="5"/>
        <v>203091</v>
      </c>
      <c r="O47" s="14">
        <f t="shared" si="6"/>
        <v>245463</v>
      </c>
      <c r="P47" s="14">
        <f t="shared" si="7"/>
        <v>245014</v>
      </c>
      <c r="R47" s="14" t="str">
        <f>IFERROR(__xludf.DUMMYFUNCTION("""COMPUTED_VALUE"""),"WAJIR")</f>
        <v>WAJIR</v>
      </c>
      <c r="S47" s="15" t="s">
        <v>97</v>
      </c>
      <c r="T47" s="16">
        <f t="shared" si="8"/>
        <v>55182</v>
      </c>
      <c r="U47" s="16">
        <f t="shared" si="14"/>
        <v>43440</v>
      </c>
      <c r="V47" s="16">
        <f t="shared" si="15"/>
        <v>37198</v>
      </c>
      <c r="W47" s="16">
        <f t="shared" si="10"/>
        <v>44686</v>
      </c>
      <c r="X47" s="16">
        <f t="shared" si="11"/>
        <v>39726</v>
      </c>
      <c r="Y47" s="16">
        <f t="shared" si="12"/>
        <v>220232</v>
      </c>
      <c r="Z47" s="16">
        <f t="shared" si="13"/>
        <v>238299</v>
      </c>
    </row>
    <row r="48">
      <c r="A48" s="11" t="s">
        <v>88</v>
      </c>
      <c r="B48" s="12" t="s">
        <v>98</v>
      </c>
      <c r="C48" s="13">
        <v>35302.0</v>
      </c>
      <c r="D48" s="13">
        <v>32878.0</v>
      </c>
      <c r="E48" s="13">
        <v>44784.0</v>
      </c>
      <c r="F48" s="13">
        <v>48243.0</v>
      </c>
      <c r="G48" s="13">
        <v>37787.0</v>
      </c>
      <c r="H48" s="13">
        <f t="shared" si="1"/>
        <v>198994</v>
      </c>
      <c r="J48" s="14" t="str">
        <f>IFERROR(__xludf.DUMMYFUNCTION("""COMPUTED_VALUE"""),"WEST POKOT")</f>
        <v>WEST POKOT</v>
      </c>
      <c r="K48" s="14">
        <f t="shared" si="2"/>
        <v>4</v>
      </c>
      <c r="L48" s="14">
        <f t="shared" si="3"/>
        <v>142346</v>
      </c>
      <c r="M48" s="14">
        <f t="shared" si="4"/>
        <v>157476</v>
      </c>
      <c r="N48" s="14">
        <f t="shared" si="5"/>
        <v>132064</v>
      </c>
      <c r="O48" s="14">
        <f t="shared" si="6"/>
        <v>162542</v>
      </c>
      <c r="P48" s="14">
        <f t="shared" si="7"/>
        <v>158737</v>
      </c>
      <c r="R48" s="14" t="str">
        <f>IFERROR(__xludf.DUMMYFUNCTION("""COMPUTED_VALUE"""),"WEST POKOT")</f>
        <v>WEST POKOT</v>
      </c>
      <c r="S48" s="15" t="s">
        <v>99</v>
      </c>
      <c r="T48" s="16">
        <f t="shared" si="8"/>
        <v>53181</v>
      </c>
      <c r="U48" s="16">
        <f t="shared" si="14"/>
        <v>42355</v>
      </c>
      <c r="V48" s="16">
        <f t="shared" si="15"/>
        <v>23828</v>
      </c>
      <c r="W48" s="16">
        <f t="shared" si="10"/>
        <v>35074</v>
      </c>
      <c r="X48" s="16">
        <f t="shared" si="11"/>
        <v>40887</v>
      </c>
      <c r="Y48" s="16">
        <f t="shared" si="12"/>
        <v>195325</v>
      </c>
      <c r="Z48" s="16">
        <f t="shared" si="13"/>
        <v>142346</v>
      </c>
    </row>
    <row r="49">
      <c r="A49" s="11" t="s">
        <v>88</v>
      </c>
      <c r="B49" s="12" t="s">
        <v>100</v>
      </c>
      <c r="C49" s="13">
        <v>51322.0</v>
      </c>
      <c r="D49" s="13">
        <v>47321.0</v>
      </c>
      <c r="E49" s="13">
        <v>51036.0</v>
      </c>
      <c r="F49" s="13">
        <v>46692.0</v>
      </c>
      <c r="G49" s="13">
        <v>46695.0</v>
      </c>
      <c r="H49" s="13">
        <f t="shared" si="1"/>
        <v>243066</v>
      </c>
      <c r="T49" s="16"/>
      <c r="U49" s="16"/>
      <c r="V49" s="16"/>
      <c r="W49" s="16"/>
      <c r="X49" s="16"/>
      <c r="Z49" s="16"/>
    </row>
    <row r="50">
      <c r="A50" s="11" t="s">
        <v>88</v>
      </c>
      <c r="B50" s="12" t="s">
        <v>101</v>
      </c>
      <c r="C50" s="13">
        <v>33517.0</v>
      </c>
      <c r="D50" s="13">
        <v>41787.0</v>
      </c>
      <c r="E50" s="13">
        <v>31179.0</v>
      </c>
      <c r="F50" s="13">
        <v>48666.0</v>
      </c>
      <c r="G50" s="13">
        <v>28727.0</v>
      </c>
      <c r="H50" s="13">
        <f t="shared" si="1"/>
        <v>183876</v>
      </c>
      <c r="T50" s="16"/>
      <c r="U50" s="16"/>
      <c r="V50" s="16"/>
      <c r="W50" s="16"/>
      <c r="X50" s="16"/>
      <c r="Z50" s="16"/>
    </row>
    <row r="51">
      <c r="A51" s="11" t="s">
        <v>102</v>
      </c>
      <c r="B51" s="12" t="s">
        <v>23</v>
      </c>
      <c r="C51" s="13">
        <v>20953.0</v>
      </c>
      <c r="D51" s="13">
        <v>40229.0</v>
      </c>
      <c r="E51" s="13">
        <v>31019.0</v>
      </c>
      <c r="F51" s="13">
        <v>49144.0</v>
      </c>
      <c r="G51" s="13">
        <v>40217.0</v>
      </c>
      <c r="H51" s="13">
        <f t="shared" si="1"/>
        <v>181562</v>
      </c>
      <c r="T51" s="16"/>
      <c r="U51" s="16"/>
      <c r="V51" s="16"/>
      <c r="W51" s="16"/>
      <c r="X51" s="16"/>
      <c r="Z51" s="16"/>
    </row>
    <row r="52">
      <c r="A52" s="11" t="s">
        <v>102</v>
      </c>
      <c r="B52" s="12" t="s">
        <v>103</v>
      </c>
      <c r="C52" s="13">
        <v>47450.0</v>
      </c>
      <c r="D52" s="13">
        <v>51997.0</v>
      </c>
      <c r="E52" s="13">
        <v>41210.0</v>
      </c>
      <c r="F52" s="13">
        <v>54970.0</v>
      </c>
      <c r="G52" s="13">
        <v>20635.0</v>
      </c>
      <c r="H52" s="13">
        <f t="shared" si="1"/>
        <v>216262</v>
      </c>
      <c r="T52" s="16"/>
      <c r="U52" s="16"/>
      <c r="V52" s="16"/>
      <c r="W52" s="16"/>
      <c r="X52" s="16"/>
      <c r="Z52" s="16"/>
    </row>
    <row r="53">
      <c r="A53" s="11" t="s">
        <v>104</v>
      </c>
      <c r="B53" s="12" t="s">
        <v>105</v>
      </c>
      <c r="C53" s="13">
        <v>45004.0</v>
      </c>
      <c r="D53" s="13">
        <v>38438.0</v>
      </c>
      <c r="E53" s="13">
        <v>30687.0</v>
      </c>
      <c r="F53" s="13">
        <v>55448.0</v>
      </c>
      <c r="G53" s="13">
        <v>25446.0</v>
      </c>
      <c r="H53" s="13">
        <f t="shared" si="1"/>
        <v>195023</v>
      </c>
      <c r="T53" s="16"/>
      <c r="U53" s="16"/>
      <c r="V53" s="16"/>
      <c r="W53" s="16"/>
      <c r="X53" s="16"/>
      <c r="Z53" s="16"/>
    </row>
    <row r="54">
      <c r="A54" s="11" t="s">
        <v>104</v>
      </c>
      <c r="B54" s="12" t="s">
        <v>25</v>
      </c>
      <c r="C54" s="13">
        <v>31935.0</v>
      </c>
      <c r="D54" s="13">
        <v>45605.0</v>
      </c>
      <c r="E54" s="13">
        <v>25520.0</v>
      </c>
      <c r="F54" s="13">
        <v>21783.0</v>
      </c>
      <c r="G54" s="13">
        <v>25713.0</v>
      </c>
      <c r="H54" s="13">
        <f t="shared" si="1"/>
        <v>150556</v>
      </c>
      <c r="T54" s="16"/>
      <c r="U54" s="16"/>
      <c r="V54" s="16"/>
      <c r="W54" s="16"/>
      <c r="X54" s="16"/>
      <c r="Z54" s="16"/>
    </row>
    <row r="55">
      <c r="A55" s="11" t="s">
        <v>104</v>
      </c>
      <c r="B55" s="12" t="s">
        <v>106</v>
      </c>
      <c r="C55" s="13">
        <v>36812.0</v>
      </c>
      <c r="D55" s="13">
        <v>34758.0</v>
      </c>
      <c r="E55" s="13">
        <v>51407.0</v>
      </c>
      <c r="F55" s="13">
        <v>27946.0</v>
      </c>
      <c r="G55" s="13">
        <v>39069.0</v>
      </c>
      <c r="H55" s="13">
        <f t="shared" si="1"/>
        <v>189992</v>
      </c>
      <c r="T55" s="16"/>
      <c r="U55" s="16"/>
      <c r="V55" s="16"/>
      <c r="W55" s="16"/>
      <c r="X55" s="16"/>
      <c r="Z55" s="16"/>
    </row>
    <row r="56">
      <c r="A56" s="11" t="s">
        <v>104</v>
      </c>
      <c r="B56" s="12" t="s">
        <v>107</v>
      </c>
      <c r="C56" s="13">
        <v>38620.0</v>
      </c>
      <c r="D56" s="13">
        <v>27984.0</v>
      </c>
      <c r="E56" s="13">
        <v>47784.0</v>
      </c>
      <c r="F56" s="13">
        <v>51192.0</v>
      </c>
      <c r="G56" s="13">
        <v>38743.0</v>
      </c>
      <c r="H56" s="13">
        <f t="shared" si="1"/>
        <v>204323</v>
      </c>
      <c r="T56" s="16"/>
      <c r="U56" s="16"/>
      <c r="V56" s="16"/>
      <c r="W56" s="16"/>
      <c r="X56" s="16"/>
      <c r="Z56" s="16"/>
    </row>
    <row r="57">
      <c r="A57" s="11" t="s">
        <v>104</v>
      </c>
      <c r="B57" s="12" t="s">
        <v>108</v>
      </c>
      <c r="C57" s="13">
        <v>38523.0</v>
      </c>
      <c r="D57" s="13">
        <v>53269.0</v>
      </c>
      <c r="E57" s="13">
        <v>52667.0</v>
      </c>
      <c r="F57" s="13">
        <v>55627.0</v>
      </c>
      <c r="G57" s="13">
        <v>20630.0</v>
      </c>
      <c r="H57" s="13">
        <f t="shared" si="1"/>
        <v>220716</v>
      </c>
      <c r="T57" s="16"/>
      <c r="U57" s="16"/>
      <c r="V57" s="16"/>
      <c r="W57" s="16"/>
      <c r="X57" s="16"/>
      <c r="Z57" s="16"/>
    </row>
    <row r="58">
      <c r="A58" s="11" t="s">
        <v>109</v>
      </c>
      <c r="B58" s="12" t="s">
        <v>27</v>
      </c>
      <c r="C58" s="13">
        <v>20471.0</v>
      </c>
      <c r="D58" s="13">
        <v>42547.0</v>
      </c>
      <c r="E58" s="13">
        <v>21787.0</v>
      </c>
      <c r="F58" s="13">
        <v>39532.0</v>
      </c>
      <c r="G58" s="13">
        <v>39885.0</v>
      </c>
      <c r="H58" s="13">
        <f t="shared" si="1"/>
        <v>164222</v>
      </c>
      <c r="T58" s="16"/>
      <c r="U58" s="16"/>
      <c r="V58" s="16"/>
      <c r="W58" s="16"/>
      <c r="X58" s="16"/>
      <c r="Z58" s="16"/>
    </row>
    <row r="59">
      <c r="A59" s="11" t="s">
        <v>109</v>
      </c>
      <c r="B59" s="12" t="s">
        <v>110</v>
      </c>
      <c r="C59" s="13">
        <v>23799.0</v>
      </c>
      <c r="D59" s="13">
        <v>39294.0</v>
      </c>
      <c r="E59" s="13">
        <v>21090.0</v>
      </c>
      <c r="F59" s="13">
        <v>46156.0</v>
      </c>
      <c r="G59" s="13">
        <v>54613.0</v>
      </c>
      <c r="H59" s="13">
        <f t="shared" si="1"/>
        <v>184952</v>
      </c>
      <c r="T59" s="16"/>
      <c r="U59" s="16"/>
      <c r="V59" s="16"/>
      <c r="W59" s="16"/>
      <c r="X59" s="16"/>
      <c r="Z59" s="16"/>
    </row>
    <row r="60">
      <c r="A60" s="11" t="s">
        <v>109</v>
      </c>
      <c r="B60" s="12" t="s">
        <v>111</v>
      </c>
      <c r="C60" s="13">
        <v>35012.0</v>
      </c>
      <c r="D60" s="13">
        <v>53426.0</v>
      </c>
      <c r="E60" s="13">
        <v>32121.0</v>
      </c>
      <c r="F60" s="13">
        <v>20781.0</v>
      </c>
      <c r="G60" s="13">
        <v>28338.0</v>
      </c>
      <c r="H60" s="13">
        <f t="shared" si="1"/>
        <v>169678</v>
      </c>
      <c r="T60" s="16"/>
      <c r="U60" s="16"/>
      <c r="V60" s="16"/>
      <c r="W60" s="16"/>
      <c r="X60" s="16"/>
      <c r="Z60" s="16"/>
    </row>
    <row r="61">
      <c r="A61" s="11" t="s">
        <v>109</v>
      </c>
      <c r="B61" s="12" t="s">
        <v>112</v>
      </c>
      <c r="C61" s="13">
        <v>22097.0</v>
      </c>
      <c r="D61" s="13">
        <v>23981.0</v>
      </c>
      <c r="E61" s="13">
        <v>30098.0</v>
      </c>
      <c r="F61" s="13">
        <v>21456.0</v>
      </c>
      <c r="G61" s="13">
        <v>35261.0</v>
      </c>
      <c r="H61" s="13">
        <f t="shared" si="1"/>
        <v>132893</v>
      </c>
      <c r="T61" s="16"/>
      <c r="U61" s="16"/>
      <c r="V61" s="16"/>
      <c r="W61" s="16"/>
      <c r="X61" s="16"/>
      <c r="Z61" s="16"/>
    </row>
    <row r="62">
      <c r="A62" s="11" t="s">
        <v>109</v>
      </c>
      <c r="B62" s="12" t="s">
        <v>113</v>
      </c>
      <c r="C62" s="13">
        <v>29100.0</v>
      </c>
      <c r="D62" s="13">
        <v>46314.0</v>
      </c>
      <c r="E62" s="13">
        <v>19974.0</v>
      </c>
      <c r="F62" s="13">
        <v>25907.0</v>
      </c>
      <c r="G62" s="13">
        <v>40315.0</v>
      </c>
      <c r="H62" s="13">
        <f t="shared" si="1"/>
        <v>161610</v>
      </c>
      <c r="T62" s="16"/>
      <c r="U62" s="16"/>
      <c r="V62" s="16"/>
      <c r="W62" s="16"/>
      <c r="X62" s="16"/>
      <c r="Z62" s="16"/>
    </row>
    <row r="63">
      <c r="A63" s="11" t="s">
        <v>109</v>
      </c>
      <c r="B63" s="12" t="s">
        <v>114</v>
      </c>
      <c r="C63" s="13">
        <v>22692.0</v>
      </c>
      <c r="D63" s="13">
        <v>50607.0</v>
      </c>
      <c r="E63" s="13">
        <v>28507.0</v>
      </c>
      <c r="F63" s="13">
        <v>33362.0</v>
      </c>
      <c r="G63" s="13">
        <v>43197.0</v>
      </c>
      <c r="H63" s="13">
        <f t="shared" si="1"/>
        <v>178365</v>
      </c>
      <c r="T63" s="16"/>
      <c r="U63" s="16"/>
      <c r="V63" s="16"/>
      <c r="W63" s="16"/>
      <c r="X63" s="16"/>
      <c r="Z63" s="16"/>
    </row>
    <row r="64">
      <c r="A64" s="11" t="s">
        <v>109</v>
      </c>
      <c r="B64" s="12" t="s">
        <v>115</v>
      </c>
      <c r="C64" s="13">
        <v>27081.0</v>
      </c>
      <c r="D64" s="13">
        <v>27973.0</v>
      </c>
      <c r="E64" s="13">
        <v>27094.0</v>
      </c>
      <c r="F64" s="13">
        <v>25253.0</v>
      </c>
      <c r="G64" s="13">
        <v>21548.0</v>
      </c>
      <c r="H64" s="13">
        <f t="shared" si="1"/>
        <v>128949</v>
      </c>
      <c r="T64" s="16"/>
      <c r="U64" s="16"/>
      <c r="V64" s="16"/>
      <c r="W64" s="16"/>
      <c r="X64" s="16"/>
      <c r="Z64" s="16"/>
    </row>
    <row r="65">
      <c r="A65" s="11" t="s">
        <v>109</v>
      </c>
      <c r="B65" s="12" t="s">
        <v>116</v>
      </c>
      <c r="C65" s="13">
        <v>27278.0</v>
      </c>
      <c r="D65" s="13">
        <v>41226.0</v>
      </c>
      <c r="E65" s="13">
        <v>38482.0</v>
      </c>
      <c r="F65" s="13">
        <v>47258.0</v>
      </c>
      <c r="G65" s="13">
        <v>30129.0</v>
      </c>
      <c r="H65" s="13">
        <f t="shared" si="1"/>
        <v>184373</v>
      </c>
      <c r="T65" s="16"/>
      <c r="U65" s="16"/>
      <c r="V65" s="16"/>
      <c r="W65" s="16"/>
      <c r="X65" s="16"/>
      <c r="Z65" s="16"/>
    </row>
    <row r="66">
      <c r="A66" s="11" t="s">
        <v>109</v>
      </c>
      <c r="B66" s="12" t="s">
        <v>117</v>
      </c>
      <c r="C66" s="13">
        <v>48911.0</v>
      </c>
      <c r="D66" s="13">
        <v>50831.0</v>
      </c>
      <c r="E66" s="13">
        <v>44483.0</v>
      </c>
      <c r="F66" s="13">
        <v>20946.0</v>
      </c>
      <c r="G66" s="13">
        <v>33772.0</v>
      </c>
      <c r="H66" s="13">
        <f t="shared" si="1"/>
        <v>198943</v>
      </c>
      <c r="T66" s="16"/>
      <c r="U66" s="16"/>
      <c r="V66" s="16"/>
      <c r="W66" s="16"/>
      <c r="X66" s="16"/>
      <c r="Z66" s="16"/>
    </row>
    <row r="67">
      <c r="A67" s="11" t="s">
        <v>109</v>
      </c>
      <c r="B67" s="12" t="s">
        <v>118</v>
      </c>
      <c r="C67" s="13">
        <v>28073.0</v>
      </c>
      <c r="D67" s="13">
        <v>34154.0</v>
      </c>
      <c r="E67" s="13">
        <v>28388.0</v>
      </c>
      <c r="F67" s="13">
        <v>26689.0</v>
      </c>
      <c r="G67" s="13">
        <v>53759.0</v>
      </c>
      <c r="H67" s="13">
        <f t="shared" si="1"/>
        <v>171063</v>
      </c>
      <c r="T67" s="16"/>
      <c r="U67" s="16"/>
      <c r="V67" s="16"/>
      <c r="W67" s="16"/>
      <c r="X67" s="16"/>
      <c r="Z67" s="16"/>
    </row>
    <row r="68">
      <c r="A68" s="11" t="s">
        <v>109</v>
      </c>
      <c r="B68" s="12" t="s">
        <v>119</v>
      </c>
      <c r="C68" s="13">
        <v>52456.0</v>
      </c>
      <c r="D68" s="13">
        <v>47310.0</v>
      </c>
      <c r="E68" s="13">
        <v>35922.0</v>
      </c>
      <c r="F68" s="13">
        <v>20019.0</v>
      </c>
      <c r="G68" s="13">
        <v>38360.0</v>
      </c>
      <c r="H68" s="13">
        <f t="shared" si="1"/>
        <v>194067</v>
      </c>
      <c r="T68" s="16"/>
      <c r="U68" s="16"/>
      <c r="V68" s="16"/>
      <c r="W68" s="16"/>
      <c r="X68" s="16"/>
      <c r="Z68" s="16"/>
    </row>
    <row r="69">
      <c r="A69" s="11" t="s">
        <v>109</v>
      </c>
      <c r="B69" s="12" t="s">
        <v>120</v>
      </c>
      <c r="C69" s="13">
        <v>33708.0</v>
      </c>
      <c r="D69" s="13">
        <v>26180.0</v>
      </c>
      <c r="E69" s="13">
        <v>28961.0</v>
      </c>
      <c r="F69" s="13">
        <v>29385.0</v>
      </c>
      <c r="G69" s="13">
        <v>49413.0</v>
      </c>
      <c r="H69" s="13">
        <f t="shared" si="1"/>
        <v>167647</v>
      </c>
      <c r="T69" s="16"/>
      <c r="U69" s="16"/>
      <c r="V69" s="16"/>
      <c r="W69" s="16"/>
      <c r="X69" s="16"/>
      <c r="Z69" s="16"/>
    </row>
    <row r="70">
      <c r="A70" s="11" t="s">
        <v>121</v>
      </c>
      <c r="B70" s="12" t="s">
        <v>122</v>
      </c>
      <c r="C70" s="13">
        <v>33956.0</v>
      </c>
      <c r="D70" s="13">
        <v>20624.0</v>
      </c>
      <c r="E70" s="13">
        <v>38465.0</v>
      </c>
      <c r="F70" s="13">
        <v>32566.0</v>
      </c>
      <c r="G70" s="13">
        <v>45297.0</v>
      </c>
      <c r="H70" s="13">
        <f t="shared" si="1"/>
        <v>170908</v>
      </c>
      <c r="T70" s="16"/>
      <c r="U70" s="16"/>
      <c r="V70" s="16"/>
      <c r="W70" s="16"/>
      <c r="X70" s="16"/>
      <c r="Z70" s="16"/>
    </row>
    <row r="71">
      <c r="A71" s="11" t="s">
        <v>121</v>
      </c>
      <c r="B71" s="12" t="s">
        <v>123</v>
      </c>
      <c r="C71" s="13">
        <v>29244.0</v>
      </c>
      <c r="D71" s="13">
        <v>33616.0</v>
      </c>
      <c r="E71" s="13">
        <v>35584.0</v>
      </c>
      <c r="F71" s="13">
        <v>46498.0</v>
      </c>
      <c r="G71" s="13">
        <v>38706.0</v>
      </c>
      <c r="H71" s="13">
        <f t="shared" si="1"/>
        <v>183648</v>
      </c>
      <c r="T71" s="16"/>
      <c r="U71" s="16"/>
      <c r="V71" s="16"/>
      <c r="W71" s="16"/>
      <c r="X71" s="16"/>
      <c r="Z71" s="16"/>
    </row>
    <row r="72">
      <c r="A72" s="11" t="s">
        <v>121</v>
      </c>
      <c r="B72" s="12" t="s">
        <v>30</v>
      </c>
      <c r="C72" s="13">
        <v>50439.0</v>
      </c>
      <c r="D72" s="13">
        <v>27308.0</v>
      </c>
      <c r="E72" s="13">
        <v>30697.0</v>
      </c>
      <c r="F72" s="13">
        <v>40828.0</v>
      </c>
      <c r="G72" s="13">
        <v>47515.0</v>
      </c>
      <c r="H72" s="13">
        <f t="shared" si="1"/>
        <v>196787</v>
      </c>
      <c r="T72" s="16"/>
      <c r="U72" s="16"/>
      <c r="V72" s="16"/>
      <c r="W72" s="16"/>
      <c r="X72" s="16"/>
      <c r="Z72" s="16"/>
    </row>
    <row r="73">
      <c r="A73" s="11" t="s">
        <v>121</v>
      </c>
      <c r="B73" s="12" t="s">
        <v>124</v>
      </c>
      <c r="C73" s="13">
        <v>22465.0</v>
      </c>
      <c r="D73" s="13">
        <v>55688.0</v>
      </c>
      <c r="E73" s="13">
        <v>30754.0</v>
      </c>
      <c r="F73" s="13">
        <v>36505.0</v>
      </c>
      <c r="G73" s="13">
        <v>39489.0</v>
      </c>
      <c r="H73" s="13">
        <f t="shared" si="1"/>
        <v>184901</v>
      </c>
      <c r="T73" s="16"/>
      <c r="U73" s="16"/>
      <c r="V73" s="16"/>
      <c r="W73" s="16"/>
      <c r="X73" s="16"/>
      <c r="Z73" s="16"/>
    </row>
    <row r="74">
      <c r="A74" s="11" t="s">
        <v>121</v>
      </c>
      <c r="B74" s="12" t="s">
        <v>125</v>
      </c>
      <c r="C74" s="13">
        <v>37519.0</v>
      </c>
      <c r="D74" s="13">
        <v>21228.0</v>
      </c>
      <c r="E74" s="13">
        <v>33398.0</v>
      </c>
      <c r="F74" s="13">
        <v>48150.0</v>
      </c>
      <c r="G74" s="13">
        <v>51223.0</v>
      </c>
      <c r="H74" s="13">
        <f t="shared" si="1"/>
        <v>191518</v>
      </c>
      <c r="T74" s="16"/>
      <c r="U74" s="16"/>
      <c r="V74" s="16"/>
      <c r="W74" s="16"/>
      <c r="X74" s="16"/>
      <c r="Z74" s="16"/>
    </row>
    <row r="75">
      <c r="A75" s="11" t="s">
        <v>121</v>
      </c>
      <c r="B75" s="12" t="s">
        <v>126</v>
      </c>
      <c r="C75" s="13">
        <v>30387.0</v>
      </c>
      <c r="D75" s="13">
        <v>50911.0</v>
      </c>
      <c r="E75" s="13">
        <v>46579.0</v>
      </c>
      <c r="F75" s="13">
        <v>55272.0</v>
      </c>
      <c r="G75" s="13">
        <v>21526.0</v>
      </c>
      <c r="H75" s="13">
        <f t="shared" si="1"/>
        <v>204675</v>
      </c>
      <c r="T75" s="16"/>
      <c r="U75" s="16"/>
      <c r="V75" s="16"/>
      <c r="W75" s="16"/>
      <c r="X75" s="16"/>
      <c r="Z75" s="16"/>
    </row>
    <row r="76">
      <c r="A76" s="11" t="s">
        <v>127</v>
      </c>
      <c r="B76" s="12" t="s">
        <v>128</v>
      </c>
      <c r="C76" s="13">
        <v>21638.0</v>
      </c>
      <c r="D76" s="13">
        <v>32194.0</v>
      </c>
      <c r="E76" s="13">
        <v>54662.0</v>
      </c>
      <c r="F76" s="13">
        <v>24181.0</v>
      </c>
      <c r="G76" s="13">
        <v>38912.0</v>
      </c>
      <c r="H76" s="13">
        <f t="shared" si="1"/>
        <v>171587</v>
      </c>
      <c r="T76" s="16"/>
      <c r="U76" s="16"/>
      <c r="V76" s="16"/>
      <c r="W76" s="16"/>
      <c r="X76" s="16"/>
      <c r="Z76" s="16"/>
    </row>
    <row r="77">
      <c r="A77" s="11" t="s">
        <v>127</v>
      </c>
      <c r="B77" s="12" t="s">
        <v>129</v>
      </c>
      <c r="C77" s="13">
        <v>54947.0</v>
      </c>
      <c r="D77" s="13">
        <v>54870.0</v>
      </c>
      <c r="E77" s="13">
        <v>36808.0</v>
      </c>
      <c r="F77" s="13">
        <v>35662.0</v>
      </c>
      <c r="G77" s="13">
        <v>22040.0</v>
      </c>
      <c r="H77" s="13">
        <f t="shared" si="1"/>
        <v>204327</v>
      </c>
      <c r="T77" s="16"/>
      <c r="U77" s="16"/>
      <c r="V77" s="16"/>
      <c r="W77" s="16"/>
      <c r="X77" s="16"/>
      <c r="Z77" s="16"/>
    </row>
    <row r="78">
      <c r="A78" s="11" t="s">
        <v>127</v>
      </c>
      <c r="B78" s="12" t="s">
        <v>130</v>
      </c>
      <c r="C78" s="13">
        <v>36141.0</v>
      </c>
      <c r="D78" s="13">
        <v>40008.0</v>
      </c>
      <c r="E78" s="13">
        <v>39099.0</v>
      </c>
      <c r="F78" s="13">
        <v>48083.0</v>
      </c>
      <c r="G78" s="13">
        <v>29385.0</v>
      </c>
      <c r="H78" s="13">
        <f t="shared" si="1"/>
        <v>192716</v>
      </c>
      <c r="T78" s="16"/>
      <c r="U78" s="16"/>
      <c r="V78" s="16"/>
      <c r="W78" s="16"/>
      <c r="X78" s="16"/>
      <c r="Z78" s="16"/>
    </row>
    <row r="79">
      <c r="A79" s="11" t="s">
        <v>127</v>
      </c>
      <c r="B79" s="12" t="s">
        <v>32</v>
      </c>
      <c r="C79" s="13">
        <v>28359.0</v>
      </c>
      <c r="D79" s="13">
        <v>19166.0</v>
      </c>
      <c r="E79" s="13">
        <v>41433.0</v>
      </c>
      <c r="F79" s="13">
        <v>45941.0</v>
      </c>
      <c r="G79" s="13">
        <v>25176.0</v>
      </c>
      <c r="H79" s="13">
        <f t="shared" si="1"/>
        <v>160075</v>
      </c>
      <c r="T79" s="16"/>
      <c r="U79" s="16"/>
      <c r="V79" s="16"/>
      <c r="W79" s="16"/>
      <c r="X79" s="16"/>
      <c r="Z79" s="16"/>
    </row>
    <row r="80">
      <c r="A80" s="11" t="s">
        <v>127</v>
      </c>
      <c r="B80" s="12" t="s">
        <v>131</v>
      </c>
      <c r="C80" s="13">
        <v>47472.0</v>
      </c>
      <c r="D80" s="13">
        <v>48986.0</v>
      </c>
      <c r="E80" s="13">
        <v>36953.0</v>
      </c>
      <c r="F80" s="13">
        <v>22350.0</v>
      </c>
      <c r="G80" s="13">
        <v>42812.0</v>
      </c>
      <c r="H80" s="13">
        <f t="shared" si="1"/>
        <v>198573</v>
      </c>
      <c r="T80" s="16"/>
      <c r="U80" s="16"/>
      <c r="V80" s="16"/>
      <c r="W80" s="16"/>
      <c r="X80" s="16"/>
      <c r="Z80" s="16"/>
    </row>
    <row r="81">
      <c r="A81" s="11" t="s">
        <v>127</v>
      </c>
      <c r="B81" s="12" t="s">
        <v>132</v>
      </c>
      <c r="C81" s="13">
        <v>41649.0</v>
      </c>
      <c r="D81" s="13">
        <v>39736.0</v>
      </c>
      <c r="E81" s="13">
        <v>25351.0</v>
      </c>
      <c r="F81" s="13">
        <v>19087.0</v>
      </c>
      <c r="G81" s="13">
        <v>35253.0</v>
      </c>
      <c r="H81" s="13">
        <f t="shared" si="1"/>
        <v>161076</v>
      </c>
      <c r="T81" s="16"/>
      <c r="U81" s="16"/>
      <c r="V81" s="16"/>
      <c r="W81" s="16"/>
      <c r="X81" s="16"/>
      <c r="Z81" s="16"/>
    </row>
    <row r="82">
      <c r="A82" s="11" t="s">
        <v>127</v>
      </c>
      <c r="B82" s="12" t="s">
        <v>133</v>
      </c>
      <c r="C82" s="13">
        <v>37397.0</v>
      </c>
      <c r="D82" s="13">
        <v>39878.0</v>
      </c>
      <c r="E82" s="13">
        <v>50972.0</v>
      </c>
      <c r="F82" s="13">
        <v>25263.0</v>
      </c>
      <c r="G82" s="13">
        <v>39557.0</v>
      </c>
      <c r="H82" s="13">
        <f t="shared" si="1"/>
        <v>193067</v>
      </c>
      <c r="T82" s="16"/>
      <c r="U82" s="16"/>
      <c r="V82" s="16"/>
      <c r="W82" s="16"/>
      <c r="X82" s="16"/>
      <c r="Z82" s="16"/>
    </row>
    <row r="83">
      <c r="A83" s="11" t="s">
        <v>127</v>
      </c>
      <c r="B83" s="12" t="s">
        <v>134</v>
      </c>
      <c r="C83" s="13">
        <v>25264.0</v>
      </c>
      <c r="D83" s="13">
        <v>54687.0</v>
      </c>
      <c r="E83" s="13">
        <v>32711.0</v>
      </c>
      <c r="F83" s="13">
        <v>40590.0</v>
      </c>
      <c r="G83" s="13">
        <v>28767.0</v>
      </c>
      <c r="H83" s="13">
        <f t="shared" si="1"/>
        <v>182019</v>
      </c>
      <c r="T83" s="16"/>
      <c r="U83" s="16"/>
      <c r="V83" s="16"/>
      <c r="W83" s="16"/>
      <c r="X83" s="16"/>
      <c r="Z83" s="16"/>
    </row>
    <row r="84">
      <c r="A84" s="11" t="s">
        <v>127</v>
      </c>
      <c r="B84" s="12" t="s">
        <v>135</v>
      </c>
      <c r="C84" s="13">
        <v>39458.0</v>
      </c>
      <c r="D84" s="13">
        <v>32363.0</v>
      </c>
      <c r="E84" s="13">
        <v>21365.0</v>
      </c>
      <c r="F84" s="13">
        <v>29337.0</v>
      </c>
      <c r="G84" s="13">
        <v>44458.0</v>
      </c>
      <c r="H84" s="13">
        <f t="shared" si="1"/>
        <v>166981</v>
      </c>
      <c r="T84" s="16"/>
      <c r="U84" s="16"/>
      <c r="V84" s="16"/>
      <c r="W84" s="16"/>
      <c r="X84" s="16"/>
      <c r="Z84" s="16"/>
    </row>
    <row r="85">
      <c r="A85" s="11" t="s">
        <v>127</v>
      </c>
      <c r="B85" s="12" t="s">
        <v>136</v>
      </c>
      <c r="C85" s="13">
        <v>31841.0</v>
      </c>
      <c r="D85" s="13">
        <v>38583.0</v>
      </c>
      <c r="E85" s="13">
        <v>41251.0</v>
      </c>
      <c r="F85" s="13">
        <v>35329.0</v>
      </c>
      <c r="G85" s="13">
        <v>28213.0</v>
      </c>
      <c r="H85" s="13">
        <f t="shared" si="1"/>
        <v>175217</v>
      </c>
      <c r="T85" s="16"/>
      <c r="U85" s="16"/>
      <c r="V85" s="16"/>
      <c r="W85" s="16"/>
      <c r="X85" s="16"/>
      <c r="Z85" s="16"/>
    </row>
    <row r="86">
      <c r="A86" s="11" t="s">
        <v>127</v>
      </c>
      <c r="B86" s="12" t="s">
        <v>137</v>
      </c>
      <c r="C86" s="13">
        <v>45190.0</v>
      </c>
      <c r="D86" s="13">
        <v>19886.0</v>
      </c>
      <c r="E86" s="13">
        <v>20889.0</v>
      </c>
      <c r="F86" s="13">
        <v>21909.0</v>
      </c>
      <c r="G86" s="13">
        <v>21262.0</v>
      </c>
      <c r="H86" s="13">
        <f t="shared" si="1"/>
        <v>129136</v>
      </c>
      <c r="T86" s="16"/>
      <c r="U86" s="16"/>
      <c r="V86" s="16"/>
      <c r="W86" s="16"/>
      <c r="X86" s="16"/>
      <c r="Z86" s="16"/>
    </row>
    <row r="87">
      <c r="A87" s="11" t="s">
        <v>127</v>
      </c>
      <c r="B87" s="12" t="s">
        <v>138</v>
      </c>
      <c r="C87" s="13">
        <v>40658.0</v>
      </c>
      <c r="D87" s="13">
        <v>22434.0</v>
      </c>
      <c r="E87" s="13">
        <v>49205.0</v>
      </c>
      <c r="F87" s="13">
        <v>33547.0</v>
      </c>
      <c r="G87" s="13">
        <v>42012.0</v>
      </c>
      <c r="H87" s="13">
        <f t="shared" si="1"/>
        <v>187856</v>
      </c>
      <c r="T87" s="16"/>
      <c r="U87" s="16"/>
      <c r="V87" s="16"/>
      <c r="W87" s="16"/>
      <c r="X87" s="16"/>
      <c r="Z87" s="16"/>
    </row>
    <row r="88">
      <c r="A88" s="11" t="s">
        <v>139</v>
      </c>
      <c r="B88" s="12" t="s">
        <v>140</v>
      </c>
      <c r="C88" s="13">
        <v>23184.0</v>
      </c>
      <c r="D88" s="13">
        <v>29481.0</v>
      </c>
      <c r="E88" s="13">
        <v>55342.0</v>
      </c>
      <c r="F88" s="13">
        <v>54208.0</v>
      </c>
      <c r="G88" s="13">
        <v>27669.0</v>
      </c>
      <c r="H88" s="13">
        <f t="shared" si="1"/>
        <v>189884</v>
      </c>
      <c r="T88" s="16"/>
      <c r="U88" s="16"/>
      <c r="V88" s="16"/>
      <c r="W88" s="16"/>
      <c r="X88" s="16"/>
      <c r="Z88" s="16"/>
    </row>
    <row r="89">
      <c r="A89" s="11" t="s">
        <v>139</v>
      </c>
      <c r="B89" s="12" t="s">
        <v>33</v>
      </c>
      <c r="C89" s="13">
        <v>26443.0</v>
      </c>
      <c r="D89" s="13">
        <v>53186.0</v>
      </c>
      <c r="E89" s="13">
        <v>27854.0</v>
      </c>
      <c r="F89" s="13">
        <v>27646.0</v>
      </c>
      <c r="G89" s="13">
        <v>27268.0</v>
      </c>
      <c r="H89" s="13">
        <f t="shared" si="1"/>
        <v>162397</v>
      </c>
      <c r="T89" s="16"/>
      <c r="U89" s="16"/>
      <c r="V89" s="16"/>
      <c r="W89" s="16"/>
      <c r="X89" s="16"/>
      <c r="Z89" s="16"/>
    </row>
    <row r="90">
      <c r="A90" s="11" t="s">
        <v>139</v>
      </c>
      <c r="B90" s="12" t="s">
        <v>141</v>
      </c>
      <c r="C90" s="13">
        <v>22027.0</v>
      </c>
      <c r="D90" s="13">
        <v>35783.0</v>
      </c>
      <c r="E90" s="13">
        <v>21146.0</v>
      </c>
      <c r="F90" s="13">
        <v>38840.0</v>
      </c>
      <c r="G90" s="13">
        <v>31581.0</v>
      </c>
      <c r="H90" s="13">
        <f t="shared" si="1"/>
        <v>149377</v>
      </c>
      <c r="T90" s="16"/>
      <c r="U90" s="16"/>
      <c r="V90" s="16"/>
      <c r="W90" s="16"/>
      <c r="X90" s="16"/>
      <c r="Z90" s="16"/>
    </row>
    <row r="91">
      <c r="A91" s="11" t="s">
        <v>139</v>
      </c>
      <c r="B91" s="12" t="s">
        <v>142</v>
      </c>
      <c r="C91" s="13">
        <v>24610.0</v>
      </c>
      <c r="D91" s="13">
        <v>35807.0</v>
      </c>
      <c r="E91" s="13">
        <v>51849.0</v>
      </c>
      <c r="F91" s="13">
        <v>35647.0</v>
      </c>
      <c r="G91" s="13">
        <v>35152.0</v>
      </c>
      <c r="H91" s="13">
        <f t="shared" si="1"/>
        <v>183065</v>
      </c>
      <c r="T91" s="16"/>
      <c r="U91" s="16"/>
      <c r="V91" s="16"/>
      <c r="W91" s="16"/>
      <c r="X91" s="16"/>
      <c r="Z91" s="16"/>
    </row>
    <row r="92">
      <c r="A92" s="11" t="s">
        <v>139</v>
      </c>
      <c r="B92" s="12" t="s">
        <v>143</v>
      </c>
      <c r="C92" s="13">
        <v>24532.0</v>
      </c>
      <c r="D92" s="13">
        <v>35896.0</v>
      </c>
      <c r="E92" s="13">
        <v>54057.0</v>
      </c>
      <c r="F92" s="13">
        <v>35290.0</v>
      </c>
      <c r="G92" s="13">
        <v>32815.0</v>
      </c>
      <c r="H92" s="13">
        <f t="shared" si="1"/>
        <v>182590</v>
      </c>
      <c r="T92" s="16"/>
      <c r="U92" s="16"/>
      <c r="V92" s="16"/>
      <c r="W92" s="16"/>
      <c r="X92" s="16"/>
      <c r="Z92" s="16"/>
    </row>
    <row r="93">
      <c r="A93" s="11" t="s">
        <v>139</v>
      </c>
      <c r="B93" s="12" t="s">
        <v>144</v>
      </c>
      <c r="C93" s="13">
        <v>45677.0</v>
      </c>
      <c r="D93" s="13">
        <v>55282.0</v>
      </c>
      <c r="E93" s="13">
        <v>43442.0</v>
      </c>
      <c r="F93" s="13">
        <v>44617.0</v>
      </c>
      <c r="G93" s="13">
        <v>21168.0</v>
      </c>
      <c r="H93" s="13">
        <f t="shared" si="1"/>
        <v>210186</v>
      </c>
      <c r="T93" s="16"/>
      <c r="U93" s="16"/>
      <c r="V93" s="16"/>
      <c r="W93" s="16"/>
      <c r="X93" s="16"/>
      <c r="Z93" s="16"/>
    </row>
    <row r="94">
      <c r="A94" s="11" t="s">
        <v>139</v>
      </c>
      <c r="B94" s="12" t="s">
        <v>145</v>
      </c>
      <c r="C94" s="13">
        <v>40127.0</v>
      </c>
      <c r="D94" s="13">
        <v>55707.0</v>
      </c>
      <c r="E94" s="13">
        <v>21428.0</v>
      </c>
      <c r="F94" s="13">
        <v>31636.0</v>
      </c>
      <c r="G94" s="13">
        <v>53725.0</v>
      </c>
      <c r="H94" s="13">
        <f t="shared" si="1"/>
        <v>202623</v>
      </c>
      <c r="T94" s="16"/>
      <c r="U94" s="16"/>
      <c r="V94" s="16"/>
      <c r="W94" s="16"/>
      <c r="X94" s="16"/>
      <c r="Z94" s="16"/>
    </row>
    <row r="95">
      <c r="A95" s="11" t="s">
        <v>146</v>
      </c>
      <c r="B95" s="12" t="s">
        <v>147</v>
      </c>
      <c r="C95" s="13">
        <v>37825.0</v>
      </c>
      <c r="D95" s="13">
        <v>34710.0</v>
      </c>
      <c r="E95" s="13">
        <v>51891.0</v>
      </c>
      <c r="F95" s="13">
        <v>37271.0</v>
      </c>
      <c r="G95" s="13">
        <v>36325.0</v>
      </c>
      <c r="H95" s="13">
        <f t="shared" si="1"/>
        <v>198022</v>
      </c>
      <c r="T95" s="16"/>
      <c r="U95" s="16"/>
      <c r="V95" s="16"/>
      <c r="W95" s="16"/>
      <c r="X95" s="16"/>
      <c r="Z95" s="16"/>
    </row>
    <row r="96">
      <c r="A96" s="11" t="s">
        <v>146</v>
      </c>
      <c r="B96" s="12" t="s">
        <v>148</v>
      </c>
      <c r="C96" s="13">
        <v>41851.0</v>
      </c>
      <c r="D96" s="13">
        <v>45438.0</v>
      </c>
      <c r="E96" s="13">
        <v>54547.0</v>
      </c>
      <c r="F96" s="13">
        <v>21158.0</v>
      </c>
      <c r="G96" s="13">
        <v>36940.0</v>
      </c>
      <c r="H96" s="13">
        <f t="shared" si="1"/>
        <v>199934</v>
      </c>
      <c r="T96" s="16"/>
      <c r="U96" s="16"/>
      <c r="V96" s="16"/>
      <c r="W96" s="16"/>
      <c r="X96" s="16"/>
      <c r="Z96" s="16"/>
    </row>
    <row r="97">
      <c r="A97" s="11" t="s">
        <v>146</v>
      </c>
      <c r="B97" s="12" t="s">
        <v>149</v>
      </c>
      <c r="C97" s="13">
        <v>25917.0</v>
      </c>
      <c r="D97" s="13">
        <v>54514.0</v>
      </c>
      <c r="E97" s="13">
        <v>54531.0</v>
      </c>
      <c r="F97" s="13">
        <v>38130.0</v>
      </c>
      <c r="G97" s="13">
        <v>42387.0</v>
      </c>
      <c r="H97" s="13">
        <f t="shared" si="1"/>
        <v>215479</v>
      </c>
      <c r="T97" s="16"/>
      <c r="U97" s="16"/>
      <c r="V97" s="16"/>
      <c r="W97" s="16"/>
      <c r="X97" s="16"/>
      <c r="Z97" s="16"/>
    </row>
    <row r="98">
      <c r="A98" s="11" t="s">
        <v>146</v>
      </c>
      <c r="B98" s="12" t="s">
        <v>35</v>
      </c>
      <c r="C98" s="13">
        <v>33392.0</v>
      </c>
      <c r="D98" s="13">
        <v>33355.0</v>
      </c>
      <c r="E98" s="13">
        <v>50482.0</v>
      </c>
      <c r="F98" s="13">
        <v>42647.0</v>
      </c>
      <c r="G98" s="13">
        <v>48616.0</v>
      </c>
      <c r="H98" s="13">
        <f t="shared" si="1"/>
        <v>208492</v>
      </c>
      <c r="T98" s="16"/>
      <c r="U98" s="16"/>
      <c r="V98" s="16"/>
      <c r="W98" s="16"/>
      <c r="X98" s="16"/>
      <c r="Z98" s="16"/>
    </row>
    <row r="99">
      <c r="A99" s="11" t="s">
        <v>150</v>
      </c>
      <c r="B99" s="12" t="s">
        <v>151</v>
      </c>
      <c r="C99" s="13">
        <v>41757.0</v>
      </c>
      <c r="D99" s="13">
        <v>29532.0</v>
      </c>
      <c r="E99" s="13">
        <v>30729.0</v>
      </c>
      <c r="F99" s="13">
        <v>22687.0</v>
      </c>
      <c r="G99" s="13">
        <v>41967.0</v>
      </c>
      <c r="H99" s="13">
        <f t="shared" si="1"/>
        <v>166672</v>
      </c>
      <c r="T99" s="16"/>
      <c r="U99" s="16"/>
      <c r="V99" s="16"/>
      <c r="W99" s="16"/>
      <c r="X99" s="16"/>
      <c r="Z99" s="16"/>
    </row>
    <row r="100">
      <c r="A100" s="11" t="s">
        <v>150</v>
      </c>
      <c r="B100" s="12" t="s">
        <v>152</v>
      </c>
      <c r="C100" s="13">
        <v>40587.0</v>
      </c>
      <c r="D100" s="13">
        <v>23883.0</v>
      </c>
      <c r="E100" s="13">
        <v>38679.0</v>
      </c>
      <c r="F100" s="13">
        <v>38984.0</v>
      </c>
      <c r="G100" s="13">
        <v>54343.0</v>
      </c>
      <c r="H100" s="13">
        <f t="shared" si="1"/>
        <v>196476</v>
      </c>
      <c r="T100" s="16"/>
      <c r="U100" s="16"/>
      <c r="V100" s="16"/>
      <c r="W100" s="16"/>
      <c r="X100" s="16"/>
      <c r="Z100" s="16"/>
    </row>
    <row r="101">
      <c r="A101" s="11" t="s">
        <v>150</v>
      </c>
      <c r="B101" s="12" t="s">
        <v>153</v>
      </c>
      <c r="C101" s="13">
        <v>50957.0</v>
      </c>
      <c r="D101" s="13">
        <v>20248.0</v>
      </c>
      <c r="E101" s="13">
        <v>25446.0</v>
      </c>
      <c r="F101" s="13">
        <v>49094.0</v>
      </c>
      <c r="G101" s="13">
        <v>49602.0</v>
      </c>
      <c r="H101" s="13">
        <f t="shared" si="1"/>
        <v>195347</v>
      </c>
      <c r="T101" s="16"/>
      <c r="U101" s="16"/>
      <c r="V101" s="16"/>
      <c r="W101" s="16"/>
      <c r="X101" s="16"/>
      <c r="Z101" s="16"/>
    </row>
    <row r="102">
      <c r="A102" s="11" t="s">
        <v>150</v>
      </c>
      <c r="B102" s="12" t="s">
        <v>37</v>
      </c>
      <c r="C102" s="13">
        <v>34067.0</v>
      </c>
      <c r="D102" s="13">
        <v>30790.0</v>
      </c>
      <c r="E102" s="13">
        <v>27375.0</v>
      </c>
      <c r="F102" s="13">
        <v>45594.0</v>
      </c>
      <c r="G102" s="13">
        <v>19229.0</v>
      </c>
      <c r="H102" s="13">
        <f t="shared" si="1"/>
        <v>157055</v>
      </c>
      <c r="T102" s="16"/>
      <c r="U102" s="16"/>
      <c r="V102" s="16"/>
      <c r="W102" s="16"/>
      <c r="X102" s="16"/>
      <c r="Z102" s="16"/>
    </row>
    <row r="103">
      <c r="A103" s="11" t="s">
        <v>150</v>
      </c>
      <c r="B103" s="12" t="s">
        <v>154</v>
      </c>
      <c r="C103" s="13">
        <v>23260.0</v>
      </c>
      <c r="D103" s="13">
        <v>43328.0</v>
      </c>
      <c r="E103" s="13">
        <v>28699.0</v>
      </c>
      <c r="F103" s="13">
        <v>38075.0</v>
      </c>
      <c r="G103" s="13">
        <v>22378.0</v>
      </c>
      <c r="H103" s="13">
        <f t="shared" si="1"/>
        <v>155740</v>
      </c>
      <c r="T103" s="16"/>
      <c r="U103" s="16"/>
      <c r="V103" s="16"/>
      <c r="W103" s="16"/>
      <c r="X103" s="16"/>
      <c r="Z103" s="16"/>
    </row>
    <row r="104">
      <c r="A104" s="11" t="s">
        <v>150</v>
      </c>
      <c r="B104" s="12" t="s">
        <v>155</v>
      </c>
      <c r="C104" s="13">
        <v>23604.0</v>
      </c>
      <c r="D104" s="13">
        <v>36994.0</v>
      </c>
      <c r="E104" s="13">
        <v>51243.0</v>
      </c>
      <c r="F104" s="13">
        <v>43252.0</v>
      </c>
      <c r="G104" s="13">
        <v>40977.0</v>
      </c>
      <c r="H104" s="13">
        <f t="shared" si="1"/>
        <v>196070</v>
      </c>
      <c r="T104" s="16"/>
      <c r="U104" s="16"/>
      <c r="V104" s="16"/>
      <c r="W104" s="16"/>
      <c r="X104" s="16"/>
      <c r="Z104" s="16"/>
    </row>
    <row r="105">
      <c r="A105" s="11" t="s">
        <v>150</v>
      </c>
      <c r="B105" s="12" t="s">
        <v>156</v>
      </c>
      <c r="C105" s="13">
        <v>40752.0</v>
      </c>
      <c r="D105" s="13">
        <v>36430.0</v>
      </c>
      <c r="E105" s="13">
        <v>40958.0</v>
      </c>
      <c r="F105" s="13">
        <v>23046.0</v>
      </c>
      <c r="G105" s="13">
        <v>26343.0</v>
      </c>
      <c r="H105" s="13">
        <f t="shared" si="1"/>
        <v>167529</v>
      </c>
      <c r="T105" s="16"/>
      <c r="U105" s="16"/>
      <c r="V105" s="16"/>
      <c r="W105" s="16"/>
      <c r="X105" s="16"/>
      <c r="Z105" s="16"/>
    </row>
    <row r="106">
      <c r="A106" s="11" t="s">
        <v>150</v>
      </c>
      <c r="B106" s="12" t="s">
        <v>157</v>
      </c>
      <c r="C106" s="13">
        <v>26466.0</v>
      </c>
      <c r="D106" s="13">
        <v>46917.0</v>
      </c>
      <c r="E106" s="13">
        <v>20768.0</v>
      </c>
      <c r="F106" s="13">
        <v>25798.0</v>
      </c>
      <c r="G106" s="13">
        <v>26784.0</v>
      </c>
      <c r="H106" s="13">
        <f t="shared" si="1"/>
        <v>146733</v>
      </c>
      <c r="T106" s="16"/>
      <c r="U106" s="16"/>
      <c r="V106" s="16"/>
      <c r="W106" s="16"/>
      <c r="X106" s="16"/>
      <c r="Z106" s="16"/>
    </row>
    <row r="107">
      <c r="A107" s="11" t="s">
        <v>150</v>
      </c>
      <c r="B107" s="12" t="s">
        <v>158</v>
      </c>
      <c r="C107" s="13">
        <v>34797.0</v>
      </c>
      <c r="D107" s="13">
        <v>33703.0</v>
      </c>
      <c r="E107" s="13">
        <v>48439.0</v>
      </c>
      <c r="F107" s="13">
        <v>21022.0</v>
      </c>
      <c r="G107" s="13">
        <v>54683.0</v>
      </c>
      <c r="H107" s="13">
        <f t="shared" si="1"/>
        <v>192644</v>
      </c>
      <c r="T107" s="16"/>
      <c r="U107" s="16"/>
      <c r="V107" s="16"/>
      <c r="W107" s="16"/>
      <c r="X107" s="16"/>
      <c r="Z107" s="16"/>
    </row>
    <row r="108">
      <c r="A108" s="11" t="s">
        <v>159</v>
      </c>
      <c r="B108" s="12" t="s">
        <v>160</v>
      </c>
      <c r="C108" s="13">
        <v>26774.0</v>
      </c>
      <c r="D108" s="13">
        <v>24105.0</v>
      </c>
      <c r="E108" s="13">
        <v>48470.0</v>
      </c>
      <c r="F108" s="13">
        <v>47525.0</v>
      </c>
      <c r="G108" s="13">
        <v>47609.0</v>
      </c>
      <c r="H108" s="13">
        <f t="shared" si="1"/>
        <v>194483</v>
      </c>
      <c r="T108" s="16"/>
      <c r="U108" s="16"/>
      <c r="V108" s="16"/>
      <c r="W108" s="16"/>
      <c r="X108" s="16"/>
      <c r="Z108" s="16"/>
    </row>
    <row r="109">
      <c r="A109" s="11" t="s">
        <v>159</v>
      </c>
      <c r="B109" s="12" t="s">
        <v>161</v>
      </c>
      <c r="C109" s="13">
        <v>31072.0</v>
      </c>
      <c r="D109" s="13">
        <v>27171.0</v>
      </c>
      <c r="E109" s="13">
        <v>32922.0</v>
      </c>
      <c r="F109" s="13">
        <v>46975.0</v>
      </c>
      <c r="G109" s="13">
        <v>45755.0</v>
      </c>
      <c r="H109" s="13">
        <f t="shared" si="1"/>
        <v>183895</v>
      </c>
      <c r="T109" s="16"/>
      <c r="U109" s="16"/>
      <c r="V109" s="16"/>
      <c r="W109" s="16"/>
      <c r="X109" s="16"/>
      <c r="Z109" s="16"/>
    </row>
    <row r="110">
      <c r="A110" s="11" t="s">
        <v>159</v>
      </c>
      <c r="B110" s="12" t="s">
        <v>162</v>
      </c>
      <c r="C110" s="13">
        <v>46601.0</v>
      </c>
      <c r="D110" s="13">
        <v>22896.0</v>
      </c>
      <c r="E110" s="13">
        <v>38985.0</v>
      </c>
      <c r="F110" s="13">
        <v>24227.0</v>
      </c>
      <c r="G110" s="13">
        <v>53559.0</v>
      </c>
      <c r="H110" s="13">
        <f t="shared" si="1"/>
        <v>186268</v>
      </c>
      <c r="T110" s="16"/>
      <c r="U110" s="16"/>
      <c r="V110" s="16"/>
      <c r="W110" s="16"/>
      <c r="X110" s="16"/>
      <c r="Z110" s="16"/>
    </row>
    <row r="111">
      <c r="A111" s="11" t="s">
        <v>159</v>
      </c>
      <c r="B111" s="12" t="s">
        <v>163</v>
      </c>
      <c r="C111" s="13">
        <v>46365.0</v>
      </c>
      <c r="D111" s="13">
        <v>43720.0</v>
      </c>
      <c r="E111" s="13">
        <v>48348.0</v>
      </c>
      <c r="F111" s="13">
        <v>41928.0</v>
      </c>
      <c r="G111" s="13">
        <v>32327.0</v>
      </c>
      <c r="H111" s="13">
        <f t="shared" si="1"/>
        <v>212688</v>
      </c>
      <c r="T111" s="16"/>
      <c r="U111" s="16"/>
      <c r="V111" s="16"/>
      <c r="W111" s="16"/>
      <c r="X111" s="16"/>
      <c r="Z111" s="16"/>
    </row>
    <row r="112">
      <c r="A112" s="11" t="s">
        <v>159</v>
      </c>
      <c r="B112" s="12" t="s">
        <v>39</v>
      </c>
      <c r="C112" s="13">
        <v>27675.0</v>
      </c>
      <c r="D112" s="13">
        <v>25219.0</v>
      </c>
      <c r="E112" s="13">
        <v>47298.0</v>
      </c>
      <c r="F112" s="13">
        <v>39108.0</v>
      </c>
      <c r="G112" s="13">
        <v>19281.0</v>
      </c>
      <c r="H112" s="13">
        <f t="shared" si="1"/>
        <v>158581</v>
      </c>
      <c r="T112" s="16"/>
      <c r="U112" s="16"/>
      <c r="V112" s="16"/>
      <c r="W112" s="16"/>
      <c r="X112" s="16"/>
      <c r="Z112" s="16"/>
    </row>
    <row r="113">
      <c r="A113" s="11" t="s">
        <v>159</v>
      </c>
      <c r="B113" s="12" t="s">
        <v>164</v>
      </c>
      <c r="C113" s="13">
        <v>47527.0</v>
      </c>
      <c r="D113" s="13">
        <v>29231.0</v>
      </c>
      <c r="E113" s="13">
        <v>19515.0</v>
      </c>
      <c r="F113" s="13">
        <v>24929.0</v>
      </c>
      <c r="G113" s="13">
        <v>51764.0</v>
      </c>
      <c r="H113" s="13">
        <f t="shared" si="1"/>
        <v>172966</v>
      </c>
      <c r="T113" s="16"/>
      <c r="U113" s="16"/>
      <c r="V113" s="16"/>
      <c r="W113" s="16"/>
      <c r="X113" s="16"/>
      <c r="Z113" s="16"/>
    </row>
    <row r="114">
      <c r="A114" s="11" t="s">
        <v>159</v>
      </c>
      <c r="B114" s="12" t="s">
        <v>165</v>
      </c>
      <c r="C114" s="13">
        <v>45581.0</v>
      </c>
      <c r="D114" s="13">
        <v>25275.0</v>
      </c>
      <c r="E114" s="13">
        <v>50770.0</v>
      </c>
      <c r="F114" s="13">
        <v>46290.0</v>
      </c>
      <c r="G114" s="13">
        <v>49033.0</v>
      </c>
      <c r="H114" s="13">
        <f t="shared" si="1"/>
        <v>216949</v>
      </c>
      <c r="T114" s="16"/>
      <c r="U114" s="16"/>
      <c r="V114" s="16"/>
      <c r="W114" s="16"/>
      <c r="X114" s="16"/>
      <c r="Z114" s="16"/>
    </row>
    <row r="115">
      <c r="A115" s="11" t="s">
        <v>166</v>
      </c>
      <c r="B115" s="12" t="s">
        <v>167</v>
      </c>
      <c r="C115" s="13">
        <v>22374.0</v>
      </c>
      <c r="D115" s="13">
        <v>20794.0</v>
      </c>
      <c r="E115" s="13">
        <v>38908.0</v>
      </c>
      <c r="F115" s="13">
        <v>27032.0</v>
      </c>
      <c r="G115" s="13">
        <v>52233.0</v>
      </c>
      <c r="H115" s="13">
        <f t="shared" si="1"/>
        <v>161341</v>
      </c>
      <c r="T115" s="16"/>
      <c r="U115" s="16"/>
      <c r="V115" s="16"/>
      <c r="W115" s="16"/>
      <c r="X115" s="16"/>
      <c r="Z115" s="16"/>
    </row>
    <row r="116">
      <c r="A116" s="11" t="s">
        <v>166</v>
      </c>
      <c r="B116" s="12" t="s">
        <v>168</v>
      </c>
      <c r="C116" s="13">
        <v>48258.0</v>
      </c>
      <c r="D116" s="13">
        <v>45404.0</v>
      </c>
      <c r="E116" s="13">
        <v>51018.0</v>
      </c>
      <c r="F116" s="13">
        <v>35427.0</v>
      </c>
      <c r="G116" s="13">
        <v>28731.0</v>
      </c>
      <c r="H116" s="13">
        <f t="shared" si="1"/>
        <v>208838</v>
      </c>
      <c r="T116" s="16"/>
      <c r="U116" s="16"/>
      <c r="V116" s="16"/>
      <c r="W116" s="16"/>
      <c r="X116" s="16"/>
      <c r="Z116" s="16"/>
    </row>
    <row r="117">
      <c r="A117" s="11" t="s">
        <v>166</v>
      </c>
      <c r="B117" s="12" t="s">
        <v>41</v>
      </c>
      <c r="C117" s="13">
        <v>25135.0</v>
      </c>
      <c r="D117" s="13">
        <v>54285.0</v>
      </c>
      <c r="E117" s="13">
        <v>43845.0</v>
      </c>
      <c r="F117" s="13">
        <v>55044.0</v>
      </c>
      <c r="G117" s="13">
        <v>48255.0</v>
      </c>
      <c r="H117" s="13">
        <f t="shared" si="1"/>
        <v>226564</v>
      </c>
      <c r="T117" s="16"/>
      <c r="U117" s="16"/>
      <c r="V117" s="16"/>
      <c r="W117" s="16"/>
      <c r="X117" s="16"/>
      <c r="Z117" s="16"/>
    </row>
    <row r="118">
      <c r="A118" s="11" t="s">
        <v>166</v>
      </c>
      <c r="B118" s="12" t="s">
        <v>169</v>
      </c>
      <c r="C118" s="13">
        <v>41177.0</v>
      </c>
      <c r="D118" s="13">
        <v>39611.0</v>
      </c>
      <c r="E118" s="13">
        <v>38340.0</v>
      </c>
      <c r="F118" s="13">
        <v>25407.0</v>
      </c>
      <c r="G118" s="13">
        <v>40978.0</v>
      </c>
      <c r="H118" s="13">
        <f t="shared" si="1"/>
        <v>185513</v>
      </c>
      <c r="T118" s="16"/>
      <c r="U118" s="16"/>
      <c r="V118" s="16"/>
      <c r="W118" s="16"/>
      <c r="X118" s="16"/>
      <c r="Z118" s="16"/>
    </row>
    <row r="119">
      <c r="A119" s="11" t="s">
        <v>166</v>
      </c>
      <c r="B119" s="12" t="s">
        <v>170</v>
      </c>
      <c r="C119" s="13">
        <v>54614.0</v>
      </c>
      <c r="D119" s="13">
        <v>22355.0</v>
      </c>
      <c r="E119" s="13">
        <v>50270.0</v>
      </c>
      <c r="F119" s="13">
        <v>45422.0</v>
      </c>
      <c r="G119" s="13">
        <v>47591.0</v>
      </c>
      <c r="H119" s="13">
        <f t="shared" si="1"/>
        <v>220252</v>
      </c>
      <c r="T119" s="16"/>
      <c r="U119" s="16"/>
      <c r="V119" s="16"/>
      <c r="W119" s="16"/>
      <c r="X119" s="16"/>
      <c r="Z119" s="16"/>
    </row>
    <row r="120">
      <c r="A120" s="11" t="s">
        <v>166</v>
      </c>
      <c r="B120" s="12" t="s">
        <v>171</v>
      </c>
      <c r="C120" s="13">
        <v>40045.0</v>
      </c>
      <c r="D120" s="13">
        <v>37364.0</v>
      </c>
      <c r="E120" s="13">
        <v>46769.0</v>
      </c>
      <c r="F120" s="13">
        <v>33296.0</v>
      </c>
      <c r="G120" s="13">
        <v>24050.0</v>
      </c>
      <c r="H120" s="13">
        <f t="shared" si="1"/>
        <v>181524</v>
      </c>
      <c r="T120" s="16"/>
      <c r="U120" s="16"/>
      <c r="V120" s="16"/>
      <c r="W120" s="16"/>
      <c r="X120" s="16"/>
      <c r="Z120" s="16"/>
    </row>
    <row r="121">
      <c r="A121" s="11" t="s">
        <v>166</v>
      </c>
      <c r="B121" s="12" t="s">
        <v>172</v>
      </c>
      <c r="C121" s="13">
        <v>23306.0</v>
      </c>
      <c r="D121" s="13">
        <v>23216.0</v>
      </c>
      <c r="E121" s="13">
        <v>39570.0</v>
      </c>
      <c r="F121" s="13">
        <v>40629.0</v>
      </c>
      <c r="G121" s="13">
        <v>23132.0</v>
      </c>
      <c r="H121" s="13">
        <f t="shared" si="1"/>
        <v>149853</v>
      </c>
      <c r="T121" s="16"/>
      <c r="U121" s="16"/>
      <c r="V121" s="16"/>
      <c r="W121" s="16"/>
      <c r="X121" s="16"/>
      <c r="Z121" s="16"/>
    </row>
    <row r="122">
      <c r="A122" s="11" t="s">
        <v>166</v>
      </c>
      <c r="B122" s="12" t="s">
        <v>173</v>
      </c>
      <c r="C122" s="13">
        <v>26618.0</v>
      </c>
      <c r="D122" s="13">
        <v>43495.0</v>
      </c>
      <c r="E122" s="13">
        <v>22901.0</v>
      </c>
      <c r="F122" s="13">
        <v>27043.0</v>
      </c>
      <c r="G122" s="13">
        <v>20689.0</v>
      </c>
      <c r="H122" s="13">
        <f t="shared" si="1"/>
        <v>140746</v>
      </c>
      <c r="T122" s="16"/>
      <c r="U122" s="16"/>
      <c r="V122" s="16"/>
      <c r="W122" s="16"/>
      <c r="X122" s="16"/>
      <c r="Z122" s="16"/>
    </row>
    <row r="123">
      <c r="A123" s="11" t="s">
        <v>174</v>
      </c>
      <c r="B123" s="12" t="s">
        <v>175</v>
      </c>
      <c r="C123" s="13">
        <v>38006.0</v>
      </c>
      <c r="D123" s="13">
        <v>26504.0</v>
      </c>
      <c r="E123" s="13">
        <v>20105.0</v>
      </c>
      <c r="F123" s="13">
        <v>36868.0</v>
      </c>
      <c r="G123" s="13">
        <v>44938.0</v>
      </c>
      <c r="H123" s="13">
        <f t="shared" si="1"/>
        <v>166421</v>
      </c>
      <c r="T123" s="16"/>
      <c r="U123" s="16"/>
      <c r="V123" s="16"/>
      <c r="W123" s="16"/>
      <c r="X123" s="16"/>
      <c r="Z123" s="16"/>
    </row>
    <row r="124">
      <c r="A124" s="11" t="s">
        <v>174</v>
      </c>
      <c r="B124" s="12" t="s">
        <v>176</v>
      </c>
      <c r="C124" s="13">
        <v>32838.0</v>
      </c>
      <c r="D124" s="13">
        <v>23167.0</v>
      </c>
      <c r="E124" s="13">
        <v>34064.0</v>
      </c>
      <c r="F124" s="13">
        <v>45734.0</v>
      </c>
      <c r="G124" s="13">
        <v>49015.0</v>
      </c>
      <c r="H124" s="13">
        <f t="shared" si="1"/>
        <v>184818</v>
      </c>
      <c r="T124" s="16"/>
      <c r="U124" s="16"/>
      <c r="V124" s="16"/>
      <c r="W124" s="16"/>
      <c r="X124" s="16"/>
      <c r="Z124" s="16"/>
    </row>
    <row r="125">
      <c r="A125" s="11" t="s">
        <v>174</v>
      </c>
      <c r="B125" s="12" t="s">
        <v>43</v>
      </c>
      <c r="C125" s="13">
        <v>26231.0</v>
      </c>
      <c r="D125" s="13">
        <v>27259.0</v>
      </c>
      <c r="E125" s="13">
        <v>45494.0</v>
      </c>
      <c r="F125" s="13">
        <v>27867.0</v>
      </c>
      <c r="G125" s="13">
        <v>40582.0</v>
      </c>
      <c r="H125" s="13">
        <f t="shared" si="1"/>
        <v>167433</v>
      </c>
      <c r="T125" s="16"/>
      <c r="U125" s="16"/>
      <c r="V125" s="16"/>
      <c r="W125" s="16"/>
      <c r="X125" s="16"/>
      <c r="Z125" s="16"/>
    </row>
    <row r="126">
      <c r="A126" s="11" t="s">
        <v>174</v>
      </c>
      <c r="B126" s="12" t="s">
        <v>177</v>
      </c>
      <c r="C126" s="13">
        <v>33279.0</v>
      </c>
      <c r="D126" s="13">
        <v>44860.0</v>
      </c>
      <c r="E126" s="13">
        <v>49150.0</v>
      </c>
      <c r="F126" s="13">
        <v>38385.0</v>
      </c>
      <c r="G126" s="13">
        <v>54068.0</v>
      </c>
      <c r="H126" s="13">
        <f t="shared" si="1"/>
        <v>219742</v>
      </c>
      <c r="T126" s="16"/>
      <c r="U126" s="16"/>
      <c r="V126" s="16"/>
      <c r="W126" s="16"/>
      <c r="X126" s="16"/>
      <c r="Z126" s="16"/>
    </row>
    <row r="127">
      <c r="A127" s="11" t="s">
        <v>178</v>
      </c>
      <c r="B127" s="12" t="s">
        <v>179</v>
      </c>
      <c r="C127" s="13">
        <v>53875.0</v>
      </c>
      <c r="D127" s="13">
        <v>19446.0</v>
      </c>
      <c r="E127" s="13">
        <v>36662.0</v>
      </c>
      <c r="F127" s="13">
        <v>53044.0</v>
      </c>
      <c r="G127" s="13">
        <v>37110.0</v>
      </c>
      <c r="H127" s="13">
        <f t="shared" si="1"/>
        <v>200137</v>
      </c>
      <c r="T127" s="16"/>
      <c r="U127" s="16"/>
      <c r="V127" s="16"/>
      <c r="W127" s="16"/>
      <c r="X127" s="16"/>
      <c r="Z127" s="16"/>
    </row>
    <row r="128">
      <c r="A128" s="11" t="s">
        <v>178</v>
      </c>
      <c r="B128" s="12" t="s">
        <v>180</v>
      </c>
      <c r="C128" s="13">
        <v>51533.0</v>
      </c>
      <c r="D128" s="13">
        <v>21207.0</v>
      </c>
      <c r="E128" s="13">
        <v>41827.0</v>
      </c>
      <c r="F128" s="13">
        <v>41303.0</v>
      </c>
      <c r="G128" s="13">
        <v>23206.0</v>
      </c>
      <c r="H128" s="13">
        <f t="shared" si="1"/>
        <v>179076</v>
      </c>
      <c r="T128" s="16"/>
      <c r="U128" s="16"/>
      <c r="V128" s="16"/>
      <c r="W128" s="16"/>
      <c r="X128" s="16"/>
      <c r="Z128" s="16"/>
    </row>
    <row r="129">
      <c r="A129" s="11" t="s">
        <v>178</v>
      </c>
      <c r="B129" s="12" t="s">
        <v>45</v>
      </c>
      <c r="C129" s="13">
        <v>49801.0</v>
      </c>
      <c r="D129" s="13">
        <v>24598.0</v>
      </c>
      <c r="E129" s="13">
        <v>38587.0</v>
      </c>
      <c r="F129" s="13">
        <v>54799.0</v>
      </c>
      <c r="G129" s="13">
        <v>43664.0</v>
      </c>
      <c r="H129" s="13">
        <f t="shared" si="1"/>
        <v>211449</v>
      </c>
      <c r="T129" s="16"/>
      <c r="U129" s="16"/>
      <c r="V129" s="16"/>
      <c r="W129" s="16"/>
      <c r="X129" s="16"/>
      <c r="Z129" s="16"/>
    </row>
    <row r="130">
      <c r="A130" s="11" t="s">
        <v>181</v>
      </c>
      <c r="B130" s="12" t="s">
        <v>182</v>
      </c>
      <c r="C130" s="13">
        <v>28396.0</v>
      </c>
      <c r="D130" s="13">
        <v>20736.0</v>
      </c>
      <c r="E130" s="13">
        <v>40508.0</v>
      </c>
      <c r="F130" s="13">
        <v>52561.0</v>
      </c>
      <c r="G130" s="13">
        <v>27154.0</v>
      </c>
      <c r="H130" s="13">
        <f t="shared" si="1"/>
        <v>169355</v>
      </c>
      <c r="T130" s="16"/>
      <c r="U130" s="16"/>
      <c r="V130" s="16"/>
      <c r="W130" s="16"/>
      <c r="X130" s="16"/>
      <c r="Z130" s="16"/>
    </row>
    <row r="131">
      <c r="A131" s="11" t="s">
        <v>181</v>
      </c>
      <c r="B131" s="12" t="s">
        <v>47</v>
      </c>
      <c r="C131" s="13">
        <v>30861.0</v>
      </c>
      <c r="D131" s="13">
        <v>32935.0</v>
      </c>
      <c r="E131" s="13">
        <v>45123.0</v>
      </c>
      <c r="F131" s="13">
        <v>46180.0</v>
      </c>
      <c r="G131" s="13">
        <v>38066.0</v>
      </c>
      <c r="H131" s="13">
        <f t="shared" si="1"/>
        <v>193165</v>
      </c>
      <c r="T131" s="16"/>
      <c r="U131" s="16"/>
      <c r="V131" s="16"/>
      <c r="W131" s="16"/>
      <c r="X131" s="16"/>
      <c r="Z131" s="16"/>
    </row>
    <row r="132">
      <c r="A132" s="11" t="s">
        <v>183</v>
      </c>
      <c r="B132" s="12" t="s">
        <v>49</v>
      </c>
      <c r="C132" s="13">
        <v>32008.0</v>
      </c>
      <c r="D132" s="13">
        <v>43098.0</v>
      </c>
      <c r="E132" s="13">
        <v>33567.0</v>
      </c>
      <c r="F132" s="13">
        <v>37915.0</v>
      </c>
      <c r="G132" s="13">
        <v>45251.0</v>
      </c>
      <c r="H132" s="13">
        <f t="shared" si="1"/>
        <v>191839</v>
      </c>
      <c r="T132" s="16"/>
      <c r="U132" s="16"/>
      <c r="V132" s="16"/>
      <c r="W132" s="16"/>
      <c r="X132" s="16"/>
      <c r="Z132" s="16"/>
    </row>
    <row r="133">
      <c r="A133" s="11" t="s">
        <v>183</v>
      </c>
      <c r="B133" s="12" t="s">
        <v>184</v>
      </c>
      <c r="C133" s="13">
        <v>45227.0</v>
      </c>
      <c r="D133" s="13">
        <v>38004.0</v>
      </c>
      <c r="E133" s="13">
        <v>45933.0</v>
      </c>
      <c r="F133" s="13">
        <v>44228.0</v>
      </c>
      <c r="G133" s="13">
        <v>26748.0</v>
      </c>
      <c r="H133" s="13">
        <f t="shared" si="1"/>
        <v>200140</v>
      </c>
      <c r="T133" s="16"/>
      <c r="U133" s="16"/>
      <c r="V133" s="16"/>
      <c r="W133" s="16"/>
      <c r="X133" s="16"/>
      <c r="Z133" s="16"/>
    </row>
    <row r="134">
      <c r="A134" s="11" t="s">
        <v>183</v>
      </c>
      <c r="B134" s="12" t="s">
        <v>185</v>
      </c>
      <c r="C134" s="13">
        <v>52957.0</v>
      </c>
      <c r="D134" s="13">
        <v>27323.0</v>
      </c>
      <c r="E134" s="13">
        <v>54588.0</v>
      </c>
      <c r="F134" s="13">
        <v>36452.0</v>
      </c>
      <c r="G134" s="13">
        <v>33506.0</v>
      </c>
      <c r="H134" s="13">
        <f t="shared" si="1"/>
        <v>204826</v>
      </c>
      <c r="T134" s="16"/>
      <c r="U134" s="16"/>
      <c r="V134" s="16"/>
      <c r="W134" s="16"/>
      <c r="X134" s="16"/>
      <c r="Z134" s="16"/>
    </row>
    <row r="135">
      <c r="A135" s="11" t="s">
        <v>183</v>
      </c>
      <c r="B135" s="12" t="s">
        <v>186</v>
      </c>
      <c r="C135" s="13">
        <v>51296.0</v>
      </c>
      <c r="D135" s="13">
        <v>22937.0</v>
      </c>
      <c r="E135" s="13">
        <v>36474.0</v>
      </c>
      <c r="F135" s="13">
        <v>27912.0</v>
      </c>
      <c r="G135" s="13">
        <v>51998.0</v>
      </c>
      <c r="H135" s="13">
        <f t="shared" si="1"/>
        <v>190617</v>
      </c>
      <c r="T135" s="16"/>
      <c r="U135" s="16"/>
      <c r="V135" s="16"/>
      <c r="W135" s="16"/>
      <c r="X135" s="16"/>
      <c r="Z135" s="16"/>
    </row>
    <row r="136">
      <c r="A136" s="11" t="s">
        <v>183</v>
      </c>
      <c r="B136" s="12" t="s">
        <v>187</v>
      </c>
      <c r="C136" s="13">
        <v>23233.0</v>
      </c>
      <c r="D136" s="13">
        <v>50511.0</v>
      </c>
      <c r="E136" s="13">
        <v>46528.0</v>
      </c>
      <c r="F136" s="13">
        <v>55068.0</v>
      </c>
      <c r="G136" s="13">
        <v>52756.0</v>
      </c>
      <c r="H136" s="13">
        <f t="shared" si="1"/>
        <v>228096</v>
      </c>
      <c r="T136" s="16"/>
      <c r="U136" s="16"/>
      <c r="V136" s="16"/>
      <c r="W136" s="16"/>
      <c r="X136" s="16"/>
      <c r="Z136" s="16"/>
    </row>
    <row r="137">
      <c r="A137" s="11" t="s">
        <v>183</v>
      </c>
      <c r="B137" s="12" t="s">
        <v>188</v>
      </c>
      <c r="C137" s="13">
        <v>49849.0</v>
      </c>
      <c r="D137" s="13">
        <v>54187.0</v>
      </c>
      <c r="E137" s="13">
        <v>43608.0</v>
      </c>
      <c r="F137" s="13">
        <v>45574.0</v>
      </c>
      <c r="G137" s="13">
        <v>21132.0</v>
      </c>
      <c r="H137" s="13">
        <f t="shared" si="1"/>
        <v>214350</v>
      </c>
      <c r="T137" s="16"/>
      <c r="U137" s="16"/>
      <c r="V137" s="16"/>
      <c r="W137" s="16"/>
      <c r="X137" s="16"/>
      <c r="Z137" s="16"/>
    </row>
    <row r="138">
      <c r="A138" s="11" t="s">
        <v>183</v>
      </c>
      <c r="B138" s="12" t="s">
        <v>189</v>
      </c>
      <c r="C138" s="13">
        <v>38209.0</v>
      </c>
      <c r="D138" s="13">
        <v>38965.0</v>
      </c>
      <c r="E138" s="13">
        <v>50069.0</v>
      </c>
      <c r="F138" s="13">
        <v>37192.0</v>
      </c>
      <c r="G138" s="13">
        <v>19604.0</v>
      </c>
      <c r="H138" s="13">
        <f t="shared" si="1"/>
        <v>184039</v>
      </c>
      <c r="T138" s="16"/>
      <c r="U138" s="16"/>
      <c r="V138" s="16"/>
      <c r="W138" s="16"/>
      <c r="X138" s="16"/>
      <c r="Z138" s="16"/>
    </row>
    <row r="139">
      <c r="A139" s="11" t="s">
        <v>183</v>
      </c>
      <c r="B139" s="12" t="s">
        <v>190</v>
      </c>
      <c r="C139" s="13">
        <v>36214.0</v>
      </c>
      <c r="D139" s="13">
        <v>35678.0</v>
      </c>
      <c r="E139" s="13">
        <v>22336.0</v>
      </c>
      <c r="F139" s="13">
        <v>28962.0</v>
      </c>
      <c r="G139" s="13">
        <v>36809.0</v>
      </c>
      <c r="H139" s="13">
        <f t="shared" si="1"/>
        <v>159999</v>
      </c>
      <c r="T139" s="16"/>
      <c r="U139" s="16"/>
      <c r="V139" s="16"/>
      <c r="W139" s="16"/>
      <c r="X139" s="16"/>
      <c r="Z139" s="16"/>
    </row>
    <row r="140">
      <c r="A140" s="11" t="s">
        <v>191</v>
      </c>
      <c r="B140" s="12" t="s">
        <v>192</v>
      </c>
      <c r="C140" s="13">
        <v>27871.0</v>
      </c>
      <c r="D140" s="13">
        <v>52716.0</v>
      </c>
      <c r="E140" s="13">
        <v>29331.0</v>
      </c>
      <c r="F140" s="13">
        <v>44914.0</v>
      </c>
      <c r="G140" s="13">
        <v>49587.0</v>
      </c>
      <c r="H140" s="13">
        <f t="shared" si="1"/>
        <v>204419</v>
      </c>
      <c r="T140" s="16"/>
      <c r="U140" s="16"/>
      <c r="V140" s="16"/>
      <c r="W140" s="16"/>
      <c r="X140" s="16"/>
      <c r="Z140" s="16"/>
    </row>
    <row r="141">
      <c r="A141" s="11" t="s">
        <v>191</v>
      </c>
      <c r="B141" s="12" t="s">
        <v>51</v>
      </c>
      <c r="C141" s="13">
        <v>30926.0</v>
      </c>
      <c r="D141" s="13">
        <v>50332.0</v>
      </c>
      <c r="E141" s="13">
        <v>55288.0</v>
      </c>
      <c r="F141" s="13">
        <v>40214.0</v>
      </c>
      <c r="G141" s="13">
        <v>38475.0</v>
      </c>
      <c r="H141" s="13">
        <f t="shared" si="1"/>
        <v>215235</v>
      </c>
      <c r="T141" s="16"/>
      <c r="U141" s="16"/>
      <c r="V141" s="16"/>
      <c r="W141" s="16"/>
      <c r="X141" s="16"/>
      <c r="Z141" s="16"/>
    </row>
    <row r="142">
      <c r="A142" s="11" t="s">
        <v>191</v>
      </c>
      <c r="B142" s="12" t="s">
        <v>193</v>
      </c>
      <c r="C142" s="13">
        <v>47142.0</v>
      </c>
      <c r="D142" s="13">
        <v>22861.0</v>
      </c>
      <c r="E142" s="13">
        <v>22420.0</v>
      </c>
      <c r="F142" s="13">
        <v>45086.0</v>
      </c>
      <c r="G142" s="13">
        <v>41150.0</v>
      </c>
      <c r="H142" s="13">
        <f t="shared" si="1"/>
        <v>178659</v>
      </c>
      <c r="T142" s="16"/>
      <c r="U142" s="16"/>
      <c r="V142" s="16"/>
      <c r="W142" s="16"/>
      <c r="X142" s="16"/>
      <c r="Z142" s="16"/>
    </row>
    <row r="143">
      <c r="A143" s="11" t="s">
        <v>191</v>
      </c>
      <c r="B143" s="12" t="s">
        <v>194</v>
      </c>
      <c r="C143" s="13">
        <v>39484.0</v>
      </c>
      <c r="D143" s="13">
        <v>21834.0</v>
      </c>
      <c r="E143" s="13">
        <v>20309.0</v>
      </c>
      <c r="F143" s="13">
        <v>53497.0</v>
      </c>
      <c r="G143" s="13">
        <v>30994.0</v>
      </c>
      <c r="H143" s="13">
        <f t="shared" si="1"/>
        <v>166118</v>
      </c>
      <c r="T143" s="16"/>
      <c r="U143" s="16"/>
      <c r="V143" s="16"/>
      <c r="W143" s="16"/>
      <c r="X143" s="16"/>
      <c r="Z143" s="16"/>
    </row>
    <row r="144">
      <c r="A144" s="11" t="s">
        <v>191</v>
      </c>
      <c r="B144" s="12" t="s">
        <v>195</v>
      </c>
      <c r="C144" s="13">
        <v>42881.0</v>
      </c>
      <c r="D144" s="13">
        <v>43889.0</v>
      </c>
      <c r="E144" s="13">
        <v>36395.0</v>
      </c>
      <c r="F144" s="13">
        <v>28369.0</v>
      </c>
      <c r="G144" s="13">
        <v>38488.0</v>
      </c>
      <c r="H144" s="13">
        <f t="shared" si="1"/>
        <v>190022</v>
      </c>
      <c r="T144" s="16"/>
      <c r="U144" s="16"/>
      <c r="V144" s="16"/>
      <c r="W144" s="16"/>
      <c r="X144" s="16"/>
      <c r="Z144" s="16"/>
    </row>
    <row r="145">
      <c r="A145" s="11" t="s">
        <v>191</v>
      </c>
      <c r="B145" s="12" t="s">
        <v>196</v>
      </c>
      <c r="C145" s="13">
        <v>42735.0</v>
      </c>
      <c r="D145" s="13">
        <v>23074.0</v>
      </c>
      <c r="E145" s="13">
        <v>45515.0</v>
      </c>
      <c r="F145" s="13">
        <v>21281.0</v>
      </c>
      <c r="G145" s="13">
        <v>29083.0</v>
      </c>
      <c r="H145" s="13">
        <f t="shared" si="1"/>
        <v>161688</v>
      </c>
      <c r="T145" s="16"/>
      <c r="U145" s="16"/>
      <c r="V145" s="16"/>
      <c r="W145" s="16"/>
      <c r="X145" s="16"/>
      <c r="Z145" s="16"/>
    </row>
    <row r="146">
      <c r="A146" s="11" t="s">
        <v>197</v>
      </c>
      <c r="B146" s="12" t="s">
        <v>198</v>
      </c>
      <c r="C146" s="13">
        <v>46097.0</v>
      </c>
      <c r="D146" s="13">
        <v>23055.0</v>
      </c>
      <c r="E146" s="13">
        <v>30469.0</v>
      </c>
      <c r="F146" s="13">
        <v>55582.0</v>
      </c>
      <c r="G146" s="13">
        <v>32795.0</v>
      </c>
      <c r="H146" s="13">
        <f t="shared" si="1"/>
        <v>187998</v>
      </c>
      <c r="T146" s="16"/>
      <c r="U146" s="16"/>
      <c r="V146" s="16"/>
      <c r="W146" s="16"/>
      <c r="X146" s="16"/>
      <c r="Z146" s="16"/>
    </row>
    <row r="147">
      <c r="A147" s="11" t="s">
        <v>197</v>
      </c>
      <c r="B147" s="12" t="s">
        <v>53</v>
      </c>
      <c r="C147" s="13">
        <v>41910.0</v>
      </c>
      <c r="D147" s="13">
        <v>32043.0</v>
      </c>
      <c r="E147" s="13">
        <v>44999.0</v>
      </c>
      <c r="F147" s="13">
        <v>28258.0</v>
      </c>
      <c r="G147" s="13">
        <v>20637.0</v>
      </c>
      <c r="H147" s="13">
        <f t="shared" si="1"/>
        <v>167847</v>
      </c>
      <c r="T147" s="16"/>
      <c r="U147" s="16"/>
      <c r="V147" s="16"/>
      <c r="W147" s="16"/>
      <c r="X147" s="16"/>
      <c r="Z147" s="16"/>
    </row>
    <row r="148">
      <c r="A148" s="11" t="s">
        <v>197</v>
      </c>
      <c r="B148" s="12" t="s">
        <v>199</v>
      </c>
      <c r="C148" s="13">
        <v>43939.0</v>
      </c>
      <c r="D148" s="13">
        <v>21985.0</v>
      </c>
      <c r="E148" s="13">
        <v>53577.0</v>
      </c>
      <c r="F148" s="13">
        <v>42286.0</v>
      </c>
      <c r="G148" s="13">
        <v>32154.0</v>
      </c>
      <c r="H148" s="13">
        <f t="shared" si="1"/>
        <v>193941</v>
      </c>
      <c r="T148" s="16"/>
      <c r="U148" s="16"/>
      <c r="V148" s="16"/>
      <c r="W148" s="16"/>
      <c r="X148" s="16"/>
      <c r="Z148" s="16"/>
    </row>
    <row r="149">
      <c r="A149" s="11" t="s">
        <v>197</v>
      </c>
      <c r="B149" s="12" t="s">
        <v>200</v>
      </c>
      <c r="C149" s="13">
        <v>42126.0</v>
      </c>
      <c r="D149" s="13">
        <v>21755.0</v>
      </c>
      <c r="E149" s="13">
        <v>53107.0</v>
      </c>
      <c r="F149" s="13">
        <v>32826.0</v>
      </c>
      <c r="G149" s="13">
        <v>55653.0</v>
      </c>
      <c r="H149" s="13">
        <f t="shared" si="1"/>
        <v>205467</v>
      </c>
      <c r="T149" s="16"/>
      <c r="U149" s="16"/>
      <c r="V149" s="16"/>
      <c r="W149" s="16"/>
      <c r="X149" s="16"/>
      <c r="Z149" s="16"/>
    </row>
    <row r="150">
      <c r="A150" s="11" t="s">
        <v>197</v>
      </c>
      <c r="B150" s="12" t="s">
        <v>201</v>
      </c>
      <c r="C150" s="13">
        <v>43692.0</v>
      </c>
      <c r="D150" s="13">
        <v>19949.0</v>
      </c>
      <c r="E150" s="13">
        <v>36291.0</v>
      </c>
      <c r="F150" s="13">
        <v>54373.0</v>
      </c>
      <c r="G150" s="13">
        <v>36579.0</v>
      </c>
      <c r="H150" s="13">
        <f t="shared" si="1"/>
        <v>190884</v>
      </c>
      <c r="T150" s="16"/>
      <c r="U150" s="16"/>
      <c r="V150" s="16"/>
      <c r="W150" s="16"/>
      <c r="X150" s="16"/>
      <c r="Z150" s="16"/>
    </row>
    <row r="151">
      <c r="A151" s="11" t="s">
        <v>197</v>
      </c>
      <c r="B151" s="12" t="s">
        <v>202</v>
      </c>
      <c r="C151" s="13">
        <v>53350.0</v>
      </c>
      <c r="D151" s="13">
        <v>31995.0</v>
      </c>
      <c r="E151" s="13">
        <v>48797.0</v>
      </c>
      <c r="F151" s="13">
        <v>21037.0</v>
      </c>
      <c r="G151" s="13">
        <v>37870.0</v>
      </c>
      <c r="H151" s="13">
        <f t="shared" si="1"/>
        <v>193049</v>
      </c>
      <c r="T151" s="16"/>
      <c r="U151" s="16"/>
      <c r="V151" s="16"/>
      <c r="W151" s="16"/>
      <c r="X151" s="16"/>
      <c r="Z151" s="16"/>
    </row>
    <row r="152">
      <c r="A152" s="11" t="s">
        <v>203</v>
      </c>
      <c r="B152" s="12" t="s">
        <v>204</v>
      </c>
      <c r="C152" s="13">
        <v>53307.0</v>
      </c>
      <c r="D152" s="13">
        <v>21232.0</v>
      </c>
      <c r="E152" s="13">
        <v>34190.0</v>
      </c>
      <c r="F152" s="13">
        <v>55117.0</v>
      </c>
      <c r="G152" s="13">
        <v>25184.0</v>
      </c>
      <c r="H152" s="13">
        <f t="shared" si="1"/>
        <v>189030</v>
      </c>
      <c r="T152" s="16"/>
      <c r="U152" s="16"/>
      <c r="V152" s="16"/>
      <c r="W152" s="16"/>
      <c r="X152" s="16"/>
      <c r="Z152" s="16"/>
    </row>
    <row r="153">
      <c r="A153" s="11" t="s">
        <v>203</v>
      </c>
      <c r="B153" s="12" t="s">
        <v>55</v>
      </c>
      <c r="C153" s="13">
        <v>36715.0</v>
      </c>
      <c r="D153" s="13">
        <v>39451.0</v>
      </c>
      <c r="E153" s="13">
        <v>25941.0</v>
      </c>
      <c r="F153" s="13">
        <v>42356.0</v>
      </c>
      <c r="G153" s="13">
        <v>55404.0</v>
      </c>
      <c r="H153" s="13">
        <f t="shared" si="1"/>
        <v>199867</v>
      </c>
      <c r="T153" s="16"/>
      <c r="U153" s="16"/>
      <c r="V153" s="16"/>
      <c r="W153" s="16"/>
      <c r="X153" s="16"/>
      <c r="Z153" s="16"/>
    </row>
    <row r="154">
      <c r="A154" s="11" t="s">
        <v>203</v>
      </c>
      <c r="B154" s="12" t="s">
        <v>205</v>
      </c>
      <c r="C154" s="13">
        <v>43258.0</v>
      </c>
      <c r="D154" s="13">
        <v>47412.0</v>
      </c>
      <c r="E154" s="13">
        <v>28593.0</v>
      </c>
      <c r="F154" s="13">
        <v>35796.0</v>
      </c>
      <c r="G154" s="13">
        <v>41263.0</v>
      </c>
      <c r="H154" s="13">
        <f t="shared" si="1"/>
        <v>196322</v>
      </c>
      <c r="T154" s="16"/>
      <c r="U154" s="16"/>
      <c r="V154" s="16"/>
      <c r="W154" s="16"/>
      <c r="X154" s="16"/>
      <c r="Z154" s="16"/>
    </row>
    <row r="155">
      <c r="A155" s="11" t="s">
        <v>203</v>
      </c>
      <c r="B155" s="12" t="s">
        <v>206</v>
      </c>
      <c r="C155" s="13">
        <v>52453.0</v>
      </c>
      <c r="D155" s="13">
        <v>21543.0</v>
      </c>
      <c r="E155" s="13">
        <v>34208.0</v>
      </c>
      <c r="F155" s="13">
        <v>55000.0</v>
      </c>
      <c r="G155" s="13">
        <v>39369.0</v>
      </c>
      <c r="H155" s="13">
        <f t="shared" si="1"/>
        <v>202573</v>
      </c>
      <c r="T155" s="16"/>
      <c r="U155" s="16"/>
      <c r="V155" s="16"/>
      <c r="W155" s="16"/>
      <c r="X155" s="16"/>
      <c r="Z155" s="16"/>
    </row>
    <row r="156">
      <c r="A156" s="11" t="s">
        <v>207</v>
      </c>
      <c r="B156" s="12" t="s">
        <v>57</v>
      </c>
      <c r="C156" s="13">
        <v>36030.0</v>
      </c>
      <c r="D156" s="13">
        <v>30701.0</v>
      </c>
      <c r="E156" s="13">
        <v>54327.0</v>
      </c>
      <c r="F156" s="13">
        <v>47218.0</v>
      </c>
      <c r="G156" s="13">
        <v>19885.0</v>
      </c>
      <c r="H156" s="13">
        <f t="shared" si="1"/>
        <v>188161</v>
      </c>
      <c r="T156" s="16"/>
      <c r="U156" s="16"/>
      <c r="V156" s="16"/>
      <c r="W156" s="16"/>
      <c r="X156" s="16"/>
      <c r="Z156" s="16"/>
    </row>
    <row r="157">
      <c r="A157" s="11" t="s">
        <v>207</v>
      </c>
      <c r="B157" s="12" t="s">
        <v>208</v>
      </c>
      <c r="C157" s="13">
        <v>53616.0</v>
      </c>
      <c r="D157" s="13">
        <v>22204.0</v>
      </c>
      <c r="E157" s="13">
        <v>27933.0</v>
      </c>
      <c r="F157" s="13">
        <v>44316.0</v>
      </c>
      <c r="G157" s="13">
        <v>19220.0</v>
      </c>
      <c r="H157" s="13">
        <f t="shared" si="1"/>
        <v>167289</v>
      </c>
      <c r="T157" s="16"/>
      <c r="U157" s="16"/>
      <c r="V157" s="16"/>
      <c r="W157" s="16"/>
      <c r="X157" s="16"/>
      <c r="Z157" s="16"/>
    </row>
    <row r="158">
      <c r="A158" s="11" t="s">
        <v>207</v>
      </c>
      <c r="B158" s="12" t="s">
        <v>209</v>
      </c>
      <c r="C158" s="13">
        <v>37475.0</v>
      </c>
      <c r="D158" s="13">
        <v>54350.0</v>
      </c>
      <c r="E158" s="13">
        <v>51020.0</v>
      </c>
      <c r="F158" s="13">
        <v>42862.0</v>
      </c>
      <c r="G158" s="13">
        <v>21901.0</v>
      </c>
      <c r="H158" s="13">
        <f t="shared" si="1"/>
        <v>207608</v>
      </c>
      <c r="T158" s="16"/>
      <c r="U158" s="16"/>
      <c r="V158" s="16"/>
      <c r="W158" s="16"/>
      <c r="X158" s="16"/>
      <c r="Z158" s="16"/>
    </row>
    <row r="159">
      <c r="A159" s="11" t="s">
        <v>207</v>
      </c>
      <c r="B159" s="12" t="s">
        <v>210</v>
      </c>
      <c r="C159" s="13">
        <v>42985.0</v>
      </c>
      <c r="D159" s="13">
        <v>50303.0</v>
      </c>
      <c r="E159" s="13">
        <v>40294.0</v>
      </c>
      <c r="F159" s="13">
        <v>51046.0</v>
      </c>
      <c r="G159" s="13">
        <v>24469.0</v>
      </c>
      <c r="H159" s="13">
        <f t="shared" si="1"/>
        <v>209097</v>
      </c>
      <c r="T159" s="16"/>
      <c r="U159" s="16"/>
      <c r="V159" s="16"/>
      <c r="W159" s="16"/>
      <c r="X159" s="16"/>
      <c r="Z159" s="16"/>
    </row>
    <row r="160">
      <c r="A160" s="11" t="s">
        <v>207</v>
      </c>
      <c r="B160" s="12" t="s">
        <v>211</v>
      </c>
      <c r="C160" s="13">
        <v>27292.0</v>
      </c>
      <c r="D160" s="13">
        <v>51226.0</v>
      </c>
      <c r="E160" s="13">
        <v>28954.0</v>
      </c>
      <c r="F160" s="13">
        <v>25389.0</v>
      </c>
      <c r="G160" s="13">
        <v>20373.0</v>
      </c>
      <c r="H160" s="13">
        <f t="shared" si="1"/>
        <v>153234</v>
      </c>
      <c r="T160" s="16"/>
      <c r="U160" s="16"/>
      <c r="V160" s="16"/>
      <c r="W160" s="16"/>
      <c r="X160" s="16"/>
      <c r="Z160" s="16"/>
    </row>
    <row r="161">
      <c r="A161" s="11" t="s">
        <v>207</v>
      </c>
      <c r="B161" s="12" t="s">
        <v>212</v>
      </c>
      <c r="C161" s="13">
        <v>54917.0</v>
      </c>
      <c r="D161" s="13">
        <v>43275.0</v>
      </c>
      <c r="E161" s="13">
        <v>41494.0</v>
      </c>
      <c r="F161" s="13">
        <v>47189.0</v>
      </c>
      <c r="G161" s="13">
        <v>36590.0</v>
      </c>
      <c r="H161" s="13">
        <f t="shared" si="1"/>
        <v>223465</v>
      </c>
      <c r="T161" s="16"/>
      <c r="U161" s="16"/>
      <c r="V161" s="16"/>
      <c r="W161" s="16"/>
      <c r="X161" s="16"/>
      <c r="Z161" s="16"/>
    </row>
    <row r="162">
      <c r="A162" s="11" t="s">
        <v>207</v>
      </c>
      <c r="B162" s="12" t="s">
        <v>213</v>
      </c>
      <c r="C162" s="13">
        <v>22250.0</v>
      </c>
      <c r="D162" s="13">
        <v>43608.0</v>
      </c>
      <c r="E162" s="13">
        <v>26282.0</v>
      </c>
      <c r="F162" s="13">
        <v>45488.0</v>
      </c>
      <c r="G162" s="13">
        <v>30631.0</v>
      </c>
      <c r="H162" s="13">
        <f t="shared" si="1"/>
        <v>168259</v>
      </c>
      <c r="T162" s="16"/>
      <c r="U162" s="16"/>
      <c r="V162" s="16"/>
      <c r="W162" s="16"/>
      <c r="X162" s="16"/>
      <c r="Z162" s="16"/>
    </row>
    <row r="163">
      <c r="A163" s="11" t="s">
        <v>207</v>
      </c>
      <c r="B163" s="12" t="s">
        <v>214</v>
      </c>
      <c r="C163" s="13">
        <v>48328.0</v>
      </c>
      <c r="D163" s="13">
        <v>25708.0</v>
      </c>
      <c r="E163" s="13">
        <v>27930.0</v>
      </c>
      <c r="F163" s="13">
        <v>41253.0</v>
      </c>
      <c r="G163" s="13">
        <v>24780.0</v>
      </c>
      <c r="H163" s="13">
        <f t="shared" si="1"/>
        <v>167999</v>
      </c>
      <c r="T163" s="16"/>
      <c r="U163" s="16"/>
      <c r="V163" s="16"/>
      <c r="W163" s="16"/>
      <c r="X163" s="16"/>
      <c r="Z163" s="16"/>
    </row>
    <row r="164">
      <c r="A164" s="11" t="s">
        <v>207</v>
      </c>
      <c r="B164" s="12" t="s">
        <v>215</v>
      </c>
      <c r="C164" s="13">
        <v>52472.0</v>
      </c>
      <c r="D164" s="13">
        <v>53855.0</v>
      </c>
      <c r="E164" s="13">
        <v>50880.0</v>
      </c>
      <c r="F164" s="13">
        <v>37964.0</v>
      </c>
      <c r="G164" s="13">
        <v>30999.0</v>
      </c>
      <c r="H164" s="13">
        <f t="shared" si="1"/>
        <v>226170</v>
      </c>
      <c r="T164" s="16"/>
      <c r="U164" s="16"/>
      <c r="V164" s="16"/>
      <c r="W164" s="16"/>
      <c r="X164" s="16"/>
      <c r="Z164" s="16"/>
    </row>
    <row r="165">
      <c r="A165" s="11" t="s">
        <v>216</v>
      </c>
      <c r="B165" s="12" t="s">
        <v>217</v>
      </c>
      <c r="C165" s="13">
        <v>47911.0</v>
      </c>
      <c r="D165" s="13">
        <v>42713.0</v>
      </c>
      <c r="E165" s="13">
        <v>26004.0</v>
      </c>
      <c r="F165" s="13">
        <v>41523.0</v>
      </c>
      <c r="G165" s="13">
        <v>32859.0</v>
      </c>
      <c r="H165" s="13">
        <f t="shared" si="1"/>
        <v>191010</v>
      </c>
      <c r="T165" s="16"/>
      <c r="U165" s="16"/>
      <c r="V165" s="16"/>
      <c r="W165" s="16"/>
      <c r="X165" s="16"/>
      <c r="Z165" s="16"/>
    </row>
    <row r="166">
      <c r="A166" s="11" t="s">
        <v>216</v>
      </c>
      <c r="B166" s="12" t="s">
        <v>218</v>
      </c>
      <c r="C166" s="13">
        <v>33236.0</v>
      </c>
      <c r="D166" s="13">
        <v>26779.0</v>
      </c>
      <c r="E166" s="13">
        <v>48185.0</v>
      </c>
      <c r="F166" s="13">
        <v>19977.0</v>
      </c>
      <c r="G166" s="13">
        <v>38335.0</v>
      </c>
      <c r="H166" s="13">
        <f t="shared" si="1"/>
        <v>166512</v>
      </c>
      <c r="T166" s="16"/>
      <c r="U166" s="16"/>
      <c r="V166" s="16"/>
      <c r="W166" s="16"/>
      <c r="X166" s="16"/>
      <c r="Z166" s="16"/>
    </row>
    <row r="167">
      <c r="A167" s="11" t="s">
        <v>216</v>
      </c>
      <c r="B167" s="12" t="s">
        <v>219</v>
      </c>
      <c r="C167" s="13">
        <v>29755.0</v>
      </c>
      <c r="D167" s="13">
        <v>50257.0</v>
      </c>
      <c r="E167" s="13">
        <v>33330.0</v>
      </c>
      <c r="F167" s="13">
        <v>54447.0</v>
      </c>
      <c r="G167" s="13">
        <v>47261.0</v>
      </c>
      <c r="H167" s="13">
        <f t="shared" si="1"/>
        <v>215050</v>
      </c>
      <c r="T167" s="16"/>
      <c r="U167" s="16"/>
      <c r="V167" s="16"/>
      <c r="W167" s="16"/>
      <c r="X167" s="16"/>
      <c r="Z167" s="16"/>
    </row>
    <row r="168">
      <c r="A168" s="11" t="s">
        <v>216</v>
      </c>
      <c r="B168" s="12" t="s">
        <v>220</v>
      </c>
      <c r="C168" s="13">
        <v>46775.0</v>
      </c>
      <c r="D168" s="13">
        <v>55000.0</v>
      </c>
      <c r="E168" s="13">
        <v>36851.0</v>
      </c>
      <c r="F168" s="13">
        <v>28514.0</v>
      </c>
      <c r="G168" s="13">
        <v>33829.0</v>
      </c>
      <c r="H168" s="13">
        <f t="shared" si="1"/>
        <v>200969</v>
      </c>
      <c r="T168" s="16"/>
      <c r="U168" s="16"/>
      <c r="V168" s="16"/>
      <c r="W168" s="16"/>
      <c r="X168" s="16"/>
      <c r="Z168" s="16"/>
    </row>
    <row r="169">
      <c r="A169" s="11" t="s">
        <v>216</v>
      </c>
      <c r="B169" s="12" t="s">
        <v>221</v>
      </c>
      <c r="C169" s="13">
        <v>53795.0</v>
      </c>
      <c r="D169" s="13">
        <v>36913.0</v>
      </c>
      <c r="E169" s="13">
        <v>28493.0</v>
      </c>
      <c r="F169" s="13">
        <v>52240.0</v>
      </c>
      <c r="G169" s="13">
        <v>39044.0</v>
      </c>
      <c r="H169" s="13">
        <f t="shared" si="1"/>
        <v>210485</v>
      </c>
      <c r="T169" s="16"/>
      <c r="U169" s="16"/>
      <c r="V169" s="16"/>
      <c r="W169" s="16"/>
      <c r="X169" s="16"/>
      <c r="Z169" s="16"/>
    </row>
    <row r="170">
      <c r="A170" s="11" t="s">
        <v>216</v>
      </c>
      <c r="B170" s="12" t="s">
        <v>222</v>
      </c>
      <c r="C170" s="13">
        <v>27857.0</v>
      </c>
      <c r="D170" s="13">
        <v>22627.0</v>
      </c>
      <c r="E170" s="13">
        <v>28221.0</v>
      </c>
      <c r="F170" s="13">
        <v>27134.0</v>
      </c>
      <c r="G170" s="13">
        <v>30596.0</v>
      </c>
      <c r="H170" s="13">
        <f t="shared" si="1"/>
        <v>136435</v>
      </c>
      <c r="T170" s="16"/>
      <c r="U170" s="16"/>
      <c r="V170" s="16"/>
      <c r="W170" s="16"/>
      <c r="X170" s="16"/>
      <c r="Z170" s="16"/>
    </row>
    <row r="171">
      <c r="A171" s="11" t="s">
        <v>216</v>
      </c>
      <c r="B171" s="12" t="s">
        <v>59</v>
      </c>
      <c r="C171" s="13">
        <v>33993.0</v>
      </c>
      <c r="D171" s="13">
        <v>32091.0</v>
      </c>
      <c r="E171" s="13">
        <v>34552.0</v>
      </c>
      <c r="F171" s="13">
        <v>19836.0</v>
      </c>
      <c r="G171" s="13">
        <v>30313.0</v>
      </c>
      <c r="H171" s="13">
        <f t="shared" si="1"/>
        <v>150785</v>
      </c>
      <c r="T171" s="16"/>
      <c r="U171" s="16"/>
      <c r="V171" s="16"/>
      <c r="W171" s="16"/>
      <c r="X171" s="16"/>
      <c r="Z171" s="16"/>
    </row>
    <row r="172">
      <c r="A172" s="11" t="s">
        <v>216</v>
      </c>
      <c r="B172" s="12" t="s">
        <v>223</v>
      </c>
      <c r="C172" s="13">
        <v>23904.0</v>
      </c>
      <c r="D172" s="13">
        <v>20225.0</v>
      </c>
      <c r="E172" s="13">
        <v>30327.0</v>
      </c>
      <c r="F172" s="13">
        <v>36874.0</v>
      </c>
      <c r="G172" s="13">
        <v>40097.0</v>
      </c>
      <c r="H172" s="13">
        <f t="shared" si="1"/>
        <v>151427</v>
      </c>
      <c r="T172" s="16"/>
      <c r="U172" s="16"/>
      <c r="V172" s="16"/>
      <c r="W172" s="16"/>
      <c r="X172" s="16"/>
      <c r="Z172" s="16"/>
    </row>
    <row r="173">
      <c r="A173" s="11" t="s">
        <v>224</v>
      </c>
      <c r="B173" s="12" t="s">
        <v>225</v>
      </c>
      <c r="C173" s="13">
        <v>21711.0</v>
      </c>
      <c r="D173" s="13">
        <v>28365.0</v>
      </c>
      <c r="E173" s="13">
        <v>52224.0</v>
      </c>
      <c r="F173" s="13">
        <v>48863.0</v>
      </c>
      <c r="G173" s="13">
        <v>31294.0</v>
      </c>
      <c r="H173" s="13">
        <f t="shared" si="1"/>
        <v>182457</v>
      </c>
      <c r="T173" s="16"/>
      <c r="U173" s="16"/>
      <c r="V173" s="16"/>
      <c r="W173" s="16"/>
      <c r="X173" s="16"/>
      <c r="Z173" s="16"/>
    </row>
    <row r="174">
      <c r="A174" s="11" t="s">
        <v>224</v>
      </c>
      <c r="B174" s="12" t="s">
        <v>226</v>
      </c>
      <c r="C174" s="13">
        <v>52429.0</v>
      </c>
      <c r="D174" s="13">
        <v>21854.0</v>
      </c>
      <c r="E174" s="13">
        <v>49866.0</v>
      </c>
      <c r="F174" s="13">
        <v>23284.0</v>
      </c>
      <c r="G174" s="13">
        <v>28072.0</v>
      </c>
      <c r="H174" s="13">
        <f t="shared" si="1"/>
        <v>175505</v>
      </c>
      <c r="T174" s="16"/>
      <c r="U174" s="16"/>
      <c r="V174" s="16"/>
      <c r="W174" s="16"/>
      <c r="X174" s="16"/>
      <c r="Z174" s="16"/>
    </row>
    <row r="175">
      <c r="A175" s="11" t="s">
        <v>224</v>
      </c>
      <c r="B175" s="12" t="s">
        <v>62</v>
      </c>
      <c r="C175" s="13">
        <v>53801.0</v>
      </c>
      <c r="D175" s="13">
        <v>41803.0</v>
      </c>
      <c r="E175" s="13">
        <v>33038.0</v>
      </c>
      <c r="F175" s="13">
        <v>19333.0</v>
      </c>
      <c r="G175" s="13">
        <v>51252.0</v>
      </c>
      <c r="H175" s="13">
        <f t="shared" si="1"/>
        <v>199227</v>
      </c>
      <c r="T175" s="16"/>
      <c r="U175" s="16"/>
      <c r="V175" s="16"/>
      <c r="W175" s="16"/>
      <c r="X175" s="16"/>
      <c r="Z175" s="16"/>
    </row>
    <row r="176">
      <c r="A176" s="11" t="s">
        <v>224</v>
      </c>
      <c r="B176" s="12" t="s">
        <v>227</v>
      </c>
      <c r="C176" s="13">
        <v>53611.0</v>
      </c>
      <c r="D176" s="13">
        <v>31049.0</v>
      </c>
      <c r="E176" s="13">
        <v>27800.0</v>
      </c>
      <c r="F176" s="13">
        <v>38276.0</v>
      </c>
      <c r="G176" s="13">
        <v>35777.0</v>
      </c>
      <c r="H176" s="13">
        <f t="shared" si="1"/>
        <v>186513</v>
      </c>
      <c r="T176" s="16"/>
      <c r="U176" s="16"/>
      <c r="V176" s="16"/>
      <c r="W176" s="16"/>
      <c r="X176" s="16"/>
      <c r="Z176" s="16"/>
    </row>
    <row r="177">
      <c r="A177" s="11" t="s">
        <v>224</v>
      </c>
      <c r="B177" s="12" t="s">
        <v>228</v>
      </c>
      <c r="C177" s="13">
        <v>20836.0</v>
      </c>
      <c r="D177" s="13">
        <v>37124.0</v>
      </c>
      <c r="E177" s="13">
        <v>55048.0</v>
      </c>
      <c r="F177" s="13">
        <v>22435.0</v>
      </c>
      <c r="G177" s="13">
        <v>23116.0</v>
      </c>
      <c r="H177" s="13">
        <f t="shared" si="1"/>
        <v>158559</v>
      </c>
      <c r="T177" s="16"/>
      <c r="U177" s="16"/>
      <c r="V177" s="16"/>
      <c r="W177" s="16"/>
      <c r="X177" s="16"/>
      <c r="Z177" s="16"/>
    </row>
    <row r="178">
      <c r="A178" s="11" t="s">
        <v>224</v>
      </c>
      <c r="B178" s="12" t="s">
        <v>229</v>
      </c>
      <c r="C178" s="13">
        <v>28409.0</v>
      </c>
      <c r="D178" s="13">
        <v>26885.0</v>
      </c>
      <c r="E178" s="13">
        <v>41196.0</v>
      </c>
      <c r="F178" s="13">
        <v>38231.0</v>
      </c>
      <c r="G178" s="13">
        <v>29582.0</v>
      </c>
      <c r="H178" s="13">
        <f t="shared" si="1"/>
        <v>164303</v>
      </c>
      <c r="T178" s="16"/>
      <c r="U178" s="16"/>
      <c r="V178" s="16"/>
      <c r="W178" s="16"/>
      <c r="X178" s="16"/>
      <c r="Z178" s="16"/>
    </row>
    <row r="179">
      <c r="A179" s="11" t="s">
        <v>230</v>
      </c>
      <c r="B179" s="12" t="s">
        <v>231</v>
      </c>
      <c r="C179" s="13">
        <v>34915.0</v>
      </c>
      <c r="D179" s="13">
        <v>36618.0</v>
      </c>
      <c r="E179" s="13">
        <v>46115.0</v>
      </c>
      <c r="F179" s="13">
        <v>41304.0</v>
      </c>
      <c r="G179" s="13">
        <v>38880.0</v>
      </c>
      <c r="H179" s="13">
        <f t="shared" si="1"/>
        <v>197832</v>
      </c>
      <c r="T179" s="16"/>
      <c r="U179" s="16"/>
      <c r="V179" s="16"/>
      <c r="W179" s="16"/>
      <c r="X179" s="16"/>
      <c r="Z179" s="16"/>
    </row>
    <row r="180">
      <c r="A180" s="11" t="s">
        <v>230</v>
      </c>
      <c r="B180" s="12" t="s">
        <v>63</v>
      </c>
      <c r="C180" s="13">
        <v>42678.0</v>
      </c>
      <c r="D180" s="13">
        <v>23880.0</v>
      </c>
      <c r="E180" s="13">
        <v>46597.0</v>
      </c>
      <c r="F180" s="13">
        <v>51488.0</v>
      </c>
      <c r="G180" s="13">
        <v>50506.0</v>
      </c>
      <c r="H180" s="13">
        <f t="shared" si="1"/>
        <v>215149</v>
      </c>
      <c r="T180" s="16"/>
      <c r="U180" s="16"/>
      <c r="V180" s="16"/>
      <c r="W180" s="16"/>
      <c r="X180" s="16"/>
      <c r="Z180" s="16"/>
    </row>
    <row r="181">
      <c r="A181" s="11" t="s">
        <v>230</v>
      </c>
      <c r="B181" s="12" t="s">
        <v>232</v>
      </c>
      <c r="C181" s="13">
        <v>26491.0</v>
      </c>
      <c r="D181" s="13">
        <v>43981.0</v>
      </c>
      <c r="E181" s="13">
        <v>51632.0</v>
      </c>
      <c r="F181" s="13">
        <v>48816.0</v>
      </c>
      <c r="G181" s="13">
        <v>30056.0</v>
      </c>
      <c r="H181" s="13">
        <f t="shared" si="1"/>
        <v>200976</v>
      </c>
      <c r="T181" s="16"/>
      <c r="U181" s="16"/>
      <c r="V181" s="16"/>
      <c r="W181" s="16"/>
      <c r="X181" s="16"/>
      <c r="Z181" s="16"/>
    </row>
    <row r="182">
      <c r="A182" s="11" t="s">
        <v>230</v>
      </c>
      <c r="B182" s="12" t="s">
        <v>233</v>
      </c>
      <c r="C182" s="13">
        <v>48331.0</v>
      </c>
      <c r="D182" s="13">
        <v>23560.0</v>
      </c>
      <c r="E182" s="13">
        <v>20556.0</v>
      </c>
      <c r="F182" s="13">
        <v>29259.0</v>
      </c>
      <c r="G182" s="13">
        <v>49359.0</v>
      </c>
      <c r="H182" s="13">
        <f t="shared" si="1"/>
        <v>171065</v>
      </c>
      <c r="T182" s="16"/>
      <c r="U182" s="16"/>
      <c r="V182" s="16"/>
      <c r="W182" s="16"/>
      <c r="X182" s="16"/>
      <c r="Z182" s="16"/>
    </row>
    <row r="183">
      <c r="A183" s="11" t="s">
        <v>230</v>
      </c>
      <c r="B183" s="12" t="s">
        <v>234</v>
      </c>
      <c r="C183" s="13">
        <v>42927.0</v>
      </c>
      <c r="D183" s="13">
        <v>35137.0</v>
      </c>
      <c r="E183" s="13">
        <v>33799.0</v>
      </c>
      <c r="F183" s="13">
        <v>50110.0</v>
      </c>
      <c r="G183" s="13">
        <v>25053.0</v>
      </c>
      <c r="H183" s="13">
        <f t="shared" si="1"/>
        <v>187026</v>
      </c>
      <c r="T183" s="16"/>
      <c r="U183" s="16"/>
      <c r="V183" s="16"/>
      <c r="W183" s="16"/>
      <c r="X183" s="16"/>
      <c r="Z183" s="16"/>
    </row>
    <row r="184">
      <c r="A184" s="11" t="s">
        <v>230</v>
      </c>
      <c r="B184" s="12" t="s">
        <v>235</v>
      </c>
      <c r="C184" s="13">
        <v>20505.0</v>
      </c>
      <c r="D184" s="13">
        <v>21434.0</v>
      </c>
      <c r="E184" s="13">
        <v>45160.0</v>
      </c>
      <c r="F184" s="13">
        <v>32271.0</v>
      </c>
      <c r="G184" s="13">
        <v>30113.0</v>
      </c>
      <c r="H184" s="13">
        <f t="shared" si="1"/>
        <v>149483</v>
      </c>
      <c r="T184" s="16"/>
      <c r="U184" s="16"/>
      <c r="V184" s="16"/>
      <c r="W184" s="16"/>
      <c r="X184" s="16"/>
      <c r="Z184" s="16"/>
    </row>
    <row r="185">
      <c r="A185" s="11" t="s">
        <v>230</v>
      </c>
      <c r="B185" s="12" t="s">
        <v>236</v>
      </c>
      <c r="C185" s="13">
        <v>37607.0</v>
      </c>
      <c r="D185" s="13">
        <v>26311.0</v>
      </c>
      <c r="E185" s="13">
        <v>46235.0</v>
      </c>
      <c r="F185" s="13">
        <v>42919.0</v>
      </c>
      <c r="G185" s="13">
        <v>42864.0</v>
      </c>
      <c r="H185" s="13">
        <f t="shared" si="1"/>
        <v>195936</v>
      </c>
      <c r="T185" s="16"/>
      <c r="U185" s="16"/>
      <c r="V185" s="16"/>
      <c r="W185" s="16"/>
      <c r="X185" s="16"/>
      <c r="Z185" s="16"/>
    </row>
    <row r="186">
      <c r="A186" s="11" t="s">
        <v>237</v>
      </c>
      <c r="B186" s="12" t="s">
        <v>238</v>
      </c>
      <c r="C186" s="13">
        <v>54748.0</v>
      </c>
      <c r="D186" s="13">
        <v>35505.0</v>
      </c>
      <c r="E186" s="13">
        <v>40620.0</v>
      </c>
      <c r="F186" s="13">
        <v>25560.0</v>
      </c>
      <c r="G186" s="13">
        <v>51949.0</v>
      </c>
      <c r="H186" s="13">
        <f t="shared" si="1"/>
        <v>208382</v>
      </c>
      <c r="T186" s="16"/>
      <c r="U186" s="16"/>
      <c r="V186" s="16"/>
      <c r="W186" s="16"/>
      <c r="X186" s="16"/>
      <c r="Z186" s="16"/>
    </row>
    <row r="187">
      <c r="A187" s="11" t="s">
        <v>237</v>
      </c>
      <c r="B187" s="12" t="s">
        <v>239</v>
      </c>
      <c r="C187" s="13">
        <v>34501.0</v>
      </c>
      <c r="D187" s="13">
        <v>53287.0</v>
      </c>
      <c r="E187" s="13">
        <v>27991.0</v>
      </c>
      <c r="F187" s="13">
        <v>33591.0</v>
      </c>
      <c r="G187" s="13">
        <v>55626.0</v>
      </c>
      <c r="H187" s="13">
        <f t="shared" si="1"/>
        <v>204996</v>
      </c>
      <c r="T187" s="16"/>
      <c r="U187" s="16"/>
      <c r="V187" s="16"/>
      <c r="W187" s="16"/>
      <c r="X187" s="16"/>
      <c r="Z187" s="16"/>
    </row>
    <row r="188">
      <c r="A188" s="11" t="s">
        <v>237</v>
      </c>
      <c r="B188" s="12" t="s">
        <v>240</v>
      </c>
      <c r="C188" s="13">
        <v>24660.0</v>
      </c>
      <c r="D188" s="13">
        <v>28185.0</v>
      </c>
      <c r="E188" s="13">
        <v>33383.0</v>
      </c>
      <c r="F188" s="13">
        <v>33644.0</v>
      </c>
      <c r="G188" s="13">
        <v>51684.0</v>
      </c>
      <c r="H188" s="13">
        <f t="shared" si="1"/>
        <v>171556</v>
      </c>
      <c r="T188" s="16"/>
      <c r="U188" s="16"/>
      <c r="V188" s="16"/>
      <c r="W188" s="16"/>
      <c r="X188" s="16"/>
      <c r="Z188" s="16"/>
    </row>
    <row r="189">
      <c r="A189" s="11" t="s">
        <v>237</v>
      </c>
      <c r="B189" s="12" t="s">
        <v>241</v>
      </c>
      <c r="C189" s="13">
        <v>52901.0</v>
      </c>
      <c r="D189" s="13">
        <v>24085.0</v>
      </c>
      <c r="E189" s="13">
        <v>35647.0</v>
      </c>
      <c r="F189" s="13">
        <v>37569.0</v>
      </c>
      <c r="G189" s="13">
        <v>32963.0</v>
      </c>
      <c r="H189" s="13">
        <f t="shared" si="1"/>
        <v>183165</v>
      </c>
      <c r="T189" s="16"/>
      <c r="U189" s="16"/>
      <c r="V189" s="16"/>
      <c r="W189" s="16"/>
      <c r="X189" s="16"/>
      <c r="Z189" s="16"/>
    </row>
    <row r="190">
      <c r="A190" s="11" t="s">
        <v>237</v>
      </c>
      <c r="B190" s="12" t="s">
        <v>242</v>
      </c>
      <c r="C190" s="13">
        <v>19765.0</v>
      </c>
      <c r="D190" s="13">
        <v>25090.0</v>
      </c>
      <c r="E190" s="13">
        <v>33398.0</v>
      </c>
      <c r="F190" s="13">
        <v>22206.0</v>
      </c>
      <c r="G190" s="13">
        <v>22393.0</v>
      </c>
      <c r="H190" s="13">
        <f t="shared" si="1"/>
        <v>122852</v>
      </c>
      <c r="T190" s="16"/>
      <c r="U190" s="16"/>
      <c r="V190" s="16"/>
      <c r="W190" s="16"/>
      <c r="X190" s="16"/>
      <c r="Z190" s="16"/>
    </row>
    <row r="191">
      <c r="A191" s="11" t="s">
        <v>237</v>
      </c>
      <c r="B191" s="12" t="s">
        <v>243</v>
      </c>
      <c r="C191" s="13">
        <v>48548.0</v>
      </c>
      <c r="D191" s="13">
        <v>27527.0</v>
      </c>
      <c r="E191" s="13">
        <v>28684.0</v>
      </c>
      <c r="F191" s="13">
        <v>55635.0</v>
      </c>
      <c r="G191" s="13">
        <v>31853.0</v>
      </c>
      <c r="H191" s="13">
        <f t="shared" si="1"/>
        <v>192247</v>
      </c>
      <c r="T191" s="16"/>
      <c r="U191" s="16"/>
      <c r="V191" s="16"/>
      <c r="W191" s="16"/>
      <c r="X191" s="16"/>
      <c r="Z191" s="16"/>
    </row>
    <row r="192">
      <c r="A192" s="11" t="s">
        <v>237</v>
      </c>
      <c r="B192" s="12" t="s">
        <v>244</v>
      </c>
      <c r="C192" s="13">
        <v>55293.0</v>
      </c>
      <c r="D192" s="13">
        <v>24879.0</v>
      </c>
      <c r="E192" s="13">
        <v>30687.0</v>
      </c>
      <c r="F192" s="13">
        <v>42284.0</v>
      </c>
      <c r="G192" s="13">
        <v>29573.0</v>
      </c>
      <c r="H192" s="13">
        <f t="shared" si="1"/>
        <v>182716</v>
      </c>
      <c r="T192" s="16"/>
      <c r="U192" s="16"/>
      <c r="V192" s="16"/>
      <c r="W192" s="16"/>
      <c r="X192" s="16"/>
      <c r="Z192" s="16"/>
    </row>
    <row r="193">
      <c r="A193" s="11" t="s">
        <v>237</v>
      </c>
      <c r="B193" s="12" t="s">
        <v>245</v>
      </c>
      <c r="C193" s="13">
        <v>41391.0</v>
      </c>
      <c r="D193" s="13">
        <v>41667.0</v>
      </c>
      <c r="E193" s="13">
        <v>38200.0</v>
      </c>
      <c r="F193" s="13">
        <v>51190.0</v>
      </c>
      <c r="G193" s="13">
        <v>26923.0</v>
      </c>
      <c r="H193" s="13">
        <f t="shared" si="1"/>
        <v>199371</v>
      </c>
      <c r="T193" s="16"/>
      <c r="U193" s="16"/>
      <c r="V193" s="16"/>
      <c r="W193" s="16"/>
      <c r="X193" s="16"/>
      <c r="Z193" s="16"/>
    </row>
    <row r="194">
      <c r="A194" s="11" t="s">
        <v>237</v>
      </c>
      <c r="B194" s="12" t="s">
        <v>246</v>
      </c>
      <c r="C194" s="13">
        <v>43026.0</v>
      </c>
      <c r="D194" s="13">
        <v>28791.0</v>
      </c>
      <c r="E194" s="13">
        <v>23505.0</v>
      </c>
      <c r="F194" s="13">
        <v>49525.0</v>
      </c>
      <c r="G194" s="13">
        <v>25799.0</v>
      </c>
      <c r="H194" s="13">
        <f t="shared" si="1"/>
        <v>170646</v>
      </c>
      <c r="T194" s="16"/>
      <c r="U194" s="16"/>
      <c r="V194" s="16"/>
      <c r="W194" s="16"/>
      <c r="X194" s="16"/>
      <c r="Z194" s="16"/>
    </row>
    <row r="195">
      <c r="A195" s="11" t="s">
        <v>237</v>
      </c>
      <c r="B195" s="12" t="s">
        <v>247</v>
      </c>
      <c r="C195" s="13">
        <v>48194.0</v>
      </c>
      <c r="D195" s="13">
        <v>25400.0</v>
      </c>
      <c r="E195" s="13">
        <v>48365.0</v>
      </c>
      <c r="F195" s="13">
        <v>50776.0</v>
      </c>
      <c r="G195" s="13">
        <v>39299.0</v>
      </c>
      <c r="H195" s="13">
        <f t="shared" si="1"/>
        <v>212034</v>
      </c>
      <c r="T195" s="16"/>
      <c r="U195" s="16"/>
      <c r="V195" s="16"/>
      <c r="W195" s="16"/>
      <c r="X195" s="16"/>
      <c r="Z195" s="16"/>
    </row>
    <row r="196">
      <c r="A196" s="11" t="s">
        <v>237</v>
      </c>
      <c r="B196" s="12" t="s">
        <v>65</v>
      </c>
      <c r="C196" s="13">
        <v>21298.0</v>
      </c>
      <c r="D196" s="13">
        <v>47296.0</v>
      </c>
      <c r="E196" s="13">
        <v>49484.0</v>
      </c>
      <c r="F196" s="13">
        <v>20353.0</v>
      </c>
      <c r="G196" s="13">
        <v>22148.0</v>
      </c>
      <c r="H196" s="13">
        <f t="shared" si="1"/>
        <v>160579</v>
      </c>
      <c r="T196" s="16"/>
      <c r="U196" s="16"/>
      <c r="V196" s="16"/>
      <c r="W196" s="16"/>
      <c r="X196" s="16"/>
      <c r="Z196" s="16"/>
    </row>
    <row r="197">
      <c r="A197" s="11" t="s">
        <v>237</v>
      </c>
      <c r="B197" s="12" t="s">
        <v>248</v>
      </c>
      <c r="C197" s="13">
        <v>20373.0</v>
      </c>
      <c r="D197" s="13">
        <v>52244.0</v>
      </c>
      <c r="E197" s="13">
        <v>54468.0</v>
      </c>
      <c r="F197" s="13">
        <v>50135.0</v>
      </c>
      <c r="G197" s="13">
        <v>26552.0</v>
      </c>
      <c r="H197" s="13">
        <f t="shared" si="1"/>
        <v>203772</v>
      </c>
      <c r="T197" s="16"/>
      <c r="U197" s="16"/>
      <c r="V197" s="16"/>
      <c r="W197" s="16"/>
      <c r="X197" s="16"/>
      <c r="Z197" s="16"/>
    </row>
    <row r="198">
      <c r="A198" s="11" t="s">
        <v>237</v>
      </c>
      <c r="B198" s="12" t="s">
        <v>249</v>
      </c>
      <c r="C198" s="13">
        <v>42067.0</v>
      </c>
      <c r="D198" s="13">
        <v>42048.0</v>
      </c>
      <c r="E198" s="13">
        <v>28675.0</v>
      </c>
      <c r="F198" s="13">
        <v>51966.0</v>
      </c>
      <c r="G198" s="13">
        <v>44208.0</v>
      </c>
      <c r="H198" s="13">
        <f t="shared" si="1"/>
        <v>208964</v>
      </c>
      <c r="T198" s="16"/>
      <c r="U198" s="16"/>
      <c r="V198" s="16"/>
      <c r="W198" s="16"/>
      <c r="X198" s="16"/>
      <c r="Z198" s="16"/>
    </row>
    <row r="199">
      <c r="A199" s="11" t="s">
        <v>237</v>
      </c>
      <c r="B199" s="12" t="s">
        <v>250</v>
      </c>
      <c r="C199" s="13">
        <v>34713.0</v>
      </c>
      <c r="D199" s="13">
        <v>28535.0</v>
      </c>
      <c r="E199" s="13">
        <v>42573.0</v>
      </c>
      <c r="F199" s="13">
        <v>46443.0</v>
      </c>
      <c r="G199" s="13">
        <v>25799.0</v>
      </c>
      <c r="H199" s="13">
        <f t="shared" si="1"/>
        <v>178063</v>
      </c>
      <c r="T199" s="16"/>
      <c r="U199" s="16"/>
      <c r="V199" s="16"/>
      <c r="W199" s="16"/>
      <c r="X199" s="16"/>
      <c r="Z199" s="16"/>
    </row>
    <row r="200">
      <c r="A200" s="11" t="s">
        <v>237</v>
      </c>
      <c r="B200" s="12" t="s">
        <v>251</v>
      </c>
      <c r="C200" s="13">
        <v>30629.0</v>
      </c>
      <c r="D200" s="13">
        <v>33379.0</v>
      </c>
      <c r="E200" s="13">
        <v>42517.0</v>
      </c>
      <c r="F200" s="13">
        <v>30883.0</v>
      </c>
      <c r="G200" s="13">
        <v>53131.0</v>
      </c>
      <c r="H200" s="13">
        <f t="shared" si="1"/>
        <v>190539</v>
      </c>
      <c r="T200" s="16"/>
      <c r="U200" s="16"/>
      <c r="V200" s="16"/>
      <c r="W200" s="16"/>
      <c r="X200" s="16"/>
      <c r="Z200" s="16"/>
    </row>
    <row r="201">
      <c r="A201" s="11" t="s">
        <v>237</v>
      </c>
      <c r="B201" s="12" t="s">
        <v>252</v>
      </c>
      <c r="C201" s="13">
        <v>37335.0</v>
      </c>
      <c r="D201" s="13">
        <v>45741.0</v>
      </c>
      <c r="E201" s="13">
        <v>38674.0</v>
      </c>
      <c r="F201" s="13">
        <v>49731.0</v>
      </c>
      <c r="G201" s="13">
        <v>39745.0</v>
      </c>
      <c r="H201" s="13">
        <f t="shared" si="1"/>
        <v>211226</v>
      </c>
      <c r="T201" s="16"/>
      <c r="U201" s="16"/>
      <c r="V201" s="16"/>
      <c r="W201" s="16"/>
      <c r="X201" s="16"/>
      <c r="Z201" s="16"/>
    </row>
    <row r="202">
      <c r="A202" s="11" t="s">
        <v>237</v>
      </c>
      <c r="B202" s="12" t="s">
        <v>253</v>
      </c>
      <c r="C202" s="13">
        <v>33439.0</v>
      </c>
      <c r="D202" s="13">
        <v>28853.0</v>
      </c>
      <c r="E202" s="13">
        <v>25130.0</v>
      </c>
      <c r="F202" s="13">
        <v>50393.0</v>
      </c>
      <c r="G202" s="13">
        <v>51431.0</v>
      </c>
      <c r="H202" s="13">
        <f t="shared" si="1"/>
        <v>189246</v>
      </c>
      <c r="T202" s="16"/>
      <c r="U202" s="16"/>
      <c r="V202" s="16"/>
      <c r="W202" s="16"/>
      <c r="X202" s="16"/>
      <c r="Z202" s="16"/>
    </row>
    <row r="203">
      <c r="A203" s="11" t="s">
        <v>254</v>
      </c>
      <c r="B203" s="12" t="s">
        <v>255</v>
      </c>
      <c r="C203" s="13">
        <v>50170.0</v>
      </c>
      <c r="D203" s="13">
        <v>27975.0</v>
      </c>
      <c r="E203" s="13">
        <v>27472.0</v>
      </c>
      <c r="F203" s="13">
        <v>54030.0</v>
      </c>
      <c r="G203" s="13">
        <v>30274.0</v>
      </c>
      <c r="H203" s="13">
        <f t="shared" si="1"/>
        <v>189921</v>
      </c>
      <c r="T203" s="16"/>
      <c r="U203" s="16"/>
      <c r="V203" s="16"/>
      <c r="W203" s="16"/>
      <c r="X203" s="16"/>
      <c r="Z203" s="16"/>
    </row>
    <row r="204">
      <c r="A204" s="11" t="s">
        <v>254</v>
      </c>
      <c r="B204" s="12" t="s">
        <v>67</v>
      </c>
      <c r="C204" s="13">
        <v>46928.0</v>
      </c>
      <c r="D204" s="13">
        <v>26341.0</v>
      </c>
      <c r="E204" s="13">
        <v>50547.0</v>
      </c>
      <c r="F204" s="13">
        <v>38661.0</v>
      </c>
      <c r="G204" s="13">
        <v>51303.0</v>
      </c>
      <c r="H204" s="13">
        <f t="shared" si="1"/>
        <v>213780</v>
      </c>
      <c r="T204" s="16"/>
      <c r="U204" s="16"/>
      <c r="V204" s="16"/>
      <c r="W204" s="16"/>
      <c r="X204" s="16"/>
      <c r="Z204" s="16"/>
    </row>
    <row r="205">
      <c r="A205" s="11" t="s">
        <v>254</v>
      </c>
      <c r="B205" s="12" t="s">
        <v>256</v>
      </c>
      <c r="C205" s="13">
        <v>31978.0</v>
      </c>
      <c r="D205" s="13">
        <v>54292.0</v>
      </c>
      <c r="E205" s="13">
        <v>46629.0</v>
      </c>
      <c r="F205" s="13">
        <v>36443.0</v>
      </c>
      <c r="G205" s="13">
        <v>43786.0</v>
      </c>
      <c r="H205" s="13">
        <f t="shared" si="1"/>
        <v>213128</v>
      </c>
      <c r="T205" s="16"/>
      <c r="U205" s="16"/>
      <c r="V205" s="16"/>
      <c r="W205" s="16"/>
      <c r="X205" s="16"/>
      <c r="Z205" s="16"/>
    </row>
    <row r="206">
      <c r="A206" s="11" t="s">
        <v>254</v>
      </c>
      <c r="B206" s="12" t="s">
        <v>257</v>
      </c>
      <c r="C206" s="13">
        <v>40689.0</v>
      </c>
      <c r="D206" s="13">
        <v>35112.0</v>
      </c>
      <c r="E206" s="13">
        <v>27205.0</v>
      </c>
      <c r="F206" s="13">
        <v>46010.0</v>
      </c>
      <c r="G206" s="13">
        <v>47439.0</v>
      </c>
      <c r="H206" s="13">
        <f t="shared" si="1"/>
        <v>196455</v>
      </c>
      <c r="T206" s="16"/>
      <c r="U206" s="16"/>
      <c r="V206" s="16"/>
      <c r="W206" s="16"/>
      <c r="X206" s="16"/>
      <c r="Z206" s="16"/>
    </row>
    <row r="207">
      <c r="A207" s="11" t="s">
        <v>254</v>
      </c>
      <c r="B207" s="12" t="s">
        <v>258</v>
      </c>
      <c r="C207" s="13">
        <v>22683.0</v>
      </c>
      <c r="D207" s="13">
        <v>37563.0</v>
      </c>
      <c r="E207" s="13">
        <v>30013.0</v>
      </c>
      <c r="F207" s="13">
        <v>40335.0</v>
      </c>
      <c r="G207" s="13">
        <v>33239.0</v>
      </c>
      <c r="H207" s="13">
        <f t="shared" si="1"/>
        <v>163833</v>
      </c>
      <c r="T207" s="16"/>
      <c r="U207" s="16"/>
      <c r="V207" s="16"/>
      <c r="W207" s="16"/>
      <c r="X207" s="16"/>
      <c r="Z207" s="16"/>
    </row>
    <row r="208">
      <c r="A208" s="11" t="s">
        <v>254</v>
      </c>
      <c r="B208" s="12" t="s">
        <v>259</v>
      </c>
      <c r="C208" s="13">
        <v>51374.0</v>
      </c>
      <c r="D208" s="13">
        <v>31830.0</v>
      </c>
      <c r="E208" s="13">
        <v>43869.0</v>
      </c>
      <c r="F208" s="13">
        <v>34456.0</v>
      </c>
      <c r="G208" s="13">
        <v>48340.0</v>
      </c>
      <c r="H208" s="13">
        <f t="shared" si="1"/>
        <v>209869</v>
      </c>
      <c r="T208" s="16"/>
      <c r="U208" s="16"/>
      <c r="V208" s="16"/>
      <c r="W208" s="16"/>
      <c r="X208" s="16"/>
      <c r="Z208" s="16"/>
    </row>
    <row r="209">
      <c r="A209" s="11" t="s">
        <v>254</v>
      </c>
      <c r="B209" s="12" t="s">
        <v>260</v>
      </c>
      <c r="C209" s="13">
        <v>49748.0</v>
      </c>
      <c r="D209" s="13">
        <v>33617.0</v>
      </c>
      <c r="E209" s="13">
        <v>34174.0</v>
      </c>
      <c r="F209" s="13">
        <v>46846.0</v>
      </c>
      <c r="G209" s="13">
        <v>44281.0</v>
      </c>
      <c r="H209" s="13">
        <f t="shared" si="1"/>
        <v>208666</v>
      </c>
      <c r="T209" s="16"/>
      <c r="U209" s="16"/>
      <c r="V209" s="16"/>
      <c r="W209" s="16"/>
      <c r="X209" s="16"/>
      <c r="Z209" s="16"/>
    </row>
    <row r="210">
      <c r="A210" s="11" t="s">
        <v>254</v>
      </c>
      <c r="B210" s="12" t="s">
        <v>261</v>
      </c>
      <c r="C210" s="13">
        <v>53800.0</v>
      </c>
      <c r="D210" s="13">
        <v>51383.0</v>
      </c>
      <c r="E210" s="13">
        <v>52374.0</v>
      </c>
      <c r="F210" s="13">
        <v>28754.0</v>
      </c>
      <c r="G210" s="13">
        <v>55953.0</v>
      </c>
      <c r="H210" s="13">
        <f t="shared" si="1"/>
        <v>242264</v>
      </c>
      <c r="T210" s="16"/>
      <c r="U210" s="16"/>
      <c r="V210" s="16"/>
      <c r="W210" s="16"/>
      <c r="X210" s="16"/>
      <c r="Z210" s="16"/>
    </row>
    <row r="211">
      <c r="A211" s="11" t="s">
        <v>254</v>
      </c>
      <c r="B211" s="12" t="s">
        <v>262</v>
      </c>
      <c r="C211" s="13">
        <v>22777.0</v>
      </c>
      <c r="D211" s="13">
        <v>30371.0</v>
      </c>
      <c r="E211" s="13">
        <v>55613.0</v>
      </c>
      <c r="F211" s="13">
        <v>43832.0</v>
      </c>
      <c r="G211" s="13">
        <v>21688.0</v>
      </c>
      <c r="H211" s="13">
        <f t="shared" si="1"/>
        <v>174281</v>
      </c>
      <c r="T211" s="16"/>
      <c r="U211" s="16"/>
      <c r="V211" s="16"/>
      <c r="W211" s="16"/>
      <c r="X211" s="16"/>
      <c r="Z211" s="16"/>
    </row>
    <row r="212">
      <c r="A212" s="11" t="s">
        <v>254</v>
      </c>
      <c r="B212" s="12" t="s">
        <v>263</v>
      </c>
      <c r="C212" s="13">
        <v>25046.0</v>
      </c>
      <c r="D212" s="13">
        <v>46015.0</v>
      </c>
      <c r="E212" s="13">
        <v>20362.0</v>
      </c>
      <c r="F212" s="13">
        <v>33091.0</v>
      </c>
      <c r="G212" s="13">
        <v>25511.0</v>
      </c>
      <c r="H212" s="13">
        <f t="shared" si="1"/>
        <v>150025</v>
      </c>
      <c r="T212" s="16"/>
      <c r="U212" s="16"/>
      <c r="V212" s="16"/>
      <c r="W212" s="16"/>
      <c r="X212" s="16"/>
      <c r="Z212" s="16"/>
    </row>
    <row r="213">
      <c r="A213" s="11" t="s">
        <v>254</v>
      </c>
      <c r="B213" s="12" t="s">
        <v>264</v>
      </c>
      <c r="C213" s="13">
        <v>29908.0</v>
      </c>
      <c r="D213" s="13">
        <v>30186.0</v>
      </c>
      <c r="E213" s="13">
        <v>46033.0</v>
      </c>
      <c r="F213" s="13">
        <v>31997.0</v>
      </c>
      <c r="G213" s="13">
        <v>45238.0</v>
      </c>
      <c r="H213" s="13">
        <f t="shared" si="1"/>
        <v>183362</v>
      </c>
      <c r="T213" s="16"/>
      <c r="U213" s="16"/>
      <c r="V213" s="16"/>
      <c r="W213" s="16"/>
      <c r="X213" s="16"/>
      <c r="Z213" s="16"/>
    </row>
    <row r="214">
      <c r="A214" s="11" t="s">
        <v>265</v>
      </c>
      <c r="B214" s="12" t="s">
        <v>70</v>
      </c>
      <c r="C214" s="13">
        <v>25858.0</v>
      </c>
      <c r="D214" s="13">
        <v>19651.0</v>
      </c>
      <c r="E214" s="13">
        <v>42210.0</v>
      </c>
      <c r="F214" s="13">
        <v>33299.0</v>
      </c>
      <c r="G214" s="13">
        <v>42278.0</v>
      </c>
      <c r="H214" s="13">
        <f t="shared" si="1"/>
        <v>163296</v>
      </c>
      <c r="T214" s="16"/>
      <c r="U214" s="16"/>
      <c r="V214" s="16"/>
      <c r="W214" s="16"/>
      <c r="X214" s="16"/>
      <c r="Z214" s="16"/>
    </row>
    <row r="215">
      <c r="A215" s="11" t="s">
        <v>265</v>
      </c>
      <c r="B215" s="12" t="s">
        <v>266</v>
      </c>
      <c r="C215" s="13">
        <v>40865.0</v>
      </c>
      <c r="D215" s="13">
        <v>24913.0</v>
      </c>
      <c r="E215" s="13">
        <v>32820.0</v>
      </c>
      <c r="F215" s="13">
        <v>25126.0</v>
      </c>
      <c r="G215" s="13">
        <v>19762.0</v>
      </c>
      <c r="H215" s="13">
        <f t="shared" si="1"/>
        <v>143486</v>
      </c>
      <c r="T215" s="16"/>
      <c r="U215" s="16"/>
      <c r="V215" s="16"/>
      <c r="W215" s="16"/>
      <c r="X215" s="16"/>
      <c r="Z215" s="16"/>
    </row>
    <row r="216">
      <c r="A216" s="11" t="s">
        <v>265</v>
      </c>
      <c r="B216" s="12" t="s">
        <v>267</v>
      </c>
      <c r="C216" s="13">
        <v>49472.0</v>
      </c>
      <c r="D216" s="13">
        <v>19409.0</v>
      </c>
      <c r="E216" s="13">
        <v>26798.0</v>
      </c>
      <c r="F216" s="13">
        <v>25992.0</v>
      </c>
      <c r="G216" s="13">
        <v>48470.0</v>
      </c>
      <c r="H216" s="13">
        <f t="shared" si="1"/>
        <v>170141</v>
      </c>
      <c r="T216" s="16"/>
      <c r="U216" s="16"/>
      <c r="V216" s="16"/>
      <c r="W216" s="16"/>
      <c r="X216" s="16"/>
      <c r="Z216" s="16"/>
    </row>
    <row r="217">
      <c r="A217" s="11" t="s">
        <v>265</v>
      </c>
      <c r="B217" s="12" t="s">
        <v>268</v>
      </c>
      <c r="C217" s="13">
        <v>31591.0</v>
      </c>
      <c r="D217" s="13">
        <v>53176.0</v>
      </c>
      <c r="E217" s="13">
        <v>23647.0</v>
      </c>
      <c r="F217" s="13">
        <v>52450.0</v>
      </c>
      <c r="G217" s="13">
        <v>30961.0</v>
      </c>
      <c r="H217" s="13">
        <f t="shared" si="1"/>
        <v>191825</v>
      </c>
      <c r="T217" s="16"/>
      <c r="U217" s="16"/>
      <c r="V217" s="16"/>
      <c r="W217" s="16"/>
      <c r="X217" s="16"/>
      <c r="Z217" s="16"/>
    </row>
    <row r="218">
      <c r="A218" s="11" t="s">
        <v>265</v>
      </c>
      <c r="B218" s="12" t="s">
        <v>269</v>
      </c>
      <c r="C218" s="13">
        <v>55319.0</v>
      </c>
      <c r="D218" s="13">
        <v>25277.0</v>
      </c>
      <c r="E218" s="13">
        <v>34334.0</v>
      </c>
      <c r="F218" s="13">
        <v>32022.0</v>
      </c>
      <c r="G218" s="13">
        <v>42345.0</v>
      </c>
      <c r="H218" s="13">
        <f t="shared" si="1"/>
        <v>189297</v>
      </c>
      <c r="T218" s="16"/>
      <c r="U218" s="16"/>
      <c r="V218" s="16"/>
      <c r="W218" s="16"/>
      <c r="X218" s="16"/>
      <c r="Z218" s="16"/>
    </row>
    <row r="219">
      <c r="A219" s="11" t="s">
        <v>265</v>
      </c>
      <c r="B219" s="12" t="s">
        <v>270</v>
      </c>
      <c r="C219" s="13">
        <v>35122.0</v>
      </c>
      <c r="D219" s="13">
        <v>41135.0</v>
      </c>
      <c r="E219" s="13">
        <v>52008.0</v>
      </c>
      <c r="F219" s="13">
        <v>52361.0</v>
      </c>
      <c r="G219" s="13">
        <v>27412.0</v>
      </c>
      <c r="H219" s="13">
        <f t="shared" si="1"/>
        <v>208038</v>
      </c>
      <c r="T219" s="16"/>
      <c r="U219" s="16"/>
      <c r="V219" s="16"/>
      <c r="W219" s="16"/>
      <c r="X219" s="16"/>
      <c r="Z219" s="16"/>
    </row>
    <row r="220">
      <c r="A220" s="11" t="s">
        <v>271</v>
      </c>
      <c r="B220" s="12" t="s">
        <v>272</v>
      </c>
      <c r="C220" s="13">
        <v>22498.0</v>
      </c>
      <c r="D220" s="13">
        <v>20217.0</v>
      </c>
      <c r="E220" s="13">
        <v>31221.0</v>
      </c>
      <c r="F220" s="13">
        <v>46544.0</v>
      </c>
      <c r="G220" s="13">
        <v>19167.0</v>
      </c>
      <c r="H220" s="13">
        <f t="shared" si="1"/>
        <v>139647</v>
      </c>
      <c r="T220" s="16"/>
      <c r="U220" s="16"/>
      <c r="V220" s="16"/>
      <c r="W220" s="16"/>
      <c r="X220" s="16"/>
      <c r="Z220" s="16"/>
    </row>
    <row r="221">
      <c r="A221" s="11" t="s">
        <v>271</v>
      </c>
      <c r="B221" s="12" t="s">
        <v>273</v>
      </c>
      <c r="C221" s="13">
        <v>25635.0</v>
      </c>
      <c r="D221" s="13">
        <v>45251.0</v>
      </c>
      <c r="E221" s="13">
        <v>39033.0</v>
      </c>
      <c r="F221" s="13">
        <v>34334.0</v>
      </c>
      <c r="G221" s="13">
        <v>49646.0</v>
      </c>
      <c r="H221" s="13">
        <f t="shared" si="1"/>
        <v>193899</v>
      </c>
      <c r="T221" s="16"/>
      <c r="U221" s="16"/>
      <c r="V221" s="16"/>
      <c r="W221" s="16"/>
      <c r="X221" s="16"/>
      <c r="Z221" s="16"/>
    </row>
    <row r="222">
      <c r="A222" s="11" t="s">
        <v>271</v>
      </c>
      <c r="B222" s="12" t="s">
        <v>274</v>
      </c>
      <c r="C222" s="13">
        <v>32530.0</v>
      </c>
      <c r="D222" s="13">
        <v>24081.0</v>
      </c>
      <c r="E222" s="13">
        <v>32847.0</v>
      </c>
      <c r="F222" s="13">
        <v>35762.0</v>
      </c>
      <c r="G222" s="13">
        <v>36237.0</v>
      </c>
      <c r="H222" s="13">
        <f t="shared" si="1"/>
        <v>161457</v>
      </c>
      <c r="T222" s="16"/>
      <c r="U222" s="16"/>
      <c r="V222" s="16"/>
      <c r="W222" s="16"/>
      <c r="X222" s="16"/>
      <c r="Z222" s="16"/>
    </row>
    <row r="223">
      <c r="A223" s="11" t="s">
        <v>271</v>
      </c>
      <c r="B223" s="12" t="s">
        <v>275</v>
      </c>
      <c r="C223" s="13">
        <v>36342.0</v>
      </c>
      <c r="D223" s="13">
        <v>39116.0</v>
      </c>
      <c r="E223" s="13">
        <v>43690.0</v>
      </c>
      <c r="F223" s="13">
        <v>41064.0</v>
      </c>
      <c r="G223" s="13">
        <v>31966.0</v>
      </c>
      <c r="H223" s="13">
        <f t="shared" si="1"/>
        <v>192178</v>
      </c>
      <c r="T223" s="16"/>
      <c r="U223" s="16"/>
      <c r="V223" s="16"/>
      <c r="W223" s="16"/>
      <c r="X223" s="16"/>
      <c r="Z223" s="16"/>
    </row>
    <row r="224">
      <c r="A224" s="11" t="s">
        <v>271</v>
      </c>
      <c r="B224" s="12" t="s">
        <v>276</v>
      </c>
      <c r="C224" s="13">
        <v>22514.0</v>
      </c>
      <c r="D224" s="13">
        <v>25334.0</v>
      </c>
      <c r="E224" s="13">
        <v>51991.0</v>
      </c>
      <c r="F224" s="13">
        <v>45002.0</v>
      </c>
      <c r="G224" s="13">
        <v>44623.0</v>
      </c>
      <c r="H224" s="13">
        <f t="shared" si="1"/>
        <v>189464</v>
      </c>
      <c r="T224" s="16"/>
      <c r="U224" s="16"/>
      <c r="V224" s="16"/>
      <c r="W224" s="16"/>
      <c r="X224" s="16"/>
      <c r="Z224" s="16"/>
    </row>
    <row r="225">
      <c r="A225" s="11" t="s">
        <v>271</v>
      </c>
      <c r="B225" s="12" t="s">
        <v>72</v>
      </c>
      <c r="C225" s="13">
        <v>54183.0</v>
      </c>
      <c r="D225" s="13">
        <v>44456.0</v>
      </c>
      <c r="E225" s="13">
        <v>35906.0</v>
      </c>
      <c r="F225" s="13">
        <v>55478.0</v>
      </c>
      <c r="G225" s="13">
        <v>52787.0</v>
      </c>
      <c r="H225" s="13">
        <f t="shared" si="1"/>
        <v>242810</v>
      </c>
      <c r="T225" s="16"/>
      <c r="U225" s="16"/>
      <c r="V225" s="16"/>
      <c r="W225" s="16"/>
      <c r="X225" s="16"/>
      <c r="Z225" s="16"/>
    </row>
    <row r="226">
      <c r="A226" s="11" t="s">
        <v>277</v>
      </c>
      <c r="B226" s="12" t="s">
        <v>278</v>
      </c>
      <c r="C226" s="13">
        <v>30263.0</v>
      </c>
      <c r="D226" s="13">
        <v>48642.0</v>
      </c>
      <c r="E226" s="13">
        <v>39648.0</v>
      </c>
      <c r="F226" s="13">
        <v>26319.0</v>
      </c>
      <c r="G226" s="13">
        <v>46889.0</v>
      </c>
      <c r="H226" s="13">
        <f t="shared" si="1"/>
        <v>191761</v>
      </c>
      <c r="T226" s="16"/>
      <c r="U226" s="16"/>
      <c r="V226" s="16"/>
      <c r="W226" s="16"/>
      <c r="X226" s="16"/>
      <c r="Z226" s="16"/>
    </row>
    <row r="227">
      <c r="A227" s="11" t="s">
        <v>277</v>
      </c>
      <c r="B227" s="12" t="s">
        <v>73</v>
      </c>
      <c r="C227" s="13">
        <v>49218.0</v>
      </c>
      <c r="D227" s="13">
        <v>53162.0</v>
      </c>
      <c r="E227" s="13">
        <v>41709.0</v>
      </c>
      <c r="F227" s="13">
        <v>41159.0</v>
      </c>
      <c r="G227" s="13">
        <v>55758.0</v>
      </c>
      <c r="H227" s="13">
        <f t="shared" si="1"/>
        <v>241006</v>
      </c>
      <c r="T227" s="16"/>
      <c r="U227" s="16"/>
      <c r="V227" s="16"/>
      <c r="W227" s="16"/>
      <c r="X227" s="16"/>
      <c r="Z227" s="16"/>
    </row>
    <row r="228">
      <c r="A228" s="11" t="s">
        <v>277</v>
      </c>
      <c r="B228" s="12" t="s">
        <v>279</v>
      </c>
      <c r="C228" s="13">
        <v>33281.0</v>
      </c>
      <c r="D228" s="13">
        <v>31716.0</v>
      </c>
      <c r="E228" s="13">
        <v>36631.0</v>
      </c>
      <c r="F228" s="13">
        <v>21634.0</v>
      </c>
      <c r="G228" s="13">
        <v>55640.0</v>
      </c>
      <c r="H228" s="13">
        <f t="shared" si="1"/>
        <v>178902</v>
      </c>
      <c r="T228" s="16"/>
      <c r="U228" s="16"/>
      <c r="V228" s="16"/>
      <c r="W228" s="16"/>
      <c r="X228" s="16"/>
      <c r="Z228" s="16"/>
    </row>
    <row r="229">
      <c r="A229" s="11" t="s">
        <v>277</v>
      </c>
      <c r="B229" s="12" t="s">
        <v>280</v>
      </c>
      <c r="C229" s="13">
        <v>43477.0</v>
      </c>
      <c r="D229" s="13">
        <v>46808.0</v>
      </c>
      <c r="E229" s="13">
        <v>25146.0</v>
      </c>
      <c r="F229" s="13">
        <v>50924.0</v>
      </c>
      <c r="G229" s="13">
        <v>33339.0</v>
      </c>
      <c r="H229" s="13">
        <f t="shared" si="1"/>
        <v>199694</v>
      </c>
      <c r="T229" s="16"/>
      <c r="U229" s="16"/>
      <c r="V229" s="16"/>
      <c r="W229" s="16"/>
      <c r="X229" s="16"/>
      <c r="Z229" s="16"/>
    </row>
    <row r="230">
      <c r="A230" s="11" t="s">
        <v>281</v>
      </c>
      <c r="B230" s="12" t="s">
        <v>282</v>
      </c>
      <c r="C230" s="13">
        <v>32809.0</v>
      </c>
      <c r="D230" s="13">
        <v>52363.0</v>
      </c>
      <c r="E230" s="13">
        <v>36075.0</v>
      </c>
      <c r="F230" s="13">
        <v>20365.0</v>
      </c>
      <c r="G230" s="13">
        <v>42016.0</v>
      </c>
      <c r="H230" s="13">
        <f t="shared" si="1"/>
        <v>183628</v>
      </c>
      <c r="T230" s="16"/>
      <c r="U230" s="16"/>
      <c r="V230" s="16"/>
      <c r="W230" s="16"/>
      <c r="X230" s="16"/>
      <c r="Z230" s="16"/>
    </row>
    <row r="231">
      <c r="A231" s="11" t="s">
        <v>281</v>
      </c>
      <c r="B231" s="12" t="s">
        <v>283</v>
      </c>
      <c r="C231" s="13">
        <v>49103.0</v>
      </c>
      <c r="D231" s="13">
        <v>36816.0</v>
      </c>
      <c r="E231" s="13">
        <v>47732.0</v>
      </c>
      <c r="F231" s="13">
        <v>40923.0</v>
      </c>
      <c r="G231" s="13">
        <v>37651.0</v>
      </c>
      <c r="H231" s="13">
        <f t="shared" si="1"/>
        <v>212225</v>
      </c>
      <c r="T231" s="16"/>
      <c r="U231" s="16"/>
      <c r="V231" s="16"/>
      <c r="W231" s="16"/>
      <c r="X231" s="16"/>
      <c r="Z231" s="16"/>
    </row>
    <row r="232">
      <c r="A232" s="11" t="s">
        <v>281</v>
      </c>
      <c r="B232" s="12" t="s">
        <v>75</v>
      </c>
      <c r="C232" s="13">
        <v>27880.0</v>
      </c>
      <c r="D232" s="13">
        <v>39310.0</v>
      </c>
      <c r="E232" s="13">
        <v>46561.0</v>
      </c>
      <c r="F232" s="13">
        <v>48931.0</v>
      </c>
      <c r="G232" s="13">
        <v>26879.0</v>
      </c>
      <c r="H232" s="13">
        <f t="shared" si="1"/>
        <v>189561</v>
      </c>
      <c r="T232" s="16"/>
      <c r="U232" s="16"/>
      <c r="V232" s="16"/>
      <c r="W232" s="16"/>
      <c r="X232" s="16"/>
      <c r="Z232" s="16"/>
    </row>
    <row r="233">
      <c r="A233" s="11" t="s">
        <v>281</v>
      </c>
      <c r="B233" s="12" t="s">
        <v>284</v>
      </c>
      <c r="C233" s="13">
        <v>41686.0</v>
      </c>
      <c r="D233" s="13">
        <v>39756.0</v>
      </c>
      <c r="E233" s="13">
        <v>25087.0</v>
      </c>
      <c r="F233" s="13">
        <v>23396.0</v>
      </c>
      <c r="G233" s="13">
        <v>44295.0</v>
      </c>
      <c r="H233" s="13">
        <f t="shared" si="1"/>
        <v>174220</v>
      </c>
      <c r="T233" s="16"/>
      <c r="U233" s="16"/>
      <c r="V233" s="16"/>
      <c r="W233" s="16"/>
      <c r="X233" s="16"/>
      <c r="Z233" s="16"/>
    </row>
    <row r="234">
      <c r="A234" s="11" t="s">
        <v>281</v>
      </c>
      <c r="B234" s="12" t="s">
        <v>285</v>
      </c>
      <c r="C234" s="13">
        <v>49561.0</v>
      </c>
      <c r="D234" s="13">
        <v>44750.0</v>
      </c>
      <c r="E234" s="13">
        <v>34332.0</v>
      </c>
      <c r="F234" s="13">
        <v>32627.0</v>
      </c>
      <c r="G234" s="13">
        <v>55207.0</v>
      </c>
      <c r="H234" s="13">
        <f t="shared" si="1"/>
        <v>216477</v>
      </c>
      <c r="T234" s="16"/>
      <c r="U234" s="16"/>
      <c r="V234" s="16"/>
      <c r="W234" s="16"/>
      <c r="X234" s="16"/>
      <c r="Z234" s="16"/>
    </row>
    <row r="235">
      <c r="A235" s="11" t="s">
        <v>286</v>
      </c>
      <c r="B235" s="12" t="s">
        <v>78</v>
      </c>
      <c r="C235" s="13">
        <v>23382.0</v>
      </c>
      <c r="D235" s="13">
        <v>25050.0</v>
      </c>
      <c r="E235" s="13">
        <v>53088.0</v>
      </c>
      <c r="F235" s="13">
        <v>42324.0</v>
      </c>
      <c r="G235" s="13">
        <v>54519.0</v>
      </c>
      <c r="H235" s="13">
        <f t="shared" si="1"/>
        <v>198363</v>
      </c>
      <c r="T235" s="16"/>
      <c r="U235" s="16"/>
      <c r="V235" s="16"/>
      <c r="W235" s="16"/>
      <c r="X235" s="16"/>
      <c r="Z235" s="16"/>
    </row>
    <row r="236">
      <c r="A236" s="11" t="s">
        <v>286</v>
      </c>
      <c r="B236" s="12" t="s">
        <v>287</v>
      </c>
      <c r="C236" s="13">
        <v>28512.0</v>
      </c>
      <c r="D236" s="13">
        <v>35855.0</v>
      </c>
      <c r="E236" s="13">
        <v>33195.0</v>
      </c>
      <c r="F236" s="13">
        <v>48458.0</v>
      </c>
      <c r="G236" s="13">
        <v>42397.0</v>
      </c>
      <c r="H236" s="13">
        <f t="shared" si="1"/>
        <v>188417</v>
      </c>
      <c r="T236" s="16"/>
      <c r="U236" s="16"/>
      <c r="V236" s="16"/>
      <c r="W236" s="16"/>
      <c r="X236" s="16"/>
      <c r="Z236" s="16"/>
    </row>
    <row r="237">
      <c r="A237" s="11" t="s">
        <v>286</v>
      </c>
      <c r="B237" s="12" t="s">
        <v>288</v>
      </c>
      <c r="C237" s="13">
        <v>26933.0</v>
      </c>
      <c r="D237" s="13">
        <v>47574.0</v>
      </c>
      <c r="E237" s="13">
        <v>34243.0</v>
      </c>
      <c r="F237" s="13">
        <v>28595.0</v>
      </c>
      <c r="G237" s="13">
        <v>23607.0</v>
      </c>
      <c r="H237" s="13">
        <f t="shared" si="1"/>
        <v>160952</v>
      </c>
      <c r="T237" s="16"/>
      <c r="U237" s="16"/>
      <c r="V237" s="16"/>
      <c r="W237" s="16"/>
      <c r="X237" s="16"/>
      <c r="Z237" s="16"/>
    </row>
    <row r="238">
      <c r="A238" s="11" t="s">
        <v>286</v>
      </c>
      <c r="B238" s="12" t="s">
        <v>289</v>
      </c>
      <c r="C238" s="13">
        <v>41565.0</v>
      </c>
      <c r="D238" s="13">
        <v>26619.0</v>
      </c>
      <c r="E238" s="13">
        <v>42661.0</v>
      </c>
      <c r="F238" s="13">
        <v>41795.0</v>
      </c>
      <c r="G238" s="13">
        <v>21252.0</v>
      </c>
      <c r="H238" s="13">
        <f t="shared" si="1"/>
        <v>173892</v>
      </c>
      <c r="T238" s="16"/>
      <c r="U238" s="16"/>
      <c r="V238" s="16"/>
      <c r="W238" s="16"/>
      <c r="X238" s="16"/>
      <c r="Z238" s="16"/>
    </row>
    <row r="239">
      <c r="A239" s="11" t="s">
        <v>286</v>
      </c>
      <c r="B239" s="12" t="s">
        <v>290</v>
      </c>
      <c r="C239" s="13">
        <v>21143.0</v>
      </c>
      <c r="D239" s="13">
        <v>42427.0</v>
      </c>
      <c r="E239" s="13">
        <v>26005.0</v>
      </c>
      <c r="F239" s="13">
        <v>31837.0</v>
      </c>
      <c r="G239" s="13">
        <v>38486.0</v>
      </c>
      <c r="H239" s="13">
        <f t="shared" si="1"/>
        <v>159898</v>
      </c>
      <c r="T239" s="16"/>
      <c r="U239" s="16"/>
      <c r="V239" s="16"/>
      <c r="W239" s="16"/>
      <c r="X239" s="16"/>
      <c r="Z239" s="16"/>
    </row>
    <row r="240">
      <c r="A240" s="11" t="s">
        <v>286</v>
      </c>
      <c r="B240" s="12" t="s">
        <v>291</v>
      </c>
      <c r="C240" s="13">
        <v>48930.0</v>
      </c>
      <c r="D240" s="13">
        <v>36664.0</v>
      </c>
      <c r="E240" s="13">
        <v>43206.0</v>
      </c>
      <c r="F240" s="13">
        <v>53573.0</v>
      </c>
      <c r="G240" s="13">
        <v>23504.0</v>
      </c>
      <c r="H240" s="13">
        <f t="shared" si="1"/>
        <v>205877</v>
      </c>
      <c r="T240" s="16"/>
      <c r="U240" s="16"/>
      <c r="V240" s="16"/>
      <c r="W240" s="16"/>
      <c r="X240" s="16"/>
      <c r="Z240" s="16"/>
    </row>
    <row r="241">
      <c r="A241" s="11" t="s">
        <v>292</v>
      </c>
      <c r="B241" s="12" t="s">
        <v>293</v>
      </c>
      <c r="C241" s="13">
        <v>19142.0</v>
      </c>
      <c r="D241" s="13">
        <v>20316.0</v>
      </c>
      <c r="E241" s="13">
        <v>20784.0</v>
      </c>
      <c r="F241" s="13">
        <v>43957.0</v>
      </c>
      <c r="G241" s="13">
        <v>27056.0</v>
      </c>
      <c r="H241" s="13">
        <f t="shared" si="1"/>
        <v>131255</v>
      </c>
      <c r="T241" s="16"/>
      <c r="U241" s="16"/>
      <c r="V241" s="16"/>
      <c r="W241" s="16"/>
      <c r="X241" s="16"/>
      <c r="Z241" s="16"/>
    </row>
    <row r="242">
      <c r="A242" s="11" t="s">
        <v>292</v>
      </c>
      <c r="B242" s="12" t="s">
        <v>79</v>
      </c>
      <c r="C242" s="13">
        <v>40872.0</v>
      </c>
      <c r="D242" s="13">
        <v>52671.0</v>
      </c>
      <c r="E242" s="13">
        <v>21590.0</v>
      </c>
      <c r="F242" s="13">
        <v>48767.0</v>
      </c>
      <c r="G242" s="13">
        <v>34522.0</v>
      </c>
      <c r="H242" s="13">
        <f t="shared" si="1"/>
        <v>198422</v>
      </c>
      <c r="T242" s="16"/>
      <c r="U242" s="16"/>
      <c r="V242" s="16"/>
      <c r="W242" s="16"/>
      <c r="X242" s="16"/>
      <c r="Z242" s="16"/>
    </row>
    <row r="243">
      <c r="A243" s="11" t="s">
        <v>292</v>
      </c>
      <c r="B243" s="12" t="s">
        <v>294</v>
      </c>
      <c r="C243" s="13">
        <v>32450.0</v>
      </c>
      <c r="D243" s="13">
        <v>46112.0</v>
      </c>
      <c r="E243" s="13">
        <v>48887.0</v>
      </c>
      <c r="F243" s="13">
        <v>37811.0</v>
      </c>
      <c r="G243" s="13">
        <v>36713.0</v>
      </c>
      <c r="H243" s="13">
        <f t="shared" si="1"/>
        <v>201973</v>
      </c>
      <c r="T243" s="16"/>
      <c r="U243" s="16"/>
      <c r="V243" s="16"/>
      <c r="W243" s="16"/>
      <c r="X243" s="16"/>
      <c r="Z243" s="16"/>
    </row>
    <row r="244">
      <c r="A244" s="11" t="s">
        <v>295</v>
      </c>
      <c r="B244" s="12" t="s">
        <v>296</v>
      </c>
      <c r="C244" s="13">
        <v>23738.0</v>
      </c>
      <c r="D244" s="13">
        <v>37902.0</v>
      </c>
      <c r="E244" s="13">
        <v>37838.0</v>
      </c>
      <c r="F244" s="13">
        <v>41899.0</v>
      </c>
      <c r="G244" s="13">
        <v>26234.0</v>
      </c>
      <c r="H244" s="13">
        <f t="shared" si="1"/>
        <v>167611</v>
      </c>
      <c r="T244" s="16"/>
      <c r="U244" s="16"/>
      <c r="V244" s="16"/>
      <c r="W244" s="16"/>
      <c r="X244" s="16"/>
      <c r="Z244" s="16"/>
    </row>
    <row r="245">
      <c r="A245" s="11" t="s">
        <v>295</v>
      </c>
      <c r="B245" s="12" t="s">
        <v>297</v>
      </c>
      <c r="C245" s="13">
        <v>19827.0</v>
      </c>
      <c r="D245" s="13">
        <v>20002.0</v>
      </c>
      <c r="E245" s="13">
        <v>49589.0</v>
      </c>
      <c r="F245" s="13">
        <v>54470.0</v>
      </c>
      <c r="G245" s="13">
        <v>38642.0</v>
      </c>
      <c r="H245" s="13">
        <f t="shared" si="1"/>
        <v>182530</v>
      </c>
      <c r="T245" s="16"/>
      <c r="U245" s="16"/>
      <c r="V245" s="16"/>
      <c r="W245" s="16"/>
      <c r="X245" s="16"/>
      <c r="Z245" s="16"/>
    </row>
    <row r="246">
      <c r="A246" s="11" t="s">
        <v>295</v>
      </c>
      <c r="B246" s="12" t="s">
        <v>298</v>
      </c>
      <c r="C246" s="13">
        <v>40096.0</v>
      </c>
      <c r="D246" s="13">
        <v>49758.0</v>
      </c>
      <c r="E246" s="13">
        <v>19733.0</v>
      </c>
      <c r="F246" s="13">
        <v>28605.0</v>
      </c>
      <c r="G246" s="13">
        <v>28212.0</v>
      </c>
      <c r="H246" s="13">
        <f t="shared" si="1"/>
        <v>166404</v>
      </c>
      <c r="T246" s="16"/>
      <c r="U246" s="16"/>
      <c r="V246" s="16"/>
      <c r="W246" s="16"/>
      <c r="X246" s="16"/>
      <c r="Z246" s="16"/>
    </row>
    <row r="247">
      <c r="A247" s="11" t="s">
        <v>295</v>
      </c>
      <c r="B247" s="12" t="s">
        <v>299</v>
      </c>
      <c r="C247" s="13">
        <v>43413.0</v>
      </c>
      <c r="D247" s="13">
        <v>23902.0</v>
      </c>
      <c r="E247" s="13">
        <v>23640.0</v>
      </c>
      <c r="F247" s="13">
        <v>46164.0</v>
      </c>
      <c r="G247" s="13">
        <v>45641.0</v>
      </c>
      <c r="H247" s="13">
        <f t="shared" si="1"/>
        <v>182760</v>
      </c>
      <c r="T247" s="16"/>
      <c r="U247" s="16"/>
      <c r="V247" s="16"/>
      <c r="W247" s="16"/>
      <c r="X247" s="16"/>
      <c r="Z247" s="16"/>
    </row>
    <row r="248">
      <c r="A248" s="11" t="s">
        <v>295</v>
      </c>
      <c r="B248" s="12" t="s">
        <v>300</v>
      </c>
      <c r="C248" s="13">
        <v>32218.0</v>
      </c>
      <c r="D248" s="13">
        <v>42341.0</v>
      </c>
      <c r="E248" s="13">
        <v>21141.0</v>
      </c>
      <c r="F248" s="13">
        <v>48713.0</v>
      </c>
      <c r="G248" s="13">
        <v>43815.0</v>
      </c>
      <c r="H248" s="13">
        <f t="shared" si="1"/>
        <v>188228</v>
      </c>
      <c r="T248" s="16"/>
      <c r="U248" s="16"/>
      <c r="V248" s="16"/>
      <c r="W248" s="16"/>
      <c r="X248" s="16"/>
      <c r="Z248" s="16"/>
    </row>
    <row r="249">
      <c r="A249" s="11" t="s">
        <v>295</v>
      </c>
      <c r="B249" s="12" t="s">
        <v>81</v>
      </c>
      <c r="C249" s="13">
        <v>21371.0</v>
      </c>
      <c r="D249" s="13">
        <v>45215.0</v>
      </c>
      <c r="E249" s="13">
        <v>40967.0</v>
      </c>
      <c r="F249" s="13">
        <v>25454.0</v>
      </c>
      <c r="G249" s="13">
        <v>34228.0</v>
      </c>
      <c r="H249" s="13">
        <f t="shared" si="1"/>
        <v>167235</v>
      </c>
      <c r="T249" s="16"/>
      <c r="U249" s="16"/>
      <c r="V249" s="16"/>
      <c r="W249" s="16"/>
      <c r="X249" s="16"/>
      <c r="Z249" s="16"/>
    </row>
    <row r="250">
      <c r="A250" s="11" t="s">
        <v>301</v>
      </c>
      <c r="B250" s="12" t="s">
        <v>302</v>
      </c>
      <c r="C250" s="13">
        <v>42230.0</v>
      </c>
      <c r="D250" s="13">
        <v>47763.0</v>
      </c>
      <c r="E250" s="13">
        <v>32102.0</v>
      </c>
      <c r="F250" s="13">
        <v>31293.0</v>
      </c>
      <c r="G250" s="13">
        <v>27487.0</v>
      </c>
      <c r="H250" s="13">
        <f t="shared" si="1"/>
        <v>180875</v>
      </c>
      <c r="T250" s="16"/>
      <c r="U250" s="16"/>
      <c r="V250" s="16"/>
      <c r="W250" s="16"/>
      <c r="X250" s="16"/>
      <c r="Z250" s="16"/>
    </row>
    <row r="251">
      <c r="A251" s="11" t="s">
        <v>301</v>
      </c>
      <c r="B251" s="12" t="s">
        <v>303</v>
      </c>
      <c r="C251" s="13">
        <v>37827.0</v>
      </c>
      <c r="D251" s="13">
        <v>40558.0</v>
      </c>
      <c r="E251" s="13">
        <v>28425.0</v>
      </c>
      <c r="F251" s="13">
        <v>38405.0</v>
      </c>
      <c r="G251" s="13">
        <v>35212.0</v>
      </c>
      <c r="H251" s="13">
        <f t="shared" si="1"/>
        <v>180427</v>
      </c>
      <c r="T251" s="16"/>
      <c r="U251" s="16"/>
      <c r="V251" s="16"/>
      <c r="W251" s="16"/>
      <c r="X251" s="16"/>
      <c r="Z251" s="16"/>
    </row>
    <row r="252">
      <c r="A252" s="11" t="s">
        <v>301</v>
      </c>
      <c r="B252" s="12" t="s">
        <v>304</v>
      </c>
      <c r="C252" s="13">
        <v>24970.0</v>
      </c>
      <c r="D252" s="13">
        <v>26063.0</v>
      </c>
      <c r="E252" s="13">
        <v>30518.0</v>
      </c>
      <c r="F252" s="13">
        <v>28254.0</v>
      </c>
      <c r="G252" s="13">
        <v>51783.0</v>
      </c>
      <c r="H252" s="13">
        <f t="shared" si="1"/>
        <v>161588</v>
      </c>
      <c r="T252" s="16"/>
      <c r="U252" s="16"/>
      <c r="V252" s="16"/>
      <c r="W252" s="16"/>
      <c r="X252" s="16"/>
      <c r="Z252" s="16"/>
    </row>
    <row r="253">
      <c r="A253" s="11" t="s">
        <v>301</v>
      </c>
      <c r="B253" s="12" t="s">
        <v>83</v>
      </c>
      <c r="C253" s="13">
        <v>42441.0</v>
      </c>
      <c r="D253" s="13">
        <v>44806.0</v>
      </c>
      <c r="E253" s="13">
        <v>35817.0</v>
      </c>
      <c r="F253" s="13">
        <v>39155.0</v>
      </c>
      <c r="G253" s="13">
        <v>43705.0</v>
      </c>
      <c r="H253" s="13">
        <f t="shared" si="1"/>
        <v>205924</v>
      </c>
      <c r="T253" s="16"/>
      <c r="U253" s="16"/>
      <c r="V253" s="16"/>
      <c r="W253" s="16"/>
      <c r="X253" s="16"/>
      <c r="Z253" s="16"/>
    </row>
    <row r="254">
      <c r="A254" s="11" t="s">
        <v>305</v>
      </c>
      <c r="B254" s="12" t="s">
        <v>306</v>
      </c>
      <c r="C254" s="13">
        <v>49217.0</v>
      </c>
      <c r="D254" s="13">
        <v>22883.0</v>
      </c>
      <c r="E254" s="13">
        <v>32134.0</v>
      </c>
      <c r="F254" s="13">
        <v>22571.0</v>
      </c>
      <c r="G254" s="13">
        <v>31522.0</v>
      </c>
      <c r="H254" s="13">
        <f t="shared" si="1"/>
        <v>158327</v>
      </c>
      <c r="T254" s="16"/>
      <c r="U254" s="16"/>
      <c r="V254" s="16"/>
      <c r="W254" s="16"/>
      <c r="X254" s="16"/>
      <c r="Z254" s="16"/>
    </row>
    <row r="255">
      <c r="A255" s="11" t="s">
        <v>305</v>
      </c>
      <c r="B255" s="12" t="s">
        <v>85</v>
      </c>
      <c r="C255" s="13">
        <v>31901.0</v>
      </c>
      <c r="D255" s="13">
        <v>52056.0</v>
      </c>
      <c r="E255" s="13">
        <v>27826.0</v>
      </c>
      <c r="F255" s="13">
        <v>34002.0</v>
      </c>
      <c r="G255" s="13">
        <v>37836.0</v>
      </c>
      <c r="H255" s="13">
        <f t="shared" si="1"/>
        <v>183621</v>
      </c>
      <c r="T255" s="16"/>
      <c r="U255" s="16"/>
      <c r="V255" s="16"/>
      <c r="W255" s="16"/>
      <c r="X255" s="16"/>
      <c r="Z255" s="16"/>
    </row>
    <row r="256">
      <c r="A256" s="11" t="s">
        <v>305</v>
      </c>
      <c r="B256" s="12" t="s">
        <v>307</v>
      </c>
      <c r="C256" s="13">
        <v>27421.0</v>
      </c>
      <c r="D256" s="13">
        <v>30921.0</v>
      </c>
      <c r="E256" s="13">
        <v>37227.0</v>
      </c>
      <c r="F256" s="13">
        <v>49794.0</v>
      </c>
      <c r="G256" s="13">
        <v>24239.0</v>
      </c>
      <c r="H256" s="13">
        <f t="shared" si="1"/>
        <v>169602</v>
      </c>
      <c r="T256" s="16"/>
      <c r="U256" s="16"/>
      <c r="V256" s="16"/>
      <c r="W256" s="16"/>
      <c r="X256" s="16"/>
      <c r="Z256" s="16"/>
    </row>
    <row r="257">
      <c r="A257" s="11" t="s">
        <v>308</v>
      </c>
      <c r="B257" s="12" t="s">
        <v>309</v>
      </c>
      <c r="C257" s="13">
        <v>20572.0</v>
      </c>
      <c r="D257" s="13">
        <v>30252.0</v>
      </c>
      <c r="E257" s="13">
        <v>51552.0</v>
      </c>
      <c r="F257" s="13">
        <v>52667.0</v>
      </c>
      <c r="G257" s="13">
        <v>49363.0</v>
      </c>
      <c r="H257" s="13">
        <f t="shared" si="1"/>
        <v>204406</v>
      </c>
      <c r="T257" s="16"/>
      <c r="U257" s="16"/>
      <c r="V257" s="16"/>
      <c r="W257" s="16"/>
      <c r="X257" s="16"/>
      <c r="Z257" s="16"/>
    </row>
    <row r="258">
      <c r="A258" s="11" t="s">
        <v>308</v>
      </c>
      <c r="B258" s="12" t="s">
        <v>310</v>
      </c>
      <c r="C258" s="13">
        <v>22693.0</v>
      </c>
      <c r="D258" s="13">
        <v>21565.0</v>
      </c>
      <c r="E258" s="13">
        <v>24493.0</v>
      </c>
      <c r="F258" s="13">
        <v>51263.0</v>
      </c>
      <c r="G258" s="13">
        <v>33766.0</v>
      </c>
      <c r="H258" s="13">
        <f t="shared" si="1"/>
        <v>153780</v>
      </c>
      <c r="T258" s="16"/>
      <c r="U258" s="16"/>
      <c r="V258" s="16"/>
      <c r="W258" s="16"/>
      <c r="X258" s="16"/>
      <c r="Z258" s="16"/>
    </row>
    <row r="259">
      <c r="A259" s="11" t="s">
        <v>308</v>
      </c>
      <c r="B259" s="12" t="s">
        <v>87</v>
      </c>
      <c r="C259" s="13">
        <v>42717.0</v>
      </c>
      <c r="D259" s="13">
        <v>44666.0</v>
      </c>
      <c r="E259" s="13">
        <v>37189.0</v>
      </c>
      <c r="F259" s="13">
        <v>32360.0</v>
      </c>
      <c r="G259" s="13">
        <v>45886.0</v>
      </c>
      <c r="H259" s="13">
        <f t="shared" si="1"/>
        <v>202818</v>
      </c>
      <c r="T259" s="16"/>
      <c r="U259" s="16"/>
      <c r="V259" s="16"/>
      <c r="W259" s="16"/>
      <c r="X259" s="16"/>
      <c r="Z259" s="16"/>
    </row>
    <row r="260">
      <c r="A260" s="11" t="s">
        <v>311</v>
      </c>
      <c r="B260" s="12" t="s">
        <v>312</v>
      </c>
      <c r="C260" s="13">
        <v>53343.0</v>
      </c>
      <c r="D260" s="13">
        <v>49459.0</v>
      </c>
      <c r="E260" s="13">
        <v>55121.0</v>
      </c>
      <c r="F260" s="13">
        <v>40600.0</v>
      </c>
      <c r="G260" s="13">
        <v>38663.0</v>
      </c>
      <c r="H260" s="13">
        <f t="shared" si="1"/>
        <v>237186</v>
      </c>
      <c r="T260" s="16"/>
      <c r="U260" s="16"/>
      <c r="V260" s="16"/>
      <c r="W260" s="16"/>
      <c r="X260" s="16"/>
      <c r="Z260" s="16"/>
    </row>
    <row r="261">
      <c r="A261" s="11" t="s">
        <v>311</v>
      </c>
      <c r="B261" s="12" t="s">
        <v>90</v>
      </c>
      <c r="C261" s="13">
        <v>50704.0</v>
      </c>
      <c r="D261" s="13">
        <v>38403.0</v>
      </c>
      <c r="E261" s="13">
        <v>45656.0</v>
      </c>
      <c r="F261" s="13">
        <v>22004.0</v>
      </c>
      <c r="G261" s="13">
        <v>49014.0</v>
      </c>
      <c r="H261" s="13">
        <f t="shared" si="1"/>
        <v>205781</v>
      </c>
      <c r="T261" s="16"/>
      <c r="U261" s="16"/>
      <c r="V261" s="16"/>
      <c r="W261" s="16"/>
      <c r="X261" s="16"/>
      <c r="Z261" s="16"/>
    </row>
    <row r="262">
      <c r="A262" s="11" t="s">
        <v>311</v>
      </c>
      <c r="B262" s="12" t="s">
        <v>313</v>
      </c>
      <c r="C262" s="13">
        <v>51777.0</v>
      </c>
      <c r="D262" s="13">
        <v>27100.0</v>
      </c>
      <c r="E262" s="13">
        <v>22724.0</v>
      </c>
      <c r="F262" s="13">
        <v>25479.0</v>
      </c>
      <c r="G262" s="13">
        <v>19641.0</v>
      </c>
      <c r="H262" s="13">
        <f t="shared" si="1"/>
        <v>146721</v>
      </c>
      <c r="T262" s="16"/>
      <c r="U262" s="16"/>
      <c r="V262" s="16"/>
      <c r="W262" s="16"/>
      <c r="X262" s="16"/>
      <c r="Z262" s="16"/>
    </row>
    <row r="263">
      <c r="A263" s="11" t="s">
        <v>311</v>
      </c>
      <c r="B263" s="12" t="s">
        <v>314</v>
      </c>
      <c r="C263" s="13">
        <v>46268.0</v>
      </c>
      <c r="D263" s="13">
        <v>20428.0</v>
      </c>
      <c r="E263" s="13">
        <v>37315.0</v>
      </c>
      <c r="F263" s="13">
        <v>43749.0</v>
      </c>
      <c r="G263" s="13">
        <v>19463.0</v>
      </c>
      <c r="H263" s="13">
        <f t="shared" si="1"/>
        <v>167223</v>
      </c>
      <c r="T263" s="16"/>
      <c r="U263" s="16"/>
      <c r="V263" s="16"/>
      <c r="W263" s="16"/>
      <c r="X263" s="16"/>
      <c r="Z263" s="16"/>
    </row>
    <row r="264">
      <c r="A264" s="11" t="s">
        <v>311</v>
      </c>
      <c r="B264" s="12" t="s">
        <v>315</v>
      </c>
      <c r="C264" s="13">
        <v>44364.0</v>
      </c>
      <c r="D264" s="13">
        <v>53101.0</v>
      </c>
      <c r="E264" s="13">
        <v>42567.0</v>
      </c>
      <c r="F264" s="13">
        <v>53902.0</v>
      </c>
      <c r="G264" s="13">
        <v>43445.0</v>
      </c>
      <c r="H264" s="13">
        <f t="shared" si="1"/>
        <v>237379</v>
      </c>
      <c r="T264" s="16"/>
      <c r="U264" s="16"/>
      <c r="V264" s="16"/>
      <c r="W264" s="16"/>
      <c r="X264" s="16"/>
      <c r="Z264" s="16"/>
    </row>
    <row r="265">
      <c r="A265" s="11" t="s">
        <v>316</v>
      </c>
      <c r="B265" s="12" t="s">
        <v>317</v>
      </c>
      <c r="C265" s="13">
        <v>24613.0</v>
      </c>
      <c r="D265" s="13">
        <v>34522.0</v>
      </c>
      <c r="E265" s="13">
        <v>46617.0</v>
      </c>
      <c r="F265" s="13">
        <v>39911.0</v>
      </c>
      <c r="G265" s="13">
        <v>51268.0</v>
      </c>
      <c r="H265" s="13">
        <f t="shared" si="1"/>
        <v>196931</v>
      </c>
      <c r="T265" s="16"/>
      <c r="U265" s="16"/>
      <c r="V265" s="16"/>
      <c r="W265" s="16"/>
      <c r="X265" s="16"/>
      <c r="Z265" s="16"/>
    </row>
    <row r="266">
      <c r="A266" s="11" t="s">
        <v>316</v>
      </c>
      <c r="B266" s="12" t="s">
        <v>318</v>
      </c>
      <c r="C266" s="13">
        <v>34128.0</v>
      </c>
      <c r="D266" s="13">
        <v>31975.0</v>
      </c>
      <c r="E266" s="13">
        <v>48329.0</v>
      </c>
      <c r="F266" s="13">
        <v>30486.0</v>
      </c>
      <c r="G266" s="13">
        <v>46504.0</v>
      </c>
      <c r="H266" s="13">
        <f t="shared" si="1"/>
        <v>191422</v>
      </c>
      <c r="T266" s="16"/>
      <c r="U266" s="16"/>
      <c r="V266" s="16"/>
      <c r="W266" s="16"/>
      <c r="X266" s="16"/>
      <c r="Z266" s="16"/>
    </row>
    <row r="267">
      <c r="A267" s="11" t="s">
        <v>316</v>
      </c>
      <c r="B267" s="12" t="s">
        <v>319</v>
      </c>
      <c r="C267" s="13">
        <v>20299.0</v>
      </c>
      <c r="D267" s="13">
        <v>19019.0</v>
      </c>
      <c r="E267" s="13">
        <v>52393.0</v>
      </c>
      <c r="F267" s="13">
        <v>32209.0</v>
      </c>
      <c r="G267" s="13">
        <v>47038.0</v>
      </c>
      <c r="H267" s="13">
        <f t="shared" si="1"/>
        <v>170958</v>
      </c>
      <c r="T267" s="16"/>
      <c r="U267" s="16"/>
      <c r="V267" s="16"/>
      <c r="W267" s="16"/>
      <c r="X267" s="16"/>
      <c r="Z267" s="16"/>
    </row>
    <row r="268">
      <c r="A268" s="11" t="s">
        <v>316</v>
      </c>
      <c r="B268" s="12" t="s">
        <v>320</v>
      </c>
      <c r="C268" s="13">
        <v>30572.0</v>
      </c>
      <c r="D268" s="13">
        <v>38986.0</v>
      </c>
      <c r="E268" s="13">
        <v>39751.0</v>
      </c>
      <c r="F268" s="13">
        <v>32239.0</v>
      </c>
      <c r="G268" s="13">
        <v>43194.0</v>
      </c>
      <c r="H268" s="13">
        <f t="shared" si="1"/>
        <v>184742</v>
      </c>
      <c r="T268" s="16"/>
      <c r="U268" s="16"/>
      <c r="V268" s="16"/>
      <c r="W268" s="16"/>
      <c r="X268" s="16"/>
      <c r="Z268" s="16"/>
    </row>
    <row r="269">
      <c r="A269" s="11" t="s">
        <v>316</v>
      </c>
      <c r="B269" s="12" t="s">
        <v>321</v>
      </c>
      <c r="C269" s="13">
        <v>46059.0</v>
      </c>
      <c r="D269" s="13">
        <v>28567.0</v>
      </c>
      <c r="E269" s="13">
        <v>42964.0</v>
      </c>
      <c r="F269" s="13">
        <v>53405.0</v>
      </c>
      <c r="G269" s="13">
        <v>28739.0</v>
      </c>
      <c r="H269" s="13">
        <f t="shared" si="1"/>
        <v>199734</v>
      </c>
      <c r="T269" s="16"/>
      <c r="U269" s="16"/>
      <c r="V269" s="16"/>
      <c r="W269" s="16"/>
      <c r="X269" s="16"/>
      <c r="Z269" s="16"/>
    </row>
    <row r="270">
      <c r="A270" s="11" t="s">
        <v>316</v>
      </c>
      <c r="B270" s="12" t="s">
        <v>92</v>
      </c>
      <c r="C270" s="13">
        <v>38716.0</v>
      </c>
      <c r="D270" s="13">
        <v>50478.0</v>
      </c>
      <c r="E270" s="13">
        <v>49775.0</v>
      </c>
      <c r="F270" s="13">
        <v>55142.0</v>
      </c>
      <c r="G270" s="13">
        <v>38873.0</v>
      </c>
      <c r="H270" s="13">
        <f t="shared" si="1"/>
        <v>232984</v>
      </c>
      <c r="T270" s="16"/>
      <c r="U270" s="16"/>
      <c r="V270" s="16"/>
      <c r="W270" s="16"/>
      <c r="X270" s="16"/>
      <c r="Z270" s="16"/>
    </row>
    <row r="271">
      <c r="A271" s="11" t="s">
        <v>322</v>
      </c>
      <c r="B271" s="12" t="s">
        <v>323</v>
      </c>
      <c r="C271" s="13">
        <v>29076.0</v>
      </c>
      <c r="D271" s="13">
        <v>44778.0</v>
      </c>
      <c r="E271" s="13">
        <v>31513.0</v>
      </c>
      <c r="F271" s="13">
        <v>25839.0</v>
      </c>
      <c r="G271" s="13">
        <v>23519.0</v>
      </c>
      <c r="H271" s="13">
        <f t="shared" si="1"/>
        <v>154725</v>
      </c>
      <c r="T271" s="16"/>
      <c r="U271" s="16"/>
      <c r="V271" s="16"/>
      <c r="W271" s="16"/>
      <c r="X271" s="16"/>
      <c r="Z271" s="16"/>
    </row>
    <row r="272">
      <c r="A272" s="11" t="s">
        <v>322</v>
      </c>
      <c r="B272" s="12" t="s">
        <v>324</v>
      </c>
      <c r="C272" s="13">
        <v>31741.0</v>
      </c>
      <c r="D272" s="13">
        <v>55007.0</v>
      </c>
      <c r="E272" s="13">
        <v>26973.0</v>
      </c>
      <c r="F272" s="13">
        <v>48059.0</v>
      </c>
      <c r="G272" s="13">
        <v>46486.0</v>
      </c>
      <c r="H272" s="13">
        <f t="shared" si="1"/>
        <v>208266</v>
      </c>
      <c r="T272" s="16"/>
      <c r="U272" s="16"/>
      <c r="V272" s="16"/>
      <c r="W272" s="16"/>
      <c r="X272" s="16"/>
      <c r="Z272" s="16"/>
    </row>
    <row r="273">
      <c r="A273" s="11" t="s">
        <v>322</v>
      </c>
      <c r="B273" s="12" t="s">
        <v>94</v>
      </c>
      <c r="C273" s="13">
        <v>21989.0</v>
      </c>
      <c r="D273" s="13">
        <v>23725.0</v>
      </c>
      <c r="E273" s="13">
        <v>54803.0</v>
      </c>
      <c r="F273" s="13">
        <v>38854.0</v>
      </c>
      <c r="G273" s="13">
        <v>44379.0</v>
      </c>
      <c r="H273" s="13">
        <f t="shared" si="1"/>
        <v>183750</v>
      </c>
      <c r="T273" s="16"/>
      <c r="U273" s="16"/>
      <c r="V273" s="16"/>
      <c r="W273" s="16"/>
      <c r="X273" s="16"/>
      <c r="Z273" s="16"/>
    </row>
    <row r="274">
      <c r="A274" s="11" t="s">
        <v>322</v>
      </c>
      <c r="B274" s="12" t="s">
        <v>325</v>
      </c>
      <c r="C274" s="13">
        <v>52030.0</v>
      </c>
      <c r="D274" s="13">
        <v>38583.0</v>
      </c>
      <c r="E274" s="13">
        <v>48757.0</v>
      </c>
      <c r="F274" s="13">
        <v>27613.0</v>
      </c>
      <c r="G274" s="13">
        <v>32173.0</v>
      </c>
      <c r="H274" s="13">
        <f t="shared" si="1"/>
        <v>199156</v>
      </c>
      <c r="T274" s="16"/>
      <c r="U274" s="16"/>
      <c r="V274" s="16"/>
      <c r="W274" s="16"/>
      <c r="X274" s="16"/>
      <c r="Z274" s="16"/>
    </row>
    <row r="275">
      <c r="A275" s="11" t="s">
        <v>322</v>
      </c>
      <c r="B275" s="12" t="s">
        <v>326</v>
      </c>
      <c r="C275" s="13">
        <v>26625.0</v>
      </c>
      <c r="D275" s="13">
        <v>45598.0</v>
      </c>
      <c r="E275" s="13">
        <v>45993.0</v>
      </c>
      <c r="F275" s="13">
        <v>27668.0</v>
      </c>
      <c r="G275" s="13">
        <v>49952.0</v>
      </c>
      <c r="H275" s="13">
        <f t="shared" si="1"/>
        <v>195836</v>
      </c>
      <c r="T275" s="16"/>
      <c r="U275" s="16"/>
      <c r="V275" s="16"/>
      <c r="W275" s="16"/>
      <c r="X275" s="16"/>
      <c r="Z275" s="16"/>
    </row>
    <row r="276">
      <c r="A276" s="11" t="s">
        <v>322</v>
      </c>
      <c r="B276" s="12" t="s">
        <v>327</v>
      </c>
      <c r="C276" s="13">
        <v>44095.0</v>
      </c>
      <c r="D276" s="13">
        <v>37124.0</v>
      </c>
      <c r="E276" s="13">
        <v>27210.0</v>
      </c>
      <c r="F276" s="13">
        <v>52994.0</v>
      </c>
      <c r="G276" s="13">
        <v>26514.0</v>
      </c>
      <c r="H276" s="13">
        <f t="shared" si="1"/>
        <v>187937</v>
      </c>
      <c r="T276" s="16"/>
      <c r="U276" s="16"/>
      <c r="V276" s="16"/>
      <c r="W276" s="16"/>
      <c r="X276" s="16"/>
      <c r="Z276" s="16"/>
    </row>
    <row r="277">
      <c r="A277" s="11" t="s">
        <v>328</v>
      </c>
      <c r="B277" s="12" t="s">
        <v>329</v>
      </c>
      <c r="C277" s="13">
        <v>29443.0</v>
      </c>
      <c r="D277" s="13">
        <v>39371.0</v>
      </c>
      <c r="E277" s="13">
        <v>33352.0</v>
      </c>
      <c r="F277" s="13">
        <v>52538.0</v>
      </c>
      <c r="G277" s="13">
        <v>26847.0</v>
      </c>
      <c r="H277" s="13">
        <f t="shared" si="1"/>
        <v>181551</v>
      </c>
      <c r="T277" s="16"/>
      <c r="U277" s="16"/>
      <c r="V277" s="16"/>
      <c r="W277" s="16"/>
      <c r="X277" s="16"/>
      <c r="Z277" s="16"/>
    </row>
    <row r="278">
      <c r="A278" s="11" t="s">
        <v>328</v>
      </c>
      <c r="B278" s="12" t="s">
        <v>95</v>
      </c>
      <c r="C278" s="13">
        <v>29207.0</v>
      </c>
      <c r="D278" s="13">
        <v>55716.0</v>
      </c>
      <c r="E278" s="13">
        <v>32031.0</v>
      </c>
      <c r="F278" s="13">
        <v>52547.0</v>
      </c>
      <c r="G278" s="13">
        <v>43211.0</v>
      </c>
      <c r="H278" s="13">
        <f t="shared" si="1"/>
        <v>212712</v>
      </c>
      <c r="T278" s="16"/>
      <c r="U278" s="16"/>
      <c r="V278" s="16"/>
      <c r="W278" s="16"/>
      <c r="X278" s="16"/>
      <c r="Z278" s="16"/>
    </row>
    <row r="279">
      <c r="A279" s="11" t="s">
        <v>328</v>
      </c>
      <c r="B279" s="12" t="s">
        <v>330</v>
      </c>
      <c r="C279" s="13">
        <v>25377.0</v>
      </c>
      <c r="D279" s="13">
        <v>21004.0</v>
      </c>
      <c r="E279" s="13">
        <v>45635.0</v>
      </c>
      <c r="F279" s="13">
        <v>32040.0</v>
      </c>
      <c r="G279" s="13">
        <v>39562.0</v>
      </c>
      <c r="H279" s="13">
        <f t="shared" si="1"/>
        <v>163618</v>
      </c>
      <c r="T279" s="16"/>
      <c r="U279" s="16"/>
      <c r="V279" s="16"/>
      <c r="W279" s="16"/>
      <c r="X279" s="16"/>
      <c r="Z279" s="16"/>
    </row>
    <row r="280">
      <c r="A280" s="11" t="s">
        <v>328</v>
      </c>
      <c r="B280" s="12" t="s">
        <v>331</v>
      </c>
      <c r="C280" s="13">
        <v>21540.0</v>
      </c>
      <c r="D280" s="13">
        <v>31109.0</v>
      </c>
      <c r="E280" s="13">
        <v>50578.0</v>
      </c>
      <c r="F280" s="13">
        <v>25070.0</v>
      </c>
      <c r="G280" s="13">
        <v>36346.0</v>
      </c>
      <c r="H280" s="13">
        <f t="shared" si="1"/>
        <v>164643</v>
      </c>
      <c r="T280" s="16"/>
      <c r="U280" s="16"/>
      <c r="V280" s="16"/>
      <c r="W280" s="16"/>
      <c r="X280" s="16"/>
      <c r="Z280" s="16"/>
    </row>
    <row r="281">
      <c r="A281" s="11" t="s">
        <v>328</v>
      </c>
      <c r="B281" s="12" t="s">
        <v>332</v>
      </c>
      <c r="C281" s="13">
        <v>50963.0</v>
      </c>
      <c r="D281" s="13">
        <v>26344.0</v>
      </c>
      <c r="E281" s="13">
        <v>41265.0</v>
      </c>
      <c r="F281" s="13">
        <v>43300.0</v>
      </c>
      <c r="G281" s="13">
        <v>23018.0</v>
      </c>
      <c r="H281" s="13">
        <f t="shared" si="1"/>
        <v>184890</v>
      </c>
      <c r="T281" s="16"/>
      <c r="U281" s="16"/>
      <c r="V281" s="16"/>
      <c r="W281" s="16"/>
      <c r="X281" s="16"/>
      <c r="Z281" s="16"/>
    </row>
    <row r="282">
      <c r="A282" s="11" t="s">
        <v>333</v>
      </c>
      <c r="B282" s="12" t="s">
        <v>97</v>
      </c>
      <c r="C282" s="13">
        <v>55182.0</v>
      </c>
      <c r="D282" s="13">
        <v>43440.0</v>
      </c>
      <c r="E282" s="13">
        <v>37198.0</v>
      </c>
      <c r="F282" s="13">
        <v>44686.0</v>
      </c>
      <c r="G282" s="13">
        <v>39726.0</v>
      </c>
      <c r="H282" s="13">
        <f t="shared" si="1"/>
        <v>220232</v>
      </c>
      <c r="T282" s="16"/>
      <c r="U282" s="16"/>
      <c r="V282" s="16"/>
      <c r="W282" s="16"/>
      <c r="X282" s="16"/>
      <c r="Z282" s="16"/>
    </row>
    <row r="283">
      <c r="A283" s="11" t="s">
        <v>333</v>
      </c>
      <c r="B283" s="12" t="s">
        <v>334</v>
      </c>
      <c r="C283" s="13">
        <v>29630.0</v>
      </c>
      <c r="D283" s="13">
        <v>27945.0</v>
      </c>
      <c r="E283" s="13">
        <v>43246.0</v>
      </c>
      <c r="F283" s="13">
        <v>27054.0</v>
      </c>
      <c r="G283" s="13">
        <v>28998.0</v>
      </c>
      <c r="H283" s="13">
        <f t="shared" si="1"/>
        <v>156873</v>
      </c>
      <c r="T283" s="16"/>
      <c r="U283" s="16"/>
      <c r="V283" s="16"/>
      <c r="W283" s="16"/>
      <c r="X283" s="16"/>
      <c r="Z283" s="16"/>
    </row>
    <row r="284">
      <c r="A284" s="11" t="s">
        <v>333</v>
      </c>
      <c r="B284" s="12" t="s">
        <v>335</v>
      </c>
      <c r="C284" s="13">
        <v>32856.0</v>
      </c>
      <c r="D284" s="13">
        <v>36224.0</v>
      </c>
      <c r="E284" s="13">
        <v>21431.0</v>
      </c>
      <c r="F284" s="13">
        <v>24684.0</v>
      </c>
      <c r="G284" s="13">
        <v>36792.0</v>
      </c>
      <c r="H284" s="13">
        <f t="shared" si="1"/>
        <v>151987</v>
      </c>
      <c r="T284" s="16"/>
      <c r="U284" s="16"/>
      <c r="V284" s="16"/>
      <c r="W284" s="16"/>
      <c r="X284" s="16"/>
      <c r="Z284" s="16"/>
    </row>
    <row r="285">
      <c r="A285" s="11" t="s">
        <v>333</v>
      </c>
      <c r="B285" s="12" t="s">
        <v>336</v>
      </c>
      <c r="C285" s="13">
        <v>34401.0</v>
      </c>
      <c r="D285" s="13">
        <v>35338.0</v>
      </c>
      <c r="E285" s="13">
        <v>31427.0</v>
      </c>
      <c r="F285" s="13">
        <v>51423.0</v>
      </c>
      <c r="G285" s="13">
        <v>54674.0</v>
      </c>
      <c r="H285" s="13">
        <f t="shared" si="1"/>
        <v>207263</v>
      </c>
      <c r="T285" s="16"/>
      <c r="U285" s="16"/>
      <c r="V285" s="16"/>
      <c r="W285" s="16"/>
      <c r="X285" s="16"/>
      <c r="Z285" s="16"/>
    </row>
    <row r="286">
      <c r="A286" s="11" t="s">
        <v>333</v>
      </c>
      <c r="B286" s="12" t="s">
        <v>337</v>
      </c>
      <c r="C286" s="13">
        <v>55618.0</v>
      </c>
      <c r="D286" s="13">
        <v>43636.0</v>
      </c>
      <c r="E286" s="13">
        <v>22799.0</v>
      </c>
      <c r="F286" s="13">
        <v>50456.0</v>
      </c>
      <c r="G286" s="13">
        <v>34764.0</v>
      </c>
      <c r="H286" s="13">
        <f t="shared" si="1"/>
        <v>207273</v>
      </c>
      <c r="T286" s="16"/>
      <c r="U286" s="16"/>
      <c r="V286" s="16"/>
      <c r="W286" s="16"/>
      <c r="X286" s="16"/>
      <c r="Z286" s="16"/>
    </row>
    <row r="287">
      <c r="A287" s="11" t="s">
        <v>333</v>
      </c>
      <c r="B287" s="12" t="s">
        <v>338</v>
      </c>
      <c r="C287" s="13">
        <v>30612.0</v>
      </c>
      <c r="D287" s="13">
        <v>36495.0</v>
      </c>
      <c r="E287" s="13">
        <v>46990.0</v>
      </c>
      <c r="F287" s="13">
        <v>47160.0</v>
      </c>
      <c r="G287" s="13">
        <v>50060.0</v>
      </c>
      <c r="H287" s="13">
        <f t="shared" si="1"/>
        <v>211317</v>
      </c>
      <c r="T287" s="16"/>
      <c r="U287" s="16"/>
      <c r="V287" s="16"/>
      <c r="W287" s="16"/>
      <c r="X287" s="16"/>
      <c r="Z287" s="16"/>
    </row>
    <row r="288">
      <c r="A288" s="11" t="s">
        <v>339</v>
      </c>
      <c r="B288" s="12" t="s">
        <v>340</v>
      </c>
      <c r="C288" s="13">
        <v>20973.0</v>
      </c>
      <c r="D288" s="13">
        <v>23449.0</v>
      </c>
      <c r="E288" s="13">
        <v>28583.0</v>
      </c>
      <c r="F288" s="13">
        <v>55265.0</v>
      </c>
      <c r="G288" s="13">
        <v>29886.0</v>
      </c>
      <c r="H288" s="13">
        <f t="shared" si="1"/>
        <v>158156</v>
      </c>
      <c r="T288" s="16"/>
      <c r="U288" s="16"/>
      <c r="V288" s="16"/>
      <c r="W288" s="16"/>
      <c r="X288" s="16"/>
      <c r="Z288" s="16"/>
    </row>
    <row r="289">
      <c r="A289" s="11" t="s">
        <v>339</v>
      </c>
      <c r="B289" s="12" t="s">
        <v>341</v>
      </c>
      <c r="C289" s="13">
        <v>45356.0</v>
      </c>
      <c r="D289" s="13">
        <v>48106.0</v>
      </c>
      <c r="E289" s="13">
        <v>23679.0</v>
      </c>
      <c r="F289" s="13">
        <v>23661.0</v>
      </c>
      <c r="G289" s="13">
        <v>46795.0</v>
      </c>
      <c r="H289" s="13">
        <f t="shared" si="1"/>
        <v>187597</v>
      </c>
      <c r="T289" s="16"/>
      <c r="U289" s="16"/>
      <c r="V289" s="16"/>
      <c r="W289" s="16"/>
      <c r="X289" s="16"/>
      <c r="Z289" s="16"/>
    </row>
    <row r="290">
      <c r="A290" s="11" t="s">
        <v>339</v>
      </c>
      <c r="B290" s="12" t="s">
        <v>342</v>
      </c>
      <c r="C290" s="13">
        <v>22836.0</v>
      </c>
      <c r="D290" s="13">
        <v>43566.0</v>
      </c>
      <c r="E290" s="13">
        <v>55974.0</v>
      </c>
      <c r="F290" s="13">
        <v>48542.0</v>
      </c>
      <c r="G290" s="13">
        <v>41169.0</v>
      </c>
      <c r="H290" s="13">
        <f t="shared" si="1"/>
        <v>212087</v>
      </c>
      <c r="T290" s="16"/>
      <c r="U290" s="16"/>
      <c r="V290" s="16"/>
      <c r="W290" s="16"/>
      <c r="X290" s="16"/>
      <c r="Z290" s="16"/>
    </row>
    <row r="291">
      <c r="A291" s="11" t="s">
        <v>339</v>
      </c>
      <c r="B291" s="12" t="s">
        <v>99</v>
      </c>
      <c r="C291" s="13">
        <v>53181.0</v>
      </c>
      <c r="D291" s="13">
        <v>42355.0</v>
      </c>
      <c r="E291" s="13">
        <v>23828.0</v>
      </c>
      <c r="F291" s="13">
        <v>35074.0</v>
      </c>
      <c r="G291" s="13">
        <v>40887.0</v>
      </c>
      <c r="H291" s="13">
        <f t="shared" si="1"/>
        <v>195325</v>
      </c>
      <c r="T291" s="16"/>
      <c r="U291" s="16"/>
      <c r="V291" s="16"/>
      <c r="W291" s="16"/>
      <c r="X291" s="16"/>
      <c r="Z291" s="16"/>
    </row>
    <row r="292">
      <c r="T292" s="16"/>
      <c r="U292" s="16"/>
      <c r="V292" s="16"/>
      <c r="W292" s="16"/>
      <c r="X292" s="16"/>
      <c r="Z292" s="16"/>
    </row>
    <row r="293">
      <c r="T293" s="16"/>
      <c r="U293" s="16"/>
      <c r="V293" s="16"/>
      <c r="W293" s="16"/>
      <c r="X293" s="16"/>
      <c r="Z293" s="16"/>
    </row>
    <row r="294">
      <c r="T294" s="16"/>
      <c r="U294" s="16"/>
      <c r="V294" s="16"/>
      <c r="W294" s="16"/>
      <c r="X294" s="16"/>
      <c r="Z294" s="16"/>
    </row>
    <row r="295">
      <c r="T295" s="16"/>
      <c r="U295" s="16"/>
      <c r="V295" s="16"/>
      <c r="W295" s="16"/>
      <c r="X295" s="16"/>
      <c r="Z295" s="16"/>
    </row>
    <row r="296">
      <c r="T296" s="16"/>
      <c r="U296" s="16"/>
      <c r="V296" s="16"/>
      <c r="W296" s="16"/>
      <c r="X296" s="16"/>
      <c r="Z296" s="16"/>
    </row>
    <row r="297">
      <c r="T297" s="16"/>
      <c r="U297" s="16"/>
      <c r="V297" s="16"/>
      <c r="W297" s="16"/>
      <c r="X297" s="16"/>
      <c r="Z297" s="16"/>
    </row>
    <row r="298">
      <c r="T298" s="16"/>
      <c r="U298" s="16"/>
      <c r="V298" s="16"/>
      <c r="W298" s="16"/>
      <c r="X298" s="16"/>
      <c r="Z298" s="16"/>
    </row>
    <row r="299">
      <c r="T299" s="16"/>
      <c r="U299" s="16"/>
      <c r="V299" s="16"/>
      <c r="W299" s="16"/>
      <c r="X299" s="16"/>
      <c r="Z299" s="16"/>
    </row>
    <row r="300">
      <c r="T300" s="16"/>
      <c r="U300" s="16"/>
      <c r="V300" s="16"/>
      <c r="W300" s="16"/>
      <c r="X300" s="16"/>
      <c r="Z300" s="16"/>
    </row>
    <row r="301">
      <c r="T301" s="16"/>
      <c r="U301" s="16"/>
      <c r="V301" s="16"/>
      <c r="W301" s="16"/>
      <c r="X301" s="16"/>
      <c r="Z301" s="16"/>
    </row>
    <row r="302">
      <c r="T302" s="16"/>
      <c r="U302" s="16"/>
      <c r="V302" s="16"/>
      <c r="W302" s="16"/>
      <c r="X302" s="16"/>
      <c r="Z302" s="16"/>
    </row>
    <row r="303">
      <c r="T303" s="16"/>
      <c r="U303" s="16"/>
      <c r="V303" s="16"/>
      <c r="W303" s="16"/>
      <c r="X303" s="16"/>
      <c r="Z303" s="16"/>
    </row>
    <row r="304">
      <c r="T304" s="16"/>
      <c r="U304" s="16"/>
      <c r="V304" s="16"/>
      <c r="W304" s="16"/>
      <c r="X304" s="16"/>
      <c r="Z304" s="16"/>
    </row>
    <row r="305">
      <c r="T305" s="16"/>
      <c r="U305" s="16"/>
      <c r="V305" s="16"/>
      <c r="W305" s="16"/>
      <c r="X305" s="16"/>
      <c r="Z305" s="16"/>
    </row>
    <row r="306">
      <c r="T306" s="16"/>
      <c r="U306" s="16"/>
      <c r="V306" s="16"/>
      <c r="W306" s="16"/>
      <c r="X306" s="16"/>
      <c r="Z306" s="16"/>
    </row>
    <row r="307">
      <c r="T307" s="16"/>
      <c r="U307" s="16"/>
      <c r="V307" s="16"/>
      <c r="W307" s="16"/>
      <c r="X307" s="16"/>
      <c r="Z307" s="16"/>
    </row>
    <row r="308">
      <c r="T308" s="16"/>
      <c r="U308" s="16"/>
      <c r="V308" s="16"/>
      <c r="W308" s="16"/>
      <c r="X308" s="16"/>
      <c r="Z308" s="16"/>
    </row>
    <row r="309">
      <c r="T309" s="16"/>
      <c r="U309" s="16"/>
      <c r="V309" s="16"/>
      <c r="W309" s="16"/>
      <c r="X309" s="16"/>
      <c r="Z309" s="16"/>
    </row>
    <row r="310">
      <c r="T310" s="16"/>
      <c r="U310" s="16"/>
      <c r="V310" s="16"/>
      <c r="W310" s="16"/>
      <c r="X310" s="16"/>
      <c r="Z310" s="16"/>
    </row>
    <row r="311">
      <c r="T311" s="16"/>
      <c r="U311" s="16"/>
      <c r="V311" s="16"/>
      <c r="W311" s="16"/>
      <c r="X311" s="16"/>
      <c r="Z311" s="16"/>
    </row>
    <row r="312">
      <c r="T312" s="16"/>
      <c r="U312" s="16"/>
      <c r="V312" s="16"/>
      <c r="W312" s="16"/>
      <c r="X312" s="16"/>
      <c r="Z312" s="16"/>
    </row>
    <row r="313">
      <c r="T313" s="16"/>
      <c r="U313" s="16"/>
      <c r="V313" s="16"/>
      <c r="W313" s="16"/>
      <c r="X313" s="16"/>
      <c r="Z313" s="16"/>
    </row>
    <row r="314">
      <c r="T314" s="16"/>
      <c r="U314" s="16"/>
      <c r="V314" s="16"/>
      <c r="W314" s="16"/>
      <c r="X314" s="16"/>
      <c r="Z314" s="16"/>
    </row>
    <row r="315">
      <c r="T315" s="16"/>
      <c r="U315" s="16"/>
      <c r="V315" s="16"/>
      <c r="W315" s="16"/>
      <c r="X315" s="16"/>
      <c r="Z315" s="16"/>
    </row>
    <row r="316">
      <c r="T316" s="16"/>
      <c r="U316" s="16"/>
      <c r="V316" s="16"/>
      <c r="W316" s="16"/>
      <c r="X316" s="16"/>
      <c r="Z316" s="16"/>
    </row>
    <row r="317">
      <c r="T317" s="16"/>
      <c r="U317" s="16"/>
      <c r="V317" s="16"/>
      <c r="W317" s="16"/>
      <c r="X317" s="16"/>
      <c r="Z317" s="16"/>
    </row>
    <row r="318">
      <c r="T318" s="16"/>
      <c r="U318" s="16"/>
      <c r="V318" s="16"/>
      <c r="W318" s="16"/>
      <c r="X318" s="16"/>
      <c r="Z318" s="16"/>
    </row>
    <row r="319">
      <c r="T319" s="16"/>
      <c r="U319" s="16"/>
      <c r="V319" s="16"/>
      <c r="W319" s="16"/>
      <c r="X319" s="16"/>
      <c r="Z319" s="16"/>
    </row>
    <row r="320">
      <c r="T320" s="16"/>
      <c r="U320" s="16"/>
      <c r="V320" s="16"/>
      <c r="W320" s="16"/>
      <c r="X320" s="16"/>
      <c r="Z320" s="16"/>
    </row>
    <row r="321">
      <c r="T321" s="16"/>
      <c r="U321" s="16"/>
      <c r="V321" s="16"/>
      <c r="W321" s="16"/>
      <c r="X321" s="16"/>
      <c r="Z321" s="16"/>
    </row>
    <row r="322">
      <c r="T322" s="16"/>
      <c r="U322" s="16"/>
      <c r="V322" s="16"/>
      <c r="W322" s="16"/>
      <c r="X322" s="16"/>
      <c r="Z322" s="16"/>
    </row>
    <row r="323">
      <c r="T323" s="16"/>
      <c r="U323" s="16"/>
      <c r="V323" s="16"/>
      <c r="W323" s="16"/>
      <c r="X323" s="16"/>
      <c r="Z323" s="16"/>
    </row>
    <row r="324">
      <c r="T324" s="16"/>
      <c r="U324" s="16"/>
      <c r="V324" s="16"/>
      <c r="W324" s="16"/>
      <c r="X324" s="16"/>
      <c r="Z324" s="16"/>
    </row>
    <row r="325">
      <c r="T325" s="16"/>
      <c r="U325" s="16"/>
      <c r="V325" s="16"/>
      <c r="W325" s="16"/>
      <c r="X325" s="16"/>
      <c r="Z325" s="16"/>
    </row>
    <row r="326">
      <c r="T326" s="16"/>
      <c r="U326" s="16"/>
      <c r="V326" s="16"/>
      <c r="W326" s="16"/>
      <c r="X326" s="16"/>
      <c r="Z326" s="16"/>
    </row>
    <row r="327">
      <c r="T327" s="16"/>
      <c r="U327" s="16"/>
      <c r="V327" s="16"/>
      <c r="W327" s="16"/>
      <c r="X327" s="16"/>
      <c r="Z327" s="16"/>
    </row>
    <row r="328">
      <c r="T328" s="16"/>
      <c r="U328" s="16"/>
      <c r="V328" s="16"/>
      <c r="W328" s="16"/>
      <c r="X328" s="16"/>
      <c r="Z328" s="16"/>
    </row>
    <row r="329">
      <c r="T329" s="16"/>
      <c r="U329" s="16"/>
      <c r="V329" s="16"/>
      <c r="W329" s="16"/>
      <c r="X329" s="16"/>
      <c r="Z329" s="16"/>
    </row>
    <row r="330">
      <c r="T330" s="16"/>
      <c r="U330" s="16"/>
      <c r="V330" s="16"/>
      <c r="W330" s="16"/>
      <c r="X330" s="16"/>
      <c r="Z330" s="16"/>
    </row>
    <row r="331">
      <c r="T331" s="16"/>
      <c r="U331" s="16"/>
      <c r="V331" s="16"/>
      <c r="W331" s="16"/>
      <c r="X331" s="16"/>
      <c r="Z331" s="16"/>
    </row>
    <row r="332">
      <c r="T332" s="16"/>
      <c r="U332" s="16"/>
      <c r="V332" s="16"/>
      <c r="W332" s="16"/>
      <c r="X332" s="16"/>
      <c r="Z332" s="16"/>
    </row>
    <row r="333">
      <c r="T333" s="16"/>
      <c r="U333" s="16"/>
      <c r="V333" s="16"/>
      <c r="W333" s="16"/>
      <c r="X333" s="16"/>
      <c r="Z333" s="16"/>
    </row>
    <row r="334">
      <c r="T334" s="16"/>
      <c r="U334" s="16"/>
      <c r="V334" s="16"/>
      <c r="W334" s="16"/>
      <c r="X334" s="16"/>
      <c r="Z334" s="16"/>
    </row>
    <row r="335">
      <c r="T335" s="16"/>
      <c r="U335" s="16"/>
      <c r="V335" s="16"/>
      <c r="W335" s="16"/>
      <c r="X335" s="16"/>
      <c r="Z335" s="16"/>
    </row>
    <row r="336">
      <c r="T336" s="16"/>
      <c r="U336" s="16"/>
      <c r="V336" s="16"/>
      <c r="W336" s="16"/>
      <c r="X336" s="16"/>
      <c r="Z336" s="16"/>
    </row>
    <row r="337">
      <c r="T337" s="16"/>
      <c r="U337" s="16"/>
      <c r="V337" s="16"/>
      <c r="W337" s="16"/>
      <c r="X337" s="16"/>
      <c r="Z337" s="16"/>
    </row>
    <row r="338">
      <c r="T338" s="16"/>
      <c r="U338" s="16"/>
      <c r="V338" s="16"/>
      <c r="W338" s="16"/>
      <c r="X338" s="16"/>
      <c r="Z338" s="16"/>
    </row>
    <row r="339">
      <c r="T339" s="16"/>
      <c r="U339" s="16"/>
      <c r="V339" s="16"/>
      <c r="W339" s="16"/>
      <c r="X339" s="16"/>
      <c r="Z339" s="16"/>
    </row>
    <row r="340">
      <c r="T340" s="16"/>
      <c r="U340" s="16"/>
      <c r="V340" s="16"/>
      <c r="W340" s="16"/>
      <c r="X340" s="16"/>
      <c r="Z340" s="16"/>
    </row>
    <row r="341">
      <c r="T341" s="16"/>
      <c r="U341" s="16"/>
      <c r="V341" s="16"/>
      <c r="W341" s="16"/>
      <c r="X341" s="16"/>
      <c r="Z341" s="16"/>
    </row>
    <row r="342">
      <c r="T342" s="16"/>
      <c r="U342" s="16"/>
      <c r="V342" s="16"/>
      <c r="W342" s="16"/>
      <c r="X342" s="16"/>
      <c r="Z342" s="16"/>
    </row>
    <row r="343">
      <c r="T343" s="16"/>
      <c r="U343" s="16"/>
      <c r="V343" s="16"/>
      <c r="W343" s="16"/>
      <c r="X343" s="16"/>
      <c r="Z343" s="16"/>
    </row>
    <row r="344">
      <c r="T344" s="16"/>
      <c r="U344" s="16"/>
      <c r="V344" s="16"/>
      <c r="W344" s="16"/>
      <c r="X344" s="16"/>
      <c r="Z344" s="16"/>
    </row>
    <row r="345">
      <c r="T345" s="16"/>
      <c r="U345" s="16"/>
      <c r="V345" s="16"/>
      <c r="W345" s="16"/>
      <c r="X345" s="16"/>
      <c r="Z345" s="16"/>
    </row>
    <row r="346">
      <c r="T346" s="16"/>
      <c r="U346" s="16"/>
      <c r="V346" s="16"/>
      <c r="W346" s="16"/>
      <c r="X346" s="16"/>
      <c r="Z346" s="16"/>
    </row>
    <row r="347">
      <c r="T347" s="16"/>
      <c r="U347" s="16"/>
      <c r="V347" s="16"/>
      <c r="W347" s="16"/>
      <c r="X347" s="16"/>
      <c r="Z347" s="16"/>
    </row>
    <row r="348">
      <c r="T348" s="16"/>
      <c r="U348" s="16"/>
      <c r="V348" s="16"/>
      <c r="W348" s="16"/>
      <c r="X348" s="16"/>
      <c r="Z348" s="16"/>
    </row>
    <row r="349">
      <c r="T349" s="16"/>
      <c r="U349" s="16"/>
      <c r="V349" s="16"/>
      <c r="W349" s="16"/>
      <c r="X349" s="16"/>
      <c r="Z349" s="16"/>
    </row>
    <row r="350">
      <c r="T350" s="16"/>
      <c r="U350" s="16"/>
      <c r="V350" s="16"/>
      <c r="W350" s="16"/>
      <c r="X350" s="16"/>
      <c r="Z350" s="16"/>
    </row>
    <row r="351">
      <c r="T351" s="16"/>
      <c r="U351" s="16"/>
      <c r="V351" s="16"/>
      <c r="W351" s="16"/>
      <c r="X351" s="16"/>
      <c r="Z351" s="16"/>
    </row>
    <row r="352">
      <c r="T352" s="16"/>
      <c r="U352" s="16"/>
      <c r="V352" s="16"/>
      <c r="W352" s="16"/>
      <c r="X352" s="16"/>
      <c r="Z352" s="16"/>
    </row>
    <row r="353">
      <c r="T353" s="16"/>
      <c r="U353" s="16"/>
      <c r="V353" s="16"/>
      <c r="W353" s="16"/>
      <c r="X353" s="16"/>
      <c r="Z353" s="16"/>
    </row>
    <row r="354">
      <c r="T354" s="16"/>
      <c r="U354" s="16"/>
      <c r="V354" s="16"/>
      <c r="W354" s="16"/>
      <c r="X354" s="16"/>
      <c r="Z354" s="16"/>
    </row>
    <row r="355">
      <c r="T355" s="16"/>
      <c r="U355" s="16"/>
      <c r="V355" s="16"/>
      <c r="W355" s="16"/>
      <c r="X355" s="16"/>
      <c r="Z355" s="16"/>
    </row>
    <row r="356">
      <c r="T356" s="16"/>
      <c r="U356" s="16"/>
      <c r="V356" s="16"/>
      <c r="W356" s="16"/>
      <c r="X356" s="16"/>
      <c r="Z356" s="16"/>
    </row>
    <row r="357">
      <c r="T357" s="16"/>
      <c r="U357" s="16"/>
      <c r="V357" s="16"/>
      <c r="W357" s="16"/>
      <c r="X357" s="16"/>
      <c r="Z357" s="16"/>
    </row>
    <row r="358">
      <c r="T358" s="16"/>
      <c r="U358" s="16"/>
      <c r="V358" s="16"/>
      <c r="W358" s="16"/>
      <c r="X358" s="16"/>
      <c r="Z358" s="16"/>
    </row>
    <row r="359">
      <c r="T359" s="16"/>
      <c r="U359" s="16"/>
      <c r="V359" s="16"/>
      <c r="W359" s="16"/>
      <c r="X359" s="16"/>
      <c r="Z359" s="16"/>
    </row>
    <row r="360">
      <c r="T360" s="16"/>
      <c r="U360" s="16"/>
      <c r="V360" s="16"/>
      <c r="W360" s="16"/>
      <c r="X360" s="16"/>
      <c r="Z360" s="16"/>
    </row>
    <row r="361">
      <c r="T361" s="16"/>
      <c r="U361" s="16"/>
      <c r="V361" s="16"/>
      <c r="W361" s="16"/>
      <c r="X361" s="16"/>
      <c r="Z361" s="16"/>
    </row>
    <row r="362">
      <c r="T362" s="16"/>
      <c r="U362" s="16"/>
      <c r="V362" s="16"/>
      <c r="W362" s="16"/>
      <c r="X362" s="16"/>
      <c r="Z362" s="16"/>
    </row>
    <row r="363">
      <c r="T363" s="16"/>
      <c r="U363" s="16"/>
      <c r="V363" s="16"/>
      <c r="W363" s="16"/>
      <c r="X363" s="16"/>
      <c r="Z363" s="16"/>
    </row>
    <row r="364">
      <c r="T364" s="16"/>
      <c r="U364" s="16"/>
      <c r="V364" s="16"/>
      <c r="W364" s="16"/>
      <c r="X364" s="16"/>
      <c r="Z364" s="16"/>
    </row>
    <row r="365">
      <c r="T365" s="16"/>
      <c r="U365" s="16"/>
      <c r="V365" s="16"/>
      <c r="W365" s="16"/>
      <c r="X365" s="16"/>
      <c r="Z365" s="16"/>
    </row>
    <row r="366">
      <c r="T366" s="16"/>
      <c r="U366" s="16"/>
      <c r="V366" s="16"/>
      <c r="W366" s="16"/>
      <c r="X366" s="16"/>
      <c r="Z366" s="16"/>
    </row>
    <row r="367">
      <c r="T367" s="16"/>
      <c r="U367" s="16"/>
      <c r="V367" s="16"/>
      <c r="W367" s="16"/>
      <c r="X367" s="16"/>
      <c r="Z367" s="16"/>
    </row>
    <row r="368">
      <c r="T368" s="16"/>
      <c r="U368" s="16"/>
      <c r="V368" s="16"/>
      <c r="W368" s="16"/>
      <c r="X368" s="16"/>
      <c r="Z368" s="16"/>
    </row>
    <row r="369">
      <c r="T369" s="16"/>
      <c r="U369" s="16"/>
      <c r="V369" s="16"/>
      <c r="W369" s="16"/>
      <c r="X369" s="16"/>
      <c r="Z369" s="16"/>
    </row>
    <row r="370">
      <c r="T370" s="16"/>
      <c r="U370" s="16"/>
      <c r="V370" s="16"/>
      <c r="W370" s="16"/>
      <c r="X370" s="16"/>
      <c r="Z370" s="16"/>
    </row>
    <row r="371">
      <c r="T371" s="16"/>
      <c r="U371" s="16"/>
      <c r="V371" s="16"/>
      <c r="W371" s="16"/>
      <c r="X371" s="16"/>
      <c r="Z371" s="16"/>
    </row>
    <row r="372">
      <c r="T372" s="16"/>
      <c r="U372" s="16"/>
      <c r="V372" s="16"/>
      <c r="W372" s="16"/>
      <c r="X372" s="16"/>
      <c r="Z372" s="16"/>
    </row>
    <row r="373">
      <c r="T373" s="16"/>
      <c r="U373" s="16"/>
      <c r="V373" s="16"/>
      <c r="W373" s="16"/>
      <c r="X373" s="16"/>
      <c r="Z373" s="16"/>
    </row>
    <row r="374">
      <c r="T374" s="16"/>
      <c r="U374" s="16"/>
      <c r="V374" s="16"/>
      <c r="W374" s="16"/>
      <c r="X374" s="16"/>
      <c r="Z374" s="16"/>
    </row>
    <row r="375">
      <c r="T375" s="16"/>
      <c r="U375" s="16"/>
      <c r="V375" s="16"/>
      <c r="W375" s="16"/>
      <c r="X375" s="16"/>
      <c r="Z375" s="16"/>
    </row>
    <row r="376">
      <c r="T376" s="16"/>
      <c r="U376" s="16"/>
      <c r="V376" s="16"/>
      <c r="W376" s="16"/>
      <c r="X376" s="16"/>
      <c r="Z376" s="16"/>
    </row>
    <row r="377">
      <c r="T377" s="16"/>
      <c r="U377" s="16"/>
      <c r="V377" s="16"/>
      <c r="W377" s="16"/>
      <c r="X377" s="16"/>
      <c r="Z377" s="16"/>
    </row>
    <row r="378">
      <c r="T378" s="16"/>
      <c r="U378" s="16"/>
      <c r="V378" s="16"/>
      <c r="W378" s="16"/>
      <c r="X378" s="16"/>
      <c r="Z378" s="16"/>
    </row>
    <row r="379">
      <c r="T379" s="16"/>
      <c r="U379" s="16"/>
      <c r="V379" s="16"/>
      <c r="W379" s="16"/>
      <c r="X379" s="16"/>
      <c r="Z379" s="16"/>
    </row>
    <row r="380">
      <c r="T380" s="16"/>
      <c r="U380" s="16"/>
      <c r="V380" s="16"/>
      <c r="W380" s="16"/>
      <c r="X380" s="16"/>
      <c r="Z380" s="16"/>
    </row>
    <row r="381">
      <c r="T381" s="16"/>
      <c r="U381" s="16"/>
      <c r="V381" s="16"/>
      <c r="W381" s="16"/>
      <c r="X381" s="16"/>
      <c r="Z381" s="16"/>
    </row>
    <row r="382">
      <c r="T382" s="16"/>
      <c r="U382" s="16"/>
      <c r="V382" s="16"/>
      <c r="W382" s="16"/>
      <c r="X382" s="16"/>
      <c r="Z382" s="16"/>
    </row>
    <row r="383">
      <c r="T383" s="16"/>
      <c r="U383" s="16"/>
      <c r="V383" s="16"/>
      <c r="W383" s="16"/>
      <c r="X383" s="16"/>
      <c r="Z383" s="16"/>
    </row>
    <row r="384">
      <c r="T384" s="16"/>
      <c r="U384" s="16"/>
      <c r="V384" s="16"/>
      <c r="W384" s="16"/>
      <c r="X384" s="16"/>
      <c r="Z384" s="16"/>
    </row>
    <row r="385">
      <c r="T385" s="16"/>
      <c r="U385" s="16"/>
      <c r="V385" s="16"/>
      <c r="W385" s="16"/>
      <c r="X385" s="16"/>
      <c r="Z385" s="16"/>
    </row>
    <row r="386">
      <c r="T386" s="16"/>
      <c r="U386" s="16"/>
      <c r="V386" s="16"/>
      <c r="W386" s="16"/>
      <c r="X386" s="16"/>
      <c r="Z386" s="16"/>
    </row>
    <row r="387">
      <c r="T387" s="16"/>
      <c r="U387" s="16"/>
      <c r="V387" s="16"/>
      <c r="W387" s="16"/>
      <c r="X387" s="16"/>
      <c r="Z387" s="16"/>
    </row>
    <row r="388">
      <c r="T388" s="16"/>
      <c r="U388" s="16"/>
      <c r="V388" s="16"/>
      <c r="W388" s="16"/>
      <c r="X388" s="16"/>
      <c r="Z388" s="16"/>
    </row>
    <row r="389">
      <c r="T389" s="16"/>
      <c r="U389" s="16"/>
      <c r="V389" s="16"/>
      <c r="W389" s="16"/>
      <c r="X389" s="16"/>
      <c r="Z389" s="16"/>
    </row>
    <row r="390">
      <c r="T390" s="16"/>
      <c r="U390" s="16"/>
      <c r="V390" s="16"/>
      <c r="W390" s="16"/>
      <c r="X390" s="16"/>
      <c r="Z390" s="16"/>
    </row>
    <row r="391">
      <c r="T391" s="16"/>
      <c r="U391" s="16"/>
      <c r="V391" s="16"/>
      <c r="W391" s="16"/>
      <c r="X391" s="16"/>
      <c r="Z391" s="16"/>
    </row>
    <row r="392">
      <c r="T392" s="16"/>
      <c r="U392" s="16"/>
      <c r="V392" s="16"/>
      <c r="W392" s="16"/>
      <c r="X392" s="16"/>
      <c r="Z392" s="16"/>
    </row>
    <row r="393">
      <c r="T393" s="16"/>
      <c r="U393" s="16"/>
      <c r="V393" s="16"/>
      <c r="W393" s="16"/>
      <c r="X393" s="16"/>
      <c r="Z393" s="16"/>
    </row>
    <row r="394">
      <c r="T394" s="16"/>
      <c r="U394" s="16"/>
      <c r="V394" s="16"/>
      <c r="W394" s="16"/>
      <c r="X394" s="16"/>
      <c r="Z394" s="16"/>
    </row>
    <row r="395">
      <c r="T395" s="16"/>
      <c r="U395" s="16"/>
      <c r="V395" s="16"/>
      <c r="W395" s="16"/>
      <c r="X395" s="16"/>
      <c r="Z395" s="16"/>
    </row>
    <row r="396">
      <c r="T396" s="16"/>
      <c r="U396" s="16"/>
      <c r="V396" s="16"/>
      <c r="W396" s="16"/>
      <c r="X396" s="16"/>
      <c r="Z396" s="16"/>
    </row>
    <row r="397">
      <c r="T397" s="16"/>
      <c r="U397" s="16"/>
      <c r="V397" s="16"/>
      <c r="W397" s="16"/>
      <c r="X397" s="16"/>
      <c r="Z397" s="16"/>
    </row>
    <row r="398">
      <c r="T398" s="16"/>
      <c r="U398" s="16"/>
      <c r="V398" s="16"/>
      <c r="W398" s="16"/>
      <c r="X398" s="16"/>
      <c r="Z398" s="16"/>
    </row>
    <row r="399">
      <c r="T399" s="16"/>
      <c r="U399" s="16"/>
      <c r="V399" s="16"/>
      <c r="W399" s="16"/>
      <c r="X399" s="16"/>
      <c r="Z399" s="16"/>
    </row>
    <row r="400">
      <c r="T400" s="16"/>
      <c r="U400" s="16"/>
      <c r="V400" s="16"/>
      <c r="W400" s="16"/>
      <c r="X400" s="16"/>
      <c r="Z400" s="16"/>
    </row>
    <row r="401">
      <c r="T401" s="16"/>
      <c r="U401" s="16"/>
      <c r="V401" s="16"/>
      <c r="W401" s="16"/>
      <c r="X401" s="16"/>
      <c r="Z401" s="16"/>
    </row>
    <row r="402">
      <c r="T402" s="16"/>
      <c r="U402" s="16"/>
      <c r="V402" s="16"/>
      <c r="W402" s="16"/>
      <c r="X402" s="16"/>
      <c r="Z402" s="16"/>
    </row>
    <row r="403">
      <c r="T403" s="16"/>
      <c r="U403" s="16"/>
      <c r="V403" s="16"/>
      <c r="W403" s="16"/>
      <c r="X403" s="16"/>
      <c r="Z403" s="16"/>
    </row>
    <row r="404">
      <c r="T404" s="16"/>
      <c r="U404" s="16"/>
      <c r="V404" s="16"/>
      <c r="W404" s="16"/>
      <c r="X404" s="16"/>
      <c r="Z404" s="16"/>
    </row>
    <row r="405">
      <c r="T405" s="16"/>
      <c r="U405" s="16"/>
      <c r="V405" s="16"/>
      <c r="W405" s="16"/>
      <c r="X405" s="16"/>
      <c r="Z405" s="16"/>
    </row>
    <row r="406">
      <c r="T406" s="16"/>
      <c r="U406" s="16"/>
      <c r="V406" s="16"/>
      <c r="W406" s="16"/>
      <c r="X406" s="16"/>
      <c r="Z406" s="16"/>
    </row>
    <row r="407">
      <c r="T407" s="16"/>
      <c r="U407" s="16"/>
      <c r="V407" s="16"/>
      <c r="W407" s="16"/>
      <c r="X407" s="16"/>
      <c r="Z407" s="16"/>
    </row>
    <row r="408">
      <c r="T408" s="16"/>
      <c r="U408" s="16"/>
      <c r="V408" s="16"/>
      <c r="W408" s="16"/>
      <c r="X408" s="16"/>
      <c r="Z408" s="16"/>
    </row>
    <row r="409">
      <c r="T409" s="16"/>
      <c r="U409" s="16"/>
      <c r="V409" s="16"/>
      <c r="W409" s="16"/>
      <c r="X409" s="16"/>
      <c r="Z409" s="16"/>
    </row>
    <row r="410">
      <c r="T410" s="16"/>
      <c r="U410" s="16"/>
      <c r="V410" s="16"/>
      <c r="W410" s="16"/>
      <c r="X410" s="16"/>
      <c r="Z410" s="16"/>
    </row>
    <row r="411">
      <c r="T411" s="16"/>
      <c r="U411" s="16"/>
      <c r="V411" s="16"/>
      <c r="W411" s="16"/>
      <c r="X411" s="16"/>
      <c r="Z411" s="16"/>
    </row>
    <row r="412">
      <c r="T412" s="16"/>
      <c r="U412" s="16"/>
      <c r="V412" s="16"/>
      <c r="W412" s="16"/>
      <c r="X412" s="16"/>
      <c r="Z412" s="16"/>
    </row>
    <row r="413">
      <c r="T413" s="16"/>
      <c r="U413" s="16"/>
      <c r="V413" s="16"/>
      <c r="W413" s="16"/>
      <c r="X413" s="16"/>
      <c r="Z413" s="16"/>
    </row>
    <row r="414">
      <c r="T414" s="16"/>
      <c r="U414" s="16"/>
      <c r="V414" s="16"/>
      <c r="W414" s="16"/>
      <c r="X414" s="16"/>
      <c r="Z414" s="16"/>
    </row>
    <row r="415">
      <c r="T415" s="16"/>
      <c r="U415" s="16"/>
      <c r="V415" s="16"/>
      <c r="W415" s="16"/>
      <c r="X415" s="16"/>
      <c r="Z415" s="16"/>
    </row>
    <row r="416">
      <c r="T416" s="16"/>
      <c r="U416" s="16"/>
      <c r="V416" s="16"/>
      <c r="W416" s="16"/>
      <c r="X416" s="16"/>
      <c r="Z416" s="16"/>
    </row>
    <row r="417">
      <c r="T417" s="16"/>
      <c r="U417" s="16"/>
      <c r="V417" s="16"/>
      <c r="W417" s="16"/>
      <c r="X417" s="16"/>
      <c r="Z417" s="16"/>
    </row>
    <row r="418">
      <c r="T418" s="16"/>
      <c r="U418" s="16"/>
      <c r="V418" s="16"/>
      <c r="W418" s="16"/>
      <c r="X418" s="16"/>
      <c r="Z418" s="16"/>
    </row>
    <row r="419">
      <c r="T419" s="16"/>
      <c r="U419" s="16"/>
      <c r="V419" s="16"/>
      <c r="W419" s="16"/>
      <c r="X419" s="16"/>
      <c r="Z419" s="16"/>
    </row>
    <row r="420">
      <c r="T420" s="16"/>
      <c r="U420" s="16"/>
      <c r="V420" s="16"/>
      <c r="W420" s="16"/>
      <c r="X420" s="16"/>
      <c r="Z420" s="16"/>
    </row>
    <row r="421">
      <c r="T421" s="16"/>
      <c r="U421" s="16"/>
      <c r="V421" s="16"/>
      <c r="W421" s="16"/>
      <c r="X421" s="16"/>
      <c r="Z421" s="16"/>
    </row>
    <row r="422">
      <c r="T422" s="16"/>
      <c r="U422" s="16"/>
      <c r="V422" s="16"/>
      <c r="W422" s="16"/>
      <c r="X422" s="16"/>
      <c r="Z422" s="16"/>
    </row>
    <row r="423">
      <c r="T423" s="16"/>
      <c r="U423" s="16"/>
      <c r="V423" s="16"/>
      <c r="W423" s="16"/>
      <c r="X423" s="16"/>
      <c r="Z423" s="16"/>
    </row>
    <row r="424">
      <c r="T424" s="16"/>
      <c r="U424" s="16"/>
      <c r="V424" s="16"/>
      <c r="W424" s="16"/>
      <c r="X424" s="16"/>
      <c r="Z424" s="16"/>
    </row>
    <row r="425">
      <c r="T425" s="16"/>
      <c r="U425" s="16"/>
      <c r="V425" s="16"/>
      <c r="W425" s="16"/>
      <c r="X425" s="16"/>
      <c r="Z425" s="16"/>
    </row>
    <row r="426">
      <c r="T426" s="16"/>
      <c r="U426" s="16"/>
      <c r="V426" s="16"/>
      <c r="W426" s="16"/>
      <c r="X426" s="16"/>
      <c r="Z426" s="16"/>
    </row>
    <row r="427">
      <c r="T427" s="16"/>
      <c r="U427" s="16"/>
      <c r="V427" s="16"/>
      <c r="W427" s="16"/>
      <c r="X427" s="16"/>
      <c r="Z427" s="16"/>
    </row>
    <row r="428">
      <c r="T428" s="16"/>
      <c r="U428" s="16"/>
      <c r="V428" s="16"/>
      <c r="W428" s="16"/>
      <c r="X428" s="16"/>
      <c r="Z428" s="16"/>
    </row>
    <row r="429">
      <c r="T429" s="16"/>
      <c r="U429" s="16"/>
      <c r="V429" s="16"/>
      <c r="W429" s="16"/>
      <c r="X429" s="16"/>
      <c r="Z429" s="16"/>
    </row>
    <row r="430">
      <c r="T430" s="16"/>
      <c r="U430" s="16"/>
      <c r="V430" s="16"/>
      <c r="W430" s="16"/>
      <c r="X430" s="16"/>
      <c r="Z430" s="16"/>
    </row>
    <row r="431">
      <c r="T431" s="16"/>
      <c r="U431" s="16"/>
      <c r="V431" s="16"/>
      <c r="W431" s="16"/>
      <c r="X431" s="16"/>
      <c r="Z431" s="16"/>
    </row>
    <row r="432">
      <c r="T432" s="16"/>
      <c r="U432" s="16"/>
      <c r="V432" s="16"/>
      <c r="W432" s="16"/>
      <c r="X432" s="16"/>
      <c r="Z432" s="16"/>
    </row>
    <row r="433">
      <c r="T433" s="16"/>
      <c r="U433" s="16"/>
      <c r="V433" s="16"/>
      <c r="W433" s="16"/>
      <c r="X433" s="16"/>
      <c r="Z433" s="16"/>
    </row>
    <row r="434">
      <c r="T434" s="16"/>
      <c r="U434" s="16"/>
      <c r="V434" s="16"/>
      <c r="W434" s="16"/>
      <c r="X434" s="16"/>
      <c r="Z434" s="16"/>
    </row>
    <row r="435">
      <c r="T435" s="16"/>
      <c r="U435" s="16"/>
      <c r="V435" s="16"/>
      <c r="W435" s="16"/>
      <c r="X435" s="16"/>
      <c r="Z435" s="16"/>
    </row>
    <row r="436">
      <c r="T436" s="16"/>
      <c r="U436" s="16"/>
      <c r="V436" s="16"/>
      <c r="W436" s="16"/>
      <c r="X436" s="16"/>
      <c r="Z436" s="16"/>
    </row>
    <row r="437">
      <c r="T437" s="16"/>
      <c r="U437" s="16"/>
      <c r="V437" s="16"/>
      <c r="W437" s="16"/>
      <c r="X437" s="16"/>
      <c r="Z437" s="16"/>
    </row>
    <row r="438">
      <c r="T438" s="16"/>
      <c r="U438" s="16"/>
      <c r="V438" s="16"/>
      <c r="W438" s="16"/>
      <c r="X438" s="16"/>
      <c r="Z438" s="16"/>
    </row>
    <row r="439">
      <c r="T439" s="16"/>
      <c r="U439" s="16"/>
      <c r="V439" s="16"/>
      <c r="W439" s="16"/>
      <c r="X439" s="16"/>
      <c r="Z439" s="16"/>
    </row>
    <row r="440">
      <c r="T440" s="16"/>
      <c r="U440" s="16"/>
      <c r="V440" s="16"/>
      <c r="W440" s="16"/>
      <c r="X440" s="16"/>
      <c r="Z440" s="16"/>
    </row>
    <row r="441">
      <c r="T441" s="16"/>
      <c r="U441" s="16"/>
      <c r="V441" s="16"/>
      <c r="W441" s="16"/>
      <c r="X441" s="16"/>
      <c r="Z441" s="16"/>
    </row>
    <row r="442">
      <c r="T442" s="16"/>
      <c r="U442" s="16"/>
      <c r="V442" s="16"/>
      <c r="W442" s="16"/>
      <c r="X442" s="16"/>
      <c r="Z442" s="16"/>
    </row>
    <row r="443">
      <c r="T443" s="16"/>
      <c r="U443" s="16"/>
      <c r="V443" s="16"/>
      <c r="W443" s="16"/>
      <c r="X443" s="16"/>
      <c r="Z443" s="16"/>
    </row>
    <row r="444">
      <c r="T444" s="16"/>
      <c r="U444" s="16"/>
      <c r="V444" s="16"/>
      <c r="W444" s="16"/>
      <c r="X444" s="16"/>
      <c r="Z444" s="16"/>
    </row>
    <row r="445">
      <c r="T445" s="16"/>
      <c r="U445" s="16"/>
      <c r="V445" s="16"/>
      <c r="W445" s="16"/>
      <c r="X445" s="16"/>
      <c r="Z445" s="16"/>
    </row>
    <row r="446">
      <c r="T446" s="16"/>
      <c r="U446" s="16"/>
      <c r="V446" s="16"/>
      <c r="W446" s="16"/>
      <c r="X446" s="16"/>
      <c r="Z446" s="16"/>
    </row>
    <row r="447">
      <c r="T447" s="16"/>
      <c r="U447" s="16"/>
      <c r="V447" s="16"/>
      <c r="W447" s="16"/>
      <c r="X447" s="16"/>
      <c r="Z447" s="16"/>
    </row>
    <row r="448">
      <c r="T448" s="16"/>
      <c r="U448" s="16"/>
      <c r="V448" s="16"/>
      <c r="W448" s="16"/>
      <c r="X448" s="16"/>
      <c r="Z448" s="16"/>
    </row>
    <row r="449">
      <c r="T449" s="16"/>
      <c r="U449" s="16"/>
      <c r="V449" s="16"/>
      <c r="W449" s="16"/>
      <c r="X449" s="16"/>
      <c r="Z449" s="16"/>
    </row>
    <row r="450">
      <c r="T450" s="16"/>
      <c r="U450" s="16"/>
      <c r="V450" s="16"/>
      <c r="W450" s="16"/>
      <c r="X450" s="16"/>
      <c r="Z450" s="16"/>
    </row>
    <row r="451">
      <c r="T451" s="16"/>
      <c r="U451" s="16"/>
      <c r="V451" s="16"/>
      <c r="W451" s="16"/>
      <c r="X451" s="16"/>
      <c r="Z451" s="16"/>
    </row>
    <row r="452">
      <c r="T452" s="16"/>
      <c r="U452" s="16"/>
      <c r="V452" s="16"/>
      <c r="W452" s="16"/>
      <c r="X452" s="16"/>
      <c r="Z452" s="16"/>
    </row>
    <row r="453">
      <c r="T453" s="16"/>
      <c r="U453" s="16"/>
      <c r="V453" s="16"/>
      <c r="W453" s="16"/>
      <c r="X453" s="16"/>
      <c r="Z453" s="16"/>
    </row>
    <row r="454">
      <c r="T454" s="16"/>
      <c r="U454" s="16"/>
      <c r="V454" s="16"/>
      <c r="W454" s="16"/>
      <c r="X454" s="16"/>
      <c r="Z454" s="16"/>
    </row>
    <row r="455">
      <c r="T455" s="16"/>
      <c r="U455" s="16"/>
      <c r="V455" s="16"/>
      <c r="W455" s="16"/>
      <c r="X455" s="16"/>
      <c r="Z455" s="16"/>
    </row>
    <row r="456">
      <c r="T456" s="16"/>
      <c r="U456" s="16"/>
      <c r="V456" s="16"/>
      <c r="W456" s="16"/>
      <c r="X456" s="16"/>
      <c r="Z456" s="16"/>
    </row>
    <row r="457">
      <c r="T457" s="16"/>
      <c r="U457" s="16"/>
      <c r="V457" s="16"/>
      <c r="W457" s="16"/>
      <c r="X457" s="16"/>
      <c r="Z457" s="16"/>
    </row>
    <row r="458">
      <c r="T458" s="16"/>
      <c r="U458" s="16"/>
      <c r="V458" s="16"/>
      <c r="W458" s="16"/>
      <c r="X458" s="16"/>
      <c r="Z458" s="16"/>
    </row>
    <row r="459">
      <c r="T459" s="16"/>
      <c r="U459" s="16"/>
      <c r="V459" s="16"/>
      <c r="W459" s="16"/>
      <c r="X459" s="16"/>
      <c r="Z459" s="16"/>
    </row>
    <row r="460">
      <c r="T460" s="16"/>
      <c r="U460" s="16"/>
      <c r="V460" s="16"/>
      <c r="W460" s="16"/>
      <c r="X460" s="16"/>
      <c r="Z460" s="16"/>
    </row>
    <row r="461">
      <c r="T461" s="16"/>
      <c r="U461" s="16"/>
      <c r="V461" s="16"/>
      <c r="W461" s="16"/>
      <c r="X461" s="16"/>
      <c r="Z461" s="16"/>
    </row>
    <row r="462">
      <c r="T462" s="16"/>
      <c r="U462" s="16"/>
      <c r="V462" s="16"/>
      <c r="W462" s="16"/>
      <c r="X462" s="16"/>
      <c r="Z462" s="16"/>
    </row>
    <row r="463">
      <c r="T463" s="16"/>
      <c r="U463" s="16"/>
      <c r="V463" s="16"/>
      <c r="W463" s="16"/>
      <c r="X463" s="16"/>
      <c r="Z463" s="16"/>
    </row>
    <row r="464">
      <c r="T464" s="16"/>
      <c r="U464" s="16"/>
      <c r="V464" s="16"/>
      <c r="W464" s="16"/>
      <c r="X464" s="16"/>
      <c r="Z464" s="16"/>
    </row>
    <row r="465">
      <c r="T465" s="16"/>
      <c r="U465" s="16"/>
      <c r="V465" s="16"/>
      <c r="W465" s="16"/>
      <c r="X465" s="16"/>
      <c r="Z465" s="16"/>
    </row>
    <row r="466">
      <c r="T466" s="16"/>
      <c r="U466" s="16"/>
      <c r="V466" s="16"/>
      <c r="W466" s="16"/>
      <c r="X466" s="16"/>
      <c r="Z466" s="16"/>
    </row>
    <row r="467">
      <c r="T467" s="16"/>
      <c r="U467" s="16"/>
      <c r="V467" s="16"/>
      <c r="W467" s="16"/>
      <c r="X467" s="16"/>
      <c r="Z467" s="16"/>
    </row>
    <row r="468">
      <c r="T468" s="16"/>
      <c r="U468" s="16"/>
      <c r="V468" s="16"/>
      <c r="W468" s="16"/>
      <c r="X468" s="16"/>
      <c r="Z468" s="16"/>
    </row>
    <row r="469">
      <c r="T469" s="16"/>
      <c r="U469" s="16"/>
      <c r="V469" s="16"/>
      <c r="W469" s="16"/>
      <c r="X469" s="16"/>
      <c r="Z469" s="16"/>
    </row>
    <row r="470">
      <c r="T470" s="16"/>
      <c r="U470" s="16"/>
      <c r="V470" s="16"/>
      <c r="W470" s="16"/>
      <c r="X470" s="16"/>
      <c r="Z470" s="16"/>
    </row>
    <row r="471">
      <c r="T471" s="16"/>
      <c r="U471" s="16"/>
      <c r="V471" s="16"/>
      <c r="W471" s="16"/>
      <c r="X471" s="16"/>
      <c r="Z471" s="16"/>
    </row>
    <row r="472">
      <c r="T472" s="16"/>
      <c r="U472" s="16"/>
      <c r="V472" s="16"/>
      <c r="W472" s="16"/>
      <c r="X472" s="16"/>
      <c r="Z472" s="16"/>
    </row>
    <row r="473">
      <c r="T473" s="16"/>
      <c r="U473" s="16"/>
      <c r="V473" s="16"/>
      <c r="W473" s="16"/>
      <c r="X473" s="16"/>
      <c r="Z473" s="16"/>
    </row>
    <row r="474">
      <c r="T474" s="16"/>
      <c r="U474" s="16"/>
      <c r="V474" s="16"/>
      <c r="W474" s="16"/>
      <c r="X474" s="16"/>
      <c r="Z474" s="16"/>
    </row>
    <row r="475">
      <c r="T475" s="16"/>
      <c r="U475" s="16"/>
      <c r="V475" s="16"/>
      <c r="W475" s="16"/>
      <c r="X475" s="16"/>
      <c r="Z475" s="16"/>
    </row>
    <row r="476">
      <c r="T476" s="16"/>
      <c r="U476" s="16"/>
      <c r="V476" s="16"/>
      <c r="W476" s="16"/>
      <c r="X476" s="16"/>
      <c r="Z476" s="16"/>
    </row>
    <row r="477">
      <c r="T477" s="16"/>
      <c r="U477" s="16"/>
      <c r="V477" s="16"/>
      <c r="W477" s="16"/>
      <c r="X477" s="16"/>
      <c r="Z477" s="16"/>
    </row>
    <row r="478">
      <c r="T478" s="16"/>
      <c r="U478" s="16"/>
      <c r="V478" s="16"/>
      <c r="W478" s="16"/>
      <c r="X478" s="16"/>
      <c r="Z478" s="16"/>
    </row>
    <row r="479">
      <c r="T479" s="16"/>
      <c r="U479" s="16"/>
      <c r="V479" s="16"/>
      <c r="W479" s="16"/>
      <c r="X479" s="16"/>
      <c r="Z479" s="16"/>
    </row>
    <row r="480">
      <c r="T480" s="16"/>
      <c r="U480" s="16"/>
      <c r="V480" s="16"/>
      <c r="W480" s="16"/>
      <c r="X480" s="16"/>
      <c r="Z480" s="16"/>
    </row>
    <row r="481">
      <c r="T481" s="16"/>
      <c r="U481" s="16"/>
      <c r="V481" s="16"/>
      <c r="W481" s="16"/>
      <c r="X481" s="16"/>
      <c r="Z481" s="16"/>
    </row>
    <row r="482">
      <c r="T482" s="16"/>
      <c r="U482" s="16"/>
      <c r="V482" s="16"/>
      <c r="W482" s="16"/>
      <c r="X482" s="16"/>
      <c r="Z482" s="16"/>
    </row>
    <row r="483">
      <c r="T483" s="16"/>
      <c r="U483" s="16"/>
      <c r="V483" s="16"/>
      <c r="W483" s="16"/>
      <c r="X483" s="16"/>
      <c r="Z483" s="16"/>
    </row>
    <row r="484">
      <c r="T484" s="16"/>
      <c r="U484" s="16"/>
      <c r="V484" s="16"/>
      <c r="W484" s="16"/>
      <c r="X484" s="16"/>
      <c r="Z484" s="16"/>
    </row>
    <row r="485">
      <c r="T485" s="16"/>
      <c r="U485" s="16"/>
      <c r="V485" s="16"/>
      <c r="W485" s="16"/>
      <c r="X485" s="16"/>
      <c r="Z485" s="16"/>
    </row>
    <row r="486">
      <c r="T486" s="16"/>
      <c r="U486" s="16"/>
      <c r="V486" s="16"/>
      <c r="W486" s="16"/>
      <c r="X486" s="16"/>
      <c r="Z486" s="16"/>
    </row>
    <row r="487">
      <c r="T487" s="16"/>
      <c r="U487" s="16"/>
      <c r="V487" s="16"/>
      <c r="W487" s="16"/>
      <c r="X487" s="16"/>
      <c r="Z487" s="16"/>
    </row>
    <row r="488">
      <c r="T488" s="16"/>
      <c r="U488" s="16"/>
      <c r="V488" s="16"/>
      <c r="W488" s="16"/>
      <c r="X488" s="16"/>
      <c r="Z488" s="16"/>
    </row>
    <row r="489">
      <c r="T489" s="16"/>
      <c r="U489" s="16"/>
      <c r="V489" s="16"/>
      <c r="W489" s="16"/>
      <c r="X489" s="16"/>
      <c r="Z489" s="16"/>
    </row>
    <row r="490">
      <c r="T490" s="16"/>
      <c r="U490" s="16"/>
      <c r="V490" s="16"/>
      <c r="W490" s="16"/>
      <c r="X490" s="16"/>
      <c r="Z490" s="16"/>
    </row>
    <row r="491">
      <c r="T491" s="16"/>
      <c r="U491" s="16"/>
      <c r="V491" s="16"/>
      <c r="W491" s="16"/>
      <c r="X491" s="16"/>
      <c r="Z491" s="16"/>
    </row>
    <row r="492">
      <c r="T492" s="16"/>
      <c r="U492" s="16"/>
      <c r="V492" s="16"/>
      <c r="W492" s="16"/>
      <c r="X492" s="16"/>
      <c r="Z492" s="16"/>
    </row>
    <row r="493">
      <c r="T493" s="16"/>
      <c r="U493" s="16"/>
      <c r="V493" s="16"/>
      <c r="W493" s="16"/>
      <c r="X493" s="16"/>
      <c r="Z493" s="16"/>
    </row>
    <row r="494">
      <c r="T494" s="16"/>
      <c r="U494" s="16"/>
      <c r="V494" s="16"/>
      <c r="W494" s="16"/>
      <c r="X494" s="16"/>
      <c r="Z494" s="16"/>
    </row>
    <row r="495">
      <c r="T495" s="16"/>
      <c r="U495" s="16"/>
      <c r="V495" s="16"/>
      <c r="W495" s="16"/>
      <c r="X495" s="16"/>
      <c r="Z495" s="16"/>
    </row>
    <row r="496">
      <c r="T496" s="16"/>
      <c r="U496" s="16"/>
      <c r="V496" s="16"/>
      <c r="W496" s="16"/>
      <c r="X496" s="16"/>
      <c r="Z496" s="16"/>
    </row>
    <row r="497">
      <c r="T497" s="16"/>
      <c r="U497" s="16"/>
      <c r="V497" s="16"/>
      <c r="W497" s="16"/>
      <c r="X497" s="16"/>
      <c r="Z497" s="16"/>
    </row>
    <row r="498">
      <c r="T498" s="16"/>
      <c r="U498" s="16"/>
      <c r="V498" s="16"/>
      <c r="W498" s="16"/>
      <c r="X498" s="16"/>
      <c r="Z498" s="16"/>
    </row>
    <row r="499">
      <c r="T499" s="16"/>
      <c r="U499" s="16"/>
      <c r="V499" s="16"/>
      <c r="W499" s="16"/>
      <c r="X499" s="16"/>
      <c r="Z499" s="16"/>
    </row>
    <row r="500">
      <c r="T500" s="16"/>
      <c r="U500" s="16"/>
      <c r="V500" s="16"/>
      <c r="W500" s="16"/>
      <c r="X500" s="16"/>
      <c r="Z500" s="16"/>
    </row>
    <row r="501">
      <c r="T501" s="16"/>
      <c r="U501" s="16"/>
      <c r="V501" s="16"/>
      <c r="W501" s="16"/>
      <c r="X501" s="16"/>
      <c r="Z501" s="16"/>
    </row>
    <row r="502">
      <c r="T502" s="16"/>
      <c r="U502" s="16"/>
      <c r="V502" s="16"/>
      <c r="W502" s="16"/>
      <c r="X502" s="16"/>
      <c r="Z502" s="16"/>
    </row>
    <row r="503">
      <c r="T503" s="16"/>
      <c r="U503" s="16"/>
      <c r="V503" s="16"/>
      <c r="W503" s="16"/>
      <c r="X503" s="16"/>
      <c r="Z503" s="16"/>
    </row>
    <row r="504">
      <c r="T504" s="16"/>
      <c r="U504" s="16"/>
      <c r="V504" s="16"/>
      <c r="W504" s="16"/>
      <c r="X504" s="16"/>
      <c r="Z504" s="16"/>
    </row>
    <row r="505">
      <c r="T505" s="16"/>
      <c r="U505" s="16"/>
      <c r="V505" s="16"/>
      <c r="W505" s="16"/>
      <c r="X505" s="16"/>
      <c r="Z505" s="16"/>
    </row>
    <row r="506">
      <c r="T506" s="16"/>
      <c r="U506" s="16"/>
      <c r="V506" s="16"/>
      <c r="W506" s="16"/>
      <c r="X506" s="16"/>
      <c r="Z506" s="16"/>
    </row>
    <row r="507">
      <c r="T507" s="16"/>
      <c r="U507" s="16"/>
      <c r="V507" s="16"/>
      <c r="W507" s="16"/>
      <c r="X507" s="16"/>
      <c r="Z507" s="16"/>
    </row>
    <row r="508">
      <c r="T508" s="16"/>
      <c r="U508" s="16"/>
      <c r="V508" s="16"/>
      <c r="W508" s="16"/>
      <c r="X508" s="16"/>
      <c r="Z508" s="16"/>
    </row>
    <row r="509">
      <c r="T509" s="16"/>
      <c r="U509" s="16"/>
      <c r="V509" s="16"/>
      <c r="W509" s="16"/>
      <c r="X509" s="16"/>
      <c r="Z509" s="16"/>
    </row>
    <row r="510">
      <c r="T510" s="16"/>
      <c r="U510" s="16"/>
      <c r="V510" s="16"/>
      <c r="W510" s="16"/>
      <c r="X510" s="16"/>
      <c r="Z510" s="16"/>
    </row>
    <row r="511">
      <c r="T511" s="16"/>
      <c r="U511" s="16"/>
      <c r="V511" s="16"/>
      <c r="W511" s="16"/>
      <c r="X511" s="16"/>
      <c r="Z511" s="16"/>
    </row>
    <row r="512">
      <c r="T512" s="16"/>
      <c r="U512" s="16"/>
      <c r="V512" s="16"/>
      <c r="W512" s="16"/>
      <c r="X512" s="16"/>
      <c r="Z512" s="16"/>
    </row>
    <row r="513">
      <c r="T513" s="16"/>
      <c r="U513" s="16"/>
      <c r="V513" s="16"/>
      <c r="W513" s="16"/>
      <c r="X513" s="16"/>
      <c r="Z513" s="16"/>
    </row>
    <row r="514">
      <c r="T514" s="16"/>
      <c r="U514" s="16"/>
      <c r="V514" s="16"/>
      <c r="W514" s="16"/>
      <c r="X514" s="16"/>
      <c r="Z514" s="16"/>
    </row>
    <row r="515">
      <c r="T515" s="16"/>
      <c r="U515" s="16"/>
      <c r="V515" s="16"/>
      <c r="W515" s="16"/>
      <c r="X515" s="16"/>
      <c r="Z515" s="16"/>
    </row>
    <row r="516">
      <c r="T516" s="16"/>
      <c r="U516" s="16"/>
      <c r="V516" s="16"/>
      <c r="W516" s="16"/>
      <c r="X516" s="16"/>
      <c r="Z516" s="16"/>
    </row>
    <row r="517">
      <c r="T517" s="16"/>
      <c r="U517" s="16"/>
      <c r="V517" s="16"/>
      <c r="W517" s="16"/>
      <c r="X517" s="16"/>
      <c r="Z517" s="16"/>
    </row>
    <row r="518">
      <c r="T518" s="16"/>
      <c r="U518" s="16"/>
      <c r="V518" s="16"/>
      <c r="W518" s="16"/>
      <c r="X518" s="16"/>
      <c r="Z518" s="16"/>
    </row>
    <row r="519">
      <c r="T519" s="16"/>
      <c r="U519" s="16"/>
      <c r="V519" s="16"/>
      <c r="W519" s="16"/>
      <c r="X519" s="16"/>
      <c r="Z519" s="16"/>
    </row>
    <row r="520">
      <c r="T520" s="16"/>
      <c r="U520" s="16"/>
      <c r="V520" s="16"/>
      <c r="W520" s="16"/>
      <c r="X520" s="16"/>
      <c r="Z520" s="16"/>
    </row>
    <row r="521">
      <c r="T521" s="16"/>
      <c r="U521" s="16"/>
      <c r="V521" s="16"/>
      <c r="W521" s="16"/>
      <c r="X521" s="16"/>
      <c r="Z521" s="16"/>
    </row>
    <row r="522">
      <c r="T522" s="16"/>
      <c r="U522" s="16"/>
      <c r="V522" s="16"/>
      <c r="W522" s="16"/>
      <c r="X522" s="16"/>
      <c r="Z522" s="16"/>
    </row>
    <row r="523">
      <c r="T523" s="16"/>
      <c r="U523" s="16"/>
      <c r="V523" s="16"/>
      <c r="W523" s="16"/>
      <c r="X523" s="16"/>
      <c r="Z523" s="16"/>
    </row>
    <row r="524">
      <c r="T524" s="16"/>
      <c r="U524" s="16"/>
      <c r="V524" s="16"/>
      <c r="W524" s="16"/>
      <c r="X524" s="16"/>
      <c r="Z524" s="16"/>
    </row>
    <row r="525">
      <c r="T525" s="16"/>
      <c r="U525" s="16"/>
      <c r="V525" s="16"/>
      <c r="W525" s="16"/>
      <c r="X525" s="16"/>
      <c r="Z525" s="16"/>
    </row>
    <row r="526">
      <c r="T526" s="16"/>
      <c r="U526" s="16"/>
      <c r="V526" s="16"/>
      <c r="W526" s="16"/>
      <c r="X526" s="16"/>
      <c r="Z526" s="16"/>
    </row>
    <row r="527">
      <c r="T527" s="16"/>
      <c r="U527" s="16"/>
      <c r="V527" s="16"/>
      <c r="W527" s="16"/>
      <c r="X527" s="16"/>
      <c r="Z527" s="16"/>
    </row>
    <row r="528">
      <c r="T528" s="16"/>
      <c r="U528" s="16"/>
      <c r="V528" s="16"/>
      <c r="W528" s="16"/>
      <c r="X528" s="16"/>
      <c r="Z528" s="16"/>
    </row>
    <row r="529">
      <c r="T529" s="16"/>
      <c r="U529" s="16"/>
      <c r="V529" s="16"/>
      <c r="W529" s="16"/>
      <c r="X529" s="16"/>
      <c r="Z529" s="16"/>
    </row>
    <row r="530">
      <c r="T530" s="16"/>
      <c r="U530" s="16"/>
      <c r="V530" s="16"/>
      <c r="W530" s="16"/>
      <c r="X530" s="16"/>
      <c r="Z530" s="16"/>
    </row>
    <row r="531">
      <c r="T531" s="16"/>
      <c r="U531" s="16"/>
      <c r="V531" s="16"/>
      <c r="W531" s="16"/>
      <c r="X531" s="16"/>
      <c r="Z531" s="16"/>
    </row>
    <row r="532">
      <c r="T532" s="16"/>
      <c r="U532" s="16"/>
      <c r="V532" s="16"/>
      <c r="W532" s="16"/>
      <c r="X532" s="16"/>
      <c r="Z532" s="16"/>
    </row>
    <row r="533">
      <c r="T533" s="16"/>
      <c r="U533" s="16"/>
      <c r="V533" s="16"/>
      <c r="W533" s="16"/>
      <c r="X533" s="16"/>
      <c r="Z533" s="16"/>
    </row>
    <row r="534">
      <c r="T534" s="16"/>
      <c r="U534" s="16"/>
      <c r="V534" s="16"/>
      <c r="W534" s="16"/>
      <c r="X534" s="16"/>
      <c r="Z534" s="16"/>
    </row>
    <row r="535">
      <c r="T535" s="16"/>
      <c r="U535" s="16"/>
      <c r="V535" s="16"/>
      <c r="W535" s="16"/>
      <c r="X535" s="16"/>
      <c r="Z535" s="16"/>
    </row>
    <row r="536">
      <c r="T536" s="16"/>
      <c r="U536" s="16"/>
      <c r="V536" s="16"/>
      <c r="W536" s="16"/>
      <c r="X536" s="16"/>
      <c r="Z536" s="16"/>
    </row>
    <row r="537">
      <c r="T537" s="16"/>
      <c r="U537" s="16"/>
      <c r="V537" s="16"/>
      <c r="W537" s="16"/>
      <c r="X537" s="16"/>
      <c r="Z537" s="16"/>
    </row>
    <row r="538">
      <c r="T538" s="16"/>
      <c r="U538" s="16"/>
      <c r="V538" s="16"/>
      <c r="W538" s="16"/>
      <c r="X538" s="16"/>
      <c r="Z538" s="16"/>
    </row>
    <row r="539">
      <c r="T539" s="16"/>
      <c r="U539" s="16"/>
      <c r="V539" s="16"/>
      <c r="W539" s="16"/>
      <c r="X539" s="16"/>
      <c r="Z539" s="16"/>
    </row>
    <row r="540">
      <c r="T540" s="16"/>
      <c r="U540" s="16"/>
      <c r="V540" s="16"/>
      <c r="W540" s="16"/>
      <c r="X540" s="16"/>
      <c r="Z540" s="16"/>
    </row>
    <row r="541">
      <c r="T541" s="16"/>
      <c r="U541" s="16"/>
      <c r="V541" s="16"/>
      <c r="W541" s="16"/>
      <c r="X541" s="16"/>
      <c r="Z541" s="16"/>
    </row>
    <row r="542">
      <c r="T542" s="16"/>
      <c r="U542" s="16"/>
      <c r="V542" s="16"/>
      <c r="W542" s="16"/>
      <c r="X542" s="16"/>
      <c r="Z542" s="16"/>
    </row>
    <row r="543">
      <c r="T543" s="16"/>
      <c r="U543" s="16"/>
      <c r="V543" s="16"/>
      <c r="W543" s="16"/>
      <c r="X543" s="16"/>
      <c r="Z543" s="16"/>
    </row>
    <row r="544">
      <c r="T544" s="16"/>
      <c r="U544" s="16"/>
      <c r="V544" s="16"/>
      <c r="W544" s="16"/>
      <c r="X544" s="16"/>
      <c r="Z544" s="16"/>
    </row>
    <row r="545">
      <c r="T545" s="16"/>
      <c r="U545" s="16"/>
      <c r="V545" s="16"/>
      <c r="W545" s="16"/>
      <c r="X545" s="16"/>
      <c r="Z545" s="16"/>
    </row>
    <row r="546">
      <c r="T546" s="16"/>
      <c r="U546" s="16"/>
      <c r="V546" s="16"/>
      <c r="W546" s="16"/>
      <c r="X546" s="16"/>
      <c r="Z546" s="16"/>
    </row>
    <row r="547">
      <c r="T547" s="16"/>
      <c r="U547" s="16"/>
      <c r="V547" s="16"/>
      <c r="W547" s="16"/>
      <c r="X547" s="16"/>
      <c r="Z547" s="16"/>
    </row>
    <row r="548">
      <c r="T548" s="16"/>
      <c r="U548" s="16"/>
      <c r="V548" s="16"/>
      <c r="W548" s="16"/>
      <c r="X548" s="16"/>
      <c r="Z548" s="16"/>
    </row>
    <row r="549">
      <c r="T549" s="16"/>
      <c r="U549" s="16"/>
      <c r="V549" s="16"/>
      <c r="W549" s="16"/>
      <c r="X549" s="16"/>
      <c r="Z549" s="16"/>
    </row>
    <row r="550">
      <c r="T550" s="16"/>
      <c r="U550" s="16"/>
      <c r="V550" s="16"/>
      <c r="W550" s="16"/>
      <c r="X550" s="16"/>
      <c r="Z550" s="16"/>
    </row>
    <row r="551">
      <c r="T551" s="16"/>
      <c r="U551" s="16"/>
      <c r="V551" s="16"/>
      <c r="W551" s="16"/>
      <c r="X551" s="16"/>
      <c r="Z551" s="16"/>
    </row>
    <row r="552">
      <c r="T552" s="16"/>
      <c r="U552" s="16"/>
      <c r="V552" s="16"/>
      <c r="W552" s="16"/>
      <c r="X552" s="16"/>
      <c r="Z552" s="16"/>
    </row>
    <row r="553">
      <c r="T553" s="16"/>
      <c r="U553" s="16"/>
      <c r="V553" s="16"/>
      <c r="W553" s="16"/>
      <c r="X553" s="16"/>
      <c r="Z553" s="16"/>
    </row>
    <row r="554">
      <c r="T554" s="16"/>
      <c r="U554" s="16"/>
      <c r="V554" s="16"/>
      <c r="W554" s="16"/>
      <c r="X554" s="16"/>
      <c r="Z554" s="16"/>
    </row>
    <row r="555">
      <c r="T555" s="16"/>
      <c r="U555" s="16"/>
      <c r="V555" s="16"/>
      <c r="W555" s="16"/>
      <c r="X555" s="16"/>
      <c r="Z555" s="16"/>
    </row>
    <row r="556">
      <c r="T556" s="16"/>
      <c r="U556" s="16"/>
      <c r="V556" s="16"/>
      <c r="W556" s="16"/>
      <c r="X556" s="16"/>
      <c r="Z556" s="16"/>
    </row>
    <row r="557">
      <c r="T557" s="16"/>
      <c r="U557" s="16"/>
      <c r="V557" s="16"/>
      <c r="W557" s="16"/>
      <c r="X557" s="16"/>
      <c r="Z557" s="16"/>
    </row>
    <row r="558">
      <c r="T558" s="16"/>
      <c r="U558" s="16"/>
      <c r="V558" s="16"/>
      <c r="W558" s="16"/>
      <c r="X558" s="16"/>
      <c r="Z558" s="16"/>
    </row>
    <row r="559">
      <c r="T559" s="16"/>
      <c r="U559" s="16"/>
      <c r="V559" s="16"/>
      <c r="W559" s="16"/>
      <c r="X559" s="16"/>
      <c r="Z559" s="16"/>
    </row>
    <row r="560">
      <c r="T560" s="16"/>
      <c r="U560" s="16"/>
      <c r="V560" s="16"/>
      <c r="W560" s="16"/>
      <c r="X560" s="16"/>
      <c r="Z560" s="16"/>
    </row>
    <row r="561">
      <c r="T561" s="16"/>
      <c r="U561" s="16"/>
      <c r="V561" s="16"/>
      <c r="W561" s="16"/>
      <c r="X561" s="16"/>
      <c r="Z561" s="16"/>
    </row>
    <row r="562">
      <c r="T562" s="16"/>
      <c r="U562" s="16"/>
      <c r="V562" s="16"/>
      <c r="W562" s="16"/>
      <c r="X562" s="16"/>
      <c r="Z562" s="16"/>
    </row>
    <row r="563">
      <c r="T563" s="16"/>
      <c r="U563" s="16"/>
      <c r="V563" s="16"/>
      <c r="W563" s="16"/>
      <c r="X563" s="16"/>
      <c r="Z563" s="16"/>
    </row>
    <row r="564">
      <c r="T564" s="16"/>
      <c r="U564" s="16"/>
      <c r="V564" s="16"/>
      <c r="W564" s="16"/>
      <c r="X564" s="16"/>
      <c r="Z564" s="16"/>
    </row>
    <row r="565">
      <c r="T565" s="16"/>
      <c r="U565" s="16"/>
      <c r="V565" s="16"/>
      <c r="W565" s="16"/>
      <c r="X565" s="16"/>
      <c r="Z565" s="16"/>
    </row>
    <row r="566">
      <c r="T566" s="16"/>
      <c r="U566" s="16"/>
      <c r="V566" s="16"/>
      <c r="W566" s="16"/>
      <c r="X566" s="16"/>
      <c r="Z566" s="16"/>
    </row>
    <row r="567">
      <c r="T567" s="16"/>
      <c r="U567" s="16"/>
      <c r="V567" s="16"/>
      <c r="W567" s="16"/>
      <c r="X567" s="16"/>
      <c r="Z567" s="16"/>
    </row>
    <row r="568">
      <c r="T568" s="16"/>
      <c r="U568" s="16"/>
      <c r="V568" s="16"/>
      <c r="W568" s="16"/>
      <c r="X568" s="16"/>
      <c r="Z568" s="16"/>
    </row>
    <row r="569">
      <c r="T569" s="16"/>
      <c r="U569" s="16"/>
      <c r="V569" s="16"/>
      <c r="W569" s="16"/>
      <c r="X569" s="16"/>
      <c r="Z569" s="16"/>
    </row>
    <row r="570">
      <c r="T570" s="16"/>
      <c r="U570" s="16"/>
      <c r="V570" s="16"/>
      <c r="W570" s="16"/>
      <c r="X570" s="16"/>
      <c r="Z570" s="16"/>
    </row>
    <row r="571">
      <c r="T571" s="16"/>
      <c r="U571" s="16"/>
      <c r="V571" s="16"/>
      <c r="W571" s="16"/>
      <c r="X571" s="16"/>
      <c r="Z571" s="16"/>
    </row>
    <row r="572">
      <c r="T572" s="16"/>
      <c r="U572" s="16"/>
      <c r="V572" s="16"/>
      <c r="W572" s="16"/>
      <c r="X572" s="16"/>
      <c r="Z572" s="16"/>
    </row>
    <row r="573">
      <c r="T573" s="16"/>
      <c r="U573" s="16"/>
      <c r="V573" s="16"/>
      <c r="W573" s="16"/>
      <c r="X573" s="16"/>
      <c r="Z573" s="16"/>
    </row>
    <row r="574">
      <c r="T574" s="16"/>
      <c r="U574" s="16"/>
      <c r="V574" s="16"/>
      <c r="W574" s="16"/>
      <c r="X574" s="16"/>
      <c r="Z574" s="16"/>
    </row>
    <row r="575">
      <c r="T575" s="16"/>
      <c r="U575" s="16"/>
      <c r="V575" s="16"/>
      <c r="W575" s="16"/>
      <c r="X575" s="16"/>
      <c r="Z575" s="16"/>
    </row>
    <row r="576">
      <c r="T576" s="16"/>
      <c r="U576" s="16"/>
      <c r="V576" s="16"/>
      <c r="W576" s="16"/>
      <c r="X576" s="16"/>
      <c r="Z576" s="16"/>
    </row>
    <row r="577">
      <c r="T577" s="16"/>
      <c r="U577" s="16"/>
      <c r="V577" s="16"/>
      <c r="W577" s="16"/>
      <c r="X577" s="16"/>
      <c r="Z577" s="16"/>
    </row>
    <row r="578">
      <c r="T578" s="16"/>
      <c r="U578" s="16"/>
      <c r="V578" s="16"/>
      <c r="W578" s="16"/>
      <c r="X578" s="16"/>
      <c r="Z578" s="16"/>
    </row>
    <row r="579">
      <c r="T579" s="16"/>
      <c r="U579" s="16"/>
      <c r="V579" s="16"/>
      <c r="W579" s="16"/>
      <c r="X579" s="16"/>
      <c r="Z579" s="16"/>
    </row>
    <row r="580">
      <c r="T580" s="16"/>
      <c r="U580" s="16"/>
      <c r="V580" s="16"/>
      <c r="W580" s="16"/>
      <c r="X580" s="16"/>
      <c r="Z580" s="16"/>
    </row>
    <row r="581">
      <c r="T581" s="16"/>
      <c r="U581" s="16"/>
      <c r="V581" s="16"/>
      <c r="W581" s="16"/>
      <c r="X581" s="16"/>
      <c r="Z581" s="16"/>
    </row>
    <row r="582">
      <c r="T582" s="16"/>
      <c r="U582" s="16"/>
      <c r="V582" s="16"/>
      <c r="W582" s="16"/>
      <c r="X582" s="16"/>
      <c r="Z582" s="16"/>
    </row>
    <row r="583">
      <c r="T583" s="16"/>
      <c r="U583" s="16"/>
      <c r="V583" s="16"/>
      <c r="W583" s="16"/>
      <c r="X583" s="16"/>
      <c r="Z583" s="16"/>
    </row>
    <row r="584">
      <c r="T584" s="16"/>
      <c r="U584" s="16"/>
      <c r="V584" s="16"/>
      <c r="W584" s="16"/>
      <c r="X584" s="16"/>
      <c r="Z584" s="16"/>
    </row>
    <row r="585">
      <c r="T585" s="16"/>
      <c r="U585" s="16"/>
      <c r="V585" s="16"/>
      <c r="W585" s="16"/>
      <c r="X585" s="16"/>
      <c r="Z585" s="16"/>
    </row>
    <row r="586">
      <c r="T586" s="16"/>
      <c r="U586" s="16"/>
      <c r="V586" s="16"/>
      <c r="W586" s="16"/>
      <c r="X586" s="16"/>
      <c r="Z586" s="16"/>
    </row>
    <row r="587">
      <c r="T587" s="16"/>
      <c r="U587" s="16"/>
      <c r="V587" s="16"/>
      <c r="W587" s="16"/>
      <c r="X587" s="16"/>
      <c r="Z587" s="16"/>
    </row>
    <row r="588">
      <c r="T588" s="16"/>
      <c r="U588" s="16"/>
      <c r="V588" s="16"/>
      <c r="W588" s="16"/>
      <c r="X588" s="16"/>
      <c r="Z588" s="16"/>
    </row>
    <row r="589">
      <c r="T589" s="16"/>
      <c r="U589" s="16"/>
      <c r="V589" s="16"/>
      <c r="W589" s="16"/>
      <c r="X589" s="16"/>
      <c r="Z589" s="16"/>
    </row>
    <row r="590">
      <c r="T590" s="16"/>
      <c r="U590" s="16"/>
      <c r="V590" s="16"/>
      <c r="W590" s="16"/>
      <c r="X590" s="16"/>
      <c r="Z590" s="16"/>
    </row>
    <row r="591">
      <c r="T591" s="16"/>
      <c r="U591" s="16"/>
      <c r="V591" s="16"/>
      <c r="W591" s="16"/>
      <c r="X591" s="16"/>
      <c r="Z591" s="16"/>
    </row>
    <row r="592">
      <c r="T592" s="16"/>
      <c r="U592" s="16"/>
      <c r="V592" s="16"/>
      <c r="W592" s="16"/>
      <c r="X592" s="16"/>
      <c r="Z592" s="16"/>
    </row>
    <row r="593">
      <c r="T593" s="16"/>
      <c r="U593" s="16"/>
      <c r="V593" s="16"/>
      <c r="W593" s="16"/>
      <c r="X593" s="16"/>
      <c r="Z593" s="16"/>
    </row>
    <row r="594">
      <c r="T594" s="16"/>
      <c r="U594" s="16"/>
      <c r="V594" s="16"/>
      <c r="W594" s="16"/>
      <c r="X594" s="16"/>
      <c r="Z594" s="16"/>
    </row>
    <row r="595">
      <c r="T595" s="16"/>
      <c r="U595" s="16"/>
      <c r="V595" s="16"/>
      <c r="W595" s="16"/>
      <c r="X595" s="16"/>
      <c r="Z595" s="16"/>
    </row>
    <row r="596">
      <c r="T596" s="16"/>
      <c r="U596" s="16"/>
      <c r="V596" s="16"/>
      <c r="W596" s="16"/>
      <c r="X596" s="16"/>
      <c r="Z596" s="16"/>
    </row>
    <row r="597">
      <c r="T597" s="16"/>
      <c r="U597" s="16"/>
      <c r="V597" s="16"/>
      <c r="W597" s="16"/>
      <c r="X597" s="16"/>
      <c r="Z597" s="16"/>
    </row>
    <row r="598">
      <c r="T598" s="16"/>
      <c r="U598" s="16"/>
      <c r="V598" s="16"/>
      <c r="W598" s="16"/>
      <c r="X598" s="16"/>
      <c r="Z598" s="16"/>
    </row>
    <row r="599">
      <c r="T599" s="16"/>
      <c r="U599" s="16"/>
      <c r="V599" s="16"/>
      <c r="W599" s="16"/>
      <c r="X599" s="16"/>
      <c r="Z599" s="16"/>
    </row>
    <row r="600">
      <c r="T600" s="16"/>
      <c r="U600" s="16"/>
      <c r="V600" s="16"/>
      <c r="W600" s="16"/>
      <c r="X600" s="16"/>
      <c r="Z600" s="16"/>
    </row>
    <row r="601">
      <c r="T601" s="16"/>
      <c r="U601" s="16"/>
      <c r="V601" s="16"/>
      <c r="W601" s="16"/>
      <c r="X601" s="16"/>
      <c r="Z601" s="16"/>
    </row>
    <row r="602">
      <c r="T602" s="16"/>
      <c r="U602" s="16"/>
      <c r="V602" s="16"/>
      <c r="W602" s="16"/>
      <c r="X602" s="16"/>
      <c r="Z602" s="16"/>
    </row>
    <row r="603">
      <c r="T603" s="16"/>
      <c r="U603" s="16"/>
      <c r="V603" s="16"/>
      <c r="W603" s="16"/>
      <c r="X603" s="16"/>
      <c r="Z603" s="16"/>
    </row>
    <row r="604">
      <c r="T604" s="16"/>
      <c r="U604" s="16"/>
      <c r="V604" s="16"/>
      <c r="W604" s="16"/>
      <c r="X604" s="16"/>
      <c r="Z604" s="16"/>
    </row>
    <row r="605">
      <c r="T605" s="16"/>
      <c r="U605" s="16"/>
      <c r="V605" s="16"/>
      <c r="W605" s="16"/>
      <c r="X605" s="16"/>
      <c r="Z605" s="16"/>
    </row>
    <row r="606">
      <c r="T606" s="16"/>
      <c r="U606" s="16"/>
      <c r="V606" s="16"/>
      <c r="W606" s="16"/>
      <c r="X606" s="16"/>
      <c r="Z606" s="16"/>
    </row>
    <row r="607">
      <c r="T607" s="16"/>
      <c r="U607" s="16"/>
      <c r="V607" s="16"/>
      <c r="W607" s="16"/>
      <c r="X607" s="16"/>
      <c r="Z607" s="16"/>
    </row>
    <row r="608">
      <c r="T608" s="16"/>
      <c r="U608" s="16"/>
      <c r="V608" s="16"/>
      <c r="W608" s="16"/>
      <c r="X608" s="16"/>
      <c r="Z608" s="16"/>
    </row>
    <row r="609">
      <c r="T609" s="16"/>
      <c r="U609" s="16"/>
      <c r="V609" s="16"/>
      <c r="W609" s="16"/>
      <c r="X609" s="16"/>
      <c r="Z609" s="16"/>
    </row>
    <row r="610">
      <c r="T610" s="16"/>
      <c r="U610" s="16"/>
      <c r="V610" s="16"/>
      <c r="W610" s="16"/>
      <c r="X610" s="16"/>
      <c r="Z610" s="16"/>
    </row>
    <row r="611">
      <c r="T611" s="16"/>
      <c r="U611" s="16"/>
      <c r="V611" s="16"/>
      <c r="W611" s="16"/>
      <c r="X611" s="16"/>
      <c r="Z611" s="16"/>
    </row>
    <row r="612">
      <c r="T612" s="16"/>
      <c r="U612" s="16"/>
      <c r="V612" s="16"/>
      <c r="W612" s="16"/>
      <c r="X612" s="16"/>
      <c r="Z612" s="16"/>
    </row>
    <row r="613">
      <c r="T613" s="16"/>
      <c r="U613" s="16"/>
      <c r="V613" s="16"/>
      <c r="W613" s="16"/>
      <c r="X613" s="16"/>
      <c r="Z613" s="16"/>
    </row>
    <row r="614">
      <c r="T614" s="16"/>
      <c r="U614" s="16"/>
      <c r="V614" s="16"/>
      <c r="W614" s="16"/>
      <c r="X614" s="16"/>
      <c r="Z614" s="16"/>
    </row>
    <row r="615">
      <c r="T615" s="16"/>
      <c r="U615" s="16"/>
      <c r="V615" s="16"/>
      <c r="W615" s="16"/>
      <c r="X615" s="16"/>
      <c r="Z615" s="16"/>
    </row>
    <row r="616">
      <c r="T616" s="16"/>
      <c r="U616" s="16"/>
      <c r="V616" s="16"/>
      <c r="W616" s="16"/>
      <c r="X616" s="16"/>
      <c r="Z616" s="16"/>
    </row>
    <row r="617">
      <c r="T617" s="16"/>
      <c r="U617" s="16"/>
      <c r="V617" s="16"/>
      <c r="W617" s="16"/>
      <c r="X617" s="16"/>
      <c r="Z617" s="16"/>
    </row>
    <row r="618">
      <c r="T618" s="16"/>
      <c r="U618" s="16"/>
      <c r="V618" s="16"/>
      <c r="W618" s="16"/>
      <c r="X618" s="16"/>
      <c r="Z618" s="16"/>
    </row>
    <row r="619">
      <c r="T619" s="16"/>
      <c r="U619" s="16"/>
      <c r="V619" s="16"/>
      <c r="W619" s="16"/>
      <c r="X619" s="16"/>
      <c r="Z619" s="16"/>
    </row>
    <row r="620">
      <c r="T620" s="16"/>
      <c r="U620" s="16"/>
      <c r="V620" s="16"/>
      <c r="W620" s="16"/>
      <c r="X620" s="16"/>
      <c r="Z620" s="16"/>
    </row>
    <row r="621">
      <c r="T621" s="16"/>
      <c r="U621" s="16"/>
      <c r="V621" s="16"/>
      <c r="W621" s="16"/>
      <c r="X621" s="16"/>
      <c r="Z621" s="16"/>
    </row>
    <row r="622">
      <c r="T622" s="16"/>
      <c r="U622" s="16"/>
      <c r="V622" s="16"/>
      <c r="W622" s="16"/>
      <c r="X622" s="16"/>
      <c r="Z622" s="16"/>
    </row>
    <row r="623">
      <c r="T623" s="16"/>
      <c r="U623" s="16"/>
      <c r="V623" s="16"/>
      <c r="W623" s="16"/>
      <c r="X623" s="16"/>
      <c r="Z623" s="16"/>
    </row>
    <row r="624">
      <c r="T624" s="16"/>
      <c r="U624" s="16"/>
      <c r="V624" s="16"/>
      <c r="W624" s="16"/>
      <c r="X624" s="16"/>
      <c r="Z624" s="16"/>
    </row>
    <row r="625">
      <c r="T625" s="16"/>
      <c r="U625" s="16"/>
      <c r="V625" s="16"/>
      <c r="W625" s="16"/>
      <c r="X625" s="16"/>
      <c r="Z625" s="16"/>
    </row>
    <row r="626">
      <c r="T626" s="16"/>
      <c r="U626" s="16"/>
      <c r="V626" s="16"/>
      <c r="W626" s="16"/>
      <c r="X626" s="16"/>
      <c r="Z626" s="16"/>
    </row>
    <row r="627">
      <c r="T627" s="16"/>
      <c r="U627" s="16"/>
      <c r="V627" s="16"/>
      <c r="W627" s="16"/>
      <c r="X627" s="16"/>
      <c r="Z627" s="16"/>
    </row>
    <row r="628">
      <c r="T628" s="16"/>
      <c r="U628" s="16"/>
      <c r="V628" s="16"/>
      <c r="W628" s="16"/>
      <c r="X628" s="16"/>
      <c r="Z628" s="16"/>
    </row>
    <row r="629">
      <c r="T629" s="16"/>
      <c r="U629" s="16"/>
      <c r="V629" s="16"/>
      <c r="W629" s="16"/>
      <c r="X629" s="16"/>
      <c r="Z629" s="16"/>
    </row>
    <row r="630">
      <c r="T630" s="16"/>
      <c r="U630" s="16"/>
      <c r="V630" s="16"/>
      <c r="W630" s="16"/>
      <c r="X630" s="16"/>
      <c r="Z630" s="16"/>
    </row>
    <row r="631">
      <c r="T631" s="16"/>
      <c r="U631" s="16"/>
      <c r="V631" s="16"/>
      <c r="W631" s="16"/>
      <c r="X631" s="16"/>
      <c r="Z631" s="16"/>
    </row>
    <row r="632">
      <c r="T632" s="16"/>
      <c r="U632" s="16"/>
      <c r="V632" s="16"/>
      <c r="W632" s="16"/>
      <c r="X632" s="16"/>
      <c r="Z632" s="16"/>
    </row>
    <row r="633">
      <c r="T633" s="16"/>
      <c r="U633" s="16"/>
      <c r="V633" s="16"/>
      <c r="W633" s="16"/>
      <c r="X633" s="16"/>
      <c r="Z633" s="16"/>
    </row>
    <row r="634">
      <c r="T634" s="16"/>
      <c r="U634" s="16"/>
      <c r="V634" s="16"/>
      <c r="W634" s="16"/>
      <c r="X634" s="16"/>
      <c r="Z634" s="16"/>
    </row>
    <row r="635">
      <c r="T635" s="16"/>
      <c r="U635" s="16"/>
      <c r="V635" s="16"/>
      <c r="W635" s="16"/>
      <c r="X635" s="16"/>
      <c r="Z635" s="16"/>
    </row>
    <row r="636">
      <c r="T636" s="16"/>
      <c r="U636" s="16"/>
      <c r="V636" s="16"/>
      <c r="W636" s="16"/>
      <c r="X636" s="16"/>
      <c r="Z636" s="16"/>
    </row>
    <row r="637">
      <c r="T637" s="16"/>
      <c r="U637" s="16"/>
      <c r="V637" s="16"/>
      <c r="W637" s="16"/>
      <c r="X637" s="16"/>
      <c r="Z637" s="16"/>
    </row>
    <row r="638">
      <c r="T638" s="16"/>
      <c r="U638" s="16"/>
      <c r="V638" s="16"/>
      <c r="W638" s="16"/>
      <c r="X638" s="16"/>
      <c r="Z638" s="16"/>
    </row>
    <row r="639">
      <c r="T639" s="16"/>
      <c r="U639" s="16"/>
      <c r="V639" s="16"/>
      <c r="W639" s="16"/>
      <c r="X639" s="16"/>
      <c r="Z639" s="16"/>
    </row>
    <row r="640">
      <c r="T640" s="16"/>
      <c r="U640" s="16"/>
      <c r="V640" s="16"/>
      <c r="W640" s="16"/>
      <c r="X640" s="16"/>
      <c r="Z640" s="16"/>
    </row>
    <row r="641">
      <c r="T641" s="16"/>
      <c r="U641" s="16"/>
      <c r="V641" s="16"/>
      <c r="W641" s="16"/>
      <c r="X641" s="16"/>
      <c r="Z641" s="16"/>
    </row>
    <row r="642">
      <c r="T642" s="16"/>
      <c r="U642" s="16"/>
      <c r="V642" s="16"/>
      <c r="W642" s="16"/>
      <c r="X642" s="16"/>
      <c r="Z642" s="16"/>
    </row>
    <row r="643">
      <c r="T643" s="16"/>
      <c r="U643" s="16"/>
      <c r="V643" s="16"/>
      <c r="W643" s="16"/>
      <c r="X643" s="16"/>
      <c r="Z643" s="16"/>
    </row>
    <row r="644">
      <c r="T644" s="16"/>
      <c r="U644" s="16"/>
      <c r="V644" s="16"/>
      <c r="W644" s="16"/>
      <c r="X644" s="16"/>
      <c r="Z644" s="16"/>
    </row>
    <row r="645">
      <c r="T645" s="16"/>
      <c r="U645" s="16"/>
      <c r="V645" s="16"/>
      <c r="W645" s="16"/>
      <c r="X645" s="16"/>
      <c r="Z645" s="16"/>
    </row>
    <row r="646">
      <c r="T646" s="16"/>
      <c r="U646" s="16"/>
      <c r="V646" s="16"/>
      <c r="W646" s="16"/>
      <c r="X646" s="16"/>
      <c r="Z646" s="16"/>
    </row>
    <row r="647">
      <c r="T647" s="16"/>
      <c r="U647" s="16"/>
      <c r="V647" s="16"/>
      <c r="W647" s="16"/>
      <c r="X647" s="16"/>
      <c r="Z647" s="16"/>
    </row>
    <row r="648">
      <c r="T648" s="16"/>
      <c r="U648" s="16"/>
      <c r="V648" s="16"/>
      <c r="W648" s="16"/>
      <c r="X648" s="16"/>
      <c r="Z648" s="16"/>
    </row>
    <row r="649">
      <c r="T649" s="16"/>
      <c r="U649" s="16"/>
      <c r="V649" s="16"/>
      <c r="W649" s="16"/>
      <c r="X649" s="16"/>
      <c r="Z649" s="16"/>
    </row>
    <row r="650">
      <c r="T650" s="16"/>
      <c r="U650" s="16"/>
      <c r="V650" s="16"/>
      <c r="W650" s="16"/>
      <c r="X650" s="16"/>
      <c r="Z650" s="16"/>
    </row>
    <row r="651">
      <c r="T651" s="16"/>
      <c r="U651" s="16"/>
      <c r="V651" s="16"/>
      <c r="W651" s="16"/>
      <c r="X651" s="16"/>
      <c r="Z651" s="16"/>
    </row>
    <row r="652">
      <c r="T652" s="16"/>
      <c r="U652" s="16"/>
      <c r="V652" s="16"/>
      <c r="W652" s="16"/>
      <c r="X652" s="16"/>
      <c r="Z652" s="16"/>
    </row>
    <row r="653">
      <c r="T653" s="16"/>
      <c r="U653" s="16"/>
      <c r="V653" s="16"/>
      <c r="W653" s="16"/>
      <c r="X653" s="16"/>
      <c r="Z653" s="16"/>
    </row>
    <row r="654">
      <c r="T654" s="16"/>
      <c r="U654" s="16"/>
      <c r="V654" s="16"/>
      <c r="W654" s="16"/>
      <c r="X654" s="16"/>
      <c r="Z654" s="16"/>
    </row>
    <row r="655">
      <c r="T655" s="16"/>
      <c r="U655" s="16"/>
      <c r="V655" s="16"/>
      <c r="W655" s="16"/>
      <c r="X655" s="16"/>
      <c r="Z655" s="16"/>
    </row>
    <row r="656">
      <c r="T656" s="16"/>
      <c r="U656" s="16"/>
      <c r="V656" s="16"/>
      <c r="W656" s="16"/>
      <c r="X656" s="16"/>
      <c r="Z656" s="16"/>
    </row>
    <row r="657">
      <c r="T657" s="16"/>
      <c r="U657" s="16"/>
      <c r="V657" s="16"/>
      <c r="W657" s="16"/>
      <c r="X657" s="16"/>
      <c r="Z657" s="16"/>
    </row>
    <row r="658">
      <c r="T658" s="16"/>
      <c r="U658" s="16"/>
      <c r="V658" s="16"/>
      <c r="W658" s="16"/>
      <c r="X658" s="16"/>
      <c r="Z658" s="16"/>
    </row>
    <row r="659">
      <c r="T659" s="16"/>
      <c r="U659" s="16"/>
      <c r="V659" s="16"/>
      <c r="W659" s="16"/>
      <c r="X659" s="16"/>
      <c r="Z659" s="16"/>
    </row>
    <row r="660">
      <c r="T660" s="16"/>
      <c r="U660" s="16"/>
      <c r="V660" s="16"/>
      <c r="W660" s="16"/>
      <c r="X660" s="16"/>
      <c r="Z660" s="16"/>
    </row>
    <row r="661">
      <c r="T661" s="16"/>
      <c r="U661" s="16"/>
      <c r="V661" s="16"/>
      <c r="W661" s="16"/>
      <c r="X661" s="16"/>
      <c r="Z661" s="16"/>
    </row>
    <row r="662">
      <c r="T662" s="16"/>
      <c r="U662" s="16"/>
      <c r="V662" s="16"/>
      <c r="W662" s="16"/>
      <c r="X662" s="16"/>
      <c r="Z662" s="16"/>
    </row>
    <row r="663">
      <c r="T663" s="16"/>
      <c r="U663" s="16"/>
      <c r="V663" s="16"/>
      <c r="W663" s="16"/>
      <c r="X663" s="16"/>
      <c r="Z663" s="16"/>
    </row>
    <row r="664">
      <c r="T664" s="16"/>
      <c r="U664" s="16"/>
      <c r="V664" s="16"/>
      <c r="W664" s="16"/>
      <c r="X664" s="16"/>
      <c r="Z664" s="16"/>
    </row>
    <row r="665">
      <c r="T665" s="16"/>
      <c r="U665" s="16"/>
      <c r="V665" s="16"/>
      <c r="W665" s="16"/>
      <c r="X665" s="16"/>
      <c r="Z665" s="16"/>
    </row>
    <row r="666">
      <c r="T666" s="16"/>
      <c r="U666" s="16"/>
      <c r="V666" s="16"/>
      <c r="W666" s="16"/>
      <c r="X666" s="16"/>
      <c r="Z666" s="16"/>
    </row>
    <row r="667">
      <c r="T667" s="16"/>
      <c r="U667" s="16"/>
      <c r="V667" s="16"/>
      <c r="W667" s="16"/>
      <c r="X667" s="16"/>
      <c r="Z667" s="16"/>
    </row>
    <row r="668">
      <c r="T668" s="16"/>
      <c r="U668" s="16"/>
      <c r="V668" s="16"/>
      <c r="W668" s="16"/>
      <c r="X668" s="16"/>
      <c r="Z668" s="16"/>
    </row>
    <row r="669">
      <c r="T669" s="16"/>
      <c r="U669" s="16"/>
      <c r="V669" s="16"/>
      <c r="W669" s="16"/>
      <c r="X669" s="16"/>
      <c r="Z669" s="16"/>
    </row>
    <row r="670">
      <c r="T670" s="16"/>
      <c r="U670" s="16"/>
      <c r="V670" s="16"/>
      <c r="W670" s="16"/>
      <c r="X670" s="16"/>
      <c r="Z670" s="16"/>
    </row>
    <row r="671">
      <c r="T671" s="16"/>
      <c r="U671" s="16"/>
      <c r="V671" s="16"/>
      <c r="W671" s="16"/>
      <c r="X671" s="16"/>
      <c r="Z671" s="16"/>
    </row>
    <row r="672">
      <c r="T672" s="16"/>
      <c r="U672" s="16"/>
      <c r="V672" s="16"/>
      <c r="W672" s="16"/>
      <c r="X672" s="16"/>
      <c r="Z672" s="16"/>
    </row>
    <row r="673">
      <c r="T673" s="16"/>
      <c r="U673" s="16"/>
      <c r="V673" s="16"/>
      <c r="W673" s="16"/>
      <c r="X673" s="16"/>
      <c r="Z673" s="16"/>
    </row>
    <row r="674">
      <c r="T674" s="16"/>
      <c r="U674" s="16"/>
      <c r="V674" s="16"/>
      <c r="W674" s="16"/>
      <c r="X674" s="16"/>
      <c r="Z674" s="16"/>
    </row>
    <row r="675">
      <c r="T675" s="16"/>
      <c r="U675" s="16"/>
      <c r="V675" s="16"/>
      <c r="W675" s="16"/>
      <c r="X675" s="16"/>
      <c r="Z675" s="16"/>
    </row>
    <row r="676">
      <c r="T676" s="16"/>
      <c r="U676" s="16"/>
      <c r="V676" s="16"/>
      <c r="W676" s="16"/>
      <c r="X676" s="16"/>
      <c r="Z676" s="16"/>
    </row>
    <row r="677">
      <c r="T677" s="16"/>
      <c r="U677" s="16"/>
      <c r="V677" s="16"/>
      <c r="W677" s="16"/>
      <c r="X677" s="16"/>
      <c r="Z677" s="16"/>
    </row>
    <row r="678">
      <c r="T678" s="16"/>
      <c r="U678" s="16"/>
      <c r="V678" s="16"/>
      <c r="W678" s="16"/>
      <c r="X678" s="16"/>
      <c r="Z678" s="16"/>
    </row>
    <row r="679">
      <c r="T679" s="16"/>
      <c r="U679" s="16"/>
      <c r="V679" s="16"/>
      <c r="W679" s="16"/>
      <c r="X679" s="16"/>
      <c r="Z679" s="16"/>
    </row>
    <row r="680">
      <c r="T680" s="16"/>
      <c r="U680" s="16"/>
      <c r="V680" s="16"/>
      <c r="W680" s="16"/>
      <c r="X680" s="16"/>
      <c r="Z680" s="16"/>
    </row>
    <row r="681">
      <c r="T681" s="16"/>
      <c r="U681" s="16"/>
      <c r="V681" s="16"/>
      <c r="W681" s="16"/>
      <c r="X681" s="16"/>
      <c r="Z681" s="16"/>
    </row>
    <row r="682">
      <c r="T682" s="16"/>
      <c r="U682" s="16"/>
      <c r="V682" s="16"/>
      <c r="W682" s="16"/>
      <c r="X682" s="16"/>
      <c r="Z682" s="16"/>
    </row>
    <row r="683">
      <c r="T683" s="16"/>
      <c r="U683" s="16"/>
      <c r="V683" s="16"/>
      <c r="W683" s="16"/>
      <c r="X683" s="16"/>
      <c r="Z683" s="16"/>
    </row>
    <row r="684">
      <c r="T684" s="16"/>
      <c r="U684" s="16"/>
      <c r="V684" s="16"/>
      <c r="W684" s="16"/>
      <c r="X684" s="16"/>
      <c r="Z684" s="16"/>
    </row>
    <row r="685">
      <c r="T685" s="16"/>
      <c r="U685" s="16"/>
      <c r="V685" s="16"/>
      <c r="W685" s="16"/>
      <c r="X685" s="16"/>
      <c r="Z685" s="16"/>
    </row>
    <row r="686">
      <c r="T686" s="16"/>
      <c r="U686" s="16"/>
      <c r="V686" s="16"/>
      <c r="W686" s="16"/>
      <c r="X686" s="16"/>
      <c r="Z686" s="16"/>
    </row>
    <row r="687">
      <c r="T687" s="16"/>
      <c r="U687" s="16"/>
      <c r="V687" s="16"/>
      <c r="W687" s="16"/>
      <c r="X687" s="16"/>
      <c r="Z687" s="16"/>
    </row>
    <row r="688">
      <c r="T688" s="16"/>
      <c r="U688" s="16"/>
      <c r="V688" s="16"/>
      <c r="W688" s="16"/>
      <c r="X688" s="16"/>
      <c r="Z688" s="16"/>
    </row>
    <row r="689">
      <c r="T689" s="16"/>
      <c r="U689" s="16"/>
      <c r="V689" s="16"/>
      <c r="W689" s="16"/>
      <c r="X689" s="16"/>
      <c r="Z689" s="16"/>
    </row>
    <row r="690">
      <c r="T690" s="16"/>
      <c r="U690" s="16"/>
      <c r="V690" s="16"/>
      <c r="W690" s="16"/>
      <c r="X690" s="16"/>
      <c r="Z690" s="16"/>
    </row>
    <row r="691">
      <c r="T691" s="16"/>
      <c r="U691" s="16"/>
      <c r="V691" s="16"/>
      <c r="W691" s="16"/>
      <c r="X691" s="16"/>
      <c r="Z691" s="16"/>
    </row>
    <row r="692">
      <c r="T692" s="16"/>
      <c r="U692" s="16"/>
      <c r="V692" s="16"/>
      <c r="W692" s="16"/>
      <c r="X692" s="16"/>
      <c r="Z692" s="16"/>
    </row>
    <row r="693">
      <c r="T693" s="16"/>
      <c r="U693" s="16"/>
      <c r="V693" s="16"/>
      <c r="W693" s="16"/>
      <c r="X693" s="16"/>
      <c r="Z693" s="16"/>
    </row>
    <row r="694">
      <c r="T694" s="16"/>
      <c r="U694" s="16"/>
      <c r="V694" s="16"/>
      <c r="W694" s="16"/>
      <c r="X694" s="16"/>
      <c r="Z694" s="16"/>
    </row>
    <row r="695">
      <c r="T695" s="16"/>
      <c r="U695" s="16"/>
      <c r="V695" s="16"/>
      <c r="W695" s="16"/>
      <c r="X695" s="16"/>
      <c r="Z695" s="16"/>
    </row>
    <row r="696">
      <c r="T696" s="16"/>
      <c r="U696" s="16"/>
      <c r="V696" s="16"/>
      <c r="W696" s="16"/>
      <c r="X696" s="16"/>
      <c r="Z696" s="16"/>
    </row>
    <row r="697">
      <c r="T697" s="16"/>
      <c r="U697" s="16"/>
      <c r="V697" s="16"/>
      <c r="W697" s="16"/>
      <c r="X697" s="16"/>
      <c r="Z697" s="16"/>
    </row>
    <row r="698">
      <c r="T698" s="16"/>
      <c r="U698" s="16"/>
      <c r="V698" s="16"/>
      <c r="W698" s="16"/>
      <c r="X698" s="16"/>
      <c r="Z698" s="16"/>
    </row>
    <row r="699">
      <c r="T699" s="16"/>
      <c r="U699" s="16"/>
      <c r="V699" s="16"/>
      <c r="W699" s="16"/>
      <c r="X699" s="16"/>
      <c r="Z699" s="16"/>
    </row>
    <row r="700">
      <c r="T700" s="16"/>
      <c r="U700" s="16"/>
      <c r="V700" s="16"/>
      <c r="W700" s="16"/>
      <c r="X700" s="16"/>
      <c r="Z700" s="16"/>
    </row>
    <row r="701">
      <c r="T701" s="16"/>
      <c r="U701" s="16"/>
      <c r="V701" s="16"/>
      <c r="W701" s="16"/>
      <c r="X701" s="16"/>
      <c r="Z701" s="16"/>
    </row>
    <row r="702">
      <c r="T702" s="16"/>
      <c r="U702" s="16"/>
      <c r="V702" s="16"/>
      <c r="W702" s="16"/>
      <c r="X702" s="16"/>
      <c r="Z702" s="16"/>
    </row>
    <row r="703">
      <c r="T703" s="16"/>
      <c r="U703" s="16"/>
      <c r="V703" s="16"/>
      <c r="W703" s="16"/>
      <c r="X703" s="16"/>
      <c r="Z703" s="16"/>
    </row>
    <row r="704">
      <c r="T704" s="16"/>
      <c r="U704" s="16"/>
      <c r="V704" s="16"/>
      <c r="W704" s="16"/>
      <c r="X704" s="16"/>
      <c r="Z704" s="16"/>
    </row>
    <row r="705">
      <c r="T705" s="16"/>
      <c r="U705" s="16"/>
      <c r="V705" s="16"/>
      <c r="W705" s="16"/>
      <c r="X705" s="16"/>
      <c r="Z705" s="16"/>
    </row>
    <row r="706">
      <c r="T706" s="16"/>
      <c r="U706" s="16"/>
      <c r="V706" s="16"/>
      <c r="W706" s="16"/>
      <c r="X706" s="16"/>
      <c r="Z706" s="16"/>
    </row>
    <row r="707">
      <c r="T707" s="16"/>
      <c r="U707" s="16"/>
      <c r="V707" s="16"/>
      <c r="W707" s="16"/>
      <c r="X707" s="16"/>
      <c r="Z707" s="16"/>
    </row>
    <row r="708">
      <c r="T708" s="16"/>
      <c r="U708" s="16"/>
      <c r="V708" s="16"/>
      <c r="W708" s="16"/>
      <c r="X708" s="16"/>
      <c r="Z708" s="16"/>
    </row>
    <row r="709">
      <c r="T709" s="16"/>
      <c r="U709" s="16"/>
      <c r="V709" s="16"/>
      <c r="W709" s="16"/>
      <c r="X709" s="16"/>
      <c r="Z709" s="16"/>
    </row>
    <row r="710">
      <c r="T710" s="16"/>
      <c r="U710" s="16"/>
      <c r="V710" s="16"/>
      <c r="W710" s="16"/>
      <c r="X710" s="16"/>
      <c r="Z710" s="16"/>
    </row>
    <row r="711">
      <c r="T711" s="16"/>
      <c r="U711" s="16"/>
      <c r="V711" s="16"/>
      <c r="W711" s="16"/>
      <c r="X711" s="16"/>
      <c r="Z711" s="16"/>
    </row>
    <row r="712">
      <c r="T712" s="16"/>
      <c r="U712" s="16"/>
      <c r="V712" s="16"/>
      <c r="W712" s="16"/>
      <c r="X712" s="16"/>
      <c r="Z712" s="16"/>
    </row>
    <row r="713">
      <c r="T713" s="16"/>
      <c r="U713" s="16"/>
      <c r="V713" s="16"/>
      <c r="W713" s="16"/>
      <c r="X713" s="16"/>
      <c r="Z713" s="16"/>
    </row>
    <row r="714">
      <c r="T714" s="16"/>
      <c r="U714" s="16"/>
      <c r="V714" s="16"/>
      <c r="W714" s="16"/>
      <c r="X714" s="16"/>
      <c r="Z714" s="16"/>
    </row>
    <row r="715">
      <c r="T715" s="16"/>
      <c r="U715" s="16"/>
      <c r="V715" s="16"/>
      <c r="W715" s="16"/>
      <c r="X715" s="16"/>
      <c r="Z715" s="16"/>
    </row>
    <row r="716">
      <c r="T716" s="16"/>
      <c r="U716" s="16"/>
      <c r="V716" s="16"/>
      <c r="W716" s="16"/>
      <c r="X716" s="16"/>
      <c r="Z716" s="16"/>
    </row>
    <row r="717">
      <c r="T717" s="16"/>
      <c r="U717" s="16"/>
      <c r="V717" s="16"/>
      <c r="W717" s="16"/>
      <c r="X717" s="16"/>
      <c r="Z717" s="16"/>
    </row>
    <row r="718">
      <c r="T718" s="16"/>
      <c r="U718" s="16"/>
      <c r="V718" s="16"/>
      <c r="W718" s="16"/>
      <c r="X718" s="16"/>
      <c r="Z718" s="16"/>
    </row>
    <row r="719">
      <c r="T719" s="16"/>
      <c r="U719" s="16"/>
      <c r="V719" s="16"/>
      <c r="W719" s="16"/>
      <c r="X719" s="16"/>
      <c r="Z719" s="16"/>
    </row>
    <row r="720">
      <c r="T720" s="16"/>
      <c r="U720" s="16"/>
      <c r="V720" s="16"/>
      <c r="W720" s="16"/>
      <c r="X720" s="16"/>
      <c r="Z720" s="16"/>
    </row>
    <row r="721">
      <c r="T721" s="16"/>
      <c r="U721" s="16"/>
      <c r="V721" s="16"/>
      <c r="W721" s="16"/>
      <c r="X721" s="16"/>
      <c r="Z721" s="16"/>
    </row>
    <row r="722">
      <c r="T722" s="16"/>
      <c r="U722" s="16"/>
      <c r="V722" s="16"/>
      <c r="W722" s="16"/>
      <c r="X722" s="16"/>
      <c r="Z722" s="16"/>
    </row>
    <row r="723">
      <c r="T723" s="16"/>
      <c r="U723" s="16"/>
      <c r="V723" s="16"/>
      <c r="W723" s="16"/>
      <c r="X723" s="16"/>
      <c r="Z723" s="16"/>
    </row>
    <row r="724">
      <c r="T724" s="16"/>
      <c r="U724" s="16"/>
      <c r="V724" s="16"/>
      <c r="W724" s="16"/>
      <c r="X724" s="16"/>
      <c r="Z724" s="16"/>
    </row>
    <row r="725">
      <c r="T725" s="16"/>
      <c r="U725" s="16"/>
      <c r="V725" s="16"/>
      <c r="W725" s="16"/>
      <c r="X725" s="16"/>
      <c r="Z725" s="16"/>
    </row>
    <row r="726">
      <c r="T726" s="16"/>
      <c r="U726" s="16"/>
      <c r="V726" s="16"/>
      <c r="W726" s="16"/>
      <c r="X726" s="16"/>
      <c r="Z726" s="16"/>
    </row>
    <row r="727">
      <c r="T727" s="16"/>
      <c r="U727" s="16"/>
      <c r="V727" s="16"/>
      <c r="W727" s="16"/>
      <c r="X727" s="16"/>
      <c r="Z727" s="16"/>
    </row>
    <row r="728">
      <c r="T728" s="16"/>
      <c r="U728" s="16"/>
      <c r="V728" s="16"/>
      <c r="W728" s="16"/>
      <c r="X728" s="16"/>
      <c r="Z728" s="16"/>
    </row>
    <row r="729">
      <c r="T729" s="16"/>
      <c r="U729" s="16"/>
      <c r="V729" s="16"/>
      <c r="W729" s="16"/>
      <c r="X729" s="16"/>
      <c r="Z729" s="16"/>
    </row>
    <row r="730">
      <c r="T730" s="16"/>
      <c r="U730" s="16"/>
      <c r="V730" s="16"/>
      <c r="W730" s="16"/>
      <c r="X730" s="16"/>
      <c r="Z730" s="16"/>
    </row>
    <row r="731">
      <c r="T731" s="16"/>
      <c r="U731" s="16"/>
      <c r="V731" s="16"/>
      <c r="W731" s="16"/>
      <c r="X731" s="16"/>
      <c r="Z731" s="16"/>
    </row>
    <row r="732">
      <c r="T732" s="16"/>
      <c r="U732" s="16"/>
      <c r="V732" s="16"/>
      <c r="W732" s="16"/>
      <c r="X732" s="16"/>
      <c r="Z732" s="16"/>
    </row>
    <row r="733">
      <c r="T733" s="16"/>
      <c r="U733" s="16"/>
      <c r="V733" s="16"/>
      <c r="W733" s="16"/>
      <c r="X733" s="16"/>
      <c r="Z733" s="16"/>
    </row>
    <row r="734">
      <c r="T734" s="16"/>
      <c r="U734" s="16"/>
      <c r="V734" s="16"/>
      <c r="W734" s="16"/>
      <c r="X734" s="16"/>
      <c r="Z734" s="16"/>
    </row>
    <row r="735">
      <c r="T735" s="16"/>
      <c r="U735" s="16"/>
      <c r="V735" s="16"/>
      <c r="W735" s="16"/>
      <c r="X735" s="16"/>
      <c r="Z735" s="16"/>
    </row>
    <row r="736">
      <c r="T736" s="16"/>
      <c r="U736" s="16"/>
      <c r="V736" s="16"/>
      <c r="W736" s="16"/>
      <c r="X736" s="16"/>
      <c r="Z736" s="16"/>
    </row>
    <row r="737">
      <c r="T737" s="16"/>
      <c r="U737" s="16"/>
      <c r="V737" s="16"/>
      <c r="W737" s="16"/>
      <c r="X737" s="16"/>
      <c r="Z737" s="16"/>
    </row>
    <row r="738">
      <c r="T738" s="16"/>
      <c r="U738" s="16"/>
      <c r="V738" s="16"/>
      <c r="W738" s="16"/>
      <c r="X738" s="16"/>
      <c r="Z738" s="16"/>
    </row>
    <row r="739">
      <c r="T739" s="16"/>
      <c r="U739" s="16"/>
      <c r="V739" s="16"/>
      <c r="W739" s="16"/>
      <c r="X739" s="16"/>
      <c r="Z739" s="16"/>
    </row>
    <row r="740">
      <c r="T740" s="16"/>
      <c r="U740" s="16"/>
      <c r="V740" s="16"/>
      <c r="W740" s="16"/>
      <c r="X740" s="16"/>
      <c r="Z740" s="16"/>
    </row>
    <row r="741">
      <c r="T741" s="16"/>
      <c r="U741" s="16"/>
      <c r="V741" s="16"/>
      <c r="W741" s="16"/>
      <c r="X741" s="16"/>
      <c r="Z741" s="16"/>
    </row>
    <row r="742">
      <c r="T742" s="16"/>
      <c r="U742" s="16"/>
      <c r="V742" s="16"/>
      <c r="W742" s="16"/>
      <c r="X742" s="16"/>
      <c r="Z742" s="16"/>
    </row>
    <row r="743">
      <c r="T743" s="16"/>
      <c r="U743" s="16"/>
      <c r="V743" s="16"/>
      <c r="W743" s="16"/>
      <c r="X743" s="16"/>
      <c r="Z743" s="16"/>
    </row>
    <row r="744">
      <c r="T744" s="16"/>
      <c r="U744" s="16"/>
      <c r="V744" s="16"/>
      <c r="W744" s="16"/>
      <c r="X744" s="16"/>
      <c r="Z744" s="16"/>
    </row>
    <row r="745">
      <c r="T745" s="16"/>
      <c r="U745" s="16"/>
      <c r="V745" s="16"/>
      <c r="W745" s="16"/>
      <c r="X745" s="16"/>
      <c r="Z745" s="16"/>
    </row>
    <row r="746">
      <c r="T746" s="16"/>
      <c r="U746" s="16"/>
      <c r="V746" s="16"/>
      <c r="W746" s="16"/>
      <c r="X746" s="16"/>
      <c r="Z746" s="16"/>
    </row>
    <row r="747">
      <c r="T747" s="16"/>
      <c r="U747" s="16"/>
      <c r="V747" s="16"/>
      <c r="W747" s="16"/>
      <c r="X747" s="16"/>
      <c r="Z747" s="16"/>
    </row>
    <row r="748">
      <c r="T748" s="16"/>
      <c r="U748" s="16"/>
      <c r="V748" s="16"/>
      <c r="W748" s="16"/>
      <c r="X748" s="16"/>
      <c r="Z748" s="16"/>
    </row>
    <row r="749">
      <c r="T749" s="16"/>
      <c r="U749" s="16"/>
      <c r="V749" s="16"/>
      <c r="W749" s="16"/>
      <c r="X749" s="16"/>
      <c r="Z749" s="16"/>
    </row>
    <row r="750">
      <c r="T750" s="16"/>
      <c r="U750" s="16"/>
      <c r="V750" s="16"/>
      <c r="W750" s="16"/>
      <c r="X750" s="16"/>
      <c r="Z750" s="16"/>
    </row>
    <row r="751">
      <c r="T751" s="16"/>
      <c r="U751" s="16"/>
      <c r="V751" s="16"/>
      <c r="W751" s="16"/>
      <c r="X751" s="16"/>
      <c r="Z751" s="16"/>
    </row>
    <row r="752">
      <c r="T752" s="16"/>
      <c r="U752" s="16"/>
      <c r="V752" s="16"/>
      <c r="W752" s="16"/>
      <c r="X752" s="16"/>
      <c r="Z752" s="16"/>
    </row>
    <row r="753">
      <c r="T753" s="16"/>
      <c r="U753" s="16"/>
      <c r="V753" s="16"/>
      <c r="W753" s="16"/>
      <c r="X753" s="16"/>
      <c r="Z753" s="16"/>
    </row>
    <row r="754">
      <c r="T754" s="16"/>
      <c r="U754" s="16"/>
      <c r="V754" s="16"/>
      <c r="W754" s="16"/>
      <c r="X754" s="16"/>
      <c r="Z754" s="16"/>
    </row>
    <row r="755">
      <c r="T755" s="16"/>
      <c r="U755" s="16"/>
      <c r="V755" s="16"/>
      <c r="W755" s="16"/>
      <c r="X755" s="16"/>
      <c r="Z755" s="16"/>
    </row>
    <row r="756">
      <c r="T756" s="16"/>
      <c r="U756" s="16"/>
      <c r="V756" s="16"/>
      <c r="W756" s="16"/>
      <c r="X756" s="16"/>
      <c r="Z756" s="16"/>
    </row>
    <row r="757">
      <c r="T757" s="16"/>
      <c r="U757" s="16"/>
      <c r="V757" s="16"/>
      <c r="W757" s="16"/>
      <c r="X757" s="16"/>
      <c r="Z757" s="16"/>
    </row>
    <row r="758">
      <c r="T758" s="16"/>
      <c r="U758" s="16"/>
      <c r="V758" s="16"/>
      <c r="W758" s="16"/>
      <c r="X758" s="16"/>
      <c r="Z758" s="16"/>
    </row>
    <row r="759">
      <c r="T759" s="16"/>
      <c r="U759" s="16"/>
      <c r="V759" s="16"/>
      <c r="W759" s="16"/>
      <c r="X759" s="16"/>
      <c r="Z759" s="16"/>
    </row>
    <row r="760">
      <c r="T760" s="16"/>
      <c r="U760" s="16"/>
      <c r="V760" s="16"/>
      <c r="W760" s="16"/>
      <c r="X760" s="16"/>
      <c r="Z760" s="16"/>
    </row>
    <row r="761">
      <c r="T761" s="16"/>
      <c r="U761" s="16"/>
      <c r="V761" s="16"/>
      <c r="W761" s="16"/>
      <c r="X761" s="16"/>
      <c r="Z761" s="16"/>
    </row>
    <row r="762">
      <c r="T762" s="16"/>
      <c r="U762" s="16"/>
      <c r="V762" s="16"/>
      <c r="W762" s="16"/>
      <c r="X762" s="16"/>
      <c r="Z762" s="16"/>
    </row>
    <row r="763">
      <c r="T763" s="16"/>
      <c r="U763" s="16"/>
      <c r="V763" s="16"/>
      <c r="W763" s="16"/>
      <c r="X763" s="16"/>
      <c r="Z763" s="16"/>
    </row>
    <row r="764">
      <c r="T764" s="16"/>
      <c r="U764" s="16"/>
      <c r="V764" s="16"/>
      <c r="W764" s="16"/>
      <c r="X764" s="16"/>
      <c r="Z764" s="16"/>
    </row>
    <row r="765">
      <c r="T765" s="16"/>
      <c r="U765" s="16"/>
      <c r="V765" s="16"/>
      <c r="W765" s="16"/>
      <c r="X765" s="16"/>
      <c r="Z765" s="16"/>
    </row>
    <row r="766">
      <c r="T766" s="16"/>
      <c r="U766" s="16"/>
      <c r="V766" s="16"/>
      <c r="W766" s="16"/>
      <c r="X766" s="16"/>
      <c r="Z766" s="16"/>
    </row>
    <row r="767">
      <c r="T767" s="16"/>
      <c r="U767" s="16"/>
      <c r="V767" s="16"/>
      <c r="W767" s="16"/>
      <c r="X767" s="16"/>
      <c r="Z767" s="16"/>
    </row>
    <row r="768">
      <c r="T768" s="16"/>
      <c r="U768" s="16"/>
      <c r="V768" s="16"/>
      <c r="W768" s="16"/>
      <c r="X768" s="16"/>
      <c r="Z768" s="16"/>
    </row>
    <row r="769">
      <c r="T769" s="16"/>
      <c r="U769" s="16"/>
      <c r="V769" s="16"/>
      <c r="W769" s="16"/>
      <c r="X769" s="16"/>
      <c r="Z769" s="16"/>
    </row>
    <row r="770">
      <c r="T770" s="16"/>
      <c r="U770" s="16"/>
      <c r="V770" s="16"/>
      <c r="W770" s="16"/>
      <c r="X770" s="16"/>
      <c r="Z770" s="16"/>
    </row>
    <row r="771">
      <c r="T771" s="16"/>
      <c r="U771" s="16"/>
      <c r="V771" s="16"/>
      <c r="W771" s="16"/>
      <c r="X771" s="16"/>
      <c r="Z771" s="16"/>
    </row>
    <row r="772">
      <c r="T772" s="16"/>
      <c r="U772" s="16"/>
      <c r="V772" s="16"/>
      <c r="W772" s="16"/>
      <c r="X772" s="16"/>
      <c r="Z772" s="16"/>
    </row>
    <row r="773">
      <c r="T773" s="16"/>
      <c r="U773" s="16"/>
      <c r="V773" s="16"/>
      <c r="W773" s="16"/>
      <c r="X773" s="16"/>
      <c r="Z773" s="16"/>
    </row>
    <row r="774">
      <c r="T774" s="16"/>
      <c r="U774" s="16"/>
      <c r="V774" s="16"/>
      <c r="W774" s="16"/>
      <c r="X774" s="16"/>
      <c r="Z774" s="16"/>
    </row>
    <row r="775">
      <c r="T775" s="16"/>
      <c r="U775" s="16"/>
      <c r="V775" s="16"/>
      <c r="W775" s="16"/>
      <c r="X775" s="16"/>
      <c r="Z775" s="16"/>
    </row>
    <row r="776">
      <c r="T776" s="16"/>
      <c r="U776" s="16"/>
      <c r="V776" s="16"/>
      <c r="W776" s="16"/>
      <c r="X776" s="16"/>
      <c r="Z776" s="16"/>
    </row>
    <row r="777">
      <c r="T777" s="16"/>
      <c r="U777" s="16"/>
      <c r="V777" s="16"/>
      <c r="W777" s="16"/>
      <c r="X777" s="16"/>
      <c r="Z777" s="16"/>
    </row>
    <row r="778">
      <c r="T778" s="16"/>
      <c r="U778" s="16"/>
      <c r="V778" s="16"/>
      <c r="W778" s="16"/>
      <c r="X778" s="16"/>
      <c r="Z778" s="16"/>
    </row>
    <row r="779">
      <c r="T779" s="16"/>
      <c r="U779" s="16"/>
      <c r="V779" s="16"/>
      <c r="W779" s="16"/>
      <c r="X779" s="16"/>
      <c r="Z779" s="16"/>
    </row>
    <row r="780">
      <c r="T780" s="16"/>
      <c r="U780" s="16"/>
      <c r="V780" s="16"/>
      <c r="W780" s="16"/>
      <c r="X780" s="16"/>
      <c r="Z780" s="16"/>
    </row>
    <row r="781">
      <c r="T781" s="16"/>
      <c r="U781" s="16"/>
      <c r="V781" s="16"/>
      <c r="W781" s="16"/>
      <c r="X781" s="16"/>
      <c r="Z781" s="16"/>
    </row>
    <row r="782">
      <c r="T782" s="16"/>
      <c r="U782" s="16"/>
      <c r="V782" s="16"/>
      <c r="W782" s="16"/>
      <c r="X782" s="16"/>
      <c r="Z782" s="16"/>
    </row>
    <row r="783">
      <c r="T783" s="16"/>
      <c r="U783" s="16"/>
      <c r="V783" s="16"/>
      <c r="W783" s="16"/>
      <c r="X783" s="16"/>
      <c r="Z783" s="16"/>
    </row>
    <row r="784">
      <c r="T784" s="16"/>
      <c r="U784" s="16"/>
      <c r="V784" s="16"/>
      <c r="W784" s="16"/>
      <c r="X784" s="16"/>
      <c r="Z784" s="16"/>
    </row>
    <row r="785">
      <c r="T785" s="16"/>
      <c r="U785" s="16"/>
      <c r="V785" s="16"/>
      <c r="W785" s="16"/>
      <c r="X785" s="16"/>
      <c r="Z785" s="16"/>
    </row>
    <row r="786">
      <c r="T786" s="16"/>
      <c r="U786" s="16"/>
      <c r="V786" s="16"/>
      <c r="W786" s="16"/>
      <c r="X786" s="16"/>
      <c r="Z786" s="16"/>
    </row>
    <row r="787">
      <c r="T787" s="16"/>
      <c r="U787" s="16"/>
      <c r="V787" s="16"/>
      <c r="W787" s="16"/>
      <c r="X787" s="16"/>
      <c r="Z787" s="16"/>
    </row>
    <row r="788">
      <c r="T788" s="16"/>
      <c r="U788" s="16"/>
      <c r="V788" s="16"/>
      <c r="W788" s="16"/>
      <c r="X788" s="16"/>
      <c r="Z788" s="16"/>
    </row>
    <row r="789">
      <c r="T789" s="16"/>
      <c r="U789" s="16"/>
      <c r="V789" s="16"/>
      <c r="W789" s="16"/>
      <c r="X789" s="16"/>
      <c r="Z789" s="16"/>
    </row>
    <row r="790">
      <c r="T790" s="16"/>
      <c r="U790" s="16"/>
      <c r="V790" s="16"/>
      <c r="W790" s="16"/>
      <c r="X790" s="16"/>
      <c r="Z790" s="16"/>
    </row>
    <row r="791">
      <c r="T791" s="16"/>
      <c r="U791" s="16"/>
      <c r="V791" s="16"/>
      <c r="W791" s="16"/>
      <c r="X791" s="16"/>
      <c r="Z791" s="16"/>
    </row>
    <row r="792">
      <c r="T792" s="16"/>
      <c r="U792" s="16"/>
      <c r="V792" s="16"/>
      <c r="W792" s="16"/>
      <c r="X792" s="16"/>
      <c r="Z792" s="16"/>
    </row>
    <row r="793">
      <c r="T793" s="16"/>
      <c r="U793" s="16"/>
      <c r="V793" s="16"/>
      <c r="W793" s="16"/>
      <c r="X793" s="16"/>
      <c r="Z793" s="16"/>
    </row>
    <row r="794">
      <c r="T794" s="16"/>
      <c r="U794" s="16"/>
      <c r="V794" s="16"/>
      <c r="W794" s="16"/>
      <c r="X794" s="16"/>
      <c r="Z794" s="16"/>
    </row>
    <row r="795">
      <c r="T795" s="16"/>
      <c r="U795" s="16"/>
      <c r="V795" s="16"/>
      <c r="W795" s="16"/>
      <c r="X795" s="16"/>
      <c r="Z795" s="16"/>
    </row>
    <row r="796">
      <c r="T796" s="16"/>
      <c r="U796" s="16"/>
      <c r="V796" s="16"/>
      <c r="W796" s="16"/>
      <c r="X796" s="16"/>
      <c r="Z796" s="16"/>
    </row>
    <row r="797">
      <c r="T797" s="16"/>
      <c r="U797" s="16"/>
      <c r="V797" s="16"/>
      <c r="W797" s="16"/>
      <c r="X797" s="16"/>
      <c r="Z797" s="16"/>
    </row>
    <row r="798">
      <c r="T798" s="16"/>
      <c r="U798" s="16"/>
      <c r="V798" s="16"/>
      <c r="W798" s="16"/>
      <c r="X798" s="16"/>
      <c r="Z798" s="16"/>
    </row>
    <row r="799">
      <c r="T799" s="16"/>
      <c r="U799" s="16"/>
      <c r="V799" s="16"/>
      <c r="W799" s="16"/>
      <c r="X799" s="16"/>
      <c r="Z799" s="16"/>
    </row>
    <row r="800">
      <c r="T800" s="16"/>
      <c r="U800" s="16"/>
      <c r="V800" s="16"/>
      <c r="W800" s="16"/>
      <c r="X800" s="16"/>
      <c r="Z800" s="16"/>
    </row>
    <row r="801">
      <c r="T801" s="16"/>
      <c r="U801" s="16"/>
      <c r="V801" s="16"/>
      <c r="W801" s="16"/>
      <c r="X801" s="16"/>
      <c r="Z801" s="16"/>
    </row>
    <row r="802">
      <c r="T802" s="16"/>
      <c r="U802" s="16"/>
      <c r="V802" s="16"/>
      <c r="W802" s="16"/>
      <c r="X802" s="16"/>
      <c r="Z802" s="16"/>
    </row>
    <row r="803">
      <c r="T803" s="16"/>
      <c r="U803" s="16"/>
      <c r="V803" s="16"/>
      <c r="W803" s="16"/>
      <c r="X803" s="16"/>
      <c r="Z803" s="16"/>
    </row>
    <row r="804">
      <c r="T804" s="16"/>
      <c r="U804" s="16"/>
      <c r="V804" s="16"/>
      <c r="W804" s="16"/>
      <c r="X804" s="16"/>
      <c r="Z804" s="16"/>
    </row>
    <row r="805">
      <c r="T805" s="16"/>
      <c r="U805" s="16"/>
      <c r="V805" s="16"/>
      <c r="W805" s="16"/>
      <c r="X805" s="16"/>
      <c r="Z805" s="16"/>
    </row>
    <row r="806">
      <c r="T806" s="16"/>
      <c r="U806" s="16"/>
      <c r="V806" s="16"/>
      <c r="W806" s="16"/>
      <c r="X806" s="16"/>
      <c r="Z806" s="16"/>
    </row>
    <row r="807">
      <c r="T807" s="16"/>
      <c r="U807" s="16"/>
      <c r="V807" s="16"/>
      <c r="W807" s="16"/>
      <c r="X807" s="16"/>
      <c r="Z807" s="16"/>
    </row>
    <row r="808">
      <c r="T808" s="16"/>
      <c r="U808" s="16"/>
      <c r="V808" s="16"/>
      <c r="W808" s="16"/>
      <c r="X808" s="16"/>
      <c r="Z808" s="16"/>
    </row>
    <row r="809">
      <c r="T809" s="16"/>
      <c r="U809" s="16"/>
      <c r="V809" s="16"/>
      <c r="W809" s="16"/>
      <c r="X809" s="16"/>
      <c r="Z809" s="16"/>
    </row>
    <row r="810">
      <c r="T810" s="16"/>
      <c r="U810" s="16"/>
      <c r="V810" s="16"/>
      <c r="W810" s="16"/>
      <c r="X810" s="16"/>
      <c r="Z810" s="16"/>
    </row>
    <row r="811">
      <c r="T811" s="16"/>
      <c r="U811" s="16"/>
      <c r="V811" s="16"/>
      <c r="W811" s="16"/>
      <c r="X811" s="16"/>
      <c r="Z811" s="16"/>
    </row>
    <row r="812">
      <c r="T812" s="16"/>
      <c r="U812" s="16"/>
      <c r="V812" s="16"/>
      <c r="W812" s="16"/>
      <c r="X812" s="16"/>
      <c r="Z812" s="16"/>
    </row>
    <row r="813">
      <c r="T813" s="16"/>
      <c r="U813" s="16"/>
      <c r="V813" s="16"/>
      <c r="W813" s="16"/>
      <c r="X813" s="16"/>
      <c r="Z813" s="16"/>
    </row>
    <row r="814">
      <c r="T814" s="16"/>
      <c r="U814" s="16"/>
      <c r="V814" s="16"/>
      <c r="W814" s="16"/>
      <c r="X814" s="16"/>
      <c r="Z814" s="16"/>
    </row>
    <row r="815">
      <c r="T815" s="16"/>
      <c r="U815" s="16"/>
      <c r="V815" s="16"/>
      <c r="W815" s="16"/>
      <c r="X815" s="16"/>
      <c r="Z815" s="16"/>
    </row>
    <row r="816">
      <c r="T816" s="16"/>
      <c r="U816" s="16"/>
      <c r="V816" s="16"/>
      <c r="W816" s="16"/>
      <c r="X816" s="16"/>
      <c r="Z816" s="16"/>
    </row>
    <row r="817">
      <c r="T817" s="16"/>
      <c r="U817" s="16"/>
      <c r="V817" s="16"/>
      <c r="W817" s="16"/>
      <c r="X817" s="16"/>
      <c r="Z817" s="16"/>
    </row>
    <row r="818">
      <c r="T818" s="16"/>
      <c r="U818" s="16"/>
      <c r="V818" s="16"/>
      <c r="W818" s="16"/>
      <c r="X818" s="16"/>
      <c r="Z818" s="16"/>
    </row>
    <row r="819">
      <c r="T819" s="16"/>
      <c r="U819" s="16"/>
      <c r="V819" s="16"/>
      <c r="W819" s="16"/>
      <c r="X819" s="16"/>
      <c r="Z819" s="16"/>
    </row>
    <row r="820">
      <c r="T820" s="16"/>
      <c r="U820" s="16"/>
      <c r="V820" s="16"/>
      <c r="W820" s="16"/>
      <c r="X820" s="16"/>
      <c r="Z820" s="16"/>
    </row>
    <row r="821">
      <c r="T821" s="16"/>
      <c r="U821" s="16"/>
      <c r="V821" s="16"/>
      <c r="W821" s="16"/>
      <c r="X821" s="16"/>
      <c r="Z821" s="16"/>
    </row>
    <row r="822">
      <c r="T822" s="16"/>
      <c r="U822" s="16"/>
      <c r="V822" s="16"/>
      <c r="W822" s="16"/>
      <c r="X822" s="16"/>
      <c r="Z822" s="16"/>
    </row>
    <row r="823">
      <c r="T823" s="16"/>
      <c r="U823" s="16"/>
      <c r="V823" s="16"/>
      <c r="W823" s="16"/>
      <c r="X823" s="16"/>
      <c r="Z823" s="16"/>
    </row>
    <row r="824">
      <c r="T824" s="16"/>
      <c r="U824" s="16"/>
      <c r="V824" s="16"/>
      <c r="W824" s="16"/>
      <c r="X824" s="16"/>
      <c r="Z824" s="16"/>
    </row>
    <row r="825">
      <c r="T825" s="16"/>
      <c r="U825" s="16"/>
      <c r="V825" s="16"/>
      <c r="W825" s="16"/>
      <c r="X825" s="16"/>
      <c r="Z825" s="16"/>
    </row>
    <row r="826">
      <c r="T826" s="16"/>
      <c r="U826" s="16"/>
      <c r="V826" s="16"/>
      <c r="W826" s="16"/>
      <c r="X826" s="16"/>
      <c r="Z826" s="16"/>
    </row>
    <row r="827">
      <c r="T827" s="16"/>
      <c r="U827" s="16"/>
      <c r="V827" s="16"/>
      <c r="W827" s="16"/>
      <c r="X827" s="16"/>
      <c r="Z827" s="16"/>
    </row>
    <row r="828">
      <c r="T828" s="16"/>
      <c r="U828" s="16"/>
      <c r="V828" s="16"/>
      <c r="W828" s="16"/>
      <c r="X828" s="16"/>
      <c r="Z828" s="16"/>
    </row>
    <row r="829">
      <c r="T829" s="16"/>
      <c r="U829" s="16"/>
      <c r="V829" s="16"/>
      <c r="W829" s="16"/>
      <c r="X829" s="16"/>
      <c r="Z829" s="16"/>
    </row>
    <row r="830">
      <c r="T830" s="16"/>
      <c r="U830" s="16"/>
      <c r="V830" s="16"/>
      <c r="W830" s="16"/>
      <c r="X830" s="16"/>
      <c r="Z830" s="16"/>
    </row>
    <row r="831">
      <c r="T831" s="16"/>
      <c r="U831" s="16"/>
      <c r="V831" s="16"/>
      <c r="W831" s="16"/>
      <c r="X831" s="16"/>
      <c r="Z831" s="16"/>
    </row>
    <row r="832">
      <c r="T832" s="16"/>
      <c r="U832" s="16"/>
      <c r="V832" s="16"/>
      <c r="W832" s="16"/>
      <c r="X832" s="16"/>
      <c r="Z832" s="16"/>
    </row>
    <row r="833">
      <c r="T833" s="16"/>
      <c r="U833" s="16"/>
      <c r="V833" s="16"/>
      <c r="W833" s="16"/>
      <c r="X833" s="16"/>
      <c r="Z833" s="16"/>
    </row>
    <row r="834">
      <c r="T834" s="16"/>
      <c r="U834" s="16"/>
      <c r="V834" s="16"/>
      <c r="W834" s="16"/>
      <c r="X834" s="16"/>
      <c r="Z834" s="16"/>
    </row>
    <row r="835">
      <c r="T835" s="16"/>
      <c r="U835" s="16"/>
      <c r="V835" s="16"/>
      <c r="W835" s="16"/>
      <c r="X835" s="16"/>
      <c r="Z835" s="16"/>
    </row>
    <row r="836">
      <c r="T836" s="16"/>
      <c r="U836" s="16"/>
      <c r="V836" s="16"/>
      <c r="W836" s="16"/>
      <c r="X836" s="16"/>
      <c r="Z836" s="16"/>
    </row>
    <row r="837">
      <c r="T837" s="16"/>
      <c r="U837" s="16"/>
      <c r="V837" s="16"/>
      <c r="W837" s="16"/>
      <c r="X837" s="16"/>
      <c r="Z837" s="16"/>
    </row>
    <row r="838">
      <c r="T838" s="16"/>
      <c r="U838" s="16"/>
      <c r="V838" s="16"/>
      <c r="W838" s="16"/>
      <c r="X838" s="16"/>
      <c r="Z838" s="16"/>
    </row>
    <row r="839">
      <c r="T839" s="16"/>
      <c r="U839" s="16"/>
      <c r="V839" s="16"/>
      <c r="W839" s="16"/>
      <c r="X839" s="16"/>
      <c r="Z839" s="16"/>
    </row>
    <row r="840">
      <c r="T840" s="16"/>
      <c r="U840" s="16"/>
      <c r="V840" s="16"/>
      <c r="W840" s="16"/>
      <c r="X840" s="16"/>
      <c r="Z840" s="16"/>
    </row>
    <row r="841">
      <c r="T841" s="16"/>
      <c r="U841" s="16"/>
      <c r="V841" s="16"/>
      <c r="W841" s="16"/>
      <c r="X841" s="16"/>
      <c r="Z841" s="16"/>
    </row>
    <row r="842">
      <c r="T842" s="16"/>
      <c r="U842" s="16"/>
      <c r="V842" s="16"/>
      <c r="W842" s="16"/>
      <c r="X842" s="16"/>
      <c r="Z842" s="16"/>
    </row>
    <row r="843">
      <c r="T843" s="16"/>
      <c r="U843" s="16"/>
      <c r="V843" s="16"/>
      <c r="W843" s="16"/>
      <c r="X843" s="16"/>
      <c r="Z843" s="16"/>
    </row>
    <row r="844">
      <c r="T844" s="16"/>
      <c r="U844" s="16"/>
      <c r="V844" s="16"/>
      <c r="W844" s="16"/>
      <c r="X844" s="16"/>
      <c r="Z844" s="16"/>
    </row>
    <row r="845">
      <c r="T845" s="16"/>
      <c r="U845" s="16"/>
      <c r="V845" s="16"/>
      <c r="W845" s="16"/>
      <c r="X845" s="16"/>
      <c r="Z845" s="16"/>
    </row>
    <row r="846">
      <c r="T846" s="16"/>
      <c r="U846" s="16"/>
      <c r="V846" s="16"/>
      <c r="W846" s="16"/>
      <c r="X846" s="16"/>
      <c r="Z846" s="16"/>
    </row>
    <row r="847">
      <c r="T847" s="16"/>
      <c r="U847" s="16"/>
      <c r="V847" s="16"/>
      <c r="W847" s="16"/>
      <c r="X847" s="16"/>
      <c r="Z847" s="16"/>
    </row>
    <row r="848">
      <c r="T848" s="16"/>
      <c r="U848" s="16"/>
      <c r="V848" s="16"/>
      <c r="W848" s="16"/>
      <c r="X848" s="16"/>
      <c r="Z848" s="16"/>
    </row>
    <row r="849">
      <c r="T849" s="16"/>
      <c r="U849" s="16"/>
      <c r="V849" s="16"/>
      <c r="W849" s="16"/>
      <c r="X849" s="16"/>
      <c r="Z849" s="16"/>
    </row>
    <row r="850">
      <c r="T850" s="16"/>
      <c r="U850" s="16"/>
      <c r="V850" s="16"/>
      <c r="W850" s="16"/>
      <c r="X850" s="16"/>
      <c r="Z850" s="16"/>
    </row>
    <row r="851">
      <c r="T851" s="16"/>
      <c r="U851" s="16"/>
      <c r="V851" s="16"/>
      <c r="W851" s="16"/>
      <c r="X851" s="16"/>
      <c r="Z851" s="16"/>
    </row>
    <row r="852">
      <c r="T852" s="16"/>
      <c r="U852" s="16"/>
      <c r="V852" s="16"/>
      <c r="W852" s="16"/>
      <c r="X852" s="16"/>
      <c r="Z852" s="16"/>
    </row>
    <row r="853">
      <c r="T853" s="16"/>
      <c r="U853" s="16"/>
      <c r="V853" s="16"/>
      <c r="W853" s="16"/>
      <c r="X853" s="16"/>
      <c r="Z853" s="16"/>
    </row>
    <row r="854">
      <c r="T854" s="16"/>
      <c r="U854" s="16"/>
      <c r="V854" s="16"/>
      <c r="W854" s="16"/>
      <c r="X854" s="16"/>
      <c r="Z854" s="16"/>
    </row>
    <row r="855">
      <c r="T855" s="16"/>
      <c r="U855" s="16"/>
      <c r="V855" s="16"/>
      <c r="W855" s="16"/>
      <c r="X855" s="16"/>
      <c r="Z855" s="16"/>
    </row>
    <row r="856">
      <c r="T856" s="16"/>
      <c r="U856" s="16"/>
      <c r="V856" s="16"/>
      <c r="W856" s="16"/>
      <c r="X856" s="16"/>
      <c r="Z856" s="16"/>
    </row>
    <row r="857">
      <c r="T857" s="16"/>
      <c r="U857" s="16"/>
      <c r="V857" s="16"/>
      <c r="W857" s="16"/>
      <c r="X857" s="16"/>
      <c r="Z857" s="16"/>
    </row>
    <row r="858">
      <c r="T858" s="16"/>
      <c r="U858" s="16"/>
      <c r="V858" s="16"/>
      <c r="W858" s="16"/>
      <c r="X858" s="16"/>
      <c r="Z858" s="16"/>
    </row>
    <row r="859">
      <c r="T859" s="16"/>
      <c r="U859" s="16"/>
      <c r="V859" s="16"/>
      <c r="W859" s="16"/>
      <c r="X859" s="16"/>
      <c r="Z859" s="16"/>
    </row>
    <row r="860">
      <c r="T860" s="16"/>
      <c r="U860" s="16"/>
      <c r="V860" s="16"/>
      <c r="W860" s="16"/>
      <c r="X860" s="16"/>
      <c r="Z860" s="16"/>
    </row>
    <row r="861">
      <c r="T861" s="16"/>
      <c r="U861" s="16"/>
      <c r="V861" s="16"/>
      <c r="W861" s="16"/>
      <c r="X861" s="16"/>
      <c r="Z861" s="16"/>
    </row>
    <row r="862">
      <c r="T862" s="16"/>
      <c r="U862" s="16"/>
      <c r="V862" s="16"/>
      <c r="W862" s="16"/>
      <c r="X862" s="16"/>
      <c r="Z862" s="16"/>
    </row>
    <row r="863">
      <c r="T863" s="16"/>
      <c r="U863" s="16"/>
      <c r="V863" s="16"/>
      <c r="W863" s="16"/>
      <c r="X863" s="16"/>
      <c r="Z863" s="16"/>
    </row>
    <row r="864">
      <c r="T864" s="16"/>
      <c r="U864" s="16"/>
      <c r="V864" s="16"/>
      <c r="W864" s="16"/>
      <c r="X864" s="16"/>
      <c r="Z864" s="16"/>
    </row>
    <row r="865">
      <c r="T865" s="16"/>
      <c r="U865" s="16"/>
      <c r="V865" s="16"/>
      <c r="W865" s="16"/>
      <c r="X865" s="16"/>
      <c r="Z865" s="16"/>
    </row>
    <row r="866">
      <c r="T866" s="16"/>
      <c r="U866" s="16"/>
      <c r="V866" s="16"/>
      <c r="W866" s="16"/>
      <c r="X866" s="16"/>
      <c r="Z866" s="16"/>
    </row>
    <row r="867">
      <c r="T867" s="16"/>
      <c r="U867" s="16"/>
      <c r="V867" s="16"/>
      <c r="W867" s="16"/>
      <c r="X867" s="16"/>
      <c r="Z867" s="16"/>
    </row>
    <row r="868">
      <c r="T868" s="16"/>
      <c r="U868" s="16"/>
      <c r="V868" s="16"/>
      <c r="W868" s="16"/>
      <c r="X868" s="16"/>
      <c r="Z868" s="16"/>
    </row>
    <row r="869">
      <c r="T869" s="16"/>
      <c r="U869" s="16"/>
      <c r="V869" s="16"/>
      <c r="W869" s="16"/>
      <c r="X869" s="16"/>
      <c r="Z869" s="16"/>
    </row>
    <row r="870">
      <c r="T870" s="16"/>
      <c r="U870" s="16"/>
      <c r="V870" s="16"/>
      <c r="W870" s="16"/>
      <c r="X870" s="16"/>
      <c r="Z870" s="16"/>
    </row>
    <row r="871">
      <c r="T871" s="16"/>
      <c r="U871" s="16"/>
      <c r="V871" s="16"/>
      <c r="W871" s="16"/>
      <c r="X871" s="16"/>
      <c r="Z871" s="16"/>
    </row>
    <row r="872">
      <c r="T872" s="16"/>
      <c r="U872" s="16"/>
      <c r="V872" s="16"/>
      <c r="W872" s="16"/>
      <c r="X872" s="16"/>
      <c r="Z872" s="16"/>
    </row>
    <row r="873">
      <c r="T873" s="16"/>
      <c r="U873" s="16"/>
      <c r="V873" s="16"/>
      <c r="W873" s="16"/>
      <c r="X873" s="16"/>
      <c r="Z873" s="16"/>
    </row>
    <row r="874">
      <c r="T874" s="16"/>
      <c r="U874" s="16"/>
      <c r="V874" s="16"/>
      <c r="W874" s="16"/>
      <c r="X874" s="16"/>
      <c r="Z874" s="16"/>
    </row>
    <row r="875">
      <c r="T875" s="16"/>
      <c r="U875" s="16"/>
      <c r="V875" s="16"/>
      <c r="W875" s="16"/>
      <c r="X875" s="16"/>
      <c r="Z875" s="16"/>
    </row>
    <row r="876">
      <c r="T876" s="16"/>
      <c r="U876" s="16"/>
      <c r="V876" s="16"/>
      <c r="W876" s="16"/>
      <c r="X876" s="16"/>
      <c r="Z876" s="16"/>
    </row>
    <row r="877">
      <c r="T877" s="16"/>
      <c r="U877" s="16"/>
      <c r="V877" s="16"/>
      <c r="W877" s="16"/>
      <c r="X877" s="16"/>
      <c r="Z877" s="16"/>
    </row>
    <row r="878">
      <c r="T878" s="16"/>
      <c r="U878" s="16"/>
      <c r="V878" s="16"/>
      <c r="W878" s="16"/>
      <c r="X878" s="16"/>
      <c r="Z878" s="16"/>
    </row>
    <row r="879">
      <c r="T879" s="16"/>
      <c r="U879" s="16"/>
      <c r="V879" s="16"/>
      <c r="W879" s="16"/>
      <c r="X879" s="16"/>
      <c r="Z879" s="16"/>
    </row>
    <row r="880">
      <c r="T880" s="16"/>
      <c r="U880" s="16"/>
      <c r="V880" s="16"/>
      <c r="W880" s="16"/>
      <c r="X880" s="16"/>
      <c r="Z880" s="16"/>
    </row>
    <row r="881">
      <c r="T881" s="16"/>
      <c r="U881" s="16"/>
      <c r="V881" s="16"/>
      <c r="W881" s="16"/>
      <c r="X881" s="16"/>
      <c r="Z881" s="16"/>
    </row>
    <row r="882">
      <c r="T882" s="16"/>
      <c r="U882" s="16"/>
      <c r="V882" s="16"/>
      <c r="W882" s="16"/>
      <c r="X882" s="16"/>
      <c r="Z882" s="16"/>
    </row>
    <row r="883">
      <c r="T883" s="16"/>
      <c r="U883" s="16"/>
      <c r="V883" s="16"/>
      <c r="W883" s="16"/>
      <c r="X883" s="16"/>
      <c r="Z883" s="16"/>
    </row>
    <row r="884">
      <c r="T884" s="16"/>
      <c r="U884" s="16"/>
      <c r="V884" s="16"/>
      <c r="W884" s="16"/>
      <c r="X884" s="16"/>
      <c r="Z884" s="16"/>
    </row>
    <row r="885">
      <c r="T885" s="16"/>
      <c r="U885" s="16"/>
      <c r="V885" s="16"/>
      <c r="W885" s="16"/>
      <c r="X885" s="16"/>
      <c r="Z885" s="16"/>
    </row>
    <row r="886">
      <c r="T886" s="16"/>
      <c r="U886" s="16"/>
      <c r="V886" s="16"/>
      <c r="W886" s="16"/>
      <c r="X886" s="16"/>
      <c r="Z886" s="16"/>
    </row>
    <row r="887">
      <c r="T887" s="16"/>
      <c r="U887" s="16"/>
      <c r="V887" s="16"/>
      <c r="W887" s="16"/>
      <c r="X887" s="16"/>
      <c r="Z887" s="16"/>
    </row>
    <row r="888">
      <c r="T888" s="16"/>
      <c r="U888" s="16"/>
      <c r="V888" s="16"/>
      <c r="W888" s="16"/>
      <c r="X888" s="16"/>
      <c r="Z888" s="16"/>
    </row>
    <row r="889">
      <c r="T889" s="16"/>
      <c r="U889" s="16"/>
      <c r="V889" s="16"/>
      <c r="W889" s="16"/>
      <c r="X889" s="16"/>
      <c r="Z889" s="16"/>
    </row>
    <row r="890">
      <c r="T890" s="16"/>
      <c r="U890" s="16"/>
      <c r="V890" s="16"/>
      <c r="W890" s="16"/>
      <c r="X890" s="16"/>
      <c r="Z890" s="16"/>
    </row>
    <row r="891">
      <c r="T891" s="16"/>
      <c r="U891" s="16"/>
      <c r="V891" s="16"/>
      <c r="W891" s="16"/>
      <c r="X891" s="16"/>
      <c r="Z891" s="16"/>
    </row>
    <row r="892">
      <c r="T892" s="16"/>
      <c r="U892" s="16"/>
      <c r="V892" s="16"/>
      <c r="W892" s="16"/>
      <c r="X892" s="16"/>
      <c r="Z892" s="16"/>
    </row>
    <row r="893">
      <c r="T893" s="16"/>
      <c r="U893" s="16"/>
      <c r="V893" s="16"/>
      <c r="W893" s="16"/>
      <c r="X893" s="16"/>
      <c r="Z893" s="16"/>
    </row>
    <row r="894">
      <c r="T894" s="16"/>
      <c r="U894" s="16"/>
      <c r="V894" s="16"/>
      <c r="W894" s="16"/>
      <c r="X894" s="16"/>
      <c r="Z894" s="16"/>
    </row>
    <row r="895">
      <c r="T895" s="16"/>
      <c r="U895" s="16"/>
      <c r="V895" s="16"/>
      <c r="W895" s="16"/>
      <c r="X895" s="16"/>
      <c r="Z895" s="16"/>
    </row>
    <row r="896">
      <c r="T896" s="16"/>
      <c r="U896" s="16"/>
      <c r="V896" s="16"/>
      <c r="W896" s="16"/>
      <c r="X896" s="16"/>
      <c r="Z896" s="16"/>
    </row>
    <row r="897">
      <c r="T897" s="16"/>
      <c r="U897" s="16"/>
      <c r="V897" s="16"/>
      <c r="W897" s="16"/>
      <c r="X897" s="16"/>
      <c r="Z897" s="16"/>
    </row>
    <row r="898">
      <c r="T898" s="16"/>
      <c r="U898" s="16"/>
      <c r="V898" s="16"/>
      <c r="W898" s="16"/>
      <c r="X898" s="16"/>
      <c r="Z898" s="16"/>
    </row>
    <row r="899">
      <c r="T899" s="16"/>
      <c r="U899" s="16"/>
      <c r="V899" s="16"/>
      <c r="W899" s="16"/>
      <c r="X899" s="16"/>
      <c r="Z899" s="16"/>
    </row>
    <row r="900">
      <c r="T900" s="16"/>
      <c r="U900" s="16"/>
      <c r="V900" s="16"/>
      <c r="W900" s="16"/>
      <c r="X900" s="16"/>
      <c r="Z900" s="16"/>
    </row>
    <row r="901">
      <c r="T901" s="16"/>
      <c r="U901" s="16"/>
      <c r="V901" s="16"/>
      <c r="W901" s="16"/>
      <c r="X901" s="16"/>
      <c r="Z901" s="16"/>
    </row>
    <row r="902">
      <c r="T902" s="16"/>
      <c r="U902" s="16"/>
      <c r="V902" s="16"/>
      <c r="W902" s="16"/>
      <c r="X902" s="16"/>
      <c r="Z902" s="16"/>
    </row>
    <row r="903">
      <c r="T903" s="16"/>
      <c r="U903" s="16"/>
      <c r="V903" s="16"/>
      <c r="W903" s="16"/>
      <c r="X903" s="16"/>
      <c r="Z903" s="16"/>
    </row>
    <row r="904">
      <c r="T904" s="16"/>
      <c r="U904" s="16"/>
      <c r="V904" s="16"/>
      <c r="W904" s="16"/>
      <c r="X904" s="16"/>
      <c r="Z904" s="16"/>
    </row>
    <row r="905">
      <c r="T905" s="16"/>
      <c r="U905" s="16"/>
      <c r="V905" s="16"/>
      <c r="W905" s="16"/>
      <c r="X905" s="16"/>
      <c r="Z905" s="16"/>
    </row>
    <row r="906">
      <c r="T906" s="16"/>
      <c r="U906" s="16"/>
      <c r="V906" s="16"/>
      <c r="W906" s="16"/>
      <c r="X906" s="16"/>
      <c r="Z906" s="16"/>
    </row>
    <row r="907">
      <c r="T907" s="16"/>
      <c r="U907" s="16"/>
      <c r="V907" s="16"/>
      <c r="W907" s="16"/>
      <c r="X907" s="16"/>
      <c r="Z907" s="16"/>
    </row>
    <row r="908">
      <c r="T908" s="16"/>
      <c r="U908" s="16"/>
      <c r="V908" s="16"/>
      <c r="W908" s="16"/>
      <c r="X908" s="16"/>
      <c r="Z908" s="16"/>
    </row>
    <row r="909">
      <c r="T909" s="16"/>
      <c r="U909" s="16"/>
      <c r="V909" s="16"/>
      <c r="W909" s="16"/>
      <c r="X909" s="16"/>
      <c r="Z909" s="16"/>
    </row>
    <row r="910">
      <c r="T910" s="16"/>
      <c r="U910" s="16"/>
      <c r="V910" s="16"/>
      <c r="W910" s="16"/>
      <c r="X910" s="16"/>
      <c r="Z910" s="16"/>
    </row>
    <row r="911">
      <c r="T911" s="16"/>
      <c r="U911" s="16"/>
      <c r="V911" s="16"/>
      <c r="W911" s="16"/>
      <c r="X911" s="16"/>
      <c r="Z911" s="16"/>
    </row>
    <row r="912">
      <c r="T912" s="16"/>
      <c r="U912" s="16"/>
      <c r="V912" s="16"/>
      <c r="W912" s="16"/>
      <c r="X912" s="16"/>
      <c r="Z912" s="16"/>
    </row>
    <row r="913">
      <c r="T913" s="16"/>
      <c r="U913" s="16"/>
      <c r="V913" s="16"/>
      <c r="W913" s="16"/>
      <c r="X913" s="16"/>
      <c r="Z913" s="16"/>
    </row>
    <row r="914">
      <c r="T914" s="16"/>
      <c r="U914" s="16"/>
      <c r="V914" s="16"/>
      <c r="W914" s="16"/>
      <c r="X914" s="16"/>
      <c r="Z914" s="16"/>
    </row>
    <row r="915">
      <c r="T915" s="16"/>
      <c r="U915" s="16"/>
      <c r="V915" s="16"/>
      <c r="W915" s="16"/>
      <c r="X915" s="16"/>
      <c r="Z915" s="16"/>
    </row>
    <row r="916">
      <c r="T916" s="16"/>
      <c r="U916" s="16"/>
      <c r="V916" s="16"/>
      <c r="W916" s="16"/>
      <c r="X916" s="16"/>
      <c r="Z916" s="16"/>
    </row>
    <row r="917">
      <c r="T917" s="16"/>
      <c r="U917" s="16"/>
      <c r="V917" s="16"/>
      <c r="W917" s="16"/>
      <c r="X917" s="16"/>
      <c r="Z917" s="16"/>
    </row>
    <row r="918">
      <c r="T918" s="16"/>
      <c r="U918" s="16"/>
      <c r="V918" s="16"/>
      <c r="W918" s="16"/>
      <c r="X918" s="16"/>
      <c r="Z918" s="16"/>
    </row>
    <row r="919">
      <c r="T919" s="16"/>
      <c r="U919" s="16"/>
      <c r="V919" s="16"/>
      <c r="W919" s="16"/>
      <c r="X919" s="16"/>
      <c r="Z919" s="16"/>
    </row>
    <row r="920">
      <c r="T920" s="16"/>
      <c r="U920" s="16"/>
      <c r="V920" s="16"/>
      <c r="W920" s="16"/>
      <c r="X920" s="16"/>
      <c r="Z920" s="16"/>
    </row>
    <row r="921">
      <c r="T921" s="16"/>
      <c r="U921" s="16"/>
      <c r="V921" s="16"/>
      <c r="W921" s="16"/>
      <c r="X921" s="16"/>
      <c r="Z921" s="16"/>
    </row>
    <row r="922">
      <c r="T922" s="16"/>
      <c r="U922" s="16"/>
      <c r="V922" s="16"/>
      <c r="W922" s="16"/>
      <c r="X922" s="16"/>
      <c r="Z922" s="16"/>
    </row>
    <row r="923">
      <c r="T923" s="16"/>
      <c r="U923" s="16"/>
      <c r="V923" s="16"/>
      <c r="W923" s="16"/>
      <c r="X923" s="16"/>
      <c r="Z923" s="16"/>
    </row>
    <row r="924">
      <c r="T924" s="16"/>
      <c r="U924" s="16"/>
      <c r="V924" s="16"/>
      <c r="W924" s="16"/>
      <c r="X924" s="16"/>
      <c r="Z924" s="16"/>
    </row>
    <row r="925">
      <c r="T925" s="16"/>
      <c r="U925" s="16"/>
      <c r="V925" s="16"/>
      <c r="W925" s="16"/>
      <c r="X925" s="16"/>
      <c r="Z925" s="16"/>
    </row>
    <row r="926">
      <c r="T926" s="16"/>
      <c r="U926" s="16"/>
      <c r="V926" s="16"/>
      <c r="W926" s="16"/>
      <c r="X926" s="16"/>
      <c r="Z926" s="16"/>
    </row>
    <row r="927">
      <c r="T927" s="16"/>
      <c r="U927" s="16"/>
      <c r="V927" s="16"/>
      <c r="W927" s="16"/>
      <c r="X927" s="16"/>
      <c r="Z927" s="16"/>
    </row>
    <row r="928">
      <c r="T928" s="16"/>
      <c r="U928" s="16"/>
      <c r="V928" s="16"/>
      <c r="W928" s="16"/>
      <c r="X928" s="16"/>
      <c r="Z928" s="16"/>
    </row>
    <row r="929">
      <c r="T929" s="16"/>
      <c r="U929" s="16"/>
      <c r="V929" s="16"/>
      <c r="W929" s="16"/>
      <c r="X929" s="16"/>
      <c r="Z929" s="16"/>
    </row>
    <row r="930">
      <c r="T930" s="16"/>
      <c r="U930" s="16"/>
      <c r="V930" s="16"/>
      <c r="W930" s="16"/>
      <c r="X930" s="16"/>
      <c r="Z930" s="16"/>
    </row>
    <row r="931">
      <c r="T931" s="16"/>
      <c r="U931" s="16"/>
      <c r="V931" s="16"/>
      <c r="W931" s="16"/>
      <c r="X931" s="16"/>
      <c r="Z931" s="16"/>
    </row>
    <row r="932">
      <c r="T932" s="16"/>
      <c r="U932" s="16"/>
      <c r="V932" s="16"/>
      <c r="W932" s="16"/>
      <c r="X932" s="16"/>
      <c r="Z932" s="16"/>
    </row>
    <row r="933">
      <c r="T933" s="16"/>
      <c r="U933" s="16"/>
      <c r="V933" s="16"/>
      <c r="W933" s="16"/>
      <c r="X933" s="16"/>
      <c r="Z933" s="16"/>
    </row>
    <row r="934">
      <c r="T934" s="16"/>
      <c r="U934" s="16"/>
      <c r="V934" s="16"/>
      <c r="W934" s="16"/>
      <c r="X934" s="16"/>
      <c r="Z934" s="16"/>
    </row>
    <row r="935">
      <c r="T935" s="16"/>
      <c r="U935" s="16"/>
      <c r="V935" s="16"/>
      <c r="W935" s="16"/>
      <c r="X935" s="16"/>
      <c r="Z935" s="16"/>
    </row>
    <row r="936">
      <c r="T936" s="16"/>
      <c r="U936" s="16"/>
      <c r="V936" s="16"/>
      <c r="W936" s="16"/>
      <c r="X936" s="16"/>
      <c r="Z936" s="16"/>
    </row>
    <row r="937">
      <c r="T937" s="16"/>
      <c r="U937" s="16"/>
      <c r="V937" s="16"/>
      <c r="W937" s="16"/>
      <c r="X937" s="16"/>
      <c r="Z937" s="16"/>
    </row>
    <row r="938">
      <c r="T938" s="16"/>
      <c r="U938" s="16"/>
      <c r="V938" s="16"/>
      <c r="W938" s="16"/>
      <c r="X938" s="16"/>
      <c r="Z938" s="16"/>
    </row>
    <row r="939">
      <c r="T939" s="16"/>
      <c r="U939" s="16"/>
      <c r="V939" s="16"/>
      <c r="W939" s="16"/>
      <c r="X939" s="16"/>
      <c r="Z939" s="16"/>
    </row>
    <row r="940">
      <c r="T940" s="16"/>
      <c r="U940" s="16"/>
      <c r="V940" s="16"/>
      <c r="W940" s="16"/>
      <c r="X940" s="16"/>
      <c r="Z940" s="16"/>
    </row>
    <row r="941">
      <c r="T941" s="16"/>
      <c r="U941" s="16"/>
      <c r="V941" s="16"/>
      <c r="W941" s="16"/>
      <c r="X941" s="16"/>
      <c r="Z941" s="16"/>
    </row>
    <row r="942">
      <c r="T942" s="16"/>
      <c r="U942" s="16"/>
      <c r="V942" s="16"/>
      <c r="W942" s="16"/>
      <c r="X942" s="16"/>
      <c r="Z942" s="16"/>
    </row>
    <row r="943">
      <c r="T943" s="16"/>
      <c r="U943" s="16"/>
      <c r="V943" s="16"/>
      <c r="W943" s="16"/>
      <c r="X943" s="16"/>
      <c r="Z943" s="16"/>
    </row>
    <row r="944">
      <c r="T944" s="16"/>
      <c r="U944" s="16"/>
      <c r="V944" s="16"/>
      <c r="W944" s="16"/>
      <c r="X944" s="16"/>
      <c r="Z944" s="16"/>
    </row>
    <row r="945">
      <c r="T945" s="16"/>
      <c r="U945" s="16"/>
      <c r="V945" s="16"/>
      <c r="W945" s="16"/>
      <c r="X945" s="16"/>
      <c r="Z945" s="16"/>
    </row>
    <row r="946">
      <c r="T946" s="16"/>
      <c r="U946" s="16"/>
      <c r="V946" s="16"/>
      <c r="W946" s="16"/>
      <c r="X946" s="16"/>
      <c r="Z946" s="16"/>
    </row>
    <row r="947">
      <c r="T947" s="16"/>
      <c r="U947" s="16"/>
      <c r="V947" s="16"/>
      <c r="W947" s="16"/>
      <c r="X947" s="16"/>
      <c r="Z947" s="16"/>
    </row>
    <row r="948">
      <c r="T948" s="16"/>
      <c r="U948" s="16"/>
      <c r="V948" s="16"/>
      <c r="W948" s="16"/>
      <c r="X948" s="16"/>
      <c r="Z948" s="16"/>
    </row>
    <row r="949">
      <c r="T949" s="16"/>
      <c r="U949" s="16"/>
      <c r="V949" s="16"/>
      <c r="W949" s="16"/>
      <c r="X949" s="16"/>
      <c r="Z949" s="16"/>
    </row>
    <row r="950">
      <c r="T950" s="16"/>
      <c r="U950" s="16"/>
      <c r="V950" s="16"/>
      <c r="W950" s="16"/>
      <c r="X950" s="16"/>
      <c r="Z950" s="16"/>
    </row>
    <row r="951">
      <c r="T951" s="16"/>
      <c r="U951" s="16"/>
      <c r="V951" s="16"/>
      <c r="W951" s="16"/>
      <c r="X951" s="16"/>
      <c r="Z951" s="16"/>
    </row>
    <row r="952">
      <c r="T952" s="16"/>
      <c r="U952" s="16"/>
      <c r="V952" s="16"/>
      <c r="W952" s="16"/>
      <c r="X952" s="16"/>
      <c r="Z952" s="16"/>
    </row>
    <row r="953">
      <c r="T953" s="16"/>
      <c r="U953" s="16"/>
      <c r="V953" s="16"/>
      <c r="W953" s="16"/>
      <c r="X953" s="16"/>
      <c r="Z953" s="16"/>
    </row>
    <row r="954">
      <c r="T954" s="16"/>
      <c r="U954" s="16"/>
      <c r="V954" s="16"/>
      <c r="W954" s="16"/>
      <c r="X954" s="16"/>
      <c r="Z954" s="16"/>
    </row>
    <row r="955">
      <c r="T955" s="16"/>
      <c r="U955" s="16"/>
      <c r="V955" s="16"/>
      <c r="W955" s="16"/>
      <c r="X955" s="16"/>
      <c r="Z955" s="16"/>
    </row>
    <row r="956">
      <c r="T956" s="16"/>
      <c r="U956" s="16"/>
      <c r="V956" s="16"/>
      <c r="W956" s="16"/>
      <c r="X956" s="16"/>
      <c r="Z956" s="16"/>
    </row>
    <row r="957">
      <c r="T957" s="16"/>
      <c r="U957" s="16"/>
      <c r="V957" s="16"/>
      <c r="W957" s="16"/>
      <c r="X957" s="16"/>
      <c r="Z957" s="16"/>
    </row>
    <row r="958">
      <c r="T958" s="16"/>
      <c r="U958" s="16"/>
      <c r="V958" s="16"/>
      <c r="W958" s="16"/>
      <c r="X958" s="16"/>
      <c r="Z958" s="16"/>
    </row>
    <row r="959">
      <c r="T959" s="16"/>
      <c r="U959" s="16"/>
      <c r="V959" s="16"/>
      <c r="W959" s="16"/>
      <c r="X959" s="16"/>
      <c r="Z959" s="16"/>
    </row>
    <row r="960">
      <c r="T960" s="16"/>
      <c r="U960" s="16"/>
      <c r="V960" s="16"/>
      <c r="W960" s="16"/>
      <c r="X960" s="16"/>
      <c r="Z960" s="16"/>
    </row>
    <row r="961">
      <c r="T961" s="16"/>
      <c r="U961" s="16"/>
      <c r="V961" s="16"/>
      <c r="W961" s="16"/>
      <c r="X961" s="16"/>
      <c r="Z961" s="16"/>
    </row>
    <row r="962">
      <c r="T962" s="16"/>
      <c r="U962" s="16"/>
      <c r="V962" s="16"/>
      <c r="W962" s="16"/>
      <c r="X962" s="16"/>
      <c r="Z962" s="16"/>
    </row>
    <row r="963">
      <c r="T963" s="16"/>
      <c r="U963" s="16"/>
      <c r="V963" s="16"/>
      <c r="W963" s="16"/>
      <c r="X963" s="16"/>
      <c r="Z963" s="16"/>
    </row>
    <row r="964">
      <c r="T964" s="16"/>
      <c r="U964" s="16"/>
      <c r="V964" s="16"/>
      <c r="W964" s="16"/>
      <c r="X964" s="16"/>
      <c r="Z964" s="16"/>
    </row>
    <row r="965">
      <c r="T965" s="16"/>
      <c r="U965" s="16"/>
      <c r="V965" s="16"/>
      <c r="W965" s="16"/>
      <c r="X965" s="16"/>
      <c r="Z965" s="16"/>
    </row>
    <row r="966">
      <c r="T966" s="16"/>
      <c r="U966" s="16"/>
      <c r="V966" s="16"/>
      <c r="W966" s="16"/>
      <c r="X966" s="16"/>
      <c r="Z966" s="16"/>
    </row>
    <row r="967">
      <c r="T967" s="16"/>
      <c r="U967" s="16"/>
      <c r="V967" s="16"/>
      <c r="W967" s="16"/>
      <c r="X967" s="16"/>
      <c r="Z967" s="16"/>
    </row>
    <row r="968">
      <c r="T968" s="16"/>
      <c r="U968" s="16"/>
      <c r="V968" s="16"/>
      <c r="W968" s="16"/>
      <c r="X968" s="16"/>
      <c r="Z968" s="16"/>
    </row>
    <row r="969">
      <c r="T969" s="16"/>
      <c r="U969" s="16"/>
      <c r="V969" s="16"/>
      <c r="W969" s="16"/>
      <c r="X969" s="16"/>
      <c r="Z969" s="16"/>
    </row>
    <row r="970">
      <c r="T970" s="16"/>
      <c r="U970" s="16"/>
      <c r="V970" s="16"/>
      <c r="W970" s="16"/>
      <c r="X970" s="16"/>
      <c r="Z970" s="16"/>
    </row>
    <row r="971">
      <c r="T971" s="16"/>
      <c r="U971" s="16"/>
      <c r="V971" s="16"/>
      <c r="W971" s="16"/>
      <c r="X971" s="16"/>
      <c r="Z971" s="16"/>
    </row>
    <row r="972">
      <c r="T972" s="16"/>
      <c r="U972" s="16"/>
      <c r="V972" s="16"/>
      <c r="W972" s="16"/>
      <c r="X972" s="16"/>
      <c r="Z972" s="16"/>
    </row>
    <row r="973">
      <c r="T973" s="16"/>
      <c r="U973" s="16"/>
      <c r="V973" s="16"/>
      <c r="W973" s="16"/>
      <c r="X973" s="16"/>
      <c r="Z973" s="16"/>
    </row>
    <row r="974">
      <c r="T974" s="16"/>
      <c r="U974" s="16"/>
      <c r="V974" s="16"/>
      <c r="W974" s="16"/>
      <c r="X974" s="16"/>
      <c r="Z974" s="16"/>
    </row>
    <row r="975">
      <c r="T975" s="16"/>
      <c r="U975" s="16"/>
      <c r="V975" s="16"/>
      <c r="W975" s="16"/>
      <c r="X975" s="16"/>
      <c r="Z975" s="16"/>
    </row>
    <row r="976">
      <c r="T976" s="16"/>
      <c r="U976" s="16"/>
      <c r="V976" s="16"/>
      <c r="W976" s="16"/>
      <c r="X976" s="16"/>
      <c r="Z976" s="16"/>
    </row>
    <row r="977">
      <c r="T977" s="16"/>
      <c r="U977" s="16"/>
      <c r="V977" s="16"/>
      <c r="W977" s="16"/>
      <c r="X977" s="16"/>
      <c r="Z977" s="16"/>
    </row>
    <row r="978">
      <c r="T978" s="16"/>
      <c r="U978" s="16"/>
      <c r="V978" s="16"/>
      <c r="W978" s="16"/>
      <c r="X978" s="16"/>
      <c r="Z978" s="16"/>
    </row>
    <row r="979">
      <c r="T979" s="16"/>
      <c r="U979" s="16"/>
      <c r="V979" s="16"/>
      <c r="W979" s="16"/>
      <c r="X979" s="16"/>
      <c r="Z979" s="16"/>
    </row>
    <row r="980">
      <c r="T980" s="16"/>
      <c r="U980" s="16"/>
      <c r="V980" s="16"/>
      <c r="W980" s="16"/>
      <c r="X980" s="16"/>
      <c r="Z980" s="16"/>
    </row>
    <row r="981">
      <c r="T981" s="16"/>
      <c r="U981" s="16"/>
      <c r="V981" s="16"/>
      <c r="W981" s="16"/>
      <c r="X981" s="16"/>
      <c r="Z981" s="16"/>
    </row>
    <row r="982">
      <c r="T982" s="16"/>
      <c r="U982" s="16"/>
      <c r="V982" s="16"/>
      <c r="W982" s="16"/>
      <c r="X982" s="16"/>
      <c r="Z982" s="16"/>
    </row>
    <row r="983">
      <c r="T983" s="16"/>
      <c r="U983" s="16"/>
      <c r="V983" s="16"/>
      <c r="W983" s="16"/>
      <c r="X983" s="16"/>
      <c r="Z983" s="16"/>
    </row>
    <row r="984">
      <c r="T984" s="16"/>
      <c r="U984" s="16"/>
      <c r="V984" s="16"/>
      <c r="W984" s="16"/>
      <c r="X984" s="16"/>
      <c r="Z984" s="16"/>
    </row>
    <row r="985">
      <c r="T985" s="16"/>
      <c r="U985" s="16"/>
      <c r="V985" s="16"/>
      <c r="W985" s="16"/>
      <c r="X985" s="16"/>
      <c r="Z985" s="16"/>
    </row>
    <row r="986">
      <c r="T986" s="16"/>
      <c r="U986" s="16"/>
      <c r="V986" s="16"/>
      <c r="W986" s="16"/>
      <c r="X986" s="16"/>
      <c r="Z986" s="16"/>
    </row>
    <row r="987">
      <c r="T987" s="16"/>
      <c r="U987" s="16"/>
      <c r="V987" s="16"/>
      <c r="W987" s="16"/>
      <c r="X987" s="16"/>
      <c r="Z987" s="16"/>
    </row>
    <row r="988">
      <c r="T988" s="16"/>
      <c r="U988" s="16"/>
      <c r="V988" s="16"/>
      <c r="W988" s="16"/>
      <c r="X988" s="16"/>
      <c r="Z988" s="16"/>
    </row>
    <row r="989">
      <c r="T989" s="16"/>
      <c r="U989" s="16"/>
      <c r="V989" s="16"/>
      <c r="W989" s="16"/>
      <c r="X989" s="16"/>
      <c r="Z989" s="16"/>
    </row>
    <row r="990">
      <c r="T990" s="16"/>
      <c r="U990" s="16"/>
      <c r="V990" s="16"/>
      <c r="W990" s="16"/>
      <c r="X990" s="16"/>
      <c r="Z990" s="16"/>
    </row>
    <row r="991">
      <c r="T991" s="16"/>
      <c r="U991" s="16"/>
      <c r="V991" s="16"/>
      <c r="W991" s="16"/>
      <c r="X991" s="16"/>
      <c r="Z991" s="16"/>
    </row>
    <row r="992">
      <c r="T992" s="16"/>
      <c r="U992" s="16"/>
      <c r="V992" s="16"/>
      <c r="W992" s="16"/>
      <c r="X992" s="16"/>
      <c r="Z992" s="16"/>
    </row>
    <row r="993">
      <c r="T993" s="16"/>
      <c r="U993" s="16"/>
      <c r="V993" s="16"/>
      <c r="W993" s="16"/>
      <c r="X993" s="16"/>
      <c r="Z993" s="16"/>
    </row>
    <row r="994">
      <c r="T994" s="16"/>
      <c r="U994" s="16"/>
      <c r="V994" s="16"/>
      <c r="W994" s="16"/>
      <c r="X994" s="16"/>
      <c r="Z994" s="16"/>
    </row>
    <row r="995">
      <c r="T995" s="16"/>
      <c r="U995" s="16"/>
      <c r="V995" s="16"/>
      <c r="W995" s="16"/>
      <c r="X995" s="16"/>
      <c r="Z995" s="16"/>
    </row>
    <row r="996">
      <c r="T996" s="16"/>
      <c r="U996" s="16"/>
      <c r="V996" s="16"/>
      <c r="W996" s="16"/>
      <c r="X996" s="16"/>
      <c r="Z996" s="16"/>
    </row>
    <row r="997">
      <c r="T997" s="16"/>
      <c r="U997" s="16"/>
      <c r="V997" s="16"/>
      <c r="W997" s="16"/>
      <c r="X997" s="16"/>
      <c r="Z997" s="16"/>
    </row>
    <row r="998">
      <c r="T998" s="16"/>
      <c r="U998" s="16"/>
      <c r="V998" s="16"/>
      <c r="W998" s="16"/>
      <c r="X998" s="16"/>
      <c r="Z998" s="16"/>
    </row>
    <row r="999">
      <c r="T999" s="16"/>
      <c r="U999" s="16"/>
      <c r="V999" s="16"/>
      <c r="W999" s="16"/>
      <c r="X999" s="16"/>
      <c r="Z999" s="16"/>
    </row>
    <row r="1000">
      <c r="T1000" s="16"/>
      <c r="U1000" s="16"/>
      <c r="V1000" s="16"/>
      <c r="W1000" s="16"/>
      <c r="X1000" s="16"/>
      <c r="Z1000" s="16"/>
    </row>
    <row r="1001">
      <c r="T1001" s="16"/>
      <c r="U1001" s="16"/>
      <c r="V1001" s="16"/>
      <c r="W1001" s="16"/>
      <c r="X1001" s="16"/>
      <c r="Z1001" s="16"/>
    </row>
    <row r="1002">
      <c r="T1002" s="16"/>
      <c r="U1002" s="16"/>
      <c r="V1002" s="16"/>
      <c r="W1002" s="16"/>
      <c r="X1002" s="16"/>
      <c r="Z1002" s="16"/>
    </row>
    <row r="1003">
      <c r="T1003" s="16"/>
      <c r="U1003" s="16"/>
      <c r="V1003" s="16"/>
      <c r="W1003" s="16"/>
      <c r="X1003" s="16"/>
      <c r="Z1003" s="16"/>
    </row>
    <row r="1004">
      <c r="T1004" s="16"/>
      <c r="U1004" s="16"/>
      <c r="V1004" s="16"/>
      <c r="W1004" s="16"/>
      <c r="X1004" s="16"/>
      <c r="Z1004" s="16"/>
    </row>
    <row r="1005">
      <c r="T1005" s="16"/>
      <c r="U1005" s="16"/>
      <c r="V1005" s="16"/>
      <c r="W1005" s="16"/>
      <c r="X1005" s="16"/>
      <c r="Z1005" s="16"/>
    </row>
    <row r="1006">
      <c r="T1006" s="16"/>
      <c r="U1006" s="16"/>
      <c r="V1006" s="16"/>
      <c r="W1006" s="16"/>
      <c r="X1006" s="16"/>
      <c r="Z1006" s="16"/>
    </row>
    <row r="1007">
      <c r="T1007" s="16"/>
      <c r="U1007" s="16"/>
      <c r="V1007" s="16"/>
      <c r="W1007" s="16"/>
      <c r="X1007" s="16"/>
      <c r="Z1007" s="16"/>
    </row>
    <row r="1008">
      <c r="T1008" s="16"/>
      <c r="U1008" s="16"/>
      <c r="V1008" s="16"/>
      <c r="W1008" s="16"/>
      <c r="X1008" s="16"/>
      <c r="Z1008" s="16"/>
    </row>
    <row r="1009">
      <c r="T1009" s="16"/>
      <c r="U1009" s="16"/>
      <c r="V1009" s="16"/>
      <c r="W1009" s="16"/>
      <c r="X1009" s="16"/>
      <c r="Z1009" s="16"/>
    </row>
    <row r="1010">
      <c r="T1010" s="16"/>
      <c r="U1010" s="16"/>
      <c r="V1010" s="16"/>
      <c r="W1010" s="16"/>
      <c r="X1010" s="16"/>
      <c r="Z1010" s="16"/>
    </row>
    <row r="1011">
      <c r="T1011" s="16"/>
      <c r="U1011" s="16"/>
      <c r="V1011" s="16"/>
      <c r="W1011" s="16"/>
      <c r="X1011" s="16"/>
      <c r="Z1011" s="16"/>
    </row>
    <row r="1012">
      <c r="T1012" s="16"/>
      <c r="U1012" s="16"/>
      <c r="V1012" s="16"/>
      <c r="W1012" s="16"/>
      <c r="X1012" s="16"/>
      <c r="Z1012" s="16"/>
    </row>
    <row r="1013">
      <c r="T1013" s="16"/>
      <c r="U1013" s="16"/>
      <c r="V1013" s="16"/>
      <c r="W1013" s="16"/>
      <c r="X1013" s="16"/>
      <c r="Z1013" s="16"/>
    </row>
    <row r="1014">
      <c r="T1014" s="16"/>
      <c r="U1014" s="16"/>
      <c r="V1014" s="16"/>
      <c r="W1014" s="16"/>
      <c r="X1014" s="16"/>
      <c r="Z1014" s="16"/>
    </row>
    <row r="1015">
      <c r="T1015" s="16"/>
      <c r="U1015" s="16"/>
      <c r="V1015" s="16"/>
      <c r="W1015" s="16"/>
      <c r="X1015" s="16"/>
      <c r="Z1015" s="16"/>
    </row>
    <row r="1016">
      <c r="T1016" s="16"/>
      <c r="U1016" s="16"/>
      <c r="V1016" s="16"/>
      <c r="W1016" s="16"/>
      <c r="X1016" s="16"/>
      <c r="Z1016" s="16"/>
    </row>
    <row r="1017">
      <c r="T1017" s="16"/>
      <c r="U1017" s="16"/>
      <c r="V1017" s="16"/>
      <c r="W1017" s="16"/>
      <c r="X1017" s="16"/>
      <c r="Z1017" s="16"/>
    </row>
    <row r="1018">
      <c r="T1018" s="16"/>
      <c r="U1018" s="16"/>
      <c r="V1018" s="16"/>
      <c r="W1018" s="16"/>
      <c r="X1018" s="16"/>
      <c r="Z1018" s="16"/>
    </row>
    <row r="1019">
      <c r="T1019" s="16"/>
      <c r="U1019" s="16"/>
      <c r="V1019" s="16"/>
      <c r="W1019" s="16"/>
      <c r="X1019" s="16"/>
      <c r="Z1019" s="16"/>
    </row>
    <row r="1020">
      <c r="T1020" s="16"/>
      <c r="U1020" s="16"/>
      <c r="V1020" s="16"/>
      <c r="W1020" s="16"/>
      <c r="X1020" s="16"/>
      <c r="Z1020" s="16"/>
    </row>
    <row r="1021">
      <c r="T1021" s="16"/>
      <c r="U1021" s="16"/>
      <c r="V1021" s="16"/>
      <c r="W1021" s="16"/>
      <c r="X1021" s="16"/>
      <c r="Z1021" s="16"/>
    </row>
    <row r="1022">
      <c r="T1022" s="16"/>
      <c r="U1022" s="16"/>
      <c r="V1022" s="16"/>
      <c r="W1022" s="16"/>
      <c r="X1022" s="16"/>
      <c r="Z1022" s="16"/>
    </row>
    <row r="1023">
      <c r="T1023" s="16"/>
      <c r="U1023" s="16"/>
      <c r="V1023" s="16"/>
      <c r="W1023" s="16"/>
      <c r="X1023" s="16"/>
      <c r="Z1023" s="16"/>
    </row>
    <row r="1024">
      <c r="T1024" s="16"/>
      <c r="U1024" s="16"/>
      <c r="V1024" s="16"/>
      <c r="W1024" s="16"/>
      <c r="X1024" s="16"/>
      <c r="Z1024" s="16"/>
    </row>
    <row r="1025">
      <c r="T1025" s="16"/>
      <c r="U1025" s="16"/>
      <c r="V1025" s="16"/>
      <c r="W1025" s="16"/>
      <c r="X1025" s="16"/>
      <c r="Z1025" s="16"/>
    </row>
    <row r="1026">
      <c r="T1026" s="16"/>
      <c r="U1026" s="16"/>
      <c r="V1026" s="16"/>
      <c r="W1026" s="16"/>
      <c r="X1026" s="16"/>
      <c r="Z1026" s="16"/>
    </row>
    <row r="1027">
      <c r="T1027" s="16"/>
      <c r="U1027" s="16"/>
      <c r="V1027" s="16"/>
      <c r="W1027" s="16"/>
      <c r="X1027" s="16"/>
      <c r="Z1027" s="16"/>
    </row>
    <row r="1028">
      <c r="T1028" s="16"/>
      <c r="U1028" s="16"/>
      <c r="V1028" s="16"/>
      <c r="W1028" s="16"/>
      <c r="X1028" s="16"/>
      <c r="Z1028" s="16"/>
    </row>
    <row r="1029">
      <c r="T1029" s="16"/>
      <c r="U1029" s="16"/>
      <c r="V1029" s="16"/>
      <c r="W1029" s="16"/>
      <c r="X1029" s="16"/>
      <c r="Z1029" s="16"/>
    </row>
    <row r="1030">
      <c r="T1030" s="16"/>
      <c r="U1030" s="16"/>
      <c r="V1030" s="16"/>
      <c r="W1030" s="16"/>
      <c r="X1030" s="16"/>
      <c r="Z1030" s="16"/>
    </row>
    <row r="1031">
      <c r="T1031" s="16"/>
      <c r="U1031" s="16"/>
      <c r="V1031" s="16"/>
      <c r="W1031" s="16"/>
      <c r="X1031" s="16"/>
      <c r="Z1031" s="16"/>
    </row>
    <row r="1032">
      <c r="T1032" s="16"/>
      <c r="U1032" s="16"/>
      <c r="V1032" s="16"/>
      <c r="W1032" s="16"/>
      <c r="X1032" s="16"/>
      <c r="Z1032" s="16"/>
    </row>
    <row r="1033">
      <c r="T1033" s="16"/>
      <c r="U1033" s="16"/>
      <c r="V1033" s="16"/>
      <c r="W1033" s="16"/>
      <c r="X1033" s="16"/>
      <c r="Z1033" s="16"/>
    </row>
    <row r="1034">
      <c r="T1034" s="16"/>
      <c r="U1034" s="16"/>
      <c r="V1034" s="16"/>
      <c r="W1034" s="16"/>
      <c r="X1034" s="16"/>
      <c r="Z1034" s="16"/>
    </row>
    <row r="1035">
      <c r="T1035" s="16"/>
      <c r="U1035" s="16"/>
      <c r="V1035" s="16"/>
      <c r="W1035" s="16"/>
      <c r="X1035" s="16"/>
      <c r="Z1035" s="16"/>
    </row>
    <row r="1036">
      <c r="T1036" s="16"/>
      <c r="U1036" s="16"/>
      <c r="V1036" s="16"/>
      <c r="W1036" s="16"/>
      <c r="X1036" s="16"/>
      <c r="Z1036" s="16"/>
    </row>
    <row r="1037">
      <c r="T1037" s="16"/>
      <c r="U1037" s="16"/>
      <c r="V1037" s="16"/>
      <c r="W1037" s="16"/>
      <c r="X1037" s="16"/>
      <c r="Z1037" s="16"/>
    </row>
    <row r="1038">
      <c r="T1038" s="16"/>
      <c r="U1038" s="16"/>
      <c r="V1038" s="16"/>
      <c r="W1038" s="16"/>
      <c r="X1038" s="16"/>
      <c r="Z1038" s="16"/>
    </row>
    <row r="1039">
      <c r="T1039" s="16"/>
      <c r="U1039" s="16"/>
      <c r="V1039" s="16"/>
      <c r="W1039" s="16"/>
      <c r="X1039" s="16"/>
      <c r="Z1039" s="16"/>
    </row>
    <row r="1040">
      <c r="T1040" s="16"/>
      <c r="U1040" s="16"/>
      <c r="V1040" s="16"/>
      <c r="W1040" s="16"/>
      <c r="X1040" s="16"/>
      <c r="Z1040" s="16"/>
    </row>
    <row r="1041">
      <c r="T1041" s="16"/>
      <c r="U1041" s="16"/>
      <c r="V1041" s="16"/>
      <c r="W1041" s="16"/>
      <c r="X1041" s="16"/>
      <c r="Z1041" s="16"/>
    </row>
    <row r="1042">
      <c r="T1042" s="16"/>
      <c r="U1042" s="16"/>
      <c r="V1042" s="16"/>
      <c r="W1042" s="16"/>
      <c r="X1042" s="16"/>
      <c r="Z1042" s="16"/>
    </row>
    <row r="1043">
      <c r="T1043" s="16"/>
      <c r="U1043" s="16"/>
      <c r="V1043" s="16"/>
      <c r="W1043" s="16"/>
      <c r="X1043" s="16"/>
      <c r="Z1043" s="16"/>
    </row>
    <row r="1044">
      <c r="T1044" s="16"/>
      <c r="U1044" s="16"/>
      <c r="V1044" s="16"/>
      <c r="W1044" s="16"/>
      <c r="X1044" s="16"/>
      <c r="Z1044" s="16"/>
    </row>
    <row r="1045">
      <c r="T1045" s="16"/>
      <c r="U1045" s="16"/>
      <c r="V1045" s="16"/>
      <c r="W1045" s="16"/>
      <c r="X1045" s="16"/>
      <c r="Z1045" s="16"/>
    </row>
    <row r="1046">
      <c r="T1046" s="16"/>
      <c r="U1046" s="16"/>
      <c r="V1046" s="16"/>
      <c r="W1046" s="16"/>
      <c r="X1046" s="16"/>
      <c r="Z1046" s="16"/>
    </row>
    <row r="1047">
      <c r="T1047" s="16"/>
      <c r="U1047" s="16"/>
      <c r="V1047" s="16"/>
      <c r="W1047" s="16"/>
      <c r="X1047" s="16"/>
      <c r="Z1047" s="16"/>
    </row>
    <row r="1048">
      <c r="T1048" s="16"/>
      <c r="U1048" s="16"/>
      <c r="V1048" s="16"/>
      <c r="W1048" s="16"/>
      <c r="X1048" s="16"/>
      <c r="Z1048" s="16"/>
    </row>
    <row r="1049">
      <c r="T1049" s="16"/>
      <c r="U1049" s="16"/>
      <c r="V1049" s="16"/>
      <c r="W1049" s="16"/>
      <c r="X1049" s="16"/>
      <c r="Z1049" s="16"/>
    </row>
    <row r="1050">
      <c r="T1050" s="16"/>
      <c r="U1050" s="16"/>
      <c r="V1050" s="16"/>
      <c r="W1050" s="16"/>
      <c r="X1050" s="16"/>
      <c r="Z1050" s="16"/>
    </row>
    <row r="1051">
      <c r="T1051" s="16"/>
      <c r="U1051" s="16"/>
      <c r="V1051" s="16"/>
      <c r="W1051" s="16"/>
      <c r="X1051" s="16"/>
      <c r="Z1051" s="16"/>
    </row>
    <row r="1052">
      <c r="T1052" s="16"/>
      <c r="U1052" s="16"/>
      <c r="V1052" s="16"/>
      <c r="W1052" s="16"/>
      <c r="X1052" s="16"/>
      <c r="Z1052" s="16"/>
    </row>
    <row r="1053">
      <c r="T1053" s="16"/>
      <c r="U1053" s="16"/>
      <c r="V1053" s="16"/>
      <c r="W1053" s="16"/>
      <c r="X1053" s="16"/>
      <c r="Z1053" s="16"/>
    </row>
    <row r="1054">
      <c r="T1054" s="16"/>
      <c r="U1054" s="16"/>
      <c r="V1054" s="16"/>
      <c r="W1054" s="16"/>
      <c r="X1054" s="16"/>
      <c r="Z1054" s="16"/>
    </row>
    <row r="1055">
      <c r="T1055" s="16"/>
      <c r="U1055" s="16"/>
      <c r="V1055" s="16"/>
      <c r="W1055" s="16"/>
      <c r="X1055" s="16"/>
      <c r="Z1055" s="16"/>
    </row>
    <row r="1056">
      <c r="T1056" s="16"/>
      <c r="U1056" s="16"/>
      <c r="V1056" s="16"/>
      <c r="W1056" s="16"/>
      <c r="X1056" s="16"/>
      <c r="Z1056" s="16"/>
    </row>
    <row r="1057">
      <c r="T1057" s="16"/>
      <c r="U1057" s="16"/>
      <c r="V1057" s="16"/>
      <c r="W1057" s="16"/>
      <c r="X1057" s="16"/>
      <c r="Z1057" s="16"/>
    </row>
    <row r="1058">
      <c r="T1058" s="16"/>
      <c r="U1058" s="16"/>
      <c r="V1058" s="16"/>
      <c r="W1058" s="16"/>
      <c r="X1058" s="16"/>
      <c r="Z1058" s="16"/>
    </row>
    <row r="1059">
      <c r="T1059" s="16"/>
      <c r="U1059" s="16"/>
      <c r="V1059" s="16"/>
      <c r="W1059" s="16"/>
      <c r="X1059" s="16"/>
      <c r="Z1059" s="16"/>
    </row>
    <row r="1060">
      <c r="T1060" s="16"/>
      <c r="U1060" s="16"/>
      <c r="V1060" s="16"/>
      <c r="W1060" s="16"/>
      <c r="X1060" s="16"/>
      <c r="Z1060" s="16"/>
    </row>
    <row r="1061">
      <c r="T1061" s="16"/>
      <c r="U1061" s="16"/>
      <c r="V1061" s="16"/>
      <c r="W1061" s="16"/>
      <c r="X1061" s="16"/>
      <c r="Z1061" s="16"/>
    </row>
    <row r="1062">
      <c r="T1062" s="16"/>
      <c r="U1062" s="16"/>
      <c r="V1062" s="16"/>
      <c r="W1062" s="16"/>
      <c r="X1062" s="16"/>
      <c r="Z1062" s="16"/>
    </row>
    <row r="1063">
      <c r="T1063" s="16"/>
      <c r="U1063" s="16"/>
      <c r="V1063" s="16"/>
      <c r="W1063" s="16"/>
      <c r="X1063" s="16"/>
      <c r="Z1063" s="16"/>
    </row>
    <row r="1064">
      <c r="T1064" s="16"/>
      <c r="U1064" s="16"/>
      <c r="V1064" s="16"/>
      <c r="W1064" s="16"/>
      <c r="X1064" s="16"/>
      <c r="Z1064" s="16"/>
    </row>
    <row r="1065">
      <c r="T1065" s="16"/>
      <c r="U1065" s="16"/>
      <c r="V1065" s="16"/>
      <c r="W1065" s="16"/>
      <c r="X1065" s="16"/>
      <c r="Z1065" s="16"/>
    </row>
    <row r="1066">
      <c r="T1066" s="16"/>
      <c r="U1066" s="16"/>
      <c r="V1066" s="16"/>
      <c r="W1066" s="16"/>
      <c r="X1066" s="16"/>
      <c r="Z1066" s="16"/>
    </row>
    <row r="1067">
      <c r="T1067" s="16"/>
      <c r="U1067" s="16"/>
      <c r="V1067" s="16"/>
      <c r="W1067" s="16"/>
      <c r="X1067" s="16"/>
      <c r="Z1067" s="16"/>
    </row>
    <row r="1068">
      <c r="T1068" s="16"/>
      <c r="U1068" s="16"/>
      <c r="V1068" s="16"/>
      <c r="W1068" s="16"/>
      <c r="X1068" s="16"/>
      <c r="Z1068" s="16"/>
    </row>
    <row r="1069">
      <c r="T1069" s="16"/>
      <c r="U1069" s="16"/>
      <c r="V1069" s="16"/>
      <c r="W1069" s="16"/>
      <c r="X1069" s="16"/>
      <c r="Z1069" s="16"/>
    </row>
    <row r="1070">
      <c r="T1070" s="16"/>
      <c r="U1070" s="16"/>
      <c r="V1070" s="16"/>
      <c r="W1070" s="16"/>
      <c r="X1070" s="16"/>
      <c r="Z1070" s="16"/>
    </row>
    <row r="1071">
      <c r="T1071" s="16"/>
      <c r="U1071" s="16"/>
      <c r="V1071" s="16"/>
      <c r="W1071" s="16"/>
      <c r="X1071" s="16"/>
      <c r="Z1071" s="16"/>
    </row>
    <row r="1072">
      <c r="T1072" s="16"/>
      <c r="U1072" s="16"/>
      <c r="V1072" s="16"/>
      <c r="W1072" s="16"/>
      <c r="X1072" s="16"/>
      <c r="Z1072" s="16"/>
    </row>
    <row r="1073">
      <c r="T1073" s="16"/>
      <c r="U1073" s="16"/>
      <c r="V1073" s="16"/>
      <c r="W1073" s="16"/>
      <c r="X1073" s="16"/>
      <c r="Z1073" s="16"/>
    </row>
    <row r="1074">
      <c r="T1074" s="16"/>
      <c r="U1074" s="16"/>
      <c r="V1074" s="16"/>
      <c r="W1074" s="16"/>
      <c r="X1074" s="16"/>
      <c r="Z1074" s="16"/>
    </row>
    <row r="1075">
      <c r="T1075" s="16"/>
      <c r="U1075" s="16"/>
      <c r="V1075" s="16"/>
      <c r="W1075" s="16"/>
      <c r="X1075" s="16"/>
      <c r="Z1075" s="16"/>
    </row>
    <row r="1076">
      <c r="T1076" s="16"/>
      <c r="U1076" s="16"/>
      <c r="V1076" s="16"/>
      <c r="W1076" s="16"/>
      <c r="X1076" s="16"/>
      <c r="Z1076" s="16"/>
    </row>
    <row r="1077">
      <c r="T1077" s="16"/>
      <c r="U1077" s="16"/>
      <c r="V1077" s="16"/>
      <c r="W1077" s="16"/>
      <c r="X1077" s="16"/>
      <c r="Z1077" s="16"/>
    </row>
    <row r="1078">
      <c r="T1078" s="16"/>
      <c r="U1078" s="16"/>
      <c r="V1078" s="16"/>
      <c r="W1078" s="16"/>
      <c r="X1078" s="16"/>
      <c r="Z1078" s="16"/>
    </row>
    <row r="1079">
      <c r="T1079" s="16"/>
      <c r="U1079" s="16"/>
      <c r="V1079" s="16"/>
      <c r="W1079" s="16"/>
      <c r="X1079" s="16"/>
      <c r="Z1079" s="16"/>
    </row>
    <row r="1080">
      <c r="T1080" s="16"/>
      <c r="U1080" s="16"/>
      <c r="V1080" s="16"/>
      <c r="W1080" s="16"/>
      <c r="X1080" s="16"/>
      <c r="Z1080" s="16"/>
    </row>
    <row r="1081">
      <c r="T1081" s="16"/>
      <c r="U1081" s="16"/>
      <c r="V1081" s="16"/>
      <c r="W1081" s="16"/>
      <c r="X1081" s="16"/>
      <c r="Z1081" s="16"/>
    </row>
    <row r="1082">
      <c r="T1082" s="16"/>
      <c r="U1082" s="16"/>
      <c r="V1082" s="16"/>
      <c r="W1082" s="16"/>
      <c r="X1082" s="16"/>
      <c r="Z1082" s="16"/>
    </row>
    <row r="1083">
      <c r="T1083" s="16"/>
      <c r="U1083" s="16"/>
      <c r="V1083" s="16"/>
      <c r="W1083" s="16"/>
      <c r="X1083" s="16"/>
      <c r="Z1083" s="16"/>
    </row>
    <row r="1084">
      <c r="T1084" s="16"/>
      <c r="U1084" s="16"/>
      <c r="V1084" s="16"/>
      <c r="W1084" s="16"/>
      <c r="X1084" s="16"/>
      <c r="Z1084" s="16"/>
    </row>
    <row r="1085">
      <c r="T1085" s="16"/>
      <c r="U1085" s="16"/>
      <c r="V1085" s="16"/>
      <c r="W1085" s="16"/>
      <c r="X1085" s="16"/>
      <c r="Z1085" s="16"/>
    </row>
    <row r="1086">
      <c r="T1086" s="16"/>
      <c r="U1086" s="16"/>
      <c r="V1086" s="16"/>
      <c r="W1086" s="16"/>
      <c r="X1086" s="16"/>
      <c r="Z1086" s="16"/>
    </row>
    <row r="1087">
      <c r="T1087" s="16"/>
      <c r="U1087" s="16"/>
      <c r="V1087" s="16"/>
      <c r="W1087" s="16"/>
      <c r="X1087" s="16"/>
      <c r="Z1087" s="16"/>
    </row>
    <row r="1088">
      <c r="T1088" s="16"/>
      <c r="U1088" s="16"/>
      <c r="V1088" s="16"/>
      <c r="W1088" s="16"/>
      <c r="X1088" s="16"/>
      <c r="Z1088" s="16"/>
    </row>
    <row r="1089">
      <c r="T1089" s="16"/>
      <c r="U1089" s="16"/>
      <c r="V1089" s="16"/>
      <c r="W1089" s="16"/>
      <c r="X1089" s="16"/>
      <c r="Z1089" s="16"/>
    </row>
    <row r="1090">
      <c r="T1090" s="16"/>
      <c r="U1090" s="16"/>
      <c r="V1090" s="16"/>
      <c r="W1090" s="16"/>
      <c r="X1090" s="16"/>
      <c r="Z1090" s="16"/>
    </row>
    <row r="1091">
      <c r="T1091" s="16"/>
      <c r="U1091" s="16"/>
      <c r="V1091" s="16"/>
      <c r="W1091" s="16"/>
      <c r="X1091" s="16"/>
      <c r="Z1091" s="16"/>
    </row>
    <row r="1092">
      <c r="T1092" s="16"/>
      <c r="U1092" s="16"/>
      <c r="V1092" s="16"/>
      <c r="W1092" s="16"/>
      <c r="X1092" s="16"/>
      <c r="Z1092" s="16"/>
    </row>
    <row r="1093">
      <c r="T1093" s="16"/>
      <c r="U1093" s="16"/>
      <c r="V1093" s="16"/>
      <c r="W1093" s="16"/>
      <c r="X1093" s="16"/>
      <c r="Z1093" s="16"/>
    </row>
    <row r="1094">
      <c r="T1094" s="16"/>
      <c r="U1094" s="16"/>
      <c r="V1094" s="16"/>
      <c r="W1094" s="16"/>
      <c r="X1094" s="16"/>
      <c r="Z1094" s="16"/>
    </row>
    <row r="1095">
      <c r="T1095" s="16"/>
      <c r="U1095" s="16"/>
      <c r="V1095" s="16"/>
      <c r="W1095" s="16"/>
      <c r="X1095" s="16"/>
      <c r="Z1095" s="16"/>
    </row>
    <row r="1096">
      <c r="T1096" s="16"/>
      <c r="U1096" s="16"/>
      <c r="V1096" s="16"/>
      <c r="W1096" s="16"/>
      <c r="X1096" s="16"/>
      <c r="Z1096" s="16"/>
    </row>
    <row r="1097">
      <c r="T1097" s="16"/>
      <c r="U1097" s="16"/>
      <c r="V1097" s="16"/>
      <c r="W1097" s="16"/>
      <c r="X1097" s="16"/>
      <c r="Z1097" s="16"/>
    </row>
    <row r="1098">
      <c r="T1098" s="16"/>
      <c r="U1098" s="16"/>
      <c r="V1098" s="16"/>
      <c r="W1098" s="16"/>
      <c r="X1098" s="16"/>
      <c r="Z1098" s="16"/>
    </row>
    <row r="1099">
      <c r="T1099" s="16"/>
      <c r="U1099" s="16"/>
      <c r="V1099" s="16"/>
      <c r="W1099" s="16"/>
      <c r="X1099" s="16"/>
      <c r="Z1099" s="16"/>
    </row>
    <row r="1100">
      <c r="T1100" s="16"/>
      <c r="U1100" s="16"/>
      <c r="V1100" s="16"/>
      <c r="W1100" s="16"/>
      <c r="X1100" s="16"/>
      <c r="Z1100" s="16"/>
    </row>
    <row r="1101">
      <c r="T1101" s="16"/>
      <c r="U1101" s="16"/>
      <c r="V1101" s="16"/>
      <c r="W1101" s="16"/>
      <c r="X1101" s="16"/>
      <c r="Z1101" s="16"/>
    </row>
    <row r="1102">
      <c r="T1102" s="16"/>
      <c r="U1102" s="16"/>
      <c r="V1102" s="16"/>
      <c r="W1102" s="16"/>
      <c r="X1102" s="16"/>
      <c r="Z1102" s="16"/>
    </row>
    <row r="1103">
      <c r="T1103" s="16"/>
      <c r="U1103" s="16"/>
      <c r="V1103" s="16"/>
      <c r="W1103" s="16"/>
      <c r="X1103" s="16"/>
      <c r="Z1103" s="16"/>
    </row>
    <row r="1104">
      <c r="T1104" s="16"/>
      <c r="U1104" s="16"/>
      <c r="V1104" s="16"/>
      <c r="W1104" s="16"/>
      <c r="X1104" s="16"/>
      <c r="Z1104" s="16"/>
    </row>
    <row r="1105">
      <c r="T1105" s="16"/>
      <c r="U1105" s="16"/>
      <c r="V1105" s="16"/>
      <c r="W1105" s="16"/>
      <c r="X1105" s="16"/>
      <c r="Z1105" s="16"/>
    </row>
    <row r="1106">
      <c r="T1106" s="16"/>
      <c r="U1106" s="16"/>
      <c r="V1106" s="16"/>
      <c r="W1106" s="16"/>
      <c r="X1106" s="16"/>
      <c r="Z1106" s="16"/>
    </row>
    <row r="1107">
      <c r="T1107" s="16"/>
      <c r="U1107" s="16"/>
      <c r="V1107" s="16"/>
      <c r="W1107" s="16"/>
      <c r="X1107" s="16"/>
      <c r="Z1107" s="16"/>
    </row>
    <row r="1108">
      <c r="T1108" s="16"/>
      <c r="U1108" s="16"/>
      <c r="V1108" s="16"/>
      <c r="W1108" s="16"/>
      <c r="X1108" s="16"/>
      <c r="Z1108" s="16"/>
    </row>
    <row r="1109">
      <c r="T1109" s="16"/>
      <c r="U1109" s="16"/>
      <c r="V1109" s="16"/>
      <c r="W1109" s="16"/>
      <c r="X1109" s="16"/>
      <c r="Z1109" s="16"/>
    </row>
    <row r="1110">
      <c r="T1110" s="16"/>
      <c r="U1110" s="16"/>
      <c r="V1110" s="16"/>
      <c r="W1110" s="16"/>
      <c r="X1110" s="16"/>
      <c r="Z1110" s="16"/>
    </row>
    <row r="1111">
      <c r="T1111" s="16"/>
      <c r="U1111" s="16"/>
      <c r="V1111" s="16"/>
      <c r="W1111" s="16"/>
      <c r="X1111" s="16"/>
      <c r="Z1111" s="16"/>
    </row>
    <row r="1112">
      <c r="T1112" s="16"/>
      <c r="U1112" s="16"/>
      <c r="V1112" s="16"/>
      <c r="W1112" s="16"/>
      <c r="X1112" s="16"/>
      <c r="Z1112" s="16"/>
    </row>
    <row r="1113">
      <c r="T1113" s="16"/>
      <c r="U1113" s="16"/>
      <c r="V1113" s="16"/>
      <c r="W1113" s="16"/>
      <c r="X1113" s="16"/>
      <c r="Z1113" s="16"/>
    </row>
    <row r="1114">
      <c r="T1114" s="16"/>
      <c r="U1114" s="16"/>
      <c r="V1114" s="16"/>
      <c r="W1114" s="16"/>
      <c r="X1114" s="16"/>
      <c r="Z1114" s="16"/>
    </row>
    <row r="1115">
      <c r="T1115" s="16"/>
      <c r="U1115" s="16"/>
      <c r="V1115" s="16"/>
      <c r="W1115" s="16"/>
      <c r="X1115" s="16"/>
      <c r="Z1115" s="16"/>
    </row>
    <row r="1116">
      <c r="T1116" s="16"/>
      <c r="U1116" s="16"/>
      <c r="V1116" s="16"/>
      <c r="W1116" s="16"/>
      <c r="X1116" s="16"/>
      <c r="Z1116" s="16"/>
    </row>
    <row r="1117">
      <c r="T1117" s="16"/>
      <c r="U1117" s="16"/>
      <c r="V1117" s="16"/>
      <c r="W1117" s="16"/>
      <c r="X1117" s="16"/>
      <c r="Z1117" s="16"/>
    </row>
    <row r="1118">
      <c r="T1118" s="16"/>
      <c r="U1118" s="16"/>
      <c r="V1118" s="16"/>
      <c r="W1118" s="16"/>
      <c r="X1118" s="16"/>
      <c r="Z1118" s="16"/>
    </row>
    <row r="1119">
      <c r="T1119" s="16"/>
      <c r="U1119" s="16"/>
      <c r="V1119" s="16"/>
      <c r="W1119" s="16"/>
      <c r="X1119" s="16"/>
      <c r="Z1119" s="16"/>
    </row>
    <row r="1120">
      <c r="T1120" s="16"/>
      <c r="U1120" s="16"/>
      <c r="V1120" s="16"/>
      <c r="W1120" s="16"/>
      <c r="X1120" s="16"/>
      <c r="Z1120" s="16"/>
    </row>
    <row r="1121">
      <c r="T1121" s="16"/>
      <c r="U1121" s="16"/>
      <c r="V1121" s="16"/>
      <c r="W1121" s="16"/>
      <c r="X1121" s="16"/>
      <c r="Z1121" s="16"/>
    </row>
    <row r="1122">
      <c r="T1122" s="16"/>
      <c r="U1122" s="16"/>
      <c r="V1122" s="16"/>
      <c r="W1122" s="16"/>
      <c r="X1122" s="16"/>
      <c r="Z1122" s="16"/>
    </row>
    <row r="1123">
      <c r="T1123" s="16"/>
      <c r="U1123" s="16"/>
      <c r="V1123" s="16"/>
      <c r="W1123" s="16"/>
      <c r="X1123" s="16"/>
      <c r="Z1123" s="16"/>
    </row>
    <row r="1124">
      <c r="T1124" s="16"/>
      <c r="U1124" s="16"/>
      <c r="V1124" s="16"/>
      <c r="W1124" s="16"/>
      <c r="X1124" s="16"/>
      <c r="Z1124" s="16"/>
    </row>
    <row r="1125">
      <c r="T1125" s="16"/>
      <c r="U1125" s="16"/>
      <c r="V1125" s="16"/>
      <c r="W1125" s="16"/>
      <c r="X1125" s="16"/>
      <c r="Z1125" s="16"/>
    </row>
    <row r="1126">
      <c r="T1126" s="16"/>
      <c r="U1126" s="16"/>
      <c r="V1126" s="16"/>
      <c r="W1126" s="16"/>
      <c r="X1126" s="16"/>
      <c r="Z1126" s="16"/>
    </row>
    <row r="1127">
      <c r="T1127" s="16"/>
      <c r="U1127" s="16"/>
      <c r="V1127" s="16"/>
      <c r="W1127" s="16"/>
      <c r="X1127" s="16"/>
      <c r="Z1127" s="16"/>
    </row>
    <row r="1128">
      <c r="T1128" s="16"/>
      <c r="U1128" s="16"/>
      <c r="V1128" s="16"/>
      <c r="W1128" s="16"/>
      <c r="X1128" s="16"/>
      <c r="Z1128" s="16"/>
    </row>
    <row r="1129">
      <c r="T1129" s="16"/>
      <c r="U1129" s="16"/>
      <c r="V1129" s="16"/>
      <c r="W1129" s="16"/>
      <c r="X1129" s="16"/>
      <c r="Z1129" s="16"/>
    </row>
    <row r="1130">
      <c r="T1130" s="16"/>
      <c r="U1130" s="16"/>
      <c r="V1130" s="16"/>
      <c r="W1130" s="16"/>
      <c r="X1130" s="16"/>
      <c r="Z1130" s="16"/>
    </row>
    <row r="1131">
      <c r="T1131" s="16"/>
      <c r="U1131" s="16"/>
      <c r="V1131" s="16"/>
      <c r="W1131" s="16"/>
      <c r="X1131" s="16"/>
      <c r="Z1131" s="16"/>
    </row>
    <row r="1132">
      <c r="T1132" s="16"/>
      <c r="U1132" s="16"/>
      <c r="V1132" s="16"/>
      <c r="W1132" s="16"/>
      <c r="X1132" s="16"/>
      <c r="Z1132" s="16"/>
    </row>
    <row r="1133">
      <c r="T1133" s="16"/>
      <c r="U1133" s="16"/>
      <c r="V1133" s="16"/>
      <c r="W1133" s="16"/>
      <c r="X1133" s="16"/>
      <c r="Z1133" s="16"/>
    </row>
    <row r="1134">
      <c r="T1134" s="16"/>
      <c r="U1134" s="16"/>
      <c r="V1134" s="16"/>
      <c r="W1134" s="16"/>
      <c r="X1134" s="16"/>
      <c r="Z1134" s="16"/>
    </row>
    <row r="1135">
      <c r="T1135" s="16"/>
      <c r="U1135" s="16"/>
      <c r="V1135" s="16"/>
      <c r="W1135" s="16"/>
      <c r="X1135" s="16"/>
      <c r="Z1135" s="16"/>
    </row>
    <row r="1136">
      <c r="T1136" s="16"/>
      <c r="U1136" s="16"/>
      <c r="V1136" s="16"/>
      <c r="W1136" s="16"/>
      <c r="X1136" s="16"/>
      <c r="Z1136" s="16"/>
    </row>
    <row r="1137">
      <c r="T1137" s="16"/>
      <c r="U1137" s="16"/>
      <c r="V1137" s="16"/>
      <c r="W1137" s="16"/>
      <c r="X1137" s="16"/>
      <c r="Z1137" s="16"/>
    </row>
    <row r="1138">
      <c r="T1138" s="16"/>
      <c r="U1138" s="16"/>
      <c r="V1138" s="16"/>
      <c r="W1138" s="16"/>
      <c r="X1138" s="16"/>
      <c r="Z1138" s="16"/>
    </row>
    <row r="1139">
      <c r="T1139" s="16"/>
      <c r="U1139" s="16"/>
      <c r="V1139" s="16"/>
      <c r="W1139" s="16"/>
      <c r="X1139" s="16"/>
      <c r="Z1139" s="16"/>
    </row>
    <row r="1140">
      <c r="T1140" s="16"/>
      <c r="U1140" s="16"/>
      <c r="V1140" s="16"/>
      <c r="W1140" s="16"/>
      <c r="X1140" s="16"/>
      <c r="Z1140" s="16"/>
    </row>
    <row r="1141">
      <c r="T1141" s="16"/>
      <c r="U1141" s="16"/>
      <c r="V1141" s="16"/>
      <c r="W1141" s="16"/>
      <c r="X1141" s="16"/>
      <c r="Z1141" s="16"/>
    </row>
    <row r="1142">
      <c r="T1142" s="16"/>
      <c r="U1142" s="16"/>
      <c r="V1142" s="16"/>
      <c r="W1142" s="16"/>
      <c r="X1142" s="16"/>
      <c r="Z1142" s="16"/>
    </row>
    <row r="1143">
      <c r="T1143" s="16"/>
      <c r="U1143" s="16"/>
      <c r="V1143" s="16"/>
      <c r="W1143" s="16"/>
      <c r="X1143" s="16"/>
      <c r="Z1143" s="16"/>
    </row>
    <row r="1144">
      <c r="T1144" s="16"/>
      <c r="U1144" s="16"/>
      <c r="V1144" s="16"/>
      <c r="W1144" s="16"/>
      <c r="X1144" s="16"/>
      <c r="Z1144" s="16"/>
    </row>
    <row r="1145">
      <c r="T1145" s="16"/>
      <c r="U1145" s="16"/>
      <c r="V1145" s="16"/>
      <c r="W1145" s="16"/>
      <c r="X1145" s="16"/>
      <c r="Z1145" s="16"/>
    </row>
    <row r="1146">
      <c r="T1146" s="16"/>
      <c r="U1146" s="16"/>
      <c r="V1146" s="16"/>
      <c r="W1146" s="16"/>
      <c r="X1146" s="16"/>
      <c r="Z1146" s="16"/>
    </row>
    <row r="1147">
      <c r="T1147" s="16"/>
      <c r="U1147" s="16"/>
      <c r="V1147" s="16"/>
      <c r="W1147" s="16"/>
      <c r="X1147" s="16"/>
      <c r="Z1147" s="16"/>
    </row>
    <row r="1148">
      <c r="T1148" s="16"/>
      <c r="U1148" s="16"/>
      <c r="V1148" s="16"/>
      <c r="W1148" s="16"/>
      <c r="X1148" s="16"/>
      <c r="Z1148" s="16"/>
    </row>
    <row r="1149">
      <c r="T1149" s="16"/>
      <c r="U1149" s="16"/>
      <c r="V1149" s="16"/>
      <c r="W1149" s="16"/>
      <c r="X1149" s="16"/>
      <c r="Z1149" s="16"/>
    </row>
    <row r="1150">
      <c r="T1150" s="16"/>
      <c r="U1150" s="16"/>
      <c r="V1150" s="16"/>
      <c r="W1150" s="16"/>
      <c r="X1150" s="16"/>
      <c r="Z1150" s="16"/>
    </row>
    <row r="1151">
      <c r="T1151" s="16"/>
      <c r="U1151" s="16"/>
      <c r="V1151" s="16"/>
      <c r="W1151" s="16"/>
      <c r="X1151" s="16"/>
      <c r="Z1151" s="16"/>
    </row>
    <row r="1152">
      <c r="T1152" s="16"/>
      <c r="U1152" s="16"/>
      <c r="V1152" s="16"/>
      <c r="W1152" s="16"/>
      <c r="X1152" s="16"/>
      <c r="Z1152" s="16"/>
    </row>
    <row r="1153">
      <c r="T1153" s="16"/>
      <c r="U1153" s="16"/>
      <c r="V1153" s="16"/>
      <c r="W1153" s="16"/>
      <c r="X1153" s="16"/>
      <c r="Z1153" s="16"/>
    </row>
    <row r="1154">
      <c r="T1154" s="16"/>
      <c r="U1154" s="16"/>
      <c r="V1154" s="16"/>
      <c r="W1154" s="16"/>
      <c r="X1154" s="16"/>
      <c r="Z1154" s="16"/>
    </row>
    <row r="1155">
      <c r="T1155" s="16"/>
      <c r="U1155" s="16"/>
      <c r="V1155" s="16"/>
      <c r="W1155" s="16"/>
      <c r="X1155" s="16"/>
      <c r="Z1155" s="16"/>
    </row>
    <row r="1156">
      <c r="T1156" s="16"/>
      <c r="U1156" s="16"/>
      <c r="V1156" s="16"/>
      <c r="W1156" s="16"/>
      <c r="X1156" s="16"/>
      <c r="Z1156" s="16"/>
    </row>
    <row r="1157">
      <c r="T1157" s="16"/>
      <c r="U1157" s="16"/>
      <c r="V1157" s="16"/>
      <c r="W1157" s="16"/>
      <c r="X1157" s="16"/>
      <c r="Z1157" s="16"/>
    </row>
    <row r="1158">
      <c r="T1158" s="16"/>
      <c r="U1158" s="16"/>
      <c r="V1158" s="16"/>
      <c r="W1158" s="16"/>
      <c r="X1158" s="16"/>
      <c r="Z1158" s="16"/>
    </row>
    <row r="1159">
      <c r="T1159" s="16"/>
      <c r="U1159" s="16"/>
      <c r="V1159" s="16"/>
      <c r="W1159" s="16"/>
      <c r="X1159" s="16"/>
      <c r="Z1159" s="16"/>
    </row>
    <row r="1160">
      <c r="T1160" s="16"/>
      <c r="U1160" s="16"/>
      <c r="V1160" s="16"/>
      <c r="W1160" s="16"/>
      <c r="X1160" s="16"/>
      <c r="Z1160" s="16"/>
    </row>
    <row r="1161">
      <c r="T1161" s="16"/>
      <c r="U1161" s="16"/>
      <c r="V1161" s="16"/>
      <c r="W1161" s="16"/>
      <c r="X1161" s="16"/>
      <c r="Z1161" s="16"/>
    </row>
    <row r="1162">
      <c r="T1162" s="16"/>
      <c r="U1162" s="16"/>
      <c r="V1162" s="16"/>
      <c r="W1162" s="16"/>
      <c r="X1162" s="16"/>
      <c r="Z1162" s="16"/>
    </row>
    <row r="1163">
      <c r="T1163" s="16"/>
      <c r="U1163" s="16"/>
      <c r="V1163" s="16"/>
      <c r="W1163" s="16"/>
      <c r="X1163" s="16"/>
      <c r="Z1163" s="16"/>
    </row>
    <row r="1164">
      <c r="T1164" s="16"/>
      <c r="U1164" s="16"/>
      <c r="V1164" s="16"/>
      <c r="W1164" s="16"/>
      <c r="X1164" s="16"/>
      <c r="Z1164" s="16"/>
    </row>
    <row r="1165">
      <c r="T1165" s="16"/>
      <c r="U1165" s="16"/>
      <c r="V1165" s="16"/>
      <c r="W1165" s="16"/>
      <c r="X1165" s="16"/>
      <c r="Z1165" s="16"/>
    </row>
    <row r="1166">
      <c r="T1166" s="16"/>
      <c r="U1166" s="16"/>
      <c r="V1166" s="16"/>
      <c r="W1166" s="16"/>
      <c r="X1166" s="16"/>
      <c r="Z1166" s="16"/>
    </row>
    <row r="1167">
      <c r="T1167" s="16"/>
      <c r="U1167" s="16"/>
      <c r="V1167" s="16"/>
      <c r="W1167" s="16"/>
      <c r="X1167" s="16"/>
      <c r="Z1167" s="16"/>
    </row>
    <row r="1168">
      <c r="T1168" s="16"/>
      <c r="U1168" s="16"/>
      <c r="V1168" s="16"/>
      <c r="W1168" s="16"/>
      <c r="X1168" s="16"/>
      <c r="Z1168" s="16"/>
    </row>
    <row r="1169">
      <c r="T1169" s="16"/>
      <c r="U1169" s="16"/>
      <c r="V1169" s="16"/>
      <c r="W1169" s="16"/>
      <c r="X1169" s="16"/>
      <c r="Z1169" s="16"/>
    </row>
    <row r="1170">
      <c r="T1170" s="16"/>
      <c r="U1170" s="16"/>
      <c r="V1170" s="16"/>
      <c r="W1170" s="16"/>
      <c r="X1170" s="16"/>
      <c r="Z1170" s="16"/>
    </row>
    <row r="1171">
      <c r="T1171" s="16"/>
      <c r="U1171" s="16"/>
      <c r="V1171" s="16"/>
      <c r="W1171" s="16"/>
      <c r="X1171" s="16"/>
      <c r="Z1171" s="16"/>
    </row>
    <row r="1172">
      <c r="T1172" s="16"/>
      <c r="U1172" s="16"/>
      <c r="V1172" s="16"/>
      <c r="W1172" s="16"/>
      <c r="X1172" s="16"/>
      <c r="Z1172" s="16"/>
    </row>
    <row r="1173">
      <c r="T1173" s="16"/>
      <c r="U1173" s="16"/>
      <c r="V1173" s="16"/>
      <c r="W1173" s="16"/>
      <c r="X1173" s="16"/>
      <c r="Z1173" s="16"/>
    </row>
    <row r="1174">
      <c r="T1174" s="16"/>
      <c r="U1174" s="16"/>
      <c r="V1174" s="16"/>
      <c r="W1174" s="16"/>
      <c r="X1174" s="16"/>
      <c r="Z1174" s="16"/>
    </row>
    <row r="1175">
      <c r="T1175" s="16"/>
      <c r="U1175" s="16"/>
      <c r="V1175" s="16"/>
      <c r="W1175" s="16"/>
      <c r="X1175" s="16"/>
      <c r="Z1175" s="16"/>
    </row>
    <row r="1176">
      <c r="T1176" s="16"/>
      <c r="U1176" s="16"/>
      <c r="V1176" s="16"/>
      <c r="W1176" s="16"/>
      <c r="X1176" s="16"/>
      <c r="Z1176" s="16"/>
    </row>
    <row r="1177">
      <c r="T1177" s="16"/>
      <c r="U1177" s="16"/>
      <c r="V1177" s="16"/>
      <c r="W1177" s="16"/>
      <c r="X1177" s="16"/>
      <c r="Z1177" s="16"/>
    </row>
    <row r="1178">
      <c r="T1178" s="16"/>
      <c r="U1178" s="16"/>
      <c r="V1178" s="16"/>
      <c r="W1178" s="16"/>
      <c r="X1178" s="16"/>
      <c r="Z1178" s="16"/>
    </row>
    <row r="1179">
      <c r="T1179" s="16"/>
      <c r="U1179" s="16"/>
      <c r="V1179" s="16"/>
      <c r="W1179" s="16"/>
      <c r="X1179" s="16"/>
      <c r="Z1179" s="16"/>
    </row>
    <row r="1180">
      <c r="T1180" s="16"/>
      <c r="U1180" s="16"/>
      <c r="V1180" s="16"/>
      <c r="W1180" s="16"/>
      <c r="X1180" s="16"/>
      <c r="Z1180" s="16"/>
    </row>
    <row r="1181">
      <c r="T1181" s="16"/>
      <c r="U1181" s="16"/>
      <c r="V1181" s="16"/>
      <c r="W1181" s="16"/>
      <c r="X1181" s="16"/>
      <c r="Z1181" s="16"/>
    </row>
    <row r="1182">
      <c r="T1182" s="16"/>
      <c r="U1182" s="16"/>
      <c r="V1182" s="16"/>
      <c r="W1182" s="16"/>
      <c r="X1182" s="16"/>
      <c r="Z1182" s="16"/>
    </row>
    <row r="1183">
      <c r="T1183" s="16"/>
      <c r="U1183" s="16"/>
      <c r="V1183" s="16"/>
      <c r="W1183" s="16"/>
      <c r="X1183" s="16"/>
      <c r="Z1183" s="16"/>
    </row>
    <row r="1184">
      <c r="T1184" s="16"/>
      <c r="U1184" s="16"/>
      <c r="V1184" s="16"/>
      <c r="W1184" s="16"/>
      <c r="X1184" s="16"/>
      <c r="Z1184" s="16"/>
    </row>
    <row r="1185">
      <c r="T1185" s="16"/>
      <c r="U1185" s="16"/>
      <c r="V1185" s="16"/>
      <c r="W1185" s="16"/>
      <c r="X1185" s="16"/>
      <c r="Z1185" s="16"/>
    </row>
    <row r="1186">
      <c r="T1186" s="16"/>
      <c r="U1186" s="16"/>
      <c r="V1186" s="16"/>
      <c r="W1186" s="16"/>
      <c r="X1186" s="16"/>
      <c r="Z1186" s="16"/>
    </row>
    <row r="1187">
      <c r="T1187" s="16"/>
      <c r="U1187" s="16"/>
      <c r="V1187" s="16"/>
      <c r="W1187" s="16"/>
      <c r="X1187" s="16"/>
      <c r="Z1187" s="16"/>
    </row>
    <row r="1188">
      <c r="T1188" s="16"/>
      <c r="U1188" s="16"/>
      <c r="V1188" s="16"/>
      <c r="W1188" s="16"/>
      <c r="X1188" s="16"/>
      <c r="Z1188" s="16"/>
    </row>
    <row r="1189">
      <c r="T1189" s="16"/>
      <c r="U1189" s="16"/>
      <c r="V1189" s="16"/>
      <c r="W1189" s="16"/>
      <c r="X1189" s="16"/>
      <c r="Z1189" s="16"/>
    </row>
    <row r="1190">
      <c r="T1190" s="16"/>
      <c r="U1190" s="16"/>
      <c r="V1190" s="16"/>
      <c r="W1190" s="16"/>
      <c r="X1190" s="16"/>
      <c r="Z1190" s="16"/>
    </row>
    <row r="1191">
      <c r="T1191" s="16"/>
      <c r="U1191" s="16"/>
      <c r="V1191" s="16"/>
      <c r="W1191" s="16"/>
      <c r="X1191" s="16"/>
      <c r="Z1191" s="16"/>
    </row>
    <row r="1192">
      <c r="T1192" s="16"/>
      <c r="U1192" s="16"/>
      <c r="V1192" s="16"/>
      <c r="W1192" s="16"/>
      <c r="X1192" s="16"/>
      <c r="Z1192" s="16"/>
    </row>
    <row r="1193">
      <c r="T1193" s="16"/>
      <c r="U1193" s="16"/>
      <c r="V1193" s="16"/>
      <c r="W1193" s="16"/>
      <c r="X1193" s="16"/>
      <c r="Z1193" s="16"/>
    </row>
    <row r="1194">
      <c r="T1194" s="16"/>
      <c r="U1194" s="16"/>
      <c r="V1194" s="16"/>
      <c r="W1194" s="16"/>
      <c r="X1194" s="16"/>
      <c r="Z1194" s="16"/>
    </row>
    <row r="1195">
      <c r="T1195" s="16"/>
      <c r="U1195" s="16"/>
      <c r="V1195" s="16"/>
      <c r="W1195" s="16"/>
      <c r="X1195" s="16"/>
      <c r="Z1195" s="16"/>
    </row>
    <row r="1196">
      <c r="T1196" s="16"/>
      <c r="U1196" s="16"/>
      <c r="V1196" s="16"/>
      <c r="W1196" s="16"/>
      <c r="X1196" s="16"/>
      <c r="Z1196" s="16"/>
    </row>
    <row r="1197">
      <c r="T1197" s="16"/>
      <c r="U1197" s="16"/>
      <c r="V1197" s="16"/>
      <c r="W1197" s="16"/>
      <c r="X1197" s="16"/>
      <c r="Z1197" s="16"/>
    </row>
    <row r="1198">
      <c r="T1198" s="16"/>
      <c r="U1198" s="16"/>
      <c r="V1198" s="16"/>
      <c r="W1198" s="16"/>
      <c r="X1198" s="16"/>
      <c r="Z1198" s="16"/>
    </row>
    <row r="1199">
      <c r="T1199" s="16"/>
      <c r="U1199" s="16"/>
      <c r="V1199" s="16"/>
      <c r="W1199" s="16"/>
      <c r="X1199" s="16"/>
      <c r="Z1199" s="16"/>
    </row>
    <row r="1200">
      <c r="T1200" s="16"/>
      <c r="U1200" s="16"/>
      <c r="V1200" s="16"/>
      <c r="W1200" s="16"/>
      <c r="X1200" s="16"/>
      <c r="Z1200" s="16"/>
    </row>
    <row r="1201">
      <c r="T1201" s="16"/>
      <c r="U1201" s="16"/>
      <c r="V1201" s="16"/>
      <c r="W1201" s="16"/>
      <c r="X1201" s="16"/>
      <c r="Z1201" s="16"/>
    </row>
    <row r="1202">
      <c r="T1202" s="16"/>
      <c r="U1202" s="16"/>
      <c r="V1202" s="16"/>
      <c r="W1202" s="16"/>
      <c r="X1202" s="16"/>
      <c r="Z1202" s="16"/>
    </row>
    <row r="1203">
      <c r="T1203" s="16"/>
      <c r="U1203" s="16"/>
      <c r="V1203" s="16"/>
      <c r="W1203" s="16"/>
      <c r="X1203" s="16"/>
      <c r="Z1203" s="16"/>
    </row>
    <row r="1204">
      <c r="T1204" s="16"/>
      <c r="U1204" s="16"/>
      <c r="V1204" s="16"/>
      <c r="W1204" s="16"/>
      <c r="X1204" s="16"/>
      <c r="Z1204" s="16"/>
    </row>
    <row r="1205">
      <c r="T1205" s="16"/>
      <c r="U1205" s="16"/>
      <c r="V1205" s="16"/>
      <c r="W1205" s="16"/>
      <c r="X1205" s="16"/>
      <c r="Z1205" s="16"/>
    </row>
    <row r="1206">
      <c r="T1206" s="16"/>
      <c r="U1206" s="16"/>
      <c r="V1206" s="16"/>
      <c r="W1206" s="16"/>
      <c r="X1206" s="16"/>
      <c r="Z1206" s="16"/>
    </row>
    <row r="1207">
      <c r="T1207" s="16"/>
      <c r="U1207" s="16"/>
      <c r="V1207" s="16"/>
      <c r="W1207" s="16"/>
      <c r="X1207" s="16"/>
      <c r="Z1207" s="16"/>
    </row>
    <row r="1208">
      <c r="T1208" s="16"/>
      <c r="U1208" s="16"/>
      <c r="V1208" s="16"/>
      <c r="W1208" s="16"/>
      <c r="X1208" s="16"/>
      <c r="Z1208" s="16"/>
    </row>
    <row r="1209">
      <c r="T1209" s="16"/>
      <c r="U1209" s="16"/>
      <c r="V1209" s="16"/>
      <c r="W1209" s="16"/>
      <c r="X1209" s="16"/>
      <c r="Z1209" s="16"/>
    </row>
    <row r="1210">
      <c r="T1210" s="16"/>
      <c r="U1210" s="16"/>
      <c r="V1210" s="16"/>
      <c r="W1210" s="16"/>
      <c r="X1210" s="16"/>
      <c r="Z1210" s="16"/>
    </row>
    <row r="1211">
      <c r="T1211" s="16"/>
      <c r="U1211" s="16"/>
      <c r="V1211" s="16"/>
      <c r="W1211" s="16"/>
      <c r="X1211" s="16"/>
      <c r="Z1211" s="16"/>
    </row>
    <row r="1212">
      <c r="T1212" s="16"/>
      <c r="U1212" s="16"/>
      <c r="V1212" s="16"/>
      <c r="W1212" s="16"/>
      <c r="X1212" s="16"/>
      <c r="Z1212" s="16"/>
    </row>
    <row r="1213">
      <c r="T1213" s="16"/>
      <c r="U1213" s="16"/>
      <c r="V1213" s="16"/>
      <c r="W1213" s="16"/>
      <c r="X1213" s="16"/>
      <c r="Z1213" s="16"/>
    </row>
    <row r="1214">
      <c r="T1214" s="16"/>
      <c r="U1214" s="16"/>
      <c r="V1214" s="16"/>
      <c r="W1214" s="16"/>
      <c r="X1214" s="16"/>
      <c r="Z1214" s="16"/>
    </row>
    <row r="1215">
      <c r="T1215" s="16"/>
      <c r="U1215" s="16"/>
      <c r="V1215" s="16"/>
      <c r="W1215" s="16"/>
      <c r="X1215" s="16"/>
      <c r="Z1215" s="16"/>
    </row>
    <row r="1216">
      <c r="T1216" s="16"/>
      <c r="U1216" s="16"/>
      <c r="V1216" s="16"/>
      <c r="W1216" s="16"/>
      <c r="X1216" s="16"/>
      <c r="Z1216" s="16"/>
    </row>
    <row r="1217">
      <c r="T1217" s="16"/>
      <c r="U1217" s="16"/>
      <c r="V1217" s="16"/>
      <c r="W1217" s="16"/>
      <c r="X1217" s="16"/>
      <c r="Z1217" s="16"/>
    </row>
    <row r="1218">
      <c r="T1218" s="16"/>
      <c r="U1218" s="16"/>
      <c r="V1218" s="16"/>
      <c r="W1218" s="16"/>
      <c r="X1218" s="16"/>
      <c r="Z1218" s="16"/>
    </row>
    <row r="1219">
      <c r="T1219" s="16"/>
      <c r="U1219" s="16"/>
      <c r="V1219" s="16"/>
      <c r="W1219" s="16"/>
      <c r="X1219" s="16"/>
      <c r="Z1219" s="16"/>
    </row>
    <row r="1220">
      <c r="T1220" s="16"/>
      <c r="U1220" s="16"/>
      <c r="V1220" s="16"/>
      <c r="W1220" s="16"/>
      <c r="X1220" s="16"/>
      <c r="Z1220" s="16"/>
    </row>
    <row r="1221">
      <c r="T1221" s="16"/>
      <c r="U1221" s="16"/>
      <c r="V1221" s="16"/>
      <c r="W1221" s="16"/>
      <c r="X1221" s="16"/>
      <c r="Z1221" s="16"/>
    </row>
    <row r="1222">
      <c r="T1222" s="16"/>
      <c r="U1222" s="16"/>
      <c r="V1222" s="16"/>
      <c r="W1222" s="16"/>
      <c r="X1222" s="16"/>
      <c r="Z1222" s="16"/>
    </row>
    <row r="1223">
      <c r="T1223" s="16"/>
      <c r="U1223" s="16"/>
      <c r="V1223" s="16"/>
      <c r="W1223" s="16"/>
      <c r="X1223" s="16"/>
      <c r="Z1223" s="16"/>
    </row>
    <row r="1224">
      <c r="T1224" s="16"/>
      <c r="U1224" s="16"/>
      <c r="V1224" s="16"/>
      <c r="W1224" s="16"/>
      <c r="X1224" s="16"/>
      <c r="Z1224" s="16"/>
    </row>
    <row r="1225">
      <c r="T1225" s="16"/>
      <c r="U1225" s="16"/>
      <c r="V1225" s="16"/>
      <c r="W1225" s="16"/>
      <c r="X1225" s="16"/>
      <c r="Z1225" s="16"/>
    </row>
    <row r="1226">
      <c r="T1226" s="16"/>
      <c r="U1226" s="16"/>
      <c r="V1226" s="16"/>
      <c r="W1226" s="16"/>
      <c r="X1226" s="16"/>
      <c r="Z1226" s="16"/>
    </row>
    <row r="1227">
      <c r="T1227" s="16"/>
      <c r="U1227" s="16"/>
      <c r="V1227" s="16"/>
      <c r="W1227" s="16"/>
      <c r="X1227" s="16"/>
      <c r="Z1227" s="16"/>
    </row>
    <row r="1228">
      <c r="T1228" s="16"/>
      <c r="U1228" s="16"/>
      <c r="V1228" s="16"/>
      <c r="W1228" s="16"/>
      <c r="X1228" s="16"/>
      <c r="Z1228" s="16"/>
    </row>
    <row r="1229">
      <c r="T1229" s="16"/>
      <c r="U1229" s="16"/>
      <c r="V1229" s="16"/>
      <c r="W1229" s="16"/>
      <c r="X1229" s="16"/>
      <c r="Z1229" s="16"/>
    </row>
    <row r="1230">
      <c r="T1230" s="16"/>
      <c r="U1230" s="16"/>
      <c r="V1230" s="16"/>
      <c r="W1230" s="16"/>
      <c r="X1230" s="16"/>
      <c r="Z1230" s="16"/>
    </row>
    <row r="1231">
      <c r="T1231" s="16"/>
      <c r="U1231" s="16"/>
      <c r="V1231" s="16"/>
      <c r="W1231" s="16"/>
      <c r="X1231" s="16"/>
      <c r="Z1231" s="16"/>
    </row>
    <row r="1232">
      <c r="T1232" s="16"/>
      <c r="U1232" s="16"/>
      <c r="V1232" s="16"/>
      <c r="W1232" s="16"/>
      <c r="X1232" s="16"/>
      <c r="Z1232" s="16"/>
    </row>
    <row r="1233">
      <c r="T1233" s="16"/>
      <c r="U1233" s="16"/>
      <c r="V1233" s="16"/>
      <c r="W1233" s="16"/>
      <c r="X1233" s="16"/>
      <c r="Z1233" s="16"/>
    </row>
    <row r="1234">
      <c r="T1234" s="16"/>
      <c r="U1234" s="16"/>
      <c r="V1234" s="16"/>
      <c r="W1234" s="16"/>
      <c r="X1234" s="16"/>
      <c r="Z1234" s="16"/>
    </row>
    <row r="1235">
      <c r="T1235" s="16"/>
      <c r="U1235" s="16"/>
      <c r="V1235" s="16"/>
      <c r="W1235" s="16"/>
      <c r="X1235" s="16"/>
      <c r="Z1235" s="16"/>
    </row>
    <row r="1236">
      <c r="T1236" s="16"/>
      <c r="U1236" s="16"/>
      <c r="V1236" s="16"/>
      <c r="W1236" s="16"/>
      <c r="X1236" s="16"/>
      <c r="Z1236" s="16"/>
    </row>
    <row r="1237">
      <c r="T1237" s="16"/>
      <c r="U1237" s="16"/>
      <c r="V1237" s="16"/>
      <c r="W1237" s="16"/>
      <c r="X1237" s="16"/>
      <c r="Z1237" s="16"/>
    </row>
    <row r="1238">
      <c r="T1238" s="16"/>
      <c r="U1238" s="16"/>
      <c r="V1238" s="16"/>
      <c r="W1238" s="16"/>
      <c r="X1238" s="16"/>
      <c r="Z1238" s="16"/>
    </row>
    <row r="1239">
      <c r="T1239" s="16"/>
      <c r="U1239" s="16"/>
      <c r="V1239" s="16"/>
      <c r="W1239" s="16"/>
      <c r="X1239" s="16"/>
      <c r="Z1239" s="16"/>
    </row>
    <row r="1240">
      <c r="T1240" s="16"/>
      <c r="U1240" s="16"/>
      <c r="V1240" s="16"/>
      <c r="W1240" s="16"/>
      <c r="X1240" s="16"/>
      <c r="Z1240" s="16"/>
    </row>
    <row r="1241">
      <c r="T1241" s="16"/>
      <c r="U1241" s="16"/>
      <c r="V1241" s="16"/>
      <c r="W1241" s="16"/>
      <c r="X1241" s="16"/>
      <c r="Z1241" s="16"/>
    </row>
    <row r="1242">
      <c r="T1242" s="16"/>
      <c r="U1242" s="16"/>
      <c r="V1242" s="16"/>
      <c r="W1242" s="16"/>
      <c r="X1242" s="16"/>
      <c r="Z1242" s="16"/>
    </row>
    <row r="1243">
      <c r="T1243" s="16"/>
      <c r="U1243" s="16"/>
      <c r="V1243" s="16"/>
      <c r="W1243" s="16"/>
      <c r="X1243" s="16"/>
      <c r="Z1243" s="16"/>
    </row>
    <row r="1244">
      <c r="T1244" s="16"/>
      <c r="U1244" s="16"/>
      <c r="V1244" s="16"/>
      <c r="W1244" s="16"/>
      <c r="X1244" s="16"/>
      <c r="Z1244" s="16"/>
    </row>
    <row r="1245">
      <c r="T1245" s="16"/>
      <c r="U1245" s="16"/>
      <c r="V1245" s="16"/>
      <c r="W1245" s="16"/>
      <c r="X1245" s="16"/>
      <c r="Z1245" s="16"/>
    </row>
    <row r="1246">
      <c r="T1246" s="16"/>
      <c r="U1246" s="16"/>
      <c r="V1246" s="16"/>
      <c r="W1246" s="16"/>
      <c r="X1246" s="16"/>
      <c r="Z1246" s="16"/>
    </row>
    <row r="1247">
      <c r="T1247" s="16"/>
      <c r="U1247" s="16"/>
      <c r="V1247" s="16"/>
      <c r="W1247" s="16"/>
      <c r="X1247" s="16"/>
      <c r="Z1247" s="16"/>
    </row>
    <row r="1248">
      <c r="T1248" s="16"/>
      <c r="U1248" s="16"/>
      <c r="V1248" s="16"/>
      <c r="W1248" s="16"/>
      <c r="X1248" s="16"/>
      <c r="Z1248" s="16"/>
    </row>
    <row r="1249">
      <c r="T1249" s="16"/>
      <c r="U1249" s="16"/>
      <c r="V1249" s="16"/>
      <c r="W1249" s="16"/>
      <c r="X1249" s="16"/>
      <c r="Z1249" s="16"/>
    </row>
    <row r="1250">
      <c r="T1250" s="16"/>
      <c r="U1250" s="16"/>
      <c r="V1250" s="16"/>
      <c r="W1250" s="16"/>
      <c r="X1250" s="16"/>
      <c r="Z1250" s="16"/>
    </row>
    <row r="1251">
      <c r="T1251" s="16"/>
      <c r="U1251" s="16"/>
      <c r="V1251" s="16"/>
      <c r="W1251" s="16"/>
      <c r="X1251" s="16"/>
      <c r="Z1251" s="16"/>
    </row>
    <row r="1252">
      <c r="T1252" s="16"/>
      <c r="U1252" s="16"/>
      <c r="V1252" s="16"/>
      <c r="W1252" s="16"/>
      <c r="X1252" s="16"/>
      <c r="Z1252" s="16"/>
    </row>
    <row r="1253">
      <c r="T1253" s="16"/>
      <c r="U1253" s="16"/>
      <c r="V1253" s="16"/>
      <c r="W1253" s="16"/>
      <c r="X1253" s="16"/>
      <c r="Z1253" s="16"/>
    </row>
    <row r="1254">
      <c r="T1254" s="16"/>
      <c r="U1254" s="16"/>
      <c r="V1254" s="16"/>
      <c r="W1254" s="16"/>
      <c r="X1254" s="16"/>
      <c r="Z1254" s="16"/>
    </row>
    <row r="1255">
      <c r="T1255" s="16"/>
      <c r="U1255" s="16"/>
      <c r="V1255" s="16"/>
      <c r="W1255" s="16"/>
      <c r="X1255" s="16"/>
      <c r="Z1255" s="16"/>
    </row>
    <row r="1256">
      <c r="T1256" s="16"/>
      <c r="U1256" s="16"/>
      <c r="V1256" s="16"/>
      <c r="W1256" s="16"/>
      <c r="X1256" s="16"/>
      <c r="Z1256" s="16"/>
    </row>
    <row r="1257">
      <c r="T1257" s="16"/>
      <c r="U1257" s="16"/>
      <c r="V1257" s="16"/>
      <c r="W1257" s="16"/>
      <c r="X1257" s="16"/>
      <c r="Z1257" s="16"/>
    </row>
    <row r="1258">
      <c r="T1258" s="16"/>
      <c r="U1258" s="16"/>
      <c r="V1258" s="16"/>
      <c r="W1258" s="16"/>
      <c r="X1258" s="16"/>
      <c r="Z1258" s="16"/>
    </row>
    <row r="1259">
      <c r="T1259" s="16"/>
      <c r="U1259" s="16"/>
      <c r="V1259" s="16"/>
      <c r="W1259" s="16"/>
      <c r="X1259" s="16"/>
      <c r="Z1259" s="16"/>
    </row>
    <row r="1260">
      <c r="T1260" s="16"/>
      <c r="U1260" s="16"/>
      <c r="V1260" s="16"/>
      <c r="W1260" s="16"/>
      <c r="X1260" s="16"/>
      <c r="Z1260" s="16"/>
    </row>
    <row r="1261">
      <c r="T1261" s="16"/>
      <c r="U1261" s="16"/>
      <c r="V1261" s="16"/>
      <c r="W1261" s="16"/>
      <c r="X1261" s="16"/>
      <c r="Z1261" s="16"/>
    </row>
    <row r="1262">
      <c r="T1262" s="16"/>
      <c r="U1262" s="16"/>
      <c r="V1262" s="16"/>
      <c r="W1262" s="16"/>
      <c r="X1262" s="16"/>
      <c r="Z1262" s="16"/>
    </row>
    <row r="1263">
      <c r="T1263" s="16"/>
      <c r="U1263" s="16"/>
      <c r="V1263" s="16"/>
      <c r="W1263" s="16"/>
      <c r="X1263" s="16"/>
      <c r="Z1263" s="16"/>
    </row>
    <row r="1264">
      <c r="T1264" s="16"/>
      <c r="U1264" s="16"/>
      <c r="V1264" s="16"/>
      <c r="W1264" s="16"/>
      <c r="X1264" s="16"/>
      <c r="Z1264" s="16"/>
    </row>
    <row r="1265">
      <c r="T1265" s="16"/>
      <c r="U1265" s="16"/>
      <c r="V1265" s="16"/>
      <c r="W1265" s="16"/>
      <c r="X1265" s="16"/>
      <c r="Z1265" s="16"/>
    </row>
    <row r="1266">
      <c r="T1266" s="16"/>
      <c r="U1266" s="16"/>
      <c r="V1266" s="16"/>
      <c r="W1266" s="16"/>
      <c r="X1266" s="16"/>
      <c r="Z1266" s="16"/>
    </row>
    <row r="1267">
      <c r="T1267" s="16"/>
      <c r="U1267" s="16"/>
      <c r="V1267" s="16"/>
      <c r="W1267" s="16"/>
      <c r="X1267" s="16"/>
      <c r="Z1267" s="16"/>
    </row>
    <row r="1268">
      <c r="T1268" s="16"/>
      <c r="U1268" s="16"/>
      <c r="V1268" s="16"/>
      <c r="W1268" s="16"/>
      <c r="X1268" s="16"/>
      <c r="Z1268" s="16"/>
    </row>
    <row r="1269">
      <c r="T1269" s="16"/>
      <c r="U1269" s="16"/>
      <c r="V1269" s="16"/>
      <c r="W1269" s="16"/>
      <c r="X1269" s="16"/>
      <c r="Z1269" s="16"/>
    </row>
    <row r="1270">
      <c r="T1270" s="16"/>
      <c r="U1270" s="16"/>
      <c r="V1270" s="16"/>
      <c r="W1270" s="16"/>
      <c r="X1270" s="16"/>
      <c r="Z1270" s="16"/>
    </row>
    <row r="1271">
      <c r="T1271" s="16"/>
      <c r="U1271" s="16"/>
      <c r="V1271" s="16"/>
      <c r="W1271" s="16"/>
      <c r="X1271" s="16"/>
      <c r="Z1271" s="16"/>
    </row>
    <row r="1272">
      <c r="T1272" s="16"/>
      <c r="U1272" s="16"/>
      <c r="V1272" s="16"/>
      <c r="W1272" s="16"/>
      <c r="X1272" s="16"/>
      <c r="Z1272" s="16"/>
    </row>
    <row r="1273">
      <c r="T1273" s="16"/>
      <c r="U1273" s="16"/>
      <c r="V1273" s="16"/>
      <c r="W1273" s="16"/>
      <c r="X1273" s="16"/>
      <c r="Z1273" s="16"/>
    </row>
    <row r="1274">
      <c r="T1274" s="16"/>
      <c r="U1274" s="16"/>
      <c r="V1274" s="16"/>
      <c r="W1274" s="16"/>
      <c r="X1274" s="16"/>
      <c r="Z1274" s="16"/>
    </row>
    <row r="1275">
      <c r="T1275" s="16"/>
      <c r="U1275" s="16"/>
      <c r="V1275" s="16"/>
      <c r="W1275" s="16"/>
      <c r="X1275" s="16"/>
      <c r="Z1275" s="16"/>
    </row>
    <row r="1276">
      <c r="T1276" s="16"/>
      <c r="U1276" s="16"/>
      <c r="V1276" s="16"/>
      <c r="W1276" s="16"/>
      <c r="X1276" s="16"/>
      <c r="Z1276" s="16"/>
    </row>
    <row r="1277">
      <c r="T1277" s="16"/>
      <c r="U1277" s="16"/>
      <c r="V1277" s="16"/>
      <c r="W1277" s="16"/>
      <c r="X1277" s="16"/>
      <c r="Z1277" s="16"/>
    </row>
    <row r="1278">
      <c r="T1278" s="16"/>
      <c r="U1278" s="16"/>
      <c r="V1278" s="16"/>
      <c r="W1278" s="16"/>
      <c r="X1278" s="16"/>
      <c r="Z1278" s="16"/>
    </row>
    <row r="1279">
      <c r="T1279" s="16"/>
      <c r="U1279" s="16"/>
      <c r="V1279" s="16"/>
      <c r="W1279" s="16"/>
      <c r="X1279" s="16"/>
      <c r="Z1279" s="16"/>
    </row>
    <row r="1280">
      <c r="T1280" s="16"/>
      <c r="U1280" s="16"/>
      <c r="V1280" s="16"/>
      <c r="W1280" s="16"/>
      <c r="X1280" s="16"/>
      <c r="Z1280" s="16"/>
    </row>
    <row r="1281">
      <c r="T1281" s="16"/>
      <c r="U1281" s="16"/>
      <c r="V1281" s="16"/>
      <c r="W1281" s="16"/>
      <c r="X1281" s="16"/>
      <c r="Z1281" s="16"/>
    </row>
    <row r="1282">
      <c r="T1282" s="16"/>
      <c r="U1282" s="16"/>
      <c r="V1282" s="16"/>
      <c r="W1282" s="16"/>
      <c r="X1282" s="16"/>
      <c r="Z1282" s="16"/>
    </row>
    <row r="1283">
      <c r="T1283" s="16"/>
      <c r="U1283" s="16"/>
      <c r="V1283" s="16"/>
      <c r="W1283" s="16"/>
      <c r="X1283" s="16"/>
      <c r="Z1283" s="16"/>
    </row>
    <row r="1284">
      <c r="T1284" s="16"/>
      <c r="U1284" s="16"/>
      <c r="V1284" s="16"/>
      <c r="W1284" s="16"/>
      <c r="X1284" s="16"/>
      <c r="Z1284" s="16"/>
    </row>
    <row r="1285">
      <c r="T1285" s="16"/>
      <c r="U1285" s="16"/>
      <c r="V1285" s="16"/>
      <c r="W1285" s="16"/>
      <c r="X1285" s="16"/>
      <c r="Z1285" s="16"/>
    </row>
    <row r="1286">
      <c r="T1286" s="16"/>
      <c r="U1286" s="16"/>
      <c r="V1286" s="16"/>
      <c r="W1286" s="16"/>
      <c r="X1286" s="16"/>
      <c r="Z1286" s="16"/>
    </row>
    <row r="1287">
      <c r="T1287" s="16"/>
      <c r="U1287" s="16"/>
      <c r="V1287" s="16"/>
      <c r="W1287" s="16"/>
      <c r="X1287" s="16"/>
      <c r="Z1287" s="16"/>
    </row>
    <row r="1288">
      <c r="T1288" s="16"/>
      <c r="U1288" s="16"/>
      <c r="V1288" s="16"/>
      <c r="W1288" s="16"/>
      <c r="X1288" s="16"/>
      <c r="Z1288" s="16"/>
    </row>
    <row r="1289">
      <c r="T1289" s="16"/>
      <c r="U1289" s="16"/>
      <c r="V1289" s="16"/>
      <c r="W1289" s="16"/>
      <c r="X1289" s="16"/>
      <c r="Z1289" s="16"/>
    </row>
    <row r="1290">
      <c r="T1290" s="16"/>
      <c r="U1290" s="16"/>
      <c r="V1290" s="16"/>
      <c r="W1290" s="16"/>
      <c r="X1290" s="16"/>
      <c r="Z1290" s="16"/>
    </row>
    <row r="1291">
      <c r="T1291" s="16"/>
      <c r="U1291" s="16"/>
      <c r="V1291" s="16"/>
      <c r="W1291" s="16"/>
      <c r="X1291" s="16"/>
      <c r="Z1291" s="16"/>
    </row>
    <row r="1292">
      <c r="T1292" s="16"/>
      <c r="U1292" s="16"/>
      <c r="V1292" s="16"/>
      <c r="W1292" s="16"/>
      <c r="X1292" s="16"/>
      <c r="Z1292" s="16"/>
    </row>
    <row r="1293">
      <c r="T1293" s="16"/>
      <c r="U1293" s="16"/>
      <c r="V1293" s="16"/>
      <c r="W1293" s="16"/>
      <c r="X1293" s="16"/>
      <c r="Z1293" s="16"/>
    </row>
    <row r="1294">
      <c r="T1294" s="16"/>
      <c r="U1294" s="16"/>
      <c r="V1294" s="16"/>
      <c r="W1294" s="16"/>
      <c r="X1294" s="16"/>
      <c r="Z1294" s="16"/>
    </row>
    <row r="1295">
      <c r="T1295" s="16"/>
      <c r="U1295" s="16"/>
      <c r="V1295" s="16"/>
      <c r="W1295" s="16"/>
      <c r="X1295" s="16"/>
      <c r="Z1295" s="16"/>
    </row>
    <row r="1296">
      <c r="T1296" s="16"/>
      <c r="U1296" s="16"/>
      <c r="V1296" s="16"/>
      <c r="W1296" s="16"/>
      <c r="X1296" s="16"/>
      <c r="Z1296" s="16"/>
    </row>
    <row r="1297">
      <c r="T1297" s="16"/>
      <c r="U1297" s="16"/>
      <c r="V1297" s="16"/>
      <c r="W1297" s="16"/>
      <c r="X1297" s="16"/>
      <c r="Z1297" s="16"/>
    </row>
    <row r="1298">
      <c r="T1298" s="16"/>
      <c r="U1298" s="16"/>
      <c r="V1298" s="16"/>
      <c r="W1298" s="16"/>
      <c r="X1298" s="16"/>
      <c r="Z1298" s="16"/>
    </row>
    <row r="1299">
      <c r="T1299" s="16"/>
      <c r="U1299" s="16"/>
      <c r="V1299" s="16"/>
      <c r="W1299" s="16"/>
      <c r="X1299" s="16"/>
      <c r="Z1299" s="16"/>
    </row>
    <row r="1300">
      <c r="T1300" s="16"/>
      <c r="U1300" s="16"/>
      <c r="V1300" s="16"/>
      <c r="W1300" s="16"/>
      <c r="X1300" s="16"/>
      <c r="Z1300" s="16"/>
    </row>
    <row r="1301">
      <c r="T1301" s="16"/>
      <c r="U1301" s="16"/>
      <c r="V1301" s="16"/>
      <c r="W1301" s="16"/>
      <c r="X1301" s="16"/>
      <c r="Z1301" s="16"/>
    </row>
    <row r="1302">
      <c r="T1302" s="16"/>
      <c r="U1302" s="16"/>
      <c r="V1302" s="16"/>
      <c r="W1302" s="16"/>
      <c r="X1302" s="16"/>
      <c r="Z1302" s="16"/>
    </row>
    <row r="1303">
      <c r="T1303" s="16"/>
      <c r="U1303" s="16"/>
      <c r="V1303" s="16"/>
      <c r="W1303" s="16"/>
      <c r="X1303" s="16"/>
      <c r="Z1303" s="16"/>
    </row>
    <row r="1304">
      <c r="T1304" s="16"/>
      <c r="U1304" s="16"/>
      <c r="V1304" s="16"/>
      <c r="W1304" s="16"/>
      <c r="X1304" s="16"/>
      <c r="Z1304" s="16"/>
    </row>
    <row r="1305">
      <c r="T1305" s="16"/>
      <c r="U1305" s="16"/>
      <c r="V1305" s="16"/>
      <c r="W1305" s="16"/>
      <c r="X1305" s="16"/>
      <c r="Z1305" s="16"/>
    </row>
    <row r="1306">
      <c r="T1306" s="16"/>
      <c r="U1306" s="16"/>
      <c r="V1306" s="16"/>
      <c r="W1306" s="16"/>
      <c r="X1306" s="16"/>
      <c r="Z1306" s="16"/>
    </row>
    <row r="1307">
      <c r="T1307" s="16"/>
      <c r="U1307" s="16"/>
      <c r="V1307" s="16"/>
      <c r="W1307" s="16"/>
      <c r="X1307" s="16"/>
      <c r="Z1307" s="16"/>
    </row>
    <row r="1308">
      <c r="T1308" s="16"/>
      <c r="U1308" s="16"/>
      <c r="V1308" s="16"/>
      <c r="W1308" s="16"/>
      <c r="X1308" s="16"/>
      <c r="Z1308" s="16"/>
    </row>
    <row r="1309">
      <c r="T1309" s="16"/>
      <c r="U1309" s="16"/>
      <c r="V1309" s="16"/>
      <c r="W1309" s="16"/>
      <c r="X1309" s="16"/>
      <c r="Z1309" s="16"/>
    </row>
    <row r="1310">
      <c r="T1310" s="16"/>
      <c r="U1310" s="16"/>
      <c r="V1310" s="16"/>
      <c r="W1310" s="16"/>
      <c r="X1310" s="16"/>
      <c r="Z1310" s="16"/>
    </row>
    <row r="1311">
      <c r="T1311" s="16"/>
      <c r="U1311" s="16"/>
      <c r="V1311" s="16"/>
      <c r="W1311" s="16"/>
      <c r="X1311" s="16"/>
      <c r="Z1311" s="16"/>
    </row>
    <row r="1312">
      <c r="T1312" s="16"/>
      <c r="U1312" s="16"/>
      <c r="V1312" s="16"/>
      <c r="W1312" s="16"/>
      <c r="X1312" s="16"/>
      <c r="Z1312" s="16"/>
    </row>
    <row r="1313">
      <c r="T1313" s="16"/>
      <c r="U1313" s="16"/>
      <c r="V1313" s="16"/>
      <c r="W1313" s="16"/>
      <c r="X1313" s="16"/>
      <c r="Z1313" s="16"/>
    </row>
    <row r="1314">
      <c r="T1314" s="16"/>
      <c r="U1314" s="16"/>
      <c r="V1314" s="16"/>
      <c r="W1314" s="16"/>
      <c r="X1314" s="16"/>
      <c r="Z1314" s="16"/>
    </row>
    <row r="1315">
      <c r="T1315" s="16"/>
      <c r="U1315" s="16"/>
      <c r="V1315" s="16"/>
      <c r="W1315" s="16"/>
      <c r="X1315" s="16"/>
      <c r="Z1315" s="16"/>
    </row>
    <row r="1316">
      <c r="T1316" s="16"/>
      <c r="U1316" s="16"/>
      <c r="V1316" s="16"/>
      <c r="W1316" s="16"/>
      <c r="X1316" s="16"/>
      <c r="Z1316" s="16"/>
    </row>
    <row r="1317">
      <c r="T1317" s="16"/>
      <c r="U1317" s="16"/>
      <c r="V1317" s="16"/>
      <c r="W1317" s="16"/>
      <c r="X1317" s="16"/>
      <c r="Z1317" s="16"/>
    </row>
    <row r="1318">
      <c r="T1318" s="16"/>
      <c r="U1318" s="16"/>
      <c r="V1318" s="16"/>
      <c r="W1318" s="16"/>
      <c r="X1318" s="16"/>
      <c r="Z1318" s="16"/>
    </row>
    <row r="1319">
      <c r="T1319" s="16"/>
      <c r="U1319" s="16"/>
      <c r="V1319" s="16"/>
      <c r="W1319" s="16"/>
      <c r="X1319" s="16"/>
      <c r="Z1319" s="16"/>
    </row>
    <row r="1320">
      <c r="T1320" s="16"/>
      <c r="U1320" s="16"/>
      <c r="V1320" s="16"/>
      <c r="W1320" s="16"/>
      <c r="X1320" s="16"/>
      <c r="Z1320" s="16"/>
    </row>
    <row r="1321">
      <c r="T1321" s="16"/>
      <c r="U1321" s="16"/>
      <c r="V1321" s="16"/>
      <c r="W1321" s="16"/>
      <c r="X1321" s="16"/>
      <c r="Z1321" s="16"/>
    </row>
    <row r="1322">
      <c r="T1322" s="16"/>
      <c r="U1322" s="16"/>
      <c r="V1322" s="16"/>
      <c r="W1322" s="16"/>
      <c r="X1322" s="16"/>
      <c r="Z1322" s="16"/>
    </row>
    <row r="1323">
      <c r="T1323" s="16"/>
      <c r="U1323" s="16"/>
      <c r="V1323" s="16"/>
      <c r="W1323" s="16"/>
      <c r="X1323" s="16"/>
      <c r="Z1323" s="16"/>
    </row>
    <row r="1324">
      <c r="T1324" s="16"/>
      <c r="U1324" s="16"/>
      <c r="V1324" s="16"/>
      <c r="W1324" s="16"/>
      <c r="X1324" s="16"/>
      <c r="Z1324" s="16"/>
    </row>
    <row r="1325">
      <c r="T1325" s="16"/>
      <c r="U1325" s="16"/>
      <c r="V1325" s="16"/>
      <c r="W1325" s="16"/>
      <c r="X1325" s="16"/>
      <c r="Z1325" s="16"/>
    </row>
    <row r="1326">
      <c r="T1326" s="16"/>
      <c r="U1326" s="16"/>
      <c r="V1326" s="16"/>
      <c r="W1326" s="16"/>
      <c r="X1326" s="16"/>
      <c r="Z1326" s="16"/>
    </row>
    <row r="1327">
      <c r="T1327" s="16"/>
      <c r="U1327" s="16"/>
      <c r="V1327" s="16"/>
      <c r="W1327" s="16"/>
      <c r="X1327" s="16"/>
      <c r="Z1327" s="16"/>
    </row>
    <row r="1328">
      <c r="T1328" s="16"/>
      <c r="U1328" s="16"/>
      <c r="V1328" s="16"/>
      <c r="W1328" s="16"/>
      <c r="X1328" s="16"/>
      <c r="Z1328" s="16"/>
    </row>
    <row r="1329">
      <c r="T1329" s="16"/>
      <c r="U1329" s="16"/>
      <c r="V1329" s="16"/>
      <c r="W1329" s="16"/>
      <c r="X1329" s="16"/>
      <c r="Z1329" s="16"/>
    </row>
    <row r="1330">
      <c r="T1330" s="16"/>
      <c r="U1330" s="16"/>
      <c r="V1330" s="16"/>
      <c r="W1330" s="16"/>
      <c r="X1330" s="16"/>
      <c r="Z1330" s="16"/>
    </row>
    <row r="1331">
      <c r="T1331" s="16"/>
      <c r="U1331" s="16"/>
      <c r="V1331" s="16"/>
      <c r="W1331" s="16"/>
      <c r="X1331" s="16"/>
      <c r="Z1331" s="16"/>
    </row>
    <row r="1332">
      <c r="T1332" s="16"/>
      <c r="U1332" s="16"/>
      <c r="V1332" s="16"/>
      <c r="W1332" s="16"/>
      <c r="X1332" s="16"/>
      <c r="Z1332" s="16"/>
    </row>
    <row r="1333">
      <c r="T1333" s="16"/>
      <c r="U1333" s="16"/>
      <c r="V1333" s="16"/>
      <c r="W1333" s="16"/>
      <c r="X1333" s="16"/>
      <c r="Z1333" s="16"/>
    </row>
    <row r="1334">
      <c r="T1334" s="16"/>
      <c r="U1334" s="16"/>
      <c r="V1334" s="16"/>
      <c r="W1334" s="16"/>
      <c r="X1334" s="16"/>
      <c r="Z1334" s="16"/>
    </row>
    <row r="1335">
      <c r="T1335" s="16"/>
      <c r="U1335" s="16"/>
      <c r="V1335" s="16"/>
      <c r="W1335" s="16"/>
      <c r="X1335" s="16"/>
      <c r="Z1335" s="16"/>
    </row>
    <row r="1336">
      <c r="T1336" s="16"/>
      <c r="U1336" s="16"/>
      <c r="V1336" s="16"/>
      <c r="W1336" s="16"/>
      <c r="X1336" s="16"/>
      <c r="Z1336" s="16"/>
    </row>
    <row r="1337">
      <c r="T1337" s="16"/>
      <c r="U1337" s="16"/>
      <c r="V1337" s="16"/>
      <c r="W1337" s="16"/>
      <c r="X1337" s="16"/>
      <c r="Z1337" s="16"/>
    </row>
    <row r="1338">
      <c r="T1338" s="16"/>
      <c r="U1338" s="16"/>
      <c r="V1338" s="16"/>
      <c r="W1338" s="16"/>
      <c r="X1338" s="16"/>
      <c r="Z1338" s="16"/>
    </row>
    <row r="1339">
      <c r="T1339" s="16"/>
      <c r="U1339" s="16"/>
      <c r="V1339" s="16"/>
      <c r="W1339" s="16"/>
      <c r="X1339" s="16"/>
      <c r="Z1339" s="16"/>
    </row>
    <row r="1340">
      <c r="T1340" s="16"/>
      <c r="U1340" s="16"/>
      <c r="V1340" s="16"/>
      <c r="W1340" s="16"/>
      <c r="X1340" s="16"/>
      <c r="Z1340" s="16"/>
    </row>
    <row r="1341">
      <c r="T1341" s="16"/>
      <c r="U1341" s="16"/>
      <c r="V1341" s="16"/>
      <c r="W1341" s="16"/>
      <c r="X1341" s="16"/>
      <c r="Z1341" s="16"/>
    </row>
    <row r="1342">
      <c r="T1342" s="16"/>
      <c r="U1342" s="16"/>
      <c r="V1342" s="16"/>
      <c r="W1342" s="16"/>
      <c r="X1342" s="16"/>
      <c r="Z1342" s="16"/>
    </row>
    <row r="1343">
      <c r="T1343" s="16"/>
      <c r="U1343" s="16"/>
      <c r="V1343" s="16"/>
      <c r="W1343" s="16"/>
      <c r="X1343" s="16"/>
      <c r="Z1343" s="16"/>
    </row>
    <row r="1344">
      <c r="T1344" s="16"/>
      <c r="U1344" s="16"/>
      <c r="V1344" s="16"/>
      <c r="W1344" s="16"/>
      <c r="X1344" s="16"/>
      <c r="Z1344" s="16"/>
    </row>
    <row r="1345">
      <c r="T1345" s="16"/>
      <c r="U1345" s="16"/>
      <c r="V1345" s="16"/>
      <c r="W1345" s="16"/>
      <c r="X1345" s="16"/>
      <c r="Z1345" s="16"/>
    </row>
    <row r="1346">
      <c r="T1346" s="16"/>
      <c r="U1346" s="16"/>
      <c r="V1346" s="16"/>
      <c r="W1346" s="16"/>
      <c r="X1346" s="16"/>
      <c r="Z1346" s="16"/>
    </row>
    <row r="1347">
      <c r="T1347" s="16"/>
      <c r="U1347" s="16"/>
      <c r="V1347" s="16"/>
      <c r="W1347" s="16"/>
      <c r="X1347" s="16"/>
      <c r="Z1347" s="16"/>
    </row>
    <row r="1348">
      <c r="T1348" s="16"/>
      <c r="U1348" s="16"/>
      <c r="V1348" s="16"/>
      <c r="W1348" s="16"/>
      <c r="X1348" s="16"/>
      <c r="Z1348" s="16"/>
    </row>
    <row r="1349">
      <c r="T1349" s="16"/>
      <c r="U1349" s="16"/>
      <c r="V1349" s="16"/>
      <c r="W1349" s="16"/>
      <c r="X1349" s="16"/>
      <c r="Z1349" s="16"/>
    </row>
    <row r="1350">
      <c r="T1350" s="16"/>
      <c r="U1350" s="16"/>
      <c r="V1350" s="16"/>
      <c r="W1350" s="16"/>
      <c r="X1350" s="16"/>
      <c r="Z1350" s="16"/>
    </row>
    <row r="1351">
      <c r="T1351" s="16"/>
      <c r="U1351" s="16"/>
      <c r="V1351" s="16"/>
      <c r="W1351" s="16"/>
      <c r="X1351" s="16"/>
      <c r="Z1351" s="16"/>
    </row>
    <row r="1352">
      <c r="T1352" s="16"/>
      <c r="U1352" s="16"/>
      <c r="V1352" s="16"/>
      <c r="W1352" s="16"/>
      <c r="X1352" s="16"/>
      <c r="Z1352" s="16"/>
    </row>
    <row r="1353">
      <c r="T1353" s="16"/>
      <c r="U1353" s="16"/>
      <c r="V1353" s="16"/>
      <c r="W1353" s="16"/>
      <c r="X1353" s="16"/>
      <c r="Z1353" s="16"/>
    </row>
    <row r="1354">
      <c r="T1354" s="16"/>
      <c r="U1354" s="16"/>
      <c r="V1354" s="16"/>
      <c r="W1354" s="16"/>
      <c r="X1354" s="16"/>
      <c r="Z1354" s="16"/>
    </row>
    <row r="1355">
      <c r="T1355" s="16"/>
      <c r="U1355" s="16"/>
      <c r="V1355" s="16"/>
      <c r="W1355" s="16"/>
      <c r="X1355" s="16"/>
      <c r="Z1355" s="16"/>
    </row>
    <row r="1356">
      <c r="T1356" s="16"/>
      <c r="U1356" s="16"/>
      <c r="V1356" s="16"/>
      <c r="W1356" s="16"/>
      <c r="X1356" s="16"/>
      <c r="Z1356" s="16"/>
    </row>
    <row r="1357">
      <c r="T1357" s="16"/>
      <c r="U1357" s="16"/>
      <c r="V1357" s="16"/>
      <c r="W1357" s="16"/>
      <c r="X1357" s="16"/>
      <c r="Z1357" s="16"/>
    </row>
    <row r="1358">
      <c r="T1358" s="16"/>
      <c r="U1358" s="16"/>
      <c r="V1358" s="16"/>
      <c r="W1358" s="16"/>
      <c r="X1358" s="16"/>
      <c r="Z1358" s="16"/>
    </row>
    <row r="1359">
      <c r="T1359" s="16"/>
      <c r="U1359" s="16"/>
      <c r="V1359" s="16"/>
      <c r="W1359" s="16"/>
      <c r="X1359" s="16"/>
      <c r="Z1359" s="16"/>
    </row>
    <row r="1360">
      <c r="T1360" s="16"/>
      <c r="U1360" s="16"/>
      <c r="V1360" s="16"/>
      <c r="W1360" s="16"/>
      <c r="X1360" s="16"/>
      <c r="Z1360" s="16"/>
    </row>
    <row r="1361">
      <c r="T1361" s="16"/>
      <c r="U1361" s="16"/>
      <c r="V1361" s="16"/>
      <c r="W1361" s="16"/>
      <c r="X1361" s="16"/>
      <c r="Z1361" s="16"/>
    </row>
    <row r="1362">
      <c r="T1362" s="16"/>
      <c r="U1362" s="16"/>
      <c r="V1362" s="16"/>
      <c r="W1362" s="16"/>
      <c r="X1362" s="16"/>
      <c r="Z1362" s="16"/>
    </row>
    <row r="1363">
      <c r="T1363" s="16"/>
      <c r="U1363" s="16"/>
      <c r="V1363" s="16"/>
      <c r="W1363" s="16"/>
      <c r="X1363" s="16"/>
      <c r="Z1363" s="16"/>
    </row>
    <row r="1364">
      <c r="T1364" s="16"/>
      <c r="U1364" s="16"/>
      <c r="V1364" s="16"/>
      <c r="W1364" s="16"/>
      <c r="X1364" s="16"/>
      <c r="Z1364" s="16"/>
    </row>
    <row r="1365">
      <c r="T1365" s="16"/>
      <c r="U1365" s="16"/>
      <c r="V1365" s="16"/>
      <c r="W1365" s="16"/>
      <c r="X1365" s="16"/>
      <c r="Z1365" s="16"/>
    </row>
    <row r="1366">
      <c r="T1366" s="16"/>
      <c r="U1366" s="16"/>
      <c r="V1366" s="16"/>
      <c r="W1366" s="16"/>
      <c r="X1366" s="16"/>
      <c r="Z1366" s="16"/>
    </row>
    <row r="1367">
      <c r="T1367" s="16"/>
      <c r="U1367" s="16"/>
      <c r="V1367" s="16"/>
      <c r="W1367" s="16"/>
      <c r="X1367" s="16"/>
      <c r="Z1367" s="16"/>
    </row>
    <row r="1368">
      <c r="T1368" s="16"/>
      <c r="U1368" s="16"/>
      <c r="V1368" s="16"/>
      <c r="W1368" s="16"/>
      <c r="X1368" s="16"/>
      <c r="Z1368" s="16"/>
    </row>
    <row r="1369">
      <c r="T1369" s="16"/>
      <c r="U1369" s="16"/>
      <c r="V1369" s="16"/>
      <c r="W1369" s="16"/>
      <c r="X1369" s="16"/>
      <c r="Z1369" s="16"/>
    </row>
    <row r="1370">
      <c r="T1370" s="16"/>
      <c r="U1370" s="16"/>
      <c r="V1370" s="16"/>
      <c r="W1370" s="16"/>
      <c r="X1370" s="16"/>
      <c r="Z1370" s="16"/>
    </row>
    <row r="1371">
      <c r="T1371" s="16"/>
      <c r="U1371" s="16"/>
      <c r="V1371" s="16"/>
      <c r="W1371" s="16"/>
      <c r="X1371" s="16"/>
      <c r="Z1371" s="16"/>
    </row>
    <row r="1372">
      <c r="T1372" s="16"/>
      <c r="U1372" s="16"/>
      <c r="V1372" s="16"/>
      <c r="W1372" s="16"/>
      <c r="X1372" s="16"/>
      <c r="Z1372" s="16"/>
    </row>
    <row r="1373">
      <c r="T1373" s="16"/>
      <c r="U1373" s="16"/>
      <c r="V1373" s="16"/>
      <c r="W1373" s="16"/>
      <c r="X1373" s="16"/>
      <c r="Z1373" s="16"/>
    </row>
    <row r="1374">
      <c r="T1374" s="16"/>
      <c r="U1374" s="16"/>
      <c r="V1374" s="16"/>
      <c r="W1374" s="16"/>
      <c r="X1374" s="16"/>
      <c r="Z1374" s="16"/>
    </row>
    <row r="1375">
      <c r="T1375" s="16"/>
      <c r="U1375" s="16"/>
      <c r="V1375" s="16"/>
      <c r="W1375" s="16"/>
      <c r="X1375" s="16"/>
      <c r="Z1375" s="16"/>
    </row>
    <row r="1376">
      <c r="T1376" s="16"/>
      <c r="U1376" s="16"/>
      <c r="V1376" s="16"/>
      <c r="W1376" s="16"/>
      <c r="X1376" s="16"/>
      <c r="Z1376" s="16"/>
    </row>
    <row r="1377">
      <c r="T1377" s="16"/>
      <c r="U1377" s="16"/>
      <c r="V1377" s="16"/>
      <c r="W1377" s="16"/>
      <c r="X1377" s="16"/>
      <c r="Z1377" s="16"/>
    </row>
    <row r="1378">
      <c r="T1378" s="16"/>
      <c r="U1378" s="16"/>
      <c r="V1378" s="16"/>
      <c r="W1378" s="16"/>
      <c r="X1378" s="16"/>
      <c r="Z1378" s="16"/>
    </row>
    <row r="1379">
      <c r="T1379" s="16"/>
      <c r="U1379" s="16"/>
      <c r="V1379" s="16"/>
      <c r="W1379" s="16"/>
      <c r="X1379" s="16"/>
      <c r="Z1379" s="16"/>
    </row>
    <row r="1380">
      <c r="T1380" s="16"/>
      <c r="U1380" s="16"/>
      <c r="V1380" s="16"/>
      <c r="W1380" s="16"/>
      <c r="X1380" s="16"/>
      <c r="Z1380" s="16"/>
    </row>
    <row r="1381">
      <c r="T1381" s="16"/>
      <c r="U1381" s="16"/>
      <c r="V1381" s="16"/>
      <c r="W1381" s="16"/>
      <c r="X1381" s="16"/>
      <c r="Z1381" s="16"/>
    </row>
    <row r="1382">
      <c r="T1382" s="16"/>
      <c r="U1382" s="16"/>
      <c r="V1382" s="16"/>
      <c r="W1382" s="16"/>
      <c r="X1382" s="16"/>
      <c r="Z1382" s="16"/>
    </row>
    <row r="1383">
      <c r="T1383" s="16"/>
      <c r="U1383" s="16"/>
      <c r="V1383" s="16"/>
      <c r="W1383" s="16"/>
      <c r="X1383" s="16"/>
      <c r="Z1383" s="16"/>
    </row>
    <row r="1384">
      <c r="T1384" s="16"/>
      <c r="U1384" s="16"/>
      <c r="V1384" s="16"/>
      <c r="W1384" s="16"/>
      <c r="X1384" s="16"/>
      <c r="Z1384" s="16"/>
    </row>
    <row r="1385">
      <c r="T1385" s="16"/>
      <c r="U1385" s="16"/>
      <c r="V1385" s="16"/>
      <c r="W1385" s="16"/>
      <c r="X1385" s="16"/>
      <c r="Z1385" s="16"/>
    </row>
    <row r="1386">
      <c r="T1386" s="16"/>
      <c r="U1386" s="16"/>
      <c r="V1386" s="16"/>
      <c r="W1386" s="16"/>
      <c r="X1386" s="16"/>
      <c r="Z1386" s="16"/>
    </row>
    <row r="1387">
      <c r="T1387" s="16"/>
      <c r="U1387" s="16"/>
      <c r="V1387" s="16"/>
      <c r="W1387" s="16"/>
      <c r="X1387" s="16"/>
      <c r="Z1387" s="16"/>
    </row>
    <row r="1388">
      <c r="T1388" s="16"/>
      <c r="U1388" s="16"/>
      <c r="V1388" s="16"/>
      <c r="W1388" s="16"/>
      <c r="X1388" s="16"/>
      <c r="Z1388" s="16"/>
    </row>
    <row r="1389">
      <c r="T1389" s="16"/>
      <c r="U1389" s="16"/>
      <c r="V1389" s="16"/>
      <c r="W1389" s="16"/>
      <c r="X1389" s="16"/>
      <c r="Z1389" s="16"/>
    </row>
    <row r="1390">
      <c r="T1390" s="16"/>
      <c r="U1390" s="16"/>
      <c r="V1390" s="16"/>
      <c r="W1390" s="16"/>
      <c r="X1390" s="16"/>
      <c r="Z1390" s="16"/>
    </row>
    <row r="1391">
      <c r="T1391" s="16"/>
      <c r="U1391" s="16"/>
      <c r="V1391" s="16"/>
      <c r="W1391" s="16"/>
      <c r="X1391" s="16"/>
      <c r="Z1391" s="16"/>
    </row>
    <row r="1392">
      <c r="T1392" s="16"/>
      <c r="U1392" s="16"/>
      <c r="V1392" s="16"/>
      <c r="W1392" s="16"/>
      <c r="X1392" s="16"/>
      <c r="Z1392" s="16"/>
    </row>
    <row r="1393">
      <c r="T1393" s="16"/>
      <c r="U1393" s="16"/>
      <c r="V1393" s="16"/>
      <c r="W1393" s="16"/>
      <c r="X1393" s="16"/>
      <c r="Z1393" s="16"/>
    </row>
    <row r="1394">
      <c r="T1394" s="16"/>
      <c r="U1394" s="16"/>
      <c r="V1394" s="16"/>
      <c r="W1394" s="16"/>
      <c r="X1394" s="16"/>
      <c r="Z1394" s="16"/>
    </row>
    <row r="1395">
      <c r="T1395" s="16"/>
      <c r="U1395" s="16"/>
      <c r="V1395" s="16"/>
      <c r="W1395" s="16"/>
      <c r="X1395" s="16"/>
      <c r="Z1395" s="16"/>
    </row>
    <row r="1396">
      <c r="T1396" s="16"/>
      <c r="U1396" s="16"/>
      <c r="V1396" s="16"/>
      <c r="W1396" s="16"/>
      <c r="X1396" s="16"/>
      <c r="Z1396" s="16"/>
    </row>
    <row r="1397">
      <c r="T1397" s="16"/>
      <c r="U1397" s="16"/>
      <c r="V1397" s="16"/>
      <c r="W1397" s="16"/>
      <c r="X1397" s="16"/>
      <c r="Z1397" s="16"/>
    </row>
    <row r="1398">
      <c r="T1398" s="16"/>
      <c r="U1398" s="16"/>
      <c r="V1398" s="16"/>
      <c r="W1398" s="16"/>
      <c r="X1398" s="16"/>
      <c r="Z1398" s="16"/>
    </row>
    <row r="1399">
      <c r="T1399" s="16"/>
      <c r="U1399" s="16"/>
      <c r="V1399" s="16"/>
      <c r="W1399" s="16"/>
      <c r="X1399" s="16"/>
      <c r="Z1399" s="16"/>
    </row>
    <row r="1400">
      <c r="T1400" s="16"/>
      <c r="U1400" s="16"/>
      <c r="V1400" s="16"/>
      <c r="W1400" s="16"/>
      <c r="X1400" s="16"/>
      <c r="Z1400" s="16"/>
    </row>
    <row r="1401">
      <c r="T1401" s="16"/>
      <c r="U1401" s="16"/>
      <c r="V1401" s="16"/>
      <c r="W1401" s="16"/>
      <c r="X1401" s="16"/>
      <c r="Z1401" s="16"/>
    </row>
    <row r="1402">
      <c r="T1402" s="16"/>
      <c r="U1402" s="16"/>
      <c r="V1402" s="16"/>
      <c r="W1402" s="16"/>
      <c r="X1402" s="16"/>
      <c r="Z1402" s="16"/>
    </row>
    <row r="1403">
      <c r="T1403" s="16"/>
      <c r="U1403" s="16"/>
      <c r="V1403" s="16"/>
      <c r="W1403" s="16"/>
      <c r="X1403" s="16"/>
      <c r="Z1403" s="16"/>
    </row>
    <row r="1404">
      <c r="T1404" s="16"/>
      <c r="U1404" s="16"/>
      <c r="V1404" s="16"/>
      <c r="W1404" s="16"/>
      <c r="X1404" s="16"/>
      <c r="Z1404" s="16"/>
    </row>
    <row r="1405">
      <c r="T1405" s="16"/>
      <c r="U1405" s="16"/>
      <c r="V1405" s="16"/>
      <c r="W1405" s="16"/>
      <c r="X1405" s="16"/>
      <c r="Z1405" s="16"/>
    </row>
    <row r="1406">
      <c r="T1406" s="16"/>
      <c r="U1406" s="16"/>
      <c r="V1406" s="16"/>
      <c r="W1406" s="16"/>
      <c r="X1406" s="16"/>
      <c r="Z1406" s="16"/>
    </row>
    <row r="1407">
      <c r="T1407" s="16"/>
      <c r="U1407" s="16"/>
      <c r="V1407" s="16"/>
      <c r="W1407" s="16"/>
      <c r="X1407" s="16"/>
      <c r="Z1407" s="16"/>
    </row>
    <row r="1408">
      <c r="T1408" s="16"/>
      <c r="U1408" s="16"/>
      <c r="V1408" s="16"/>
      <c r="W1408" s="16"/>
      <c r="X1408" s="16"/>
      <c r="Z1408" s="16"/>
    </row>
    <row r="1409">
      <c r="T1409" s="16"/>
      <c r="U1409" s="16"/>
      <c r="V1409" s="16"/>
      <c r="W1409" s="16"/>
      <c r="X1409" s="16"/>
      <c r="Z1409" s="16"/>
    </row>
    <row r="1410">
      <c r="T1410" s="16"/>
      <c r="U1410" s="16"/>
      <c r="V1410" s="16"/>
      <c r="W1410" s="16"/>
      <c r="X1410" s="16"/>
      <c r="Z1410" s="16"/>
    </row>
    <row r="1411">
      <c r="T1411" s="16"/>
      <c r="U1411" s="16"/>
      <c r="V1411" s="16"/>
      <c r="W1411" s="16"/>
      <c r="X1411" s="16"/>
      <c r="Z1411" s="16"/>
    </row>
    <row r="1412">
      <c r="T1412" s="16"/>
      <c r="U1412" s="16"/>
      <c r="V1412" s="16"/>
      <c r="W1412" s="16"/>
      <c r="X1412" s="16"/>
      <c r="Z1412" s="16"/>
    </row>
    <row r="1413">
      <c r="T1413" s="16"/>
      <c r="U1413" s="16"/>
      <c r="V1413" s="16"/>
      <c r="W1413" s="16"/>
      <c r="X1413" s="16"/>
      <c r="Z1413" s="16"/>
    </row>
    <row r="1414">
      <c r="T1414" s="16"/>
      <c r="U1414" s="16"/>
      <c r="V1414" s="16"/>
      <c r="W1414" s="16"/>
      <c r="X1414" s="16"/>
      <c r="Z1414" s="16"/>
    </row>
    <row r="1415">
      <c r="T1415" s="16"/>
      <c r="U1415" s="16"/>
      <c r="V1415" s="16"/>
      <c r="W1415" s="16"/>
      <c r="X1415" s="16"/>
      <c r="Z1415" s="16"/>
    </row>
    <row r="1416">
      <c r="T1416" s="16"/>
      <c r="U1416" s="16"/>
      <c r="V1416" s="16"/>
      <c r="W1416" s="16"/>
      <c r="X1416" s="16"/>
      <c r="Z1416" s="16"/>
    </row>
    <row r="1417">
      <c r="T1417" s="16"/>
      <c r="U1417" s="16"/>
      <c r="V1417" s="16"/>
      <c r="W1417" s="16"/>
      <c r="X1417" s="16"/>
      <c r="Z1417" s="16"/>
    </row>
    <row r="1418">
      <c r="T1418" s="16"/>
      <c r="U1418" s="16"/>
      <c r="V1418" s="16"/>
      <c r="W1418" s="16"/>
      <c r="X1418" s="16"/>
      <c r="Z1418" s="16"/>
    </row>
    <row r="1419">
      <c r="T1419" s="16"/>
      <c r="U1419" s="16"/>
      <c r="V1419" s="16"/>
      <c r="W1419" s="16"/>
      <c r="X1419" s="16"/>
      <c r="Z1419" s="16"/>
    </row>
    <row r="1420">
      <c r="T1420" s="16"/>
      <c r="U1420" s="16"/>
      <c r="V1420" s="16"/>
      <c r="W1420" s="16"/>
      <c r="X1420" s="16"/>
      <c r="Z1420" s="16"/>
    </row>
    <row r="1421">
      <c r="T1421" s="16"/>
      <c r="U1421" s="16"/>
      <c r="V1421" s="16"/>
      <c r="W1421" s="16"/>
      <c r="X1421" s="16"/>
      <c r="Z1421" s="16"/>
    </row>
    <row r="1422">
      <c r="T1422" s="16"/>
      <c r="U1422" s="16"/>
      <c r="V1422" s="16"/>
      <c r="W1422" s="16"/>
      <c r="X1422" s="16"/>
      <c r="Z1422" s="16"/>
    </row>
    <row r="1423">
      <c r="T1423" s="16"/>
      <c r="U1423" s="16"/>
      <c r="V1423" s="16"/>
      <c r="W1423" s="16"/>
      <c r="X1423" s="16"/>
      <c r="Z1423" s="16"/>
    </row>
    <row r="1424">
      <c r="T1424" s="16"/>
      <c r="U1424" s="16"/>
      <c r="V1424" s="16"/>
      <c r="W1424" s="16"/>
      <c r="X1424" s="16"/>
      <c r="Z1424" s="16"/>
    </row>
    <row r="1425">
      <c r="T1425" s="16"/>
      <c r="U1425" s="16"/>
      <c r="V1425" s="16"/>
      <c r="W1425" s="16"/>
      <c r="X1425" s="16"/>
      <c r="Z1425" s="16"/>
    </row>
    <row r="1426">
      <c r="T1426" s="16"/>
      <c r="U1426" s="16"/>
      <c r="V1426" s="16"/>
      <c r="W1426" s="16"/>
      <c r="X1426" s="16"/>
      <c r="Z1426" s="16"/>
    </row>
    <row r="1427">
      <c r="T1427" s="16"/>
      <c r="U1427" s="16"/>
      <c r="V1427" s="16"/>
      <c r="W1427" s="16"/>
      <c r="X1427" s="16"/>
      <c r="Z1427" s="16"/>
    </row>
    <row r="1428">
      <c r="T1428" s="16"/>
      <c r="U1428" s="16"/>
      <c r="V1428" s="16"/>
      <c r="W1428" s="16"/>
      <c r="X1428" s="16"/>
      <c r="Z1428" s="16"/>
    </row>
    <row r="1429">
      <c r="T1429" s="16"/>
      <c r="U1429" s="16"/>
      <c r="V1429" s="16"/>
      <c r="W1429" s="16"/>
      <c r="X1429" s="16"/>
      <c r="Z1429" s="16"/>
    </row>
    <row r="1430">
      <c r="T1430" s="16"/>
      <c r="U1430" s="16"/>
      <c r="V1430" s="16"/>
      <c r="W1430" s="16"/>
      <c r="X1430" s="16"/>
      <c r="Z1430" s="16"/>
    </row>
    <row r="1431">
      <c r="T1431" s="16"/>
      <c r="U1431" s="16"/>
      <c r="V1431" s="16"/>
      <c r="W1431" s="16"/>
      <c r="X1431" s="16"/>
      <c r="Z1431" s="16"/>
    </row>
    <row r="1432">
      <c r="T1432" s="16"/>
      <c r="U1432" s="16"/>
      <c r="V1432" s="16"/>
      <c r="W1432" s="16"/>
      <c r="X1432" s="16"/>
      <c r="Z1432" s="16"/>
    </row>
    <row r="1433">
      <c r="T1433" s="16"/>
      <c r="U1433" s="16"/>
      <c r="V1433" s="16"/>
      <c r="W1433" s="16"/>
      <c r="X1433" s="16"/>
      <c r="Z1433" s="16"/>
    </row>
    <row r="1434">
      <c r="T1434" s="16"/>
      <c r="U1434" s="16"/>
      <c r="V1434" s="16"/>
      <c r="W1434" s="16"/>
      <c r="X1434" s="16"/>
      <c r="Z1434" s="16"/>
    </row>
    <row r="1435">
      <c r="T1435" s="16"/>
      <c r="U1435" s="16"/>
      <c r="V1435" s="16"/>
      <c r="W1435" s="16"/>
      <c r="X1435" s="16"/>
      <c r="Z1435" s="16"/>
    </row>
    <row r="1436">
      <c r="T1436" s="16"/>
      <c r="U1436" s="16"/>
      <c r="V1436" s="16"/>
      <c r="W1436" s="16"/>
      <c r="X1436" s="16"/>
      <c r="Z1436" s="16"/>
    </row>
    <row r="1437">
      <c r="T1437" s="16"/>
      <c r="U1437" s="16"/>
      <c r="V1437" s="16"/>
      <c r="W1437" s="16"/>
      <c r="X1437" s="16"/>
      <c r="Z1437" s="16"/>
    </row>
    <row r="1438">
      <c r="T1438" s="16"/>
      <c r="U1438" s="16"/>
      <c r="V1438" s="16"/>
      <c r="W1438" s="16"/>
      <c r="X1438" s="16"/>
      <c r="Z1438" s="16"/>
    </row>
    <row r="1439">
      <c r="T1439" s="16"/>
      <c r="U1439" s="16"/>
      <c r="V1439" s="16"/>
      <c r="W1439" s="16"/>
      <c r="X1439" s="16"/>
      <c r="Z1439" s="16"/>
    </row>
    <row r="1440">
      <c r="T1440" s="16"/>
      <c r="U1440" s="16"/>
      <c r="V1440" s="16"/>
      <c r="W1440" s="16"/>
      <c r="X1440" s="16"/>
      <c r="Z1440" s="16"/>
    </row>
    <row r="1441">
      <c r="T1441" s="16"/>
      <c r="U1441" s="16"/>
      <c r="V1441" s="16"/>
      <c r="W1441" s="16"/>
      <c r="X1441" s="16"/>
      <c r="Z1441" s="16"/>
    </row>
    <row r="1442">
      <c r="T1442" s="16"/>
      <c r="U1442" s="16"/>
      <c r="V1442" s="16"/>
      <c r="W1442" s="16"/>
      <c r="X1442" s="16"/>
      <c r="Z1442" s="16"/>
    </row>
    <row r="1443">
      <c r="T1443" s="16"/>
      <c r="U1443" s="16"/>
      <c r="V1443" s="16"/>
      <c r="W1443" s="16"/>
      <c r="X1443" s="16"/>
      <c r="Z1443" s="16"/>
    </row>
    <row r="1444">
      <c r="T1444" s="16"/>
      <c r="U1444" s="16"/>
      <c r="V1444" s="16"/>
      <c r="W1444" s="16"/>
      <c r="X1444" s="16"/>
      <c r="Z1444" s="16"/>
    </row>
    <row r="1445">
      <c r="T1445" s="16"/>
      <c r="U1445" s="16"/>
      <c r="V1445" s="16"/>
      <c r="W1445" s="16"/>
      <c r="X1445" s="16"/>
      <c r="Z1445" s="16"/>
    </row>
    <row r="1446">
      <c r="T1446" s="16"/>
      <c r="U1446" s="16"/>
      <c r="V1446" s="16"/>
      <c r="W1446" s="16"/>
      <c r="X1446" s="16"/>
      <c r="Z1446" s="16"/>
    </row>
    <row r="1447">
      <c r="T1447" s="16"/>
      <c r="U1447" s="16"/>
      <c r="V1447" s="16"/>
      <c r="W1447" s="16"/>
      <c r="X1447" s="16"/>
      <c r="Z1447" s="16"/>
    </row>
    <row r="1448">
      <c r="T1448" s="16"/>
      <c r="U1448" s="16"/>
      <c r="V1448" s="16"/>
      <c r="W1448" s="16"/>
      <c r="X1448" s="16"/>
      <c r="Z1448" s="16"/>
    </row>
    <row r="1449">
      <c r="T1449" s="16"/>
      <c r="U1449" s="16"/>
      <c r="V1449" s="16"/>
      <c r="W1449" s="16"/>
      <c r="X1449" s="16"/>
      <c r="Z1449" s="16"/>
    </row>
    <row r="1450">
      <c r="T1450" s="16"/>
      <c r="U1450" s="16"/>
      <c r="V1450" s="16"/>
      <c r="W1450" s="16"/>
      <c r="X1450" s="16"/>
      <c r="Z1450" s="16"/>
    </row>
    <row r="1451">
      <c r="T1451" s="16"/>
      <c r="U1451" s="16"/>
      <c r="V1451" s="16"/>
      <c r="W1451" s="16"/>
      <c r="X1451" s="16"/>
      <c r="Z1451" s="16"/>
    </row>
    <row r="1452">
      <c r="T1452" s="16"/>
      <c r="U1452" s="16"/>
      <c r="V1452" s="16"/>
      <c r="W1452" s="16"/>
      <c r="X1452" s="16"/>
      <c r="Z1452" s="16"/>
    </row>
    <row r="1453">
      <c r="T1453" s="16"/>
      <c r="U1453" s="16"/>
      <c r="V1453" s="16"/>
      <c r="W1453" s="16"/>
      <c r="X1453" s="16"/>
      <c r="Z1453" s="16"/>
    </row>
    <row r="1454">
      <c r="T1454" s="16"/>
      <c r="U1454" s="16"/>
      <c r="V1454" s="16"/>
      <c r="W1454" s="16"/>
      <c r="X1454" s="16"/>
      <c r="Z1454" s="16"/>
    </row>
    <row r="1455">
      <c r="T1455" s="16"/>
      <c r="U1455" s="16"/>
      <c r="V1455" s="16"/>
      <c r="W1455" s="16"/>
      <c r="X1455" s="16"/>
      <c r="Z1455" s="16"/>
    </row>
    <row r="1456">
      <c r="T1456" s="16"/>
      <c r="U1456" s="16"/>
      <c r="V1456" s="16"/>
      <c r="W1456" s="16"/>
      <c r="X1456" s="16"/>
      <c r="Z1456" s="16"/>
    </row>
    <row r="1457">
      <c r="T1457" s="16"/>
      <c r="U1457" s="16"/>
      <c r="V1457" s="16"/>
      <c r="W1457" s="16"/>
      <c r="X1457" s="16"/>
      <c r="Z1457" s="16"/>
    </row>
    <row r="1458">
      <c r="T1458" s="16"/>
      <c r="U1458" s="16"/>
      <c r="V1458" s="16"/>
      <c r="W1458" s="16"/>
      <c r="X1458" s="16"/>
      <c r="Z1458" s="16"/>
    </row>
    <row r="1459">
      <c r="T1459" s="16"/>
      <c r="U1459" s="16"/>
      <c r="V1459" s="16"/>
      <c r="W1459" s="16"/>
      <c r="X1459" s="16"/>
      <c r="Z1459" s="16"/>
    </row>
    <row r="1460">
      <c r="T1460" s="16"/>
      <c r="U1460" s="16"/>
      <c r="V1460" s="16"/>
      <c r="W1460" s="16"/>
      <c r="X1460" s="16"/>
      <c r="Z1460" s="16"/>
    </row>
    <row r="1461">
      <c r="T1461" s="16"/>
      <c r="U1461" s="16"/>
      <c r="V1461" s="16"/>
      <c r="W1461" s="16"/>
      <c r="X1461" s="16"/>
      <c r="Z1461" s="16"/>
    </row>
    <row r="1462">
      <c r="T1462" s="16"/>
      <c r="U1462" s="16"/>
      <c r="V1462" s="16"/>
      <c r="W1462" s="16"/>
      <c r="X1462" s="16"/>
      <c r="Z1462" s="16"/>
    </row>
    <row r="1463">
      <c r="T1463" s="16"/>
      <c r="U1463" s="16"/>
      <c r="V1463" s="16"/>
      <c r="W1463" s="16"/>
      <c r="X1463" s="16"/>
      <c r="Z1463" s="16"/>
    </row>
    <row r="1464">
      <c r="T1464" s="16"/>
      <c r="U1464" s="16"/>
      <c r="V1464" s="16"/>
      <c r="W1464" s="16"/>
      <c r="X1464" s="16"/>
      <c r="Z1464" s="16"/>
    </row>
    <row r="1465">
      <c r="T1465" s="16"/>
      <c r="U1465" s="16"/>
      <c r="V1465" s="16"/>
      <c r="W1465" s="16"/>
      <c r="X1465" s="16"/>
      <c r="Z1465" s="16"/>
    </row>
    <row r="1466">
      <c r="T1466" s="16"/>
      <c r="U1466" s="16"/>
      <c r="V1466" s="16"/>
      <c r="W1466" s="16"/>
      <c r="X1466" s="16"/>
      <c r="Z1466" s="16"/>
    </row>
    <row r="1467">
      <c r="T1467" s="16"/>
      <c r="U1467" s="16"/>
      <c r="V1467" s="16"/>
      <c r="W1467" s="16"/>
      <c r="X1467" s="16"/>
      <c r="Z1467" s="16"/>
    </row>
    <row r="1468">
      <c r="T1468" s="16"/>
      <c r="U1468" s="16"/>
      <c r="V1468" s="16"/>
      <c r="W1468" s="16"/>
      <c r="X1468" s="16"/>
      <c r="Z1468" s="16"/>
    </row>
    <row r="1469">
      <c r="T1469" s="16"/>
      <c r="U1469" s="16"/>
      <c r="V1469" s="16"/>
      <c r="W1469" s="16"/>
      <c r="X1469" s="16"/>
      <c r="Z1469" s="16"/>
    </row>
    <row r="1470">
      <c r="T1470" s="16"/>
      <c r="U1470" s="16"/>
      <c r="V1470" s="16"/>
      <c r="W1470" s="16"/>
      <c r="X1470" s="16"/>
      <c r="Z1470" s="16"/>
    </row>
    <row r="1471">
      <c r="T1471" s="16"/>
      <c r="U1471" s="16"/>
      <c r="V1471" s="16"/>
      <c r="W1471" s="16"/>
      <c r="X1471" s="16"/>
      <c r="Z1471" s="16"/>
    </row>
    <row r="1472">
      <c r="T1472" s="16"/>
      <c r="U1472" s="16"/>
      <c r="V1472" s="16"/>
      <c r="W1472" s="16"/>
      <c r="X1472" s="16"/>
      <c r="Z1472" s="16"/>
    </row>
    <row r="1473">
      <c r="T1473" s="16"/>
      <c r="U1473" s="16"/>
      <c r="V1473" s="16"/>
      <c r="W1473" s="16"/>
      <c r="X1473" s="16"/>
      <c r="Z1473" s="16"/>
    </row>
    <row r="1474">
      <c r="T1474" s="16"/>
      <c r="U1474" s="16"/>
      <c r="V1474" s="16"/>
      <c r="W1474" s="16"/>
      <c r="X1474" s="16"/>
      <c r="Z1474" s="16"/>
    </row>
    <row r="1475">
      <c r="T1475" s="16"/>
      <c r="U1475" s="16"/>
      <c r="V1475" s="16"/>
      <c r="W1475" s="16"/>
      <c r="X1475" s="16"/>
      <c r="Z1475" s="16"/>
    </row>
    <row r="1476">
      <c r="T1476" s="16"/>
      <c r="U1476" s="16"/>
      <c r="V1476" s="16"/>
      <c r="W1476" s="16"/>
      <c r="X1476" s="16"/>
      <c r="Z1476" s="16"/>
    </row>
    <row r="1477">
      <c r="T1477" s="16"/>
      <c r="U1477" s="16"/>
      <c r="V1477" s="16"/>
      <c r="W1477" s="16"/>
      <c r="X1477" s="16"/>
      <c r="Z1477" s="16"/>
    </row>
    <row r="1478">
      <c r="T1478" s="16"/>
      <c r="U1478" s="16"/>
      <c r="V1478" s="16"/>
      <c r="W1478" s="16"/>
      <c r="X1478" s="16"/>
      <c r="Z1478" s="16"/>
    </row>
    <row r="1479">
      <c r="T1479" s="16"/>
      <c r="U1479" s="16"/>
      <c r="V1479" s="16"/>
      <c r="W1479" s="16"/>
      <c r="X1479" s="16"/>
      <c r="Z1479" s="16"/>
    </row>
    <row r="1480">
      <c r="T1480" s="16"/>
      <c r="U1480" s="16"/>
      <c r="V1480" s="16"/>
      <c r="W1480" s="16"/>
      <c r="X1480" s="16"/>
      <c r="Z1480" s="16"/>
    </row>
    <row r="1481">
      <c r="T1481" s="16"/>
      <c r="U1481" s="16"/>
      <c r="V1481" s="16"/>
      <c r="W1481" s="16"/>
      <c r="X1481" s="16"/>
      <c r="Z1481" s="16"/>
    </row>
    <row r="1482">
      <c r="T1482" s="16"/>
      <c r="U1482" s="16"/>
      <c r="V1482" s="16"/>
      <c r="W1482" s="16"/>
      <c r="X1482" s="16"/>
      <c r="Z1482" s="16"/>
    </row>
    <row r="1483">
      <c r="T1483" s="16"/>
      <c r="U1483" s="16"/>
      <c r="V1483" s="16"/>
      <c r="W1483" s="16"/>
      <c r="X1483" s="16"/>
      <c r="Z1483" s="16"/>
    </row>
    <row r="1484">
      <c r="T1484" s="16"/>
      <c r="U1484" s="16"/>
      <c r="V1484" s="16"/>
      <c r="W1484" s="16"/>
      <c r="X1484" s="16"/>
      <c r="Z1484" s="16"/>
    </row>
    <row r="1485">
      <c r="T1485" s="16"/>
      <c r="U1485" s="16"/>
      <c r="V1485" s="16"/>
      <c r="W1485" s="16"/>
      <c r="X1485" s="16"/>
      <c r="Z1485" s="16"/>
    </row>
    <row r="1486">
      <c r="T1486" s="16"/>
      <c r="U1486" s="16"/>
      <c r="V1486" s="16"/>
      <c r="W1486" s="16"/>
      <c r="X1486" s="16"/>
      <c r="Z1486" s="16"/>
    </row>
    <row r="1487">
      <c r="T1487" s="16"/>
      <c r="U1487" s="16"/>
      <c r="V1487" s="16"/>
      <c r="W1487" s="16"/>
      <c r="X1487" s="16"/>
      <c r="Z1487" s="16"/>
    </row>
    <row r="1488">
      <c r="T1488" s="16"/>
      <c r="U1488" s="16"/>
      <c r="V1488" s="16"/>
      <c r="W1488" s="16"/>
      <c r="X1488" s="16"/>
      <c r="Z1488" s="16"/>
    </row>
    <row r="1489">
      <c r="T1489" s="16"/>
      <c r="U1489" s="16"/>
      <c r="V1489" s="16"/>
      <c r="W1489" s="16"/>
      <c r="X1489" s="16"/>
      <c r="Z1489" s="16"/>
    </row>
    <row r="1490">
      <c r="T1490" s="16"/>
      <c r="U1490" s="16"/>
      <c r="V1490" s="16"/>
      <c r="W1490" s="16"/>
      <c r="X1490" s="16"/>
      <c r="Z1490" s="16"/>
    </row>
    <row r="1491">
      <c r="T1491" s="16"/>
      <c r="U1491" s="16"/>
      <c r="V1491" s="16"/>
      <c r="W1491" s="16"/>
      <c r="X1491" s="16"/>
      <c r="Z1491" s="16"/>
    </row>
    <row r="1492">
      <c r="T1492" s="16"/>
      <c r="U1492" s="16"/>
      <c r="V1492" s="16"/>
      <c r="W1492" s="16"/>
      <c r="X1492" s="16"/>
      <c r="Z1492" s="16"/>
    </row>
    <row r="1493">
      <c r="T1493" s="16"/>
      <c r="U1493" s="16"/>
      <c r="V1493" s="16"/>
      <c r="W1493" s="16"/>
      <c r="X1493" s="16"/>
      <c r="Z1493" s="16"/>
    </row>
    <row r="1494">
      <c r="T1494" s="16"/>
      <c r="U1494" s="16"/>
      <c r="V1494" s="16"/>
      <c r="W1494" s="16"/>
      <c r="X1494" s="16"/>
      <c r="Z1494" s="16"/>
    </row>
    <row r="1495">
      <c r="T1495" s="16"/>
      <c r="U1495" s="16"/>
      <c r="V1495" s="16"/>
      <c r="W1495" s="16"/>
      <c r="X1495" s="16"/>
      <c r="Z1495" s="16"/>
    </row>
    <row r="1496">
      <c r="T1496" s="16"/>
      <c r="U1496" s="16"/>
      <c r="V1496" s="16"/>
      <c r="W1496" s="16"/>
      <c r="X1496" s="16"/>
      <c r="Z1496" s="16"/>
    </row>
    <row r="1497">
      <c r="T1497" s="16"/>
      <c r="U1497" s="16"/>
      <c r="V1497" s="16"/>
      <c r="W1497" s="16"/>
      <c r="X1497" s="16"/>
      <c r="Z1497" s="16"/>
    </row>
    <row r="1498">
      <c r="T1498" s="16"/>
      <c r="U1498" s="16"/>
      <c r="V1498" s="16"/>
      <c r="W1498" s="16"/>
      <c r="X1498" s="16"/>
      <c r="Z1498" s="16"/>
    </row>
    <row r="1499">
      <c r="T1499" s="16"/>
      <c r="U1499" s="16"/>
      <c r="V1499" s="16"/>
      <c r="W1499" s="16"/>
      <c r="X1499" s="16"/>
      <c r="Z1499" s="16"/>
    </row>
    <row r="1500">
      <c r="T1500" s="16"/>
      <c r="U1500" s="16"/>
      <c r="V1500" s="16"/>
      <c r="W1500" s="16"/>
      <c r="X1500" s="16"/>
      <c r="Z1500" s="16"/>
    </row>
    <row r="1501">
      <c r="T1501" s="16"/>
      <c r="U1501" s="16"/>
      <c r="V1501" s="16"/>
      <c r="W1501" s="16"/>
      <c r="X1501" s="16"/>
      <c r="Z1501" s="16"/>
    </row>
    <row r="1502">
      <c r="T1502" s="16"/>
      <c r="U1502" s="16"/>
      <c r="V1502" s="16"/>
      <c r="W1502" s="16"/>
      <c r="X1502" s="16"/>
      <c r="Z1502" s="16"/>
    </row>
    <row r="1503">
      <c r="T1503" s="16"/>
      <c r="U1503" s="16"/>
      <c r="V1503" s="16"/>
      <c r="W1503" s="16"/>
      <c r="X1503" s="16"/>
      <c r="Z1503" s="16"/>
    </row>
    <row r="1504">
      <c r="T1504" s="16"/>
      <c r="U1504" s="16"/>
      <c r="V1504" s="16"/>
      <c r="W1504" s="16"/>
      <c r="X1504" s="16"/>
      <c r="Z1504" s="16"/>
    </row>
    <row r="1505">
      <c r="T1505" s="16"/>
      <c r="U1505" s="16"/>
      <c r="V1505" s="16"/>
      <c r="W1505" s="16"/>
      <c r="X1505" s="16"/>
      <c r="Z1505" s="16"/>
    </row>
    <row r="1506">
      <c r="T1506" s="16"/>
      <c r="U1506" s="16"/>
      <c r="V1506" s="16"/>
      <c r="W1506" s="16"/>
      <c r="X1506" s="16"/>
      <c r="Z1506" s="16"/>
    </row>
    <row r="1507">
      <c r="T1507" s="16"/>
      <c r="U1507" s="16"/>
      <c r="V1507" s="16"/>
      <c r="W1507" s="16"/>
      <c r="X1507" s="16"/>
      <c r="Z1507" s="16"/>
    </row>
    <row r="1508">
      <c r="T1508" s="16"/>
      <c r="U1508" s="16"/>
      <c r="V1508" s="16"/>
      <c r="W1508" s="16"/>
      <c r="X1508" s="16"/>
      <c r="Z1508" s="16"/>
    </row>
    <row r="1509">
      <c r="T1509" s="16"/>
      <c r="U1509" s="16"/>
      <c r="V1509" s="16"/>
      <c r="W1509" s="16"/>
      <c r="X1509" s="16"/>
      <c r="Z1509" s="16"/>
    </row>
    <row r="1510">
      <c r="T1510" s="16"/>
      <c r="U1510" s="16"/>
      <c r="V1510" s="16"/>
      <c r="W1510" s="16"/>
      <c r="X1510" s="16"/>
      <c r="Z1510" s="16"/>
    </row>
    <row r="1511">
      <c r="T1511" s="16"/>
      <c r="U1511" s="16"/>
      <c r="V1511" s="16"/>
      <c r="W1511" s="16"/>
      <c r="X1511" s="16"/>
      <c r="Z1511" s="16"/>
    </row>
    <row r="1512">
      <c r="T1512" s="16"/>
      <c r="U1512" s="16"/>
      <c r="V1512" s="16"/>
      <c r="W1512" s="16"/>
      <c r="X1512" s="16"/>
      <c r="Z1512" s="16"/>
    </row>
    <row r="1513">
      <c r="T1513" s="16"/>
      <c r="U1513" s="16"/>
      <c r="V1513" s="16"/>
      <c r="W1513" s="16"/>
      <c r="X1513" s="16"/>
      <c r="Z1513" s="16"/>
    </row>
    <row r="1514">
      <c r="T1514" s="16"/>
      <c r="U1514" s="16"/>
      <c r="V1514" s="16"/>
      <c r="W1514" s="16"/>
      <c r="X1514" s="16"/>
      <c r="Z1514" s="16"/>
    </row>
    <row r="1515">
      <c r="T1515" s="16"/>
      <c r="U1515" s="16"/>
      <c r="V1515" s="16"/>
      <c r="W1515" s="16"/>
      <c r="X1515" s="16"/>
      <c r="Z1515" s="16"/>
    </row>
    <row r="1516">
      <c r="T1516" s="16"/>
      <c r="U1516" s="16"/>
      <c r="V1516" s="16"/>
      <c r="W1516" s="16"/>
      <c r="X1516" s="16"/>
      <c r="Z1516" s="16"/>
    </row>
    <row r="1517">
      <c r="T1517" s="16"/>
      <c r="U1517" s="16"/>
      <c r="V1517" s="16"/>
      <c r="W1517" s="16"/>
      <c r="X1517" s="16"/>
      <c r="Z1517" s="16"/>
    </row>
    <row r="1518">
      <c r="T1518" s="16"/>
      <c r="U1518" s="16"/>
      <c r="V1518" s="16"/>
      <c r="W1518" s="16"/>
      <c r="X1518" s="16"/>
      <c r="Z1518" s="16"/>
    </row>
    <row r="1519">
      <c r="T1519" s="16"/>
      <c r="U1519" s="16"/>
      <c r="V1519" s="16"/>
      <c r="W1519" s="16"/>
      <c r="X1519" s="16"/>
      <c r="Z1519" s="16"/>
    </row>
    <row r="1520">
      <c r="T1520" s="16"/>
      <c r="U1520" s="16"/>
      <c r="V1520" s="16"/>
      <c r="W1520" s="16"/>
      <c r="X1520" s="16"/>
      <c r="Z1520" s="16"/>
    </row>
    <row r="1521">
      <c r="T1521" s="16"/>
      <c r="U1521" s="16"/>
      <c r="V1521" s="16"/>
      <c r="W1521" s="16"/>
      <c r="X1521" s="16"/>
      <c r="Z1521" s="16"/>
    </row>
    <row r="1522">
      <c r="T1522" s="16"/>
      <c r="U1522" s="16"/>
      <c r="V1522" s="16"/>
      <c r="W1522" s="16"/>
      <c r="X1522" s="16"/>
      <c r="Z1522" s="16"/>
    </row>
    <row r="1523">
      <c r="T1523" s="16"/>
      <c r="U1523" s="16"/>
      <c r="V1523" s="16"/>
      <c r="W1523" s="16"/>
      <c r="X1523" s="16"/>
      <c r="Z1523" s="16"/>
    </row>
    <row r="1524">
      <c r="T1524" s="16"/>
      <c r="U1524" s="16"/>
      <c r="V1524" s="16"/>
      <c r="W1524" s="16"/>
      <c r="X1524" s="16"/>
      <c r="Z1524" s="16"/>
    </row>
    <row r="1525">
      <c r="T1525" s="16"/>
      <c r="U1525" s="16"/>
      <c r="V1525" s="16"/>
      <c r="W1525" s="16"/>
      <c r="X1525" s="16"/>
      <c r="Z1525" s="16"/>
    </row>
    <row r="1526">
      <c r="T1526" s="16"/>
      <c r="U1526" s="16"/>
      <c r="V1526" s="16"/>
      <c r="W1526" s="16"/>
      <c r="X1526" s="16"/>
      <c r="Z1526" s="16"/>
    </row>
    <row r="1527">
      <c r="T1527" s="16"/>
      <c r="U1527" s="16"/>
      <c r="V1527" s="16"/>
      <c r="W1527" s="16"/>
      <c r="X1527" s="16"/>
      <c r="Z1527" s="16"/>
    </row>
    <row r="1528">
      <c r="T1528" s="16"/>
      <c r="U1528" s="16"/>
      <c r="V1528" s="16"/>
      <c r="W1528" s="16"/>
      <c r="X1528" s="16"/>
      <c r="Z1528" s="16"/>
    </row>
    <row r="1529">
      <c r="T1529" s="16"/>
      <c r="U1529" s="16"/>
      <c r="V1529" s="16"/>
      <c r="W1529" s="16"/>
      <c r="X1529" s="16"/>
      <c r="Z1529" s="16"/>
    </row>
    <row r="1530">
      <c r="T1530" s="16"/>
      <c r="U1530" s="16"/>
      <c r="V1530" s="16"/>
      <c r="W1530" s="16"/>
      <c r="X1530" s="16"/>
      <c r="Z1530" s="16"/>
    </row>
    <row r="1531">
      <c r="T1531" s="16"/>
      <c r="U1531" s="16"/>
      <c r="V1531" s="16"/>
      <c r="W1531" s="16"/>
      <c r="X1531" s="16"/>
      <c r="Z1531" s="16"/>
    </row>
    <row r="1532">
      <c r="T1532" s="16"/>
      <c r="U1532" s="16"/>
      <c r="V1532" s="16"/>
      <c r="W1532" s="16"/>
      <c r="X1532" s="16"/>
      <c r="Z1532" s="16"/>
    </row>
    <row r="1533">
      <c r="T1533" s="16"/>
      <c r="U1533" s="16"/>
      <c r="V1533" s="16"/>
      <c r="W1533" s="16"/>
      <c r="X1533" s="16"/>
      <c r="Z1533" s="16"/>
    </row>
    <row r="1534">
      <c r="T1534" s="16"/>
      <c r="U1534" s="16"/>
      <c r="V1534" s="16"/>
      <c r="W1534" s="16"/>
      <c r="X1534" s="16"/>
      <c r="Z1534" s="16"/>
    </row>
    <row r="1535">
      <c r="T1535" s="16"/>
      <c r="U1535" s="16"/>
      <c r="V1535" s="16"/>
      <c r="W1535" s="16"/>
      <c r="X1535" s="16"/>
      <c r="Z1535" s="16"/>
    </row>
    <row r="1536">
      <c r="T1536" s="16"/>
      <c r="U1536" s="16"/>
      <c r="V1536" s="16"/>
      <c r="W1536" s="16"/>
      <c r="X1536" s="16"/>
      <c r="Z1536" s="16"/>
    </row>
    <row r="1537">
      <c r="T1537" s="16"/>
      <c r="U1537" s="16"/>
      <c r="V1537" s="16"/>
      <c r="W1537" s="16"/>
      <c r="X1537" s="16"/>
      <c r="Z1537" s="16"/>
    </row>
    <row r="1538">
      <c r="T1538" s="16"/>
      <c r="U1538" s="16"/>
      <c r="V1538" s="16"/>
      <c r="W1538" s="16"/>
      <c r="X1538" s="16"/>
      <c r="Z1538" s="16"/>
    </row>
    <row r="1539">
      <c r="T1539" s="16"/>
      <c r="U1539" s="16"/>
      <c r="V1539" s="16"/>
      <c r="W1539" s="16"/>
      <c r="X1539" s="16"/>
      <c r="Z1539" s="16"/>
    </row>
    <row r="1540">
      <c r="T1540" s="16"/>
      <c r="U1540" s="16"/>
      <c r="V1540" s="16"/>
      <c r="W1540" s="16"/>
      <c r="X1540" s="16"/>
      <c r="Z1540" s="16"/>
    </row>
    <row r="1541">
      <c r="T1541" s="16"/>
      <c r="U1541" s="16"/>
      <c r="V1541" s="16"/>
      <c r="W1541" s="16"/>
      <c r="X1541" s="16"/>
      <c r="Z1541" s="16"/>
    </row>
    <row r="1542">
      <c r="T1542" s="16"/>
      <c r="U1542" s="16"/>
      <c r="V1542" s="16"/>
      <c r="W1542" s="16"/>
      <c r="X1542" s="16"/>
      <c r="Z1542" s="16"/>
    </row>
    <row r="1543">
      <c r="T1543" s="16"/>
      <c r="U1543" s="16"/>
      <c r="V1543" s="16"/>
      <c r="W1543" s="16"/>
      <c r="X1543" s="16"/>
      <c r="Z1543" s="16"/>
    </row>
    <row r="1544">
      <c r="T1544" s="16"/>
      <c r="U1544" s="16"/>
      <c r="V1544" s="16"/>
      <c r="W1544" s="16"/>
      <c r="X1544" s="16"/>
      <c r="Z1544" s="16"/>
    </row>
    <row r="1545">
      <c r="T1545" s="16"/>
      <c r="U1545" s="16"/>
      <c r="V1545" s="16"/>
      <c r="W1545" s="16"/>
      <c r="X1545" s="16"/>
      <c r="Z1545" s="16"/>
    </row>
    <row r="1546">
      <c r="T1546" s="16"/>
      <c r="U1546" s="16"/>
      <c r="V1546" s="16"/>
      <c r="W1546" s="16"/>
      <c r="X1546" s="16"/>
      <c r="Z1546" s="16"/>
    </row>
    <row r="1547">
      <c r="T1547" s="16"/>
      <c r="U1547" s="16"/>
      <c r="V1547" s="16"/>
      <c r="W1547" s="16"/>
      <c r="X1547" s="16"/>
      <c r="Z1547" s="16"/>
    </row>
    <row r="1548">
      <c r="T1548" s="16"/>
      <c r="U1548" s="16"/>
      <c r="V1548" s="16"/>
      <c r="W1548" s="16"/>
      <c r="X1548" s="16"/>
      <c r="Z1548" s="16"/>
    </row>
    <row r="1549">
      <c r="T1549" s="16"/>
      <c r="U1549" s="16"/>
      <c r="V1549" s="16"/>
      <c r="W1549" s="16"/>
      <c r="X1549" s="16"/>
      <c r="Z1549" s="16"/>
    </row>
    <row r="1550">
      <c r="T1550" s="16"/>
      <c r="U1550" s="16"/>
      <c r="V1550" s="16"/>
      <c r="W1550" s="16"/>
      <c r="X1550" s="16"/>
      <c r="Z1550" s="16"/>
    </row>
    <row r="1551">
      <c r="T1551" s="16"/>
      <c r="U1551" s="16"/>
      <c r="V1551" s="16"/>
      <c r="W1551" s="16"/>
      <c r="X1551" s="16"/>
      <c r="Z1551" s="16"/>
    </row>
    <row r="1552">
      <c r="T1552" s="16"/>
      <c r="U1552" s="16"/>
      <c r="V1552" s="16"/>
      <c r="W1552" s="16"/>
      <c r="X1552" s="16"/>
      <c r="Z1552" s="16"/>
    </row>
    <row r="1553">
      <c r="T1553" s="16"/>
      <c r="U1553" s="16"/>
      <c r="V1553" s="16"/>
      <c r="W1553" s="16"/>
      <c r="X1553" s="16"/>
      <c r="Z1553" s="16"/>
    </row>
    <row r="1554">
      <c r="T1554" s="16"/>
      <c r="U1554" s="16"/>
      <c r="V1554" s="16"/>
      <c r="W1554" s="16"/>
      <c r="X1554" s="16"/>
      <c r="Z1554" s="16"/>
    </row>
    <row r="1555">
      <c r="T1555" s="16"/>
      <c r="U1555" s="16"/>
      <c r="V1555" s="16"/>
      <c r="W1555" s="16"/>
      <c r="X1555" s="16"/>
      <c r="Z1555" s="16"/>
    </row>
    <row r="1556">
      <c r="T1556" s="16"/>
      <c r="U1556" s="16"/>
      <c r="V1556" s="16"/>
      <c r="W1556" s="16"/>
      <c r="X1556" s="16"/>
      <c r="Z1556" s="16"/>
    </row>
    <row r="1557">
      <c r="T1557" s="16"/>
      <c r="U1557" s="16"/>
      <c r="V1557" s="16"/>
      <c r="W1557" s="16"/>
      <c r="X1557" s="16"/>
      <c r="Z1557" s="16"/>
    </row>
    <row r="1558">
      <c r="T1558" s="16"/>
      <c r="U1558" s="16"/>
      <c r="V1558" s="16"/>
      <c r="W1558" s="16"/>
      <c r="X1558" s="16"/>
      <c r="Z1558" s="16"/>
    </row>
    <row r="1559">
      <c r="T1559" s="16"/>
      <c r="U1559" s="16"/>
      <c r="V1559" s="16"/>
      <c r="W1559" s="16"/>
      <c r="X1559" s="16"/>
      <c r="Z1559" s="16"/>
    </row>
    <row r="1560">
      <c r="T1560" s="16"/>
      <c r="U1560" s="16"/>
      <c r="V1560" s="16"/>
      <c r="W1560" s="16"/>
      <c r="X1560" s="16"/>
      <c r="Z1560" s="16"/>
    </row>
    <row r="1561">
      <c r="T1561" s="16"/>
      <c r="U1561" s="16"/>
      <c r="V1561" s="16"/>
      <c r="W1561" s="16"/>
      <c r="X1561" s="16"/>
      <c r="Z1561" s="16"/>
    </row>
    <row r="1562">
      <c r="T1562" s="16"/>
      <c r="U1562" s="16"/>
      <c r="V1562" s="16"/>
      <c r="W1562" s="16"/>
      <c r="X1562" s="16"/>
      <c r="Z1562" s="16"/>
    </row>
    <row r="1563">
      <c r="T1563" s="16"/>
      <c r="U1563" s="16"/>
      <c r="V1563" s="16"/>
      <c r="W1563" s="16"/>
      <c r="X1563" s="16"/>
      <c r="Z1563" s="16"/>
    </row>
    <row r="1564">
      <c r="T1564" s="16"/>
      <c r="U1564" s="16"/>
      <c r="V1564" s="16"/>
      <c r="W1564" s="16"/>
      <c r="X1564" s="16"/>
      <c r="Z1564" s="16"/>
    </row>
    <row r="1565">
      <c r="T1565" s="16"/>
      <c r="U1565" s="16"/>
      <c r="V1565" s="16"/>
      <c r="W1565" s="16"/>
      <c r="X1565" s="16"/>
      <c r="Z1565" s="16"/>
    </row>
    <row r="1566">
      <c r="T1566" s="16"/>
      <c r="U1566" s="16"/>
      <c r="V1566" s="16"/>
      <c r="W1566" s="16"/>
      <c r="X1566" s="16"/>
      <c r="Z1566" s="16"/>
    </row>
    <row r="1567">
      <c r="T1567" s="16"/>
      <c r="U1567" s="16"/>
      <c r="V1567" s="16"/>
      <c r="W1567" s="16"/>
      <c r="X1567" s="16"/>
      <c r="Z1567" s="16"/>
    </row>
    <row r="1568">
      <c r="T1568" s="16"/>
      <c r="U1568" s="16"/>
      <c r="V1568" s="16"/>
      <c r="W1568" s="16"/>
      <c r="X1568" s="16"/>
      <c r="Z1568" s="16"/>
    </row>
    <row r="1569">
      <c r="T1569" s="16"/>
      <c r="U1569" s="16"/>
      <c r="V1569" s="16"/>
      <c r="W1569" s="16"/>
      <c r="X1569" s="16"/>
      <c r="Z1569" s="16"/>
    </row>
    <row r="1570">
      <c r="T1570" s="16"/>
      <c r="U1570" s="16"/>
      <c r="V1570" s="16"/>
      <c r="W1570" s="16"/>
      <c r="X1570" s="16"/>
      <c r="Z1570" s="16"/>
    </row>
    <row r="1571">
      <c r="T1571" s="16"/>
      <c r="U1571" s="16"/>
      <c r="V1571" s="16"/>
      <c r="W1571" s="16"/>
      <c r="X1571" s="16"/>
      <c r="Z1571" s="16"/>
    </row>
    <row r="1572">
      <c r="T1572" s="16"/>
      <c r="U1572" s="16"/>
      <c r="V1572" s="16"/>
      <c r="W1572" s="16"/>
      <c r="X1572" s="16"/>
      <c r="Z1572" s="16"/>
    </row>
    <row r="1573">
      <c r="T1573" s="16"/>
      <c r="U1573" s="16"/>
      <c r="V1573" s="16"/>
      <c r="W1573" s="16"/>
      <c r="X1573" s="16"/>
      <c r="Z1573" s="16"/>
    </row>
    <row r="1574">
      <c r="T1574" s="16"/>
      <c r="U1574" s="16"/>
      <c r="V1574" s="16"/>
      <c r="W1574" s="16"/>
      <c r="X1574" s="16"/>
      <c r="Z1574" s="16"/>
    </row>
    <row r="1575">
      <c r="T1575" s="16"/>
      <c r="U1575" s="16"/>
      <c r="V1575" s="16"/>
      <c r="W1575" s="16"/>
      <c r="X1575" s="16"/>
      <c r="Z1575" s="16"/>
    </row>
    <row r="1576">
      <c r="T1576" s="16"/>
      <c r="U1576" s="16"/>
      <c r="V1576" s="16"/>
      <c r="W1576" s="16"/>
      <c r="X1576" s="16"/>
      <c r="Z1576" s="16"/>
    </row>
    <row r="1577">
      <c r="T1577" s="16"/>
      <c r="U1577" s="16"/>
      <c r="V1577" s="16"/>
      <c r="W1577" s="16"/>
      <c r="X1577" s="16"/>
      <c r="Z1577" s="16"/>
    </row>
    <row r="1578">
      <c r="T1578" s="16"/>
      <c r="U1578" s="16"/>
      <c r="V1578" s="16"/>
      <c r="W1578" s="16"/>
      <c r="X1578" s="16"/>
      <c r="Z1578" s="16"/>
    </row>
    <row r="1579">
      <c r="T1579" s="16"/>
      <c r="U1579" s="16"/>
      <c r="V1579" s="16"/>
      <c r="W1579" s="16"/>
      <c r="X1579" s="16"/>
      <c r="Z1579" s="16"/>
    </row>
    <row r="1580">
      <c r="T1580" s="16"/>
      <c r="U1580" s="16"/>
      <c r="V1580" s="16"/>
      <c r="W1580" s="16"/>
      <c r="X1580" s="16"/>
      <c r="Z1580" s="16"/>
    </row>
    <row r="1581">
      <c r="T1581" s="16"/>
      <c r="U1581" s="16"/>
      <c r="V1581" s="16"/>
      <c r="W1581" s="16"/>
      <c r="X1581" s="16"/>
      <c r="Z1581" s="16"/>
    </row>
    <row r="1582">
      <c r="T1582" s="16"/>
      <c r="U1582" s="16"/>
      <c r="V1582" s="16"/>
      <c r="W1582" s="16"/>
      <c r="X1582" s="16"/>
      <c r="Z1582" s="16"/>
    </row>
    <row r="1583">
      <c r="T1583" s="16"/>
      <c r="U1583" s="16"/>
      <c r="V1583" s="16"/>
      <c r="W1583" s="16"/>
      <c r="X1583" s="16"/>
      <c r="Z1583" s="16"/>
    </row>
    <row r="1584">
      <c r="T1584" s="16"/>
      <c r="U1584" s="16"/>
      <c r="V1584" s="16"/>
      <c r="W1584" s="16"/>
      <c r="X1584" s="16"/>
      <c r="Z1584" s="16"/>
    </row>
    <row r="1585">
      <c r="T1585" s="16"/>
      <c r="U1585" s="16"/>
      <c r="V1585" s="16"/>
      <c r="W1585" s="16"/>
      <c r="X1585" s="16"/>
      <c r="Z1585" s="16"/>
    </row>
    <row r="1586">
      <c r="T1586" s="16"/>
      <c r="U1586" s="16"/>
      <c r="V1586" s="16"/>
      <c r="W1586" s="16"/>
      <c r="X1586" s="16"/>
      <c r="Z1586" s="16"/>
    </row>
    <row r="1587">
      <c r="T1587" s="16"/>
      <c r="U1587" s="16"/>
      <c r="V1587" s="16"/>
      <c r="W1587" s="16"/>
      <c r="X1587" s="16"/>
      <c r="Z1587" s="16"/>
    </row>
    <row r="1588">
      <c r="T1588" s="16"/>
      <c r="U1588" s="16"/>
      <c r="V1588" s="16"/>
      <c r="W1588" s="16"/>
      <c r="X1588" s="16"/>
      <c r="Z1588" s="16"/>
    </row>
    <row r="1589">
      <c r="T1589" s="16"/>
      <c r="U1589" s="16"/>
      <c r="V1589" s="16"/>
      <c r="W1589" s="16"/>
      <c r="X1589" s="16"/>
      <c r="Z1589" s="16"/>
    </row>
    <row r="1590">
      <c r="T1590" s="16"/>
      <c r="U1590" s="16"/>
      <c r="V1590" s="16"/>
      <c r="W1590" s="16"/>
      <c r="X1590" s="16"/>
      <c r="Z1590" s="16"/>
    </row>
    <row r="1591">
      <c r="T1591" s="16"/>
      <c r="U1591" s="16"/>
      <c r="V1591" s="16"/>
      <c r="W1591" s="16"/>
      <c r="X1591" s="16"/>
      <c r="Z1591" s="16"/>
    </row>
    <row r="1592">
      <c r="T1592" s="16"/>
      <c r="U1592" s="16"/>
      <c r="V1592" s="16"/>
      <c r="W1592" s="16"/>
      <c r="X1592" s="16"/>
      <c r="Z1592" s="16"/>
    </row>
    <row r="1593">
      <c r="T1593" s="16"/>
      <c r="U1593" s="16"/>
      <c r="V1593" s="16"/>
      <c r="W1593" s="16"/>
      <c r="X1593" s="16"/>
      <c r="Z1593" s="16"/>
    </row>
    <row r="1594">
      <c r="T1594" s="16"/>
      <c r="U1594" s="16"/>
      <c r="V1594" s="16"/>
      <c r="W1594" s="16"/>
      <c r="X1594" s="16"/>
      <c r="Z1594" s="16"/>
    </row>
    <row r="1595">
      <c r="T1595" s="16"/>
      <c r="U1595" s="16"/>
      <c r="V1595" s="16"/>
      <c r="W1595" s="16"/>
      <c r="X1595" s="16"/>
      <c r="Z1595" s="16"/>
    </row>
    <row r="1596">
      <c r="T1596" s="16"/>
      <c r="U1596" s="16"/>
      <c r="V1596" s="16"/>
      <c r="W1596" s="16"/>
      <c r="X1596" s="16"/>
      <c r="Z1596" s="16"/>
    </row>
    <row r="1597">
      <c r="T1597" s="16"/>
      <c r="U1597" s="16"/>
      <c r="V1597" s="16"/>
      <c r="W1597" s="16"/>
      <c r="X1597" s="16"/>
      <c r="Z1597" s="16"/>
    </row>
    <row r="1598">
      <c r="T1598" s="16"/>
      <c r="U1598" s="16"/>
      <c r="V1598" s="16"/>
      <c r="W1598" s="16"/>
      <c r="X1598" s="16"/>
      <c r="Z1598" s="16"/>
    </row>
    <row r="1599">
      <c r="T1599" s="16"/>
      <c r="U1599" s="16"/>
      <c r="V1599" s="16"/>
      <c r="W1599" s="16"/>
      <c r="X1599" s="16"/>
      <c r="Z1599" s="16"/>
    </row>
    <row r="1600">
      <c r="T1600" s="16"/>
      <c r="U1600" s="16"/>
      <c r="V1600" s="16"/>
      <c r="W1600" s="16"/>
      <c r="X1600" s="16"/>
      <c r="Z1600" s="16"/>
    </row>
    <row r="1601">
      <c r="T1601" s="16"/>
      <c r="U1601" s="16"/>
      <c r="V1601" s="16"/>
      <c r="W1601" s="16"/>
      <c r="X1601" s="16"/>
      <c r="Z1601" s="16"/>
    </row>
    <row r="1602">
      <c r="T1602" s="16"/>
      <c r="U1602" s="16"/>
      <c r="V1602" s="16"/>
      <c r="W1602" s="16"/>
      <c r="X1602" s="16"/>
      <c r="Z1602" s="16"/>
    </row>
    <row r="1603">
      <c r="T1603" s="16"/>
      <c r="U1603" s="16"/>
      <c r="V1603" s="16"/>
      <c r="W1603" s="16"/>
      <c r="X1603" s="16"/>
      <c r="Z1603" s="16"/>
    </row>
    <row r="1604">
      <c r="T1604" s="16"/>
      <c r="U1604" s="16"/>
      <c r="V1604" s="16"/>
      <c r="W1604" s="16"/>
      <c r="X1604" s="16"/>
      <c r="Z1604" s="16"/>
    </row>
    <row r="1605">
      <c r="T1605" s="16"/>
      <c r="U1605" s="16"/>
      <c r="V1605" s="16"/>
      <c r="W1605" s="16"/>
      <c r="X1605" s="16"/>
      <c r="Z1605" s="16"/>
    </row>
    <row r="1606">
      <c r="T1606" s="16"/>
      <c r="U1606" s="16"/>
      <c r="V1606" s="16"/>
      <c r="W1606" s="16"/>
      <c r="X1606" s="16"/>
      <c r="Z1606" s="16"/>
    </row>
    <row r="1607">
      <c r="T1607" s="16"/>
      <c r="U1607" s="16"/>
      <c r="V1607" s="16"/>
      <c r="W1607" s="16"/>
      <c r="X1607" s="16"/>
      <c r="Z1607" s="16"/>
    </row>
    <row r="1608">
      <c r="T1608" s="16"/>
      <c r="U1608" s="16"/>
      <c r="V1608" s="16"/>
      <c r="W1608" s="16"/>
      <c r="X1608" s="16"/>
      <c r="Z1608" s="16"/>
    </row>
    <row r="1609">
      <c r="T1609" s="16"/>
      <c r="U1609" s="16"/>
      <c r="V1609" s="16"/>
      <c r="W1609" s="16"/>
      <c r="X1609" s="16"/>
      <c r="Z1609" s="16"/>
    </row>
    <row r="1610">
      <c r="T1610" s="16"/>
      <c r="U1610" s="16"/>
      <c r="V1610" s="16"/>
      <c r="W1610" s="16"/>
      <c r="X1610" s="16"/>
      <c r="Z1610" s="16"/>
    </row>
    <row r="1611">
      <c r="T1611" s="16"/>
      <c r="U1611" s="16"/>
      <c r="V1611" s="16"/>
      <c r="W1611" s="16"/>
      <c r="X1611" s="16"/>
      <c r="Z1611" s="16"/>
    </row>
    <row r="1612">
      <c r="T1612" s="16"/>
      <c r="U1612" s="16"/>
      <c r="V1612" s="16"/>
      <c r="W1612" s="16"/>
      <c r="X1612" s="16"/>
      <c r="Z1612" s="16"/>
    </row>
    <row r="1613">
      <c r="T1613" s="16"/>
      <c r="U1613" s="16"/>
      <c r="V1613" s="16"/>
      <c r="W1613" s="16"/>
      <c r="X1613" s="16"/>
      <c r="Z1613" s="16"/>
    </row>
    <row r="1614">
      <c r="T1614" s="16"/>
      <c r="U1614" s="16"/>
      <c r="V1614" s="16"/>
      <c r="W1614" s="16"/>
      <c r="X1614" s="16"/>
      <c r="Z1614" s="16"/>
    </row>
    <row r="1615">
      <c r="T1615" s="16"/>
      <c r="U1615" s="16"/>
      <c r="V1615" s="16"/>
      <c r="W1615" s="16"/>
      <c r="X1615" s="16"/>
      <c r="Z1615" s="16"/>
    </row>
    <row r="1616">
      <c r="T1616" s="16"/>
      <c r="U1616" s="16"/>
      <c r="V1616" s="16"/>
      <c r="W1616" s="16"/>
      <c r="X1616" s="16"/>
      <c r="Z1616" s="16"/>
    </row>
    <row r="1617">
      <c r="T1617" s="16"/>
      <c r="U1617" s="16"/>
      <c r="V1617" s="16"/>
      <c r="W1617" s="16"/>
      <c r="X1617" s="16"/>
      <c r="Z1617" s="16"/>
    </row>
    <row r="1618">
      <c r="T1618" s="16"/>
      <c r="U1618" s="16"/>
      <c r="V1618" s="16"/>
      <c r="W1618" s="16"/>
      <c r="X1618" s="16"/>
      <c r="Z1618" s="16"/>
    </row>
    <row r="1619">
      <c r="T1619" s="16"/>
      <c r="U1619" s="16"/>
      <c r="V1619" s="16"/>
      <c r="W1619" s="16"/>
      <c r="X1619" s="16"/>
      <c r="Z1619" s="16"/>
    </row>
    <row r="1620">
      <c r="T1620" s="16"/>
      <c r="U1620" s="16"/>
      <c r="V1620" s="16"/>
      <c r="W1620" s="16"/>
      <c r="X1620" s="16"/>
      <c r="Z1620" s="16"/>
    </row>
    <row r="1621">
      <c r="T1621" s="16"/>
      <c r="U1621" s="16"/>
      <c r="V1621" s="16"/>
      <c r="W1621" s="16"/>
      <c r="X1621" s="16"/>
      <c r="Z1621" s="16"/>
    </row>
    <row r="1622">
      <c r="T1622" s="16"/>
      <c r="U1622" s="16"/>
      <c r="V1622" s="16"/>
      <c r="W1622" s="16"/>
      <c r="X1622" s="16"/>
      <c r="Z1622" s="16"/>
    </row>
    <row r="1623">
      <c r="T1623" s="16"/>
      <c r="U1623" s="16"/>
      <c r="V1623" s="16"/>
      <c r="W1623" s="16"/>
      <c r="X1623" s="16"/>
      <c r="Z1623" s="16"/>
    </row>
    <row r="1624">
      <c r="T1624" s="16"/>
      <c r="U1624" s="16"/>
      <c r="V1624" s="16"/>
      <c r="W1624" s="16"/>
      <c r="X1624" s="16"/>
      <c r="Z1624" s="16"/>
    </row>
    <row r="1625">
      <c r="T1625" s="16"/>
      <c r="U1625" s="16"/>
      <c r="V1625" s="16"/>
      <c r="W1625" s="16"/>
      <c r="X1625" s="16"/>
      <c r="Z1625" s="16"/>
    </row>
    <row r="1626">
      <c r="T1626" s="16"/>
      <c r="U1626" s="16"/>
      <c r="V1626" s="16"/>
      <c r="W1626" s="16"/>
      <c r="X1626" s="16"/>
      <c r="Z1626" s="16"/>
    </row>
    <row r="1627">
      <c r="T1627" s="16"/>
      <c r="U1627" s="16"/>
      <c r="V1627" s="16"/>
      <c r="W1627" s="16"/>
      <c r="X1627" s="16"/>
      <c r="Z1627" s="16"/>
    </row>
    <row r="1628">
      <c r="T1628" s="16"/>
      <c r="U1628" s="16"/>
      <c r="V1628" s="16"/>
      <c r="W1628" s="16"/>
      <c r="X1628" s="16"/>
      <c r="Z1628" s="16"/>
    </row>
    <row r="1629">
      <c r="T1629" s="16"/>
      <c r="U1629" s="16"/>
      <c r="V1629" s="16"/>
      <c r="W1629" s="16"/>
      <c r="X1629" s="16"/>
      <c r="Z1629" s="16"/>
    </row>
    <row r="1630">
      <c r="T1630" s="16"/>
      <c r="U1630" s="16"/>
      <c r="V1630" s="16"/>
      <c r="W1630" s="16"/>
      <c r="X1630" s="16"/>
      <c r="Z1630" s="16"/>
    </row>
    <row r="1631">
      <c r="T1631" s="16"/>
      <c r="U1631" s="16"/>
      <c r="V1631" s="16"/>
      <c r="W1631" s="16"/>
      <c r="X1631" s="16"/>
      <c r="Z1631" s="16"/>
    </row>
    <row r="1632">
      <c r="T1632" s="16"/>
      <c r="U1632" s="16"/>
      <c r="V1632" s="16"/>
      <c r="W1632" s="16"/>
      <c r="X1632" s="16"/>
      <c r="Z1632" s="16"/>
    </row>
    <row r="1633">
      <c r="T1633" s="16"/>
      <c r="U1633" s="16"/>
      <c r="V1633" s="16"/>
      <c r="W1633" s="16"/>
      <c r="X1633" s="16"/>
      <c r="Z1633" s="16"/>
    </row>
    <row r="1634">
      <c r="T1634" s="16"/>
      <c r="U1634" s="16"/>
      <c r="V1634" s="16"/>
      <c r="W1634" s="16"/>
      <c r="X1634" s="16"/>
      <c r="Z1634" s="16"/>
    </row>
    <row r="1635">
      <c r="T1635" s="16"/>
      <c r="U1635" s="16"/>
      <c r="V1635" s="16"/>
      <c r="W1635" s="16"/>
      <c r="X1635" s="16"/>
      <c r="Z1635" s="16"/>
    </row>
    <row r="1636">
      <c r="T1636" s="16"/>
      <c r="U1636" s="16"/>
      <c r="V1636" s="16"/>
      <c r="W1636" s="16"/>
      <c r="X1636" s="16"/>
      <c r="Z1636" s="16"/>
    </row>
    <row r="1637">
      <c r="T1637" s="16"/>
      <c r="U1637" s="16"/>
      <c r="V1637" s="16"/>
      <c r="W1637" s="16"/>
      <c r="X1637" s="16"/>
      <c r="Z1637" s="16"/>
    </row>
    <row r="1638">
      <c r="T1638" s="16"/>
      <c r="U1638" s="16"/>
      <c r="V1638" s="16"/>
      <c r="W1638" s="16"/>
      <c r="X1638" s="16"/>
      <c r="Z1638" s="16"/>
    </row>
    <row r="1639">
      <c r="T1639" s="16"/>
      <c r="U1639" s="16"/>
      <c r="V1639" s="16"/>
      <c r="W1639" s="16"/>
      <c r="X1639" s="16"/>
      <c r="Z1639" s="16"/>
    </row>
    <row r="1640">
      <c r="T1640" s="16"/>
      <c r="U1640" s="16"/>
      <c r="V1640" s="16"/>
      <c r="W1640" s="16"/>
      <c r="X1640" s="16"/>
      <c r="Z1640" s="16"/>
    </row>
    <row r="1641">
      <c r="T1641" s="16"/>
      <c r="U1641" s="16"/>
      <c r="V1641" s="16"/>
      <c r="W1641" s="16"/>
      <c r="X1641" s="16"/>
      <c r="Z1641" s="16"/>
    </row>
    <row r="1642">
      <c r="T1642" s="16"/>
      <c r="U1642" s="16"/>
      <c r="V1642" s="16"/>
      <c r="W1642" s="16"/>
      <c r="X1642" s="16"/>
      <c r="Z1642" s="16"/>
    </row>
    <row r="1643">
      <c r="T1643" s="16"/>
      <c r="U1643" s="16"/>
      <c r="V1643" s="16"/>
      <c r="W1643" s="16"/>
      <c r="X1643" s="16"/>
      <c r="Z1643" s="16"/>
    </row>
    <row r="1644">
      <c r="T1644" s="16"/>
      <c r="U1644" s="16"/>
      <c r="V1644" s="16"/>
      <c r="W1644" s="16"/>
      <c r="X1644" s="16"/>
      <c r="Z1644" s="16"/>
    </row>
    <row r="1645">
      <c r="T1645" s="16"/>
      <c r="U1645" s="16"/>
      <c r="V1645" s="16"/>
      <c r="W1645" s="16"/>
      <c r="X1645" s="16"/>
      <c r="Z1645" s="16"/>
    </row>
    <row r="1646">
      <c r="T1646" s="16"/>
      <c r="U1646" s="16"/>
      <c r="V1646" s="16"/>
      <c r="W1646" s="16"/>
      <c r="X1646" s="16"/>
      <c r="Z1646" s="16"/>
    </row>
    <row r="1647">
      <c r="T1647" s="16"/>
      <c r="U1647" s="16"/>
      <c r="V1647" s="16"/>
      <c r="W1647" s="16"/>
      <c r="X1647" s="16"/>
      <c r="Z1647" s="16"/>
    </row>
    <row r="1648">
      <c r="T1648" s="16"/>
      <c r="U1648" s="16"/>
      <c r="V1648" s="16"/>
      <c r="W1648" s="16"/>
      <c r="X1648" s="16"/>
      <c r="Z1648" s="16"/>
    </row>
    <row r="1649">
      <c r="T1649" s="16"/>
      <c r="U1649" s="16"/>
      <c r="V1649" s="16"/>
      <c r="W1649" s="16"/>
      <c r="X1649" s="16"/>
      <c r="Z1649" s="16"/>
    </row>
    <row r="1650">
      <c r="T1650" s="16"/>
      <c r="U1650" s="16"/>
      <c r="V1650" s="16"/>
      <c r="W1650" s="16"/>
      <c r="X1650" s="16"/>
      <c r="Z1650" s="16"/>
    </row>
    <row r="1651">
      <c r="T1651" s="16"/>
      <c r="U1651" s="16"/>
      <c r="V1651" s="16"/>
      <c r="W1651" s="16"/>
      <c r="X1651" s="16"/>
      <c r="Z1651" s="16"/>
    </row>
    <row r="1652">
      <c r="T1652" s="16"/>
      <c r="U1652" s="16"/>
      <c r="V1652" s="16"/>
      <c r="W1652" s="16"/>
      <c r="X1652" s="16"/>
      <c r="Z1652" s="16"/>
    </row>
    <row r="1653">
      <c r="T1653" s="16"/>
      <c r="U1653" s="16"/>
      <c r="V1653" s="16"/>
      <c r="W1653" s="16"/>
      <c r="X1653" s="16"/>
      <c r="Z1653" s="16"/>
    </row>
    <row r="1654">
      <c r="T1654" s="16"/>
      <c r="U1654" s="16"/>
      <c r="V1654" s="16"/>
      <c r="W1654" s="16"/>
      <c r="X1654" s="16"/>
      <c r="Z1654" s="16"/>
    </row>
    <row r="1655">
      <c r="T1655" s="16"/>
      <c r="U1655" s="16"/>
      <c r="V1655" s="16"/>
      <c r="W1655" s="16"/>
      <c r="X1655" s="16"/>
      <c r="Z1655" s="16"/>
    </row>
    <row r="1656">
      <c r="T1656" s="16"/>
      <c r="U1656" s="16"/>
      <c r="V1656" s="16"/>
      <c r="W1656" s="16"/>
      <c r="X1656" s="16"/>
      <c r="Z1656" s="16"/>
    </row>
    <row r="1657">
      <c r="T1657" s="16"/>
      <c r="U1657" s="16"/>
      <c r="V1657" s="16"/>
      <c r="W1657" s="16"/>
      <c r="X1657" s="16"/>
      <c r="Z1657" s="16"/>
    </row>
    <row r="1658">
      <c r="T1658" s="16"/>
      <c r="U1658" s="16"/>
      <c r="V1658" s="16"/>
      <c r="W1658" s="16"/>
      <c r="X1658" s="16"/>
      <c r="Z1658" s="16"/>
    </row>
    <row r="1659">
      <c r="T1659" s="16"/>
      <c r="U1659" s="16"/>
      <c r="V1659" s="16"/>
      <c r="W1659" s="16"/>
      <c r="X1659" s="16"/>
      <c r="Z1659" s="16"/>
    </row>
    <row r="1660">
      <c r="T1660" s="16"/>
      <c r="U1660" s="16"/>
      <c r="V1660" s="16"/>
      <c r="W1660" s="16"/>
      <c r="X1660" s="16"/>
      <c r="Z1660" s="16"/>
    </row>
    <row r="1661">
      <c r="T1661" s="16"/>
      <c r="U1661" s="16"/>
      <c r="V1661" s="16"/>
      <c r="W1661" s="16"/>
      <c r="X1661" s="16"/>
      <c r="Z1661" s="16"/>
    </row>
    <row r="1662">
      <c r="T1662" s="16"/>
      <c r="U1662" s="16"/>
      <c r="V1662" s="16"/>
      <c r="W1662" s="16"/>
      <c r="X1662" s="16"/>
      <c r="Z1662" s="16"/>
    </row>
    <row r="1663">
      <c r="T1663" s="16"/>
      <c r="U1663" s="16"/>
      <c r="V1663" s="16"/>
      <c r="W1663" s="16"/>
      <c r="X1663" s="16"/>
      <c r="Z1663" s="16"/>
    </row>
    <row r="1664">
      <c r="T1664" s="16"/>
      <c r="U1664" s="16"/>
      <c r="V1664" s="16"/>
      <c r="W1664" s="16"/>
      <c r="X1664" s="16"/>
      <c r="Z1664" s="16"/>
    </row>
    <row r="1665">
      <c r="T1665" s="16"/>
      <c r="U1665" s="16"/>
      <c r="V1665" s="16"/>
      <c r="W1665" s="16"/>
      <c r="X1665" s="16"/>
      <c r="Z1665" s="16"/>
    </row>
    <row r="1666">
      <c r="T1666" s="16"/>
      <c r="U1666" s="16"/>
      <c r="V1666" s="16"/>
      <c r="W1666" s="16"/>
      <c r="X1666" s="16"/>
      <c r="Z1666" s="16"/>
    </row>
    <row r="1667">
      <c r="T1667" s="16"/>
      <c r="U1667" s="16"/>
      <c r="V1667" s="16"/>
      <c r="W1667" s="16"/>
      <c r="X1667" s="16"/>
      <c r="Z1667" s="16"/>
    </row>
    <row r="1668">
      <c r="T1668" s="16"/>
      <c r="U1668" s="16"/>
      <c r="V1668" s="16"/>
      <c r="W1668" s="16"/>
      <c r="X1668" s="16"/>
      <c r="Z1668" s="16"/>
    </row>
    <row r="1669">
      <c r="T1669" s="16"/>
      <c r="U1669" s="16"/>
      <c r="V1669" s="16"/>
      <c r="W1669" s="16"/>
      <c r="X1669" s="16"/>
      <c r="Z1669" s="16"/>
    </row>
    <row r="1670">
      <c r="T1670" s="16"/>
      <c r="U1670" s="16"/>
      <c r="V1670" s="16"/>
      <c r="W1670" s="16"/>
      <c r="X1670" s="16"/>
      <c r="Z1670" s="16"/>
    </row>
    <row r="1671">
      <c r="T1671" s="16"/>
      <c r="U1671" s="16"/>
      <c r="V1671" s="16"/>
      <c r="W1671" s="16"/>
      <c r="X1671" s="16"/>
      <c r="Z1671" s="16"/>
    </row>
    <row r="1672">
      <c r="T1672" s="16"/>
      <c r="U1672" s="16"/>
      <c r="V1672" s="16"/>
      <c r="W1672" s="16"/>
      <c r="X1672" s="16"/>
      <c r="Z1672" s="16"/>
    </row>
    <row r="1673">
      <c r="T1673" s="16"/>
      <c r="U1673" s="16"/>
      <c r="V1673" s="16"/>
      <c r="W1673" s="16"/>
      <c r="X1673" s="16"/>
      <c r="Z1673" s="16"/>
    </row>
    <row r="1674">
      <c r="T1674" s="16"/>
      <c r="U1674" s="16"/>
      <c r="V1674" s="16"/>
      <c r="W1674" s="16"/>
      <c r="X1674" s="16"/>
      <c r="Z1674" s="16"/>
    </row>
    <row r="1675">
      <c r="T1675" s="16"/>
      <c r="U1675" s="16"/>
      <c r="V1675" s="16"/>
      <c r="W1675" s="16"/>
      <c r="X1675" s="16"/>
      <c r="Z1675" s="16"/>
    </row>
    <row r="1676">
      <c r="T1676" s="16"/>
      <c r="U1676" s="16"/>
      <c r="V1676" s="16"/>
      <c r="W1676" s="16"/>
      <c r="X1676" s="16"/>
      <c r="Z1676" s="16"/>
    </row>
    <row r="1677">
      <c r="T1677" s="16"/>
      <c r="U1677" s="16"/>
      <c r="V1677" s="16"/>
      <c r="W1677" s="16"/>
      <c r="X1677" s="16"/>
      <c r="Z1677" s="16"/>
    </row>
    <row r="1678">
      <c r="T1678" s="16"/>
      <c r="U1678" s="16"/>
      <c r="V1678" s="16"/>
      <c r="W1678" s="16"/>
      <c r="X1678" s="16"/>
      <c r="Z1678" s="16"/>
    </row>
    <row r="1679">
      <c r="T1679" s="16"/>
      <c r="U1679" s="16"/>
      <c r="V1679" s="16"/>
      <c r="W1679" s="16"/>
      <c r="X1679" s="16"/>
      <c r="Z1679" s="16"/>
    </row>
    <row r="1680">
      <c r="T1680" s="16"/>
      <c r="U1680" s="16"/>
      <c r="V1680" s="16"/>
      <c r="W1680" s="16"/>
      <c r="X1680" s="16"/>
      <c r="Z1680" s="16"/>
    </row>
    <row r="1681">
      <c r="T1681" s="16"/>
      <c r="U1681" s="16"/>
      <c r="V1681" s="16"/>
      <c r="W1681" s="16"/>
      <c r="X1681" s="16"/>
      <c r="Z1681" s="16"/>
    </row>
    <row r="1682">
      <c r="T1682" s="16"/>
      <c r="U1682" s="16"/>
      <c r="V1682" s="16"/>
      <c r="W1682" s="16"/>
      <c r="X1682" s="16"/>
      <c r="Z1682" s="16"/>
    </row>
    <row r="1683">
      <c r="T1683" s="16"/>
      <c r="U1683" s="16"/>
      <c r="V1683" s="16"/>
      <c r="W1683" s="16"/>
      <c r="X1683" s="16"/>
      <c r="Z1683" s="16"/>
    </row>
    <row r="1684">
      <c r="T1684" s="16"/>
      <c r="U1684" s="16"/>
      <c r="V1684" s="16"/>
      <c r="W1684" s="16"/>
      <c r="X1684" s="16"/>
      <c r="Z1684" s="16"/>
    </row>
    <row r="1685">
      <c r="T1685" s="16"/>
      <c r="U1685" s="16"/>
      <c r="V1685" s="16"/>
      <c r="W1685" s="16"/>
      <c r="X1685" s="16"/>
      <c r="Z1685" s="16"/>
    </row>
    <row r="1686">
      <c r="T1686" s="16"/>
      <c r="U1686" s="16"/>
      <c r="V1686" s="16"/>
      <c r="W1686" s="16"/>
      <c r="X1686" s="16"/>
      <c r="Z1686" s="16"/>
    </row>
    <row r="1687">
      <c r="T1687" s="16"/>
      <c r="U1687" s="16"/>
      <c r="V1687" s="16"/>
      <c r="W1687" s="16"/>
      <c r="X1687" s="16"/>
      <c r="Z1687" s="16"/>
    </row>
    <row r="1688">
      <c r="T1688" s="16"/>
      <c r="U1688" s="16"/>
      <c r="V1688" s="16"/>
      <c r="W1688" s="16"/>
      <c r="X1688" s="16"/>
      <c r="Z1688" s="16"/>
    </row>
    <row r="1689">
      <c r="T1689" s="16"/>
      <c r="U1689" s="16"/>
      <c r="V1689" s="16"/>
      <c r="W1689" s="16"/>
      <c r="X1689" s="16"/>
      <c r="Z1689" s="16"/>
    </row>
    <row r="1690">
      <c r="T1690" s="16"/>
      <c r="U1690" s="16"/>
      <c r="V1690" s="16"/>
      <c r="W1690" s="16"/>
      <c r="X1690" s="16"/>
      <c r="Z1690" s="16"/>
    </row>
    <row r="1691">
      <c r="T1691" s="16"/>
      <c r="U1691" s="16"/>
      <c r="V1691" s="16"/>
      <c r="W1691" s="16"/>
      <c r="X1691" s="16"/>
      <c r="Z1691" s="16"/>
    </row>
    <row r="1692">
      <c r="T1692" s="16"/>
      <c r="U1692" s="16"/>
      <c r="V1692" s="16"/>
      <c r="W1692" s="16"/>
      <c r="X1692" s="16"/>
      <c r="Z1692" s="16"/>
    </row>
    <row r="1693">
      <c r="T1693" s="16"/>
      <c r="U1693" s="16"/>
      <c r="V1693" s="16"/>
      <c r="W1693" s="16"/>
      <c r="X1693" s="16"/>
      <c r="Z1693" s="16"/>
    </row>
    <row r="1694">
      <c r="T1694" s="16"/>
      <c r="U1694" s="16"/>
      <c r="V1694" s="16"/>
      <c r="W1694" s="16"/>
      <c r="X1694" s="16"/>
      <c r="Z1694" s="16"/>
    </row>
    <row r="1695">
      <c r="T1695" s="16"/>
      <c r="U1695" s="16"/>
      <c r="V1695" s="16"/>
      <c r="W1695" s="16"/>
      <c r="X1695" s="16"/>
      <c r="Z1695" s="16"/>
    </row>
    <row r="1696">
      <c r="T1696" s="16"/>
      <c r="U1696" s="16"/>
      <c r="V1696" s="16"/>
      <c r="W1696" s="16"/>
      <c r="X1696" s="16"/>
      <c r="Z1696" s="16"/>
    </row>
    <row r="1697">
      <c r="T1697" s="16"/>
      <c r="U1697" s="16"/>
      <c r="V1697" s="16"/>
      <c r="W1697" s="16"/>
      <c r="X1697" s="16"/>
      <c r="Z1697" s="16"/>
    </row>
    <row r="1698">
      <c r="T1698" s="16"/>
      <c r="U1698" s="16"/>
      <c r="V1698" s="16"/>
      <c r="W1698" s="16"/>
      <c r="X1698" s="16"/>
      <c r="Z1698" s="16"/>
    </row>
    <row r="1699">
      <c r="T1699" s="16"/>
      <c r="U1699" s="16"/>
      <c r="V1699" s="16"/>
      <c r="W1699" s="16"/>
      <c r="X1699" s="16"/>
      <c r="Z1699" s="16"/>
    </row>
    <row r="1700">
      <c r="T1700" s="16"/>
      <c r="U1700" s="16"/>
      <c r="V1700" s="16"/>
      <c r="W1700" s="16"/>
      <c r="X1700" s="16"/>
      <c r="Z1700" s="16"/>
    </row>
    <row r="1701">
      <c r="T1701" s="16"/>
      <c r="U1701" s="16"/>
      <c r="V1701" s="16"/>
      <c r="W1701" s="16"/>
      <c r="X1701" s="16"/>
      <c r="Z1701" s="16"/>
    </row>
    <row r="1702">
      <c r="T1702" s="16"/>
      <c r="U1702" s="16"/>
      <c r="V1702" s="16"/>
      <c r="W1702" s="16"/>
      <c r="X1702" s="16"/>
      <c r="Z1702" s="16"/>
    </row>
    <row r="1703">
      <c r="T1703" s="16"/>
      <c r="U1703" s="16"/>
      <c r="V1703" s="16"/>
      <c r="W1703" s="16"/>
      <c r="X1703" s="16"/>
      <c r="Z1703" s="16"/>
    </row>
    <row r="1704">
      <c r="T1704" s="16"/>
      <c r="U1704" s="16"/>
      <c r="V1704" s="16"/>
      <c r="W1704" s="16"/>
      <c r="X1704" s="16"/>
      <c r="Z1704" s="16"/>
    </row>
    <row r="1705">
      <c r="T1705" s="16"/>
      <c r="U1705" s="16"/>
      <c r="V1705" s="16"/>
      <c r="W1705" s="16"/>
      <c r="X1705" s="16"/>
      <c r="Z1705" s="16"/>
    </row>
    <row r="1706">
      <c r="T1706" s="16"/>
      <c r="U1706" s="16"/>
      <c r="V1706" s="16"/>
      <c r="W1706" s="16"/>
      <c r="X1706" s="16"/>
      <c r="Z1706" s="16"/>
    </row>
    <row r="1707">
      <c r="T1707" s="16"/>
      <c r="U1707" s="16"/>
      <c r="V1707" s="16"/>
      <c r="W1707" s="16"/>
      <c r="X1707" s="16"/>
      <c r="Z1707" s="16"/>
    </row>
    <row r="1708">
      <c r="T1708" s="16"/>
      <c r="U1708" s="16"/>
      <c r="V1708" s="16"/>
      <c r="W1708" s="16"/>
      <c r="X1708" s="16"/>
      <c r="Z1708" s="16"/>
    </row>
    <row r="1709">
      <c r="T1709" s="16"/>
      <c r="U1709" s="16"/>
      <c r="V1709" s="16"/>
      <c r="W1709" s="16"/>
      <c r="X1709" s="16"/>
      <c r="Z1709" s="16"/>
    </row>
    <row r="1710">
      <c r="T1710" s="16"/>
      <c r="U1710" s="16"/>
      <c r="V1710" s="16"/>
      <c r="W1710" s="16"/>
      <c r="X1710" s="16"/>
      <c r="Z1710" s="16"/>
    </row>
    <row r="1711">
      <c r="T1711" s="16"/>
      <c r="U1711" s="16"/>
      <c r="V1711" s="16"/>
      <c r="W1711" s="16"/>
      <c r="X1711" s="16"/>
      <c r="Z1711" s="16"/>
    </row>
    <row r="1712">
      <c r="T1712" s="16"/>
      <c r="U1712" s="16"/>
      <c r="V1712" s="16"/>
      <c r="W1712" s="16"/>
      <c r="X1712" s="16"/>
      <c r="Z1712" s="16"/>
    </row>
    <row r="1713">
      <c r="T1713" s="16"/>
      <c r="U1713" s="16"/>
      <c r="V1713" s="16"/>
      <c r="W1713" s="16"/>
      <c r="X1713" s="16"/>
      <c r="Z1713" s="16"/>
    </row>
    <row r="1714">
      <c r="T1714" s="16"/>
      <c r="U1714" s="16"/>
      <c r="V1714" s="16"/>
      <c r="W1714" s="16"/>
      <c r="X1714" s="16"/>
      <c r="Z1714" s="16"/>
    </row>
    <row r="1715">
      <c r="T1715" s="16"/>
      <c r="U1715" s="16"/>
      <c r="V1715" s="16"/>
      <c r="W1715" s="16"/>
      <c r="X1715" s="16"/>
      <c r="Z1715" s="16"/>
    </row>
    <row r="1716">
      <c r="T1716" s="16"/>
      <c r="U1716" s="16"/>
      <c r="V1716" s="16"/>
      <c r="W1716" s="16"/>
      <c r="X1716" s="16"/>
      <c r="Z1716" s="16"/>
    </row>
    <row r="1717">
      <c r="T1717" s="16"/>
      <c r="U1717" s="16"/>
      <c r="V1717" s="16"/>
      <c r="W1717" s="16"/>
      <c r="X1717" s="16"/>
      <c r="Z1717" s="16"/>
    </row>
    <row r="1718">
      <c r="T1718" s="16"/>
      <c r="U1718" s="16"/>
      <c r="V1718" s="16"/>
      <c r="W1718" s="16"/>
      <c r="X1718" s="16"/>
      <c r="Z1718" s="16"/>
    </row>
    <row r="1719">
      <c r="T1719" s="16"/>
      <c r="U1719" s="16"/>
      <c r="V1719" s="16"/>
      <c r="W1719" s="16"/>
      <c r="X1719" s="16"/>
      <c r="Z1719" s="16"/>
    </row>
    <row r="1720">
      <c r="T1720" s="16"/>
      <c r="U1720" s="16"/>
      <c r="V1720" s="16"/>
      <c r="W1720" s="16"/>
      <c r="X1720" s="16"/>
      <c r="Z1720" s="16"/>
    </row>
    <row r="1721">
      <c r="T1721" s="16"/>
      <c r="U1721" s="16"/>
      <c r="V1721" s="16"/>
      <c r="W1721" s="16"/>
      <c r="X1721" s="16"/>
      <c r="Z1721" s="16"/>
    </row>
    <row r="1722">
      <c r="T1722" s="16"/>
      <c r="U1722" s="16"/>
      <c r="V1722" s="16"/>
      <c r="W1722" s="16"/>
      <c r="X1722" s="16"/>
      <c r="Z1722" s="16"/>
    </row>
    <row r="1723">
      <c r="T1723" s="16"/>
      <c r="U1723" s="16"/>
      <c r="V1723" s="16"/>
      <c r="W1723" s="16"/>
      <c r="X1723" s="16"/>
      <c r="Z1723" s="16"/>
    </row>
    <row r="1724">
      <c r="T1724" s="16"/>
      <c r="U1724" s="16"/>
      <c r="V1724" s="16"/>
      <c r="W1724" s="16"/>
      <c r="X1724" s="16"/>
      <c r="Z1724" s="16"/>
    </row>
    <row r="1725">
      <c r="T1725" s="16"/>
      <c r="U1725" s="16"/>
      <c r="V1725" s="16"/>
      <c r="W1725" s="16"/>
      <c r="X1725" s="16"/>
      <c r="Z1725" s="16"/>
    </row>
    <row r="1726">
      <c r="T1726" s="16"/>
      <c r="U1726" s="16"/>
      <c r="V1726" s="16"/>
      <c r="W1726" s="16"/>
      <c r="X1726" s="16"/>
      <c r="Z1726" s="16"/>
    </row>
    <row r="1727">
      <c r="T1727" s="16"/>
      <c r="U1727" s="16"/>
      <c r="V1727" s="16"/>
      <c r="W1727" s="16"/>
      <c r="X1727" s="16"/>
      <c r="Z1727" s="16"/>
    </row>
    <row r="1728">
      <c r="T1728" s="16"/>
      <c r="U1728" s="16"/>
      <c r="V1728" s="16"/>
      <c r="W1728" s="16"/>
      <c r="X1728" s="16"/>
      <c r="Z1728" s="16"/>
    </row>
    <row r="1729">
      <c r="T1729" s="16"/>
      <c r="U1729" s="16"/>
      <c r="V1729" s="16"/>
      <c r="W1729" s="16"/>
      <c r="X1729" s="16"/>
      <c r="Z1729" s="16"/>
    </row>
    <row r="1730">
      <c r="T1730" s="16"/>
      <c r="U1730" s="16"/>
      <c r="V1730" s="16"/>
      <c r="W1730" s="16"/>
      <c r="X1730" s="16"/>
      <c r="Z1730" s="16"/>
    </row>
    <row r="1731">
      <c r="T1731" s="16"/>
      <c r="U1731" s="16"/>
      <c r="V1731" s="16"/>
      <c r="W1731" s="16"/>
      <c r="X1731" s="16"/>
      <c r="Z1731" s="16"/>
    </row>
    <row r="1732">
      <c r="T1732" s="16"/>
      <c r="U1732" s="16"/>
      <c r="V1732" s="16"/>
      <c r="W1732" s="16"/>
      <c r="X1732" s="16"/>
      <c r="Z1732" s="16"/>
    </row>
    <row r="1733">
      <c r="T1733" s="16"/>
      <c r="U1733" s="16"/>
      <c r="V1733" s="16"/>
      <c r="W1733" s="16"/>
      <c r="X1733" s="16"/>
      <c r="Z1733" s="16"/>
    </row>
    <row r="1734">
      <c r="T1734" s="16"/>
      <c r="U1734" s="16"/>
      <c r="V1734" s="16"/>
      <c r="W1734" s="16"/>
      <c r="X1734" s="16"/>
      <c r="Z1734" s="16"/>
    </row>
    <row r="1735">
      <c r="T1735" s="16"/>
      <c r="U1735" s="16"/>
      <c r="V1735" s="16"/>
      <c r="W1735" s="16"/>
      <c r="X1735" s="16"/>
      <c r="Z1735" s="16"/>
    </row>
    <row r="1736">
      <c r="T1736" s="16"/>
      <c r="U1736" s="16"/>
      <c r="V1736" s="16"/>
      <c r="W1736" s="16"/>
      <c r="X1736" s="16"/>
      <c r="Z1736" s="16"/>
    </row>
    <row r="1737">
      <c r="T1737" s="16"/>
      <c r="U1737" s="16"/>
      <c r="V1737" s="16"/>
      <c r="W1737" s="16"/>
      <c r="X1737" s="16"/>
      <c r="Z1737" s="16"/>
    </row>
    <row r="1738">
      <c r="T1738" s="16"/>
      <c r="U1738" s="16"/>
      <c r="V1738" s="16"/>
      <c r="W1738" s="16"/>
      <c r="X1738" s="16"/>
      <c r="Z1738" s="16"/>
    </row>
    <row r="1739">
      <c r="T1739" s="16"/>
      <c r="U1739" s="16"/>
      <c r="V1739" s="16"/>
      <c r="W1739" s="16"/>
      <c r="X1739" s="16"/>
      <c r="Z1739" s="16"/>
    </row>
    <row r="1740">
      <c r="T1740" s="16"/>
      <c r="U1740" s="16"/>
      <c r="V1740" s="16"/>
      <c r="W1740" s="16"/>
      <c r="X1740" s="16"/>
      <c r="Z1740" s="16"/>
    </row>
    <row r="1741">
      <c r="T1741" s="16"/>
      <c r="U1741" s="16"/>
      <c r="V1741" s="16"/>
      <c r="W1741" s="16"/>
      <c r="X1741" s="16"/>
      <c r="Z1741" s="16"/>
    </row>
    <row r="1742">
      <c r="T1742" s="16"/>
      <c r="U1742" s="16"/>
      <c r="V1742" s="16"/>
      <c r="W1742" s="16"/>
      <c r="X1742" s="16"/>
      <c r="Z1742" s="16"/>
    </row>
    <row r="1743">
      <c r="T1743" s="16"/>
      <c r="U1743" s="16"/>
      <c r="V1743" s="16"/>
      <c r="W1743" s="16"/>
      <c r="X1743" s="16"/>
      <c r="Z1743" s="16"/>
    </row>
    <row r="1744">
      <c r="T1744" s="16"/>
      <c r="U1744" s="16"/>
      <c r="V1744" s="16"/>
      <c r="W1744" s="16"/>
      <c r="X1744" s="16"/>
      <c r="Z1744" s="16"/>
    </row>
    <row r="1745">
      <c r="T1745" s="16"/>
      <c r="U1745" s="16"/>
      <c r="V1745" s="16"/>
      <c r="W1745" s="16"/>
      <c r="X1745" s="16"/>
      <c r="Z1745" s="16"/>
    </row>
    <row r="1746">
      <c r="T1746" s="16"/>
      <c r="U1746" s="16"/>
      <c r="V1746" s="16"/>
      <c r="W1746" s="16"/>
      <c r="X1746" s="16"/>
      <c r="Z1746" s="16"/>
    </row>
    <row r="1747">
      <c r="T1747" s="16"/>
      <c r="U1747" s="16"/>
      <c r="V1747" s="16"/>
      <c r="W1747" s="16"/>
      <c r="X1747" s="16"/>
      <c r="Z1747" s="16"/>
    </row>
    <row r="1748">
      <c r="T1748" s="16"/>
      <c r="U1748" s="16"/>
      <c r="V1748" s="16"/>
      <c r="W1748" s="16"/>
      <c r="X1748" s="16"/>
      <c r="Z1748" s="16"/>
    </row>
    <row r="1749">
      <c r="T1749" s="16"/>
      <c r="U1749" s="16"/>
      <c r="V1749" s="16"/>
      <c r="W1749" s="16"/>
      <c r="X1749" s="16"/>
      <c r="Z1749" s="16"/>
    </row>
    <row r="1750">
      <c r="T1750" s="16"/>
      <c r="U1750" s="16"/>
      <c r="V1750" s="16"/>
      <c r="W1750" s="16"/>
      <c r="X1750" s="16"/>
      <c r="Z1750" s="16"/>
    </row>
    <row r="1751">
      <c r="T1751" s="16"/>
      <c r="U1751" s="16"/>
      <c r="V1751" s="16"/>
      <c r="W1751" s="16"/>
      <c r="X1751" s="16"/>
      <c r="Z1751" s="16"/>
    </row>
    <row r="1752">
      <c r="T1752" s="16"/>
      <c r="U1752" s="16"/>
      <c r="V1752" s="16"/>
      <c r="W1752" s="16"/>
      <c r="X1752" s="16"/>
      <c r="Z1752" s="16"/>
    </row>
    <row r="1753">
      <c r="T1753" s="16"/>
      <c r="U1753" s="16"/>
      <c r="V1753" s="16"/>
      <c r="W1753" s="16"/>
      <c r="X1753" s="16"/>
      <c r="Z1753" s="16"/>
    </row>
    <row r="1754">
      <c r="T1754" s="16"/>
      <c r="U1754" s="16"/>
      <c r="V1754" s="16"/>
      <c r="W1754" s="16"/>
      <c r="X1754" s="16"/>
      <c r="Z1754" s="16"/>
    </row>
    <row r="1755">
      <c r="T1755" s="16"/>
      <c r="U1755" s="16"/>
      <c r="V1755" s="16"/>
      <c r="W1755" s="16"/>
      <c r="X1755" s="16"/>
      <c r="Z1755" s="16"/>
    </row>
    <row r="1756">
      <c r="T1756" s="16"/>
      <c r="U1756" s="16"/>
      <c r="V1756" s="16"/>
      <c r="W1756" s="16"/>
      <c r="X1756" s="16"/>
      <c r="Z1756" s="16"/>
    </row>
    <row r="1757">
      <c r="T1757" s="16"/>
      <c r="U1757" s="16"/>
      <c r="V1757" s="16"/>
      <c r="W1757" s="16"/>
      <c r="X1757" s="16"/>
      <c r="Z1757" s="16"/>
    </row>
    <row r="1758">
      <c r="T1758" s="16"/>
      <c r="U1758" s="16"/>
      <c r="V1758" s="16"/>
      <c r="W1758" s="16"/>
      <c r="X1758" s="16"/>
      <c r="Z1758" s="16"/>
    </row>
    <row r="1759">
      <c r="T1759" s="16"/>
      <c r="U1759" s="16"/>
      <c r="V1759" s="16"/>
      <c r="W1759" s="16"/>
      <c r="X1759" s="16"/>
      <c r="Z1759" s="16"/>
    </row>
    <row r="1760">
      <c r="T1760" s="16"/>
      <c r="U1760" s="16"/>
      <c r="V1760" s="16"/>
      <c r="W1760" s="16"/>
      <c r="X1760" s="16"/>
      <c r="Z1760" s="16"/>
    </row>
    <row r="1761">
      <c r="T1761" s="16"/>
      <c r="U1761" s="16"/>
      <c r="V1761" s="16"/>
      <c r="W1761" s="16"/>
      <c r="X1761" s="16"/>
      <c r="Z1761" s="16"/>
    </row>
    <row r="1762">
      <c r="T1762" s="16"/>
      <c r="U1762" s="16"/>
      <c r="V1762" s="16"/>
      <c r="W1762" s="16"/>
      <c r="X1762" s="16"/>
      <c r="Z1762" s="16"/>
    </row>
    <row r="1763">
      <c r="T1763" s="16"/>
      <c r="U1763" s="16"/>
      <c r="V1763" s="16"/>
      <c r="W1763" s="16"/>
      <c r="X1763" s="16"/>
      <c r="Z1763" s="16"/>
    </row>
    <row r="1764">
      <c r="T1764" s="16"/>
      <c r="U1764" s="16"/>
      <c r="V1764" s="16"/>
      <c r="W1764" s="16"/>
      <c r="X1764" s="16"/>
      <c r="Z1764" s="16"/>
    </row>
    <row r="1765">
      <c r="T1765" s="16"/>
      <c r="U1765" s="16"/>
      <c r="V1765" s="16"/>
      <c r="W1765" s="16"/>
      <c r="X1765" s="16"/>
      <c r="Z1765" s="16"/>
    </row>
    <row r="1766">
      <c r="T1766" s="16"/>
      <c r="U1766" s="16"/>
      <c r="V1766" s="16"/>
      <c r="W1766" s="16"/>
      <c r="X1766" s="16"/>
      <c r="Z1766" s="16"/>
    </row>
    <row r="1767">
      <c r="T1767" s="16"/>
      <c r="U1767" s="16"/>
      <c r="V1767" s="16"/>
      <c r="W1767" s="16"/>
      <c r="X1767" s="16"/>
      <c r="Z1767" s="16"/>
    </row>
    <row r="1768">
      <c r="T1768" s="16"/>
      <c r="U1768" s="16"/>
      <c r="V1768" s="16"/>
      <c r="W1768" s="16"/>
      <c r="X1768" s="16"/>
      <c r="Z1768" s="16"/>
    </row>
    <row r="1769">
      <c r="T1769" s="16"/>
      <c r="U1769" s="16"/>
      <c r="V1769" s="16"/>
      <c r="W1769" s="16"/>
      <c r="X1769" s="16"/>
      <c r="Z1769" s="16"/>
    </row>
    <row r="1770">
      <c r="T1770" s="16"/>
      <c r="U1770" s="16"/>
      <c r="V1770" s="16"/>
      <c r="W1770" s="16"/>
      <c r="X1770" s="16"/>
      <c r="Z1770" s="16"/>
    </row>
    <row r="1771">
      <c r="T1771" s="16"/>
      <c r="U1771" s="16"/>
      <c r="V1771" s="16"/>
      <c r="W1771" s="16"/>
      <c r="X1771" s="16"/>
      <c r="Z1771" s="16"/>
    </row>
    <row r="1772">
      <c r="T1772" s="16"/>
      <c r="U1772" s="16"/>
      <c r="V1772" s="16"/>
      <c r="W1772" s="16"/>
      <c r="X1772" s="16"/>
      <c r="Z1772" s="16"/>
    </row>
    <row r="1773">
      <c r="T1773" s="16"/>
      <c r="U1773" s="16"/>
      <c r="V1773" s="16"/>
      <c r="W1773" s="16"/>
      <c r="X1773" s="16"/>
      <c r="Z1773" s="16"/>
    </row>
    <row r="1774">
      <c r="T1774" s="16"/>
      <c r="U1774" s="16"/>
      <c r="V1774" s="16"/>
      <c r="W1774" s="16"/>
      <c r="X1774" s="16"/>
      <c r="Z1774" s="16"/>
    </row>
    <row r="1775">
      <c r="T1775" s="16"/>
      <c r="U1775" s="16"/>
      <c r="V1775" s="16"/>
      <c r="W1775" s="16"/>
      <c r="X1775" s="16"/>
      <c r="Z1775" s="16"/>
    </row>
    <row r="1776">
      <c r="T1776" s="16"/>
      <c r="U1776" s="16"/>
      <c r="V1776" s="16"/>
      <c r="W1776" s="16"/>
      <c r="X1776" s="16"/>
      <c r="Z1776" s="16"/>
    </row>
    <row r="1777">
      <c r="T1777" s="16"/>
      <c r="U1777" s="16"/>
      <c r="V1777" s="16"/>
      <c r="W1777" s="16"/>
      <c r="X1777" s="16"/>
      <c r="Z1777" s="16"/>
    </row>
    <row r="1778">
      <c r="T1778" s="16"/>
      <c r="U1778" s="16"/>
      <c r="V1778" s="16"/>
      <c r="W1778" s="16"/>
      <c r="X1778" s="16"/>
      <c r="Z1778" s="16"/>
    </row>
    <row r="1779">
      <c r="T1779" s="16"/>
      <c r="U1779" s="16"/>
      <c r="V1779" s="16"/>
      <c r="W1779" s="16"/>
      <c r="X1779" s="16"/>
      <c r="Z1779" s="16"/>
    </row>
    <row r="1780">
      <c r="T1780" s="16"/>
      <c r="U1780" s="16"/>
      <c r="V1780" s="16"/>
      <c r="W1780" s="16"/>
      <c r="X1780" s="16"/>
      <c r="Z1780" s="16"/>
    </row>
    <row r="1781">
      <c r="T1781" s="16"/>
      <c r="U1781" s="16"/>
      <c r="V1781" s="16"/>
      <c r="W1781" s="16"/>
      <c r="X1781" s="16"/>
      <c r="Z1781" s="16"/>
    </row>
    <row r="1782">
      <c r="T1782" s="16"/>
      <c r="U1782" s="16"/>
      <c r="V1782" s="16"/>
      <c r="W1782" s="16"/>
      <c r="X1782" s="16"/>
      <c r="Z1782" s="16"/>
    </row>
    <row r="1783">
      <c r="T1783" s="16"/>
      <c r="U1783" s="16"/>
      <c r="V1783" s="16"/>
      <c r="W1783" s="16"/>
      <c r="X1783" s="16"/>
      <c r="Z1783" s="16"/>
    </row>
    <row r="1784">
      <c r="T1784" s="16"/>
      <c r="U1784" s="16"/>
      <c r="V1784" s="16"/>
      <c r="W1784" s="16"/>
      <c r="X1784" s="16"/>
      <c r="Z1784" s="16"/>
    </row>
    <row r="1785">
      <c r="T1785" s="16"/>
      <c r="U1785" s="16"/>
      <c r="V1785" s="16"/>
      <c r="W1785" s="16"/>
      <c r="X1785" s="16"/>
      <c r="Z1785" s="16"/>
    </row>
    <row r="1786">
      <c r="T1786" s="16"/>
      <c r="U1786" s="16"/>
      <c r="V1786" s="16"/>
      <c r="W1786" s="16"/>
      <c r="X1786" s="16"/>
      <c r="Z1786" s="16"/>
    </row>
    <row r="1787">
      <c r="T1787" s="16"/>
      <c r="U1787" s="16"/>
      <c r="V1787" s="16"/>
      <c r="W1787" s="16"/>
      <c r="X1787" s="16"/>
      <c r="Z1787" s="16"/>
    </row>
    <row r="1788">
      <c r="T1788" s="16"/>
      <c r="U1788" s="16"/>
      <c r="V1788" s="16"/>
      <c r="W1788" s="16"/>
      <c r="X1788" s="16"/>
      <c r="Z1788" s="16"/>
    </row>
    <row r="1789">
      <c r="T1789" s="16"/>
      <c r="U1789" s="16"/>
      <c r="V1789" s="16"/>
      <c r="W1789" s="16"/>
      <c r="X1789" s="16"/>
      <c r="Z1789" s="16"/>
    </row>
    <row r="1790">
      <c r="T1790" s="16"/>
      <c r="U1790" s="16"/>
      <c r="V1790" s="16"/>
      <c r="W1790" s="16"/>
      <c r="X1790" s="16"/>
      <c r="Z1790" s="16"/>
    </row>
    <row r="1791">
      <c r="T1791" s="16"/>
      <c r="U1791" s="16"/>
      <c r="V1791" s="16"/>
      <c r="W1791" s="16"/>
      <c r="X1791" s="16"/>
      <c r="Z1791" s="16"/>
    </row>
    <row r="1792">
      <c r="T1792" s="16"/>
      <c r="U1792" s="16"/>
      <c r="V1792" s="16"/>
      <c r="W1792" s="16"/>
      <c r="X1792" s="16"/>
      <c r="Z1792" s="16"/>
    </row>
    <row r="1793">
      <c r="T1793" s="16"/>
      <c r="U1793" s="16"/>
      <c r="V1793" s="16"/>
      <c r="W1793" s="16"/>
      <c r="X1793" s="16"/>
      <c r="Z1793" s="16"/>
    </row>
    <row r="1794">
      <c r="T1794" s="16"/>
      <c r="U1794" s="16"/>
      <c r="V1794" s="16"/>
      <c r="W1794" s="16"/>
      <c r="X1794" s="16"/>
      <c r="Z1794" s="16"/>
    </row>
    <row r="1795">
      <c r="T1795" s="16"/>
      <c r="U1795" s="16"/>
      <c r="V1795" s="16"/>
      <c r="W1795" s="16"/>
      <c r="X1795" s="16"/>
      <c r="Z1795" s="16"/>
    </row>
    <row r="1796">
      <c r="T1796" s="16"/>
      <c r="U1796" s="16"/>
      <c r="V1796" s="16"/>
      <c r="W1796" s="16"/>
      <c r="X1796" s="16"/>
      <c r="Z1796" s="16"/>
    </row>
    <row r="1797">
      <c r="T1797" s="16"/>
      <c r="U1797" s="16"/>
      <c r="V1797" s="16"/>
      <c r="W1797" s="16"/>
      <c r="X1797" s="16"/>
      <c r="Z1797" s="16"/>
    </row>
    <row r="1798">
      <c r="T1798" s="16"/>
      <c r="U1798" s="16"/>
      <c r="V1798" s="16"/>
      <c r="W1798" s="16"/>
      <c r="X1798" s="16"/>
      <c r="Z1798" s="16"/>
    </row>
    <row r="1799">
      <c r="T1799" s="16"/>
      <c r="U1799" s="16"/>
      <c r="V1799" s="16"/>
      <c r="W1799" s="16"/>
      <c r="X1799" s="16"/>
      <c r="Z1799" s="16"/>
    </row>
    <row r="1800">
      <c r="T1800" s="16"/>
      <c r="U1800" s="16"/>
      <c r="V1800" s="16"/>
      <c r="W1800" s="16"/>
      <c r="X1800" s="16"/>
      <c r="Z1800" s="16"/>
    </row>
    <row r="1801">
      <c r="T1801" s="16"/>
      <c r="U1801" s="16"/>
      <c r="V1801" s="16"/>
      <c r="W1801" s="16"/>
      <c r="X1801" s="16"/>
      <c r="Z1801" s="16"/>
    </row>
    <row r="1802">
      <c r="T1802" s="16"/>
      <c r="U1802" s="16"/>
      <c r="V1802" s="16"/>
      <c r="W1802" s="16"/>
      <c r="X1802" s="16"/>
      <c r="Z1802" s="16"/>
    </row>
    <row r="1803">
      <c r="T1803" s="16"/>
      <c r="U1803" s="16"/>
      <c r="V1803" s="16"/>
      <c r="W1803" s="16"/>
      <c r="X1803" s="16"/>
      <c r="Z1803" s="16"/>
    </row>
    <row r="1804">
      <c r="T1804" s="16"/>
      <c r="U1804" s="16"/>
      <c r="V1804" s="16"/>
      <c r="W1804" s="16"/>
      <c r="X1804" s="16"/>
      <c r="Z1804" s="16"/>
    </row>
    <row r="1805">
      <c r="T1805" s="16"/>
      <c r="U1805" s="16"/>
      <c r="V1805" s="16"/>
      <c r="W1805" s="16"/>
      <c r="X1805" s="16"/>
      <c r="Z1805" s="16"/>
    </row>
    <row r="1806">
      <c r="T1806" s="16"/>
      <c r="U1806" s="16"/>
      <c r="V1806" s="16"/>
      <c r="W1806" s="16"/>
      <c r="X1806" s="16"/>
      <c r="Z1806" s="16"/>
    </row>
    <row r="1807">
      <c r="T1807" s="16"/>
      <c r="U1807" s="16"/>
      <c r="V1807" s="16"/>
      <c r="W1807" s="16"/>
      <c r="X1807" s="16"/>
      <c r="Z1807" s="16"/>
    </row>
    <row r="1808">
      <c r="T1808" s="16"/>
      <c r="U1808" s="16"/>
      <c r="V1808" s="16"/>
      <c r="W1808" s="16"/>
      <c r="X1808" s="16"/>
      <c r="Z1808" s="16"/>
    </row>
    <row r="1809">
      <c r="T1809" s="16"/>
      <c r="U1809" s="16"/>
      <c r="V1809" s="16"/>
      <c r="W1809" s="16"/>
      <c r="X1809" s="16"/>
      <c r="Z1809" s="16"/>
    </row>
    <row r="1810">
      <c r="T1810" s="16"/>
      <c r="U1810" s="16"/>
      <c r="V1810" s="16"/>
      <c r="W1810" s="16"/>
      <c r="X1810" s="16"/>
      <c r="Z1810" s="16"/>
    </row>
    <row r="1811">
      <c r="T1811" s="16"/>
      <c r="U1811" s="16"/>
      <c r="V1811" s="16"/>
      <c r="W1811" s="16"/>
      <c r="X1811" s="16"/>
      <c r="Z1811" s="16"/>
    </row>
    <row r="1812">
      <c r="T1812" s="16"/>
      <c r="U1812" s="16"/>
      <c r="V1812" s="16"/>
      <c r="W1812" s="16"/>
      <c r="X1812" s="16"/>
      <c r="Z1812" s="16"/>
    </row>
    <row r="1813">
      <c r="T1813" s="16"/>
      <c r="U1813" s="16"/>
      <c r="V1813" s="16"/>
      <c r="W1813" s="16"/>
      <c r="X1813" s="16"/>
      <c r="Z1813" s="16"/>
    </row>
    <row r="1814">
      <c r="T1814" s="16"/>
      <c r="U1814" s="16"/>
      <c r="V1814" s="16"/>
      <c r="W1814" s="16"/>
      <c r="X1814" s="16"/>
      <c r="Z1814" s="16"/>
    </row>
    <row r="1815">
      <c r="T1815" s="16"/>
      <c r="U1815" s="16"/>
      <c r="V1815" s="16"/>
      <c r="W1815" s="16"/>
      <c r="X1815" s="16"/>
      <c r="Z1815" s="16"/>
    </row>
    <row r="1816">
      <c r="T1816" s="16"/>
      <c r="U1816" s="16"/>
      <c r="V1816" s="16"/>
      <c r="W1816" s="16"/>
      <c r="X1816" s="16"/>
      <c r="Z1816" s="16"/>
    </row>
    <row r="1817">
      <c r="T1817" s="16"/>
      <c r="U1817" s="16"/>
      <c r="V1817" s="16"/>
      <c r="W1817" s="16"/>
      <c r="X1817" s="16"/>
      <c r="Z1817" s="16"/>
    </row>
    <row r="1818">
      <c r="T1818" s="16"/>
      <c r="U1818" s="16"/>
      <c r="V1818" s="16"/>
      <c r="W1818" s="16"/>
      <c r="X1818" s="16"/>
      <c r="Z1818" s="16"/>
    </row>
    <row r="1819">
      <c r="T1819" s="16"/>
      <c r="U1819" s="16"/>
      <c r="V1819" s="16"/>
      <c r="W1819" s="16"/>
      <c r="X1819" s="16"/>
      <c r="Z1819" s="16"/>
    </row>
    <row r="1820">
      <c r="T1820" s="16"/>
      <c r="U1820" s="16"/>
      <c r="V1820" s="16"/>
      <c r="W1820" s="16"/>
      <c r="X1820" s="16"/>
      <c r="Z1820" s="16"/>
    </row>
    <row r="1821">
      <c r="T1821" s="16"/>
      <c r="U1821" s="16"/>
      <c r="V1821" s="16"/>
      <c r="W1821" s="16"/>
      <c r="X1821" s="16"/>
      <c r="Z1821" s="16"/>
    </row>
    <row r="1822">
      <c r="T1822" s="16"/>
      <c r="U1822" s="16"/>
      <c r="V1822" s="16"/>
      <c r="W1822" s="16"/>
      <c r="X1822" s="16"/>
      <c r="Z1822" s="16"/>
    </row>
    <row r="1823">
      <c r="T1823" s="16"/>
      <c r="U1823" s="16"/>
      <c r="V1823" s="16"/>
      <c r="W1823" s="16"/>
      <c r="X1823" s="16"/>
      <c r="Z1823" s="16"/>
    </row>
    <row r="1824">
      <c r="T1824" s="16"/>
      <c r="U1824" s="16"/>
      <c r="V1824" s="16"/>
      <c r="W1824" s="16"/>
      <c r="X1824" s="16"/>
      <c r="Z1824" s="16"/>
    </row>
    <row r="1825">
      <c r="T1825" s="16"/>
      <c r="U1825" s="16"/>
      <c r="V1825" s="16"/>
      <c r="W1825" s="16"/>
      <c r="X1825" s="16"/>
      <c r="Z1825" s="16"/>
    </row>
    <row r="1826">
      <c r="T1826" s="16"/>
      <c r="U1826" s="16"/>
      <c r="V1826" s="16"/>
      <c r="W1826" s="16"/>
      <c r="X1826" s="16"/>
      <c r="Z1826" s="16"/>
    </row>
    <row r="1827">
      <c r="T1827" s="16"/>
      <c r="U1827" s="16"/>
      <c r="V1827" s="16"/>
      <c r="W1827" s="16"/>
      <c r="X1827" s="16"/>
      <c r="Z1827" s="16"/>
    </row>
    <row r="1828">
      <c r="T1828" s="16"/>
      <c r="U1828" s="16"/>
      <c r="V1828" s="16"/>
      <c r="W1828" s="16"/>
      <c r="X1828" s="16"/>
      <c r="Z1828" s="16"/>
    </row>
    <row r="1829">
      <c r="T1829" s="16"/>
      <c r="U1829" s="16"/>
      <c r="V1829" s="16"/>
      <c r="W1829" s="16"/>
      <c r="X1829" s="16"/>
      <c r="Z1829" s="16"/>
    </row>
    <row r="1830">
      <c r="T1830" s="16"/>
      <c r="U1830" s="16"/>
      <c r="V1830" s="16"/>
      <c r="W1830" s="16"/>
      <c r="X1830" s="16"/>
      <c r="Z1830" s="16"/>
    </row>
    <row r="1831">
      <c r="T1831" s="16"/>
      <c r="U1831" s="16"/>
      <c r="V1831" s="16"/>
      <c r="W1831" s="16"/>
      <c r="X1831" s="16"/>
      <c r="Z1831" s="16"/>
    </row>
    <row r="1832">
      <c r="T1832" s="16"/>
      <c r="U1832" s="16"/>
      <c r="V1832" s="16"/>
      <c r="W1832" s="16"/>
      <c r="X1832" s="16"/>
      <c r="Z1832" s="16"/>
    </row>
    <row r="1833">
      <c r="T1833" s="16"/>
      <c r="U1833" s="16"/>
      <c r="V1833" s="16"/>
      <c r="W1833" s="16"/>
      <c r="X1833" s="16"/>
      <c r="Z1833" s="16"/>
    </row>
    <row r="1834">
      <c r="T1834" s="16"/>
      <c r="U1834" s="16"/>
      <c r="V1834" s="16"/>
      <c r="W1834" s="16"/>
      <c r="X1834" s="16"/>
      <c r="Z1834" s="16"/>
    </row>
    <row r="1835">
      <c r="T1835" s="16"/>
      <c r="U1835" s="16"/>
      <c r="V1835" s="16"/>
      <c r="W1835" s="16"/>
      <c r="X1835" s="16"/>
      <c r="Z1835" s="16"/>
    </row>
    <row r="1836">
      <c r="T1836" s="16"/>
      <c r="U1836" s="16"/>
      <c r="V1836" s="16"/>
      <c r="W1836" s="16"/>
      <c r="X1836" s="16"/>
      <c r="Z1836" s="16"/>
    </row>
    <row r="1837">
      <c r="T1837" s="16"/>
      <c r="U1837" s="16"/>
      <c r="V1837" s="16"/>
      <c r="W1837" s="16"/>
      <c r="X1837" s="16"/>
      <c r="Z1837" s="16"/>
    </row>
    <row r="1838">
      <c r="T1838" s="16"/>
      <c r="U1838" s="16"/>
      <c r="V1838" s="16"/>
      <c r="W1838" s="16"/>
      <c r="X1838" s="16"/>
      <c r="Z1838" s="16"/>
    </row>
    <row r="1839">
      <c r="T1839" s="16"/>
      <c r="U1839" s="16"/>
      <c r="V1839" s="16"/>
      <c r="W1839" s="16"/>
      <c r="X1839" s="16"/>
      <c r="Z1839" s="16"/>
    </row>
    <row r="1840">
      <c r="T1840" s="16"/>
      <c r="U1840" s="16"/>
      <c r="V1840" s="16"/>
      <c r="W1840" s="16"/>
      <c r="X1840" s="16"/>
      <c r="Z1840" s="16"/>
    </row>
    <row r="1841">
      <c r="T1841" s="16"/>
      <c r="U1841" s="16"/>
      <c r="V1841" s="16"/>
      <c r="W1841" s="16"/>
      <c r="X1841" s="16"/>
      <c r="Z1841" s="16"/>
    </row>
    <row r="1842">
      <c r="T1842" s="16"/>
      <c r="U1842" s="16"/>
      <c r="V1842" s="16"/>
      <c r="W1842" s="16"/>
      <c r="X1842" s="16"/>
      <c r="Z1842" s="16"/>
    </row>
    <row r="1843">
      <c r="T1843" s="16"/>
      <c r="U1843" s="16"/>
      <c r="V1843" s="16"/>
      <c r="W1843" s="16"/>
      <c r="X1843" s="16"/>
      <c r="Z1843" s="16"/>
    </row>
    <row r="1844">
      <c r="T1844" s="16"/>
      <c r="U1844" s="16"/>
      <c r="V1844" s="16"/>
      <c r="W1844" s="16"/>
      <c r="X1844" s="16"/>
      <c r="Z1844" s="16"/>
    </row>
    <row r="1845">
      <c r="T1845" s="16"/>
      <c r="U1845" s="16"/>
      <c r="V1845" s="16"/>
      <c r="W1845" s="16"/>
      <c r="X1845" s="16"/>
      <c r="Z1845" s="16"/>
    </row>
    <row r="1846">
      <c r="T1846" s="16"/>
      <c r="U1846" s="16"/>
      <c r="V1846" s="16"/>
      <c r="W1846" s="16"/>
      <c r="X1846" s="16"/>
      <c r="Z1846" s="16"/>
    </row>
    <row r="1847">
      <c r="T1847" s="16"/>
      <c r="U1847" s="16"/>
      <c r="V1847" s="16"/>
      <c r="W1847" s="16"/>
      <c r="X1847" s="16"/>
      <c r="Z1847" s="16"/>
    </row>
    <row r="1848">
      <c r="T1848" s="16"/>
      <c r="U1848" s="16"/>
      <c r="V1848" s="16"/>
      <c r="W1848" s="16"/>
      <c r="X1848" s="16"/>
      <c r="Z1848" s="16"/>
    </row>
    <row r="1849">
      <c r="T1849" s="16"/>
      <c r="U1849" s="16"/>
      <c r="V1849" s="16"/>
      <c r="W1849" s="16"/>
      <c r="X1849" s="16"/>
      <c r="Z1849" s="16"/>
    </row>
    <row r="1850">
      <c r="T1850" s="16"/>
      <c r="U1850" s="16"/>
      <c r="V1850" s="16"/>
      <c r="W1850" s="16"/>
      <c r="X1850" s="16"/>
      <c r="Z1850" s="16"/>
    </row>
    <row r="1851">
      <c r="T1851" s="16"/>
      <c r="U1851" s="16"/>
      <c r="V1851" s="16"/>
      <c r="W1851" s="16"/>
      <c r="X1851" s="16"/>
      <c r="Z1851" s="16"/>
    </row>
    <row r="1852">
      <c r="T1852" s="16"/>
      <c r="U1852" s="16"/>
      <c r="V1852" s="16"/>
      <c r="W1852" s="16"/>
      <c r="X1852" s="16"/>
      <c r="Z1852" s="16"/>
    </row>
    <row r="1853">
      <c r="T1853" s="16"/>
      <c r="U1853" s="16"/>
      <c r="V1853" s="16"/>
      <c r="W1853" s="16"/>
      <c r="X1853" s="16"/>
      <c r="Z1853" s="16"/>
    </row>
    <row r="1854">
      <c r="T1854" s="16"/>
      <c r="U1854" s="16"/>
      <c r="V1854" s="16"/>
      <c r="W1854" s="16"/>
      <c r="X1854" s="16"/>
      <c r="Z1854" s="16"/>
    </row>
    <row r="1855">
      <c r="T1855" s="16"/>
      <c r="U1855" s="16"/>
      <c r="V1855" s="16"/>
      <c r="W1855" s="16"/>
      <c r="X1855" s="16"/>
      <c r="Z1855" s="16"/>
    </row>
    <row r="1856">
      <c r="T1856" s="16"/>
      <c r="U1856" s="16"/>
      <c r="V1856" s="16"/>
      <c r="W1856" s="16"/>
      <c r="X1856" s="16"/>
      <c r="Z1856" s="16"/>
    </row>
    <row r="1857">
      <c r="T1857" s="16"/>
      <c r="U1857" s="16"/>
      <c r="V1857" s="16"/>
      <c r="W1857" s="16"/>
      <c r="X1857" s="16"/>
      <c r="Z1857" s="16"/>
    </row>
    <row r="1858">
      <c r="T1858" s="16"/>
      <c r="U1858" s="16"/>
      <c r="V1858" s="16"/>
      <c r="W1858" s="16"/>
      <c r="X1858" s="16"/>
      <c r="Z1858" s="16"/>
    </row>
    <row r="1859">
      <c r="T1859" s="16"/>
      <c r="U1859" s="16"/>
      <c r="V1859" s="16"/>
      <c r="W1859" s="16"/>
      <c r="X1859" s="16"/>
      <c r="Z1859" s="16"/>
    </row>
    <row r="1860">
      <c r="T1860" s="16"/>
      <c r="U1860" s="16"/>
      <c r="V1860" s="16"/>
      <c r="W1860" s="16"/>
      <c r="X1860" s="16"/>
      <c r="Z1860" s="16"/>
    </row>
    <row r="1861">
      <c r="T1861" s="16"/>
      <c r="U1861" s="16"/>
      <c r="V1861" s="16"/>
      <c r="W1861" s="16"/>
      <c r="X1861" s="16"/>
      <c r="Z1861" s="16"/>
    </row>
    <row r="1862">
      <c r="T1862" s="16"/>
      <c r="U1862" s="16"/>
      <c r="V1862" s="16"/>
      <c r="W1862" s="16"/>
      <c r="X1862" s="16"/>
      <c r="Z1862" s="16"/>
    </row>
    <row r="1863">
      <c r="T1863" s="16"/>
      <c r="U1863" s="16"/>
      <c r="V1863" s="16"/>
      <c r="W1863" s="16"/>
      <c r="X1863" s="16"/>
      <c r="Z1863" s="16"/>
    </row>
    <row r="1864">
      <c r="T1864" s="16"/>
      <c r="U1864" s="16"/>
      <c r="V1864" s="16"/>
      <c r="W1864" s="16"/>
      <c r="X1864" s="16"/>
      <c r="Z1864" s="16"/>
    </row>
    <row r="1865">
      <c r="T1865" s="16"/>
      <c r="U1865" s="16"/>
      <c r="V1865" s="16"/>
      <c r="W1865" s="16"/>
      <c r="X1865" s="16"/>
      <c r="Z1865" s="16"/>
    </row>
    <row r="1866">
      <c r="T1866" s="16"/>
      <c r="U1866" s="16"/>
      <c r="V1866" s="16"/>
      <c r="W1866" s="16"/>
      <c r="X1866" s="16"/>
      <c r="Z1866" s="16"/>
    </row>
    <row r="1867">
      <c r="T1867" s="16"/>
      <c r="U1867" s="16"/>
      <c r="V1867" s="16"/>
      <c r="W1867" s="16"/>
      <c r="X1867" s="16"/>
      <c r="Z1867" s="16"/>
    </row>
    <row r="1868">
      <c r="T1868" s="16"/>
      <c r="U1868" s="16"/>
      <c r="V1868" s="16"/>
      <c r="W1868" s="16"/>
      <c r="X1868" s="16"/>
      <c r="Z1868" s="16"/>
    </row>
    <row r="1869">
      <c r="T1869" s="16"/>
      <c r="U1869" s="16"/>
      <c r="V1869" s="16"/>
      <c r="W1869" s="16"/>
      <c r="X1869" s="16"/>
      <c r="Z1869" s="16"/>
    </row>
    <row r="1870">
      <c r="T1870" s="16"/>
      <c r="U1870" s="16"/>
      <c r="V1870" s="16"/>
      <c r="W1870" s="16"/>
      <c r="X1870" s="16"/>
      <c r="Z1870" s="16"/>
    </row>
    <row r="1871">
      <c r="T1871" s="16"/>
      <c r="U1871" s="16"/>
      <c r="V1871" s="16"/>
      <c r="W1871" s="16"/>
      <c r="X1871" s="16"/>
      <c r="Z1871" s="16"/>
    </row>
    <row r="1872">
      <c r="T1872" s="16"/>
      <c r="U1872" s="16"/>
      <c r="V1872" s="16"/>
      <c r="W1872" s="16"/>
      <c r="X1872" s="16"/>
      <c r="Z1872" s="16"/>
    </row>
    <row r="1873">
      <c r="T1873" s="16"/>
      <c r="U1873" s="16"/>
      <c r="V1873" s="16"/>
      <c r="W1873" s="16"/>
      <c r="X1873" s="16"/>
      <c r="Z1873" s="16"/>
    </row>
    <row r="1874">
      <c r="T1874" s="16"/>
      <c r="U1874" s="16"/>
      <c r="V1874" s="16"/>
      <c r="W1874" s="16"/>
      <c r="X1874" s="16"/>
      <c r="Z1874" s="16"/>
    </row>
    <row r="1875">
      <c r="T1875" s="16"/>
      <c r="U1875" s="16"/>
      <c r="V1875" s="16"/>
      <c r="W1875" s="16"/>
      <c r="X1875" s="16"/>
      <c r="Z1875" s="16"/>
    </row>
    <row r="1876">
      <c r="T1876" s="16"/>
      <c r="U1876" s="16"/>
      <c r="V1876" s="16"/>
      <c r="W1876" s="16"/>
      <c r="X1876" s="16"/>
      <c r="Z1876" s="16"/>
    </row>
    <row r="1877">
      <c r="T1877" s="16"/>
      <c r="U1877" s="16"/>
      <c r="V1877" s="16"/>
      <c r="W1877" s="16"/>
      <c r="X1877" s="16"/>
      <c r="Z1877" s="16"/>
    </row>
    <row r="1878">
      <c r="T1878" s="16"/>
      <c r="U1878" s="16"/>
      <c r="V1878" s="16"/>
      <c r="W1878" s="16"/>
      <c r="X1878" s="16"/>
      <c r="Z1878" s="16"/>
    </row>
    <row r="1879">
      <c r="T1879" s="16"/>
      <c r="U1879" s="16"/>
      <c r="V1879" s="16"/>
      <c r="W1879" s="16"/>
      <c r="X1879" s="16"/>
      <c r="Z1879" s="16"/>
    </row>
    <row r="1880">
      <c r="T1880" s="16"/>
      <c r="U1880" s="16"/>
      <c r="V1880" s="16"/>
      <c r="W1880" s="16"/>
      <c r="X1880" s="16"/>
      <c r="Z1880" s="16"/>
    </row>
    <row r="1881">
      <c r="T1881" s="16"/>
      <c r="U1881" s="16"/>
      <c r="V1881" s="16"/>
      <c r="W1881" s="16"/>
      <c r="X1881" s="16"/>
      <c r="Z1881" s="16"/>
    </row>
    <row r="1882">
      <c r="T1882" s="16"/>
      <c r="U1882" s="16"/>
      <c r="V1882" s="16"/>
      <c r="W1882" s="16"/>
      <c r="X1882" s="16"/>
      <c r="Z1882" s="16"/>
    </row>
    <row r="1883">
      <c r="T1883" s="16"/>
      <c r="U1883" s="16"/>
      <c r="V1883" s="16"/>
      <c r="W1883" s="16"/>
      <c r="X1883" s="16"/>
      <c r="Z1883" s="16"/>
    </row>
    <row r="1884">
      <c r="T1884" s="16"/>
      <c r="U1884" s="16"/>
      <c r="V1884" s="16"/>
      <c r="W1884" s="16"/>
      <c r="X1884" s="16"/>
      <c r="Z1884" s="16"/>
    </row>
    <row r="1885">
      <c r="T1885" s="16"/>
      <c r="U1885" s="16"/>
      <c r="V1885" s="16"/>
      <c r="W1885" s="16"/>
      <c r="X1885" s="16"/>
      <c r="Z1885" s="16"/>
    </row>
    <row r="1886">
      <c r="T1886" s="16"/>
      <c r="U1886" s="16"/>
      <c r="V1886" s="16"/>
      <c r="W1886" s="16"/>
      <c r="X1886" s="16"/>
      <c r="Z1886" s="16"/>
    </row>
    <row r="1887">
      <c r="T1887" s="16"/>
      <c r="U1887" s="16"/>
      <c r="V1887" s="16"/>
      <c r="W1887" s="16"/>
      <c r="X1887" s="16"/>
      <c r="Z1887" s="16"/>
    </row>
    <row r="1888">
      <c r="T1888" s="16"/>
      <c r="U1888" s="16"/>
      <c r="V1888" s="16"/>
      <c r="W1888" s="16"/>
      <c r="X1888" s="16"/>
      <c r="Z1888" s="16"/>
    </row>
    <row r="1889">
      <c r="T1889" s="16"/>
      <c r="U1889" s="16"/>
      <c r="V1889" s="16"/>
      <c r="W1889" s="16"/>
      <c r="X1889" s="16"/>
      <c r="Z1889" s="16"/>
    </row>
    <row r="1890">
      <c r="T1890" s="16"/>
      <c r="U1890" s="16"/>
      <c r="V1890" s="16"/>
      <c r="W1890" s="16"/>
      <c r="X1890" s="16"/>
      <c r="Z1890" s="16"/>
    </row>
    <row r="1891">
      <c r="T1891" s="16"/>
      <c r="U1891" s="16"/>
      <c r="V1891" s="16"/>
      <c r="W1891" s="16"/>
      <c r="X1891" s="16"/>
      <c r="Z1891" s="16"/>
    </row>
    <row r="1892">
      <c r="T1892" s="16"/>
      <c r="U1892" s="16"/>
      <c r="V1892" s="16"/>
      <c r="W1892" s="16"/>
      <c r="X1892" s="16"/>
      <c r="Z1892" s="16"/>
    </row>
    <row r="1893">
      <c r="T1893" s="16"/>
      <c r="U1893" s="16"/>
      <c r="V1893" s="16"/>
      <c r="W1893" s="16"/>
      <c r="X1893" s="16"/>
      <c r="Z1893" s="16"/>
    </row>
    <row r="1894">
      <c r="T1894" s="16"/>
      <c r="U1894" s="16"/>
      <c r="V1894" s="16"/>
      <c r="W1894" s="16"/>
      <c r="X1894" s="16"/>
      <c r="Z1894" s="16"/>
    </row>
    <row r="1895">
      <c r="T1895" s="16"/>
      <c r="U1895" s="16"/>
      <c r="V1895" s="16"/>
      <c r="W1895" s="16"/>
      <c r="X1895" s="16"/>
      <c r="Z1895" s="16"/>
    </row>
    <row r="1896">
      <c r="T1896" s="16"/>
      <c r="U1896" s="16"/>
      <c r="V1896" s="16"/>
      <c r="W1896" s="16"/>
      <c r="X1896" s="16"/>
      <c r="Z1896" s="16"/>
    </row>
    <row r="1897">
      <c r="T1897" s="16"/>
      <c r="U1897" s="16"/>
      <c r="V1897" s="16"/>
      <c r="W1897" s="16"/>
      <c r="X1897" s="16"/>
      <c r="Z1897" s="16"/>
    </row>
    <row r="1898">
      <c r="T1898" s="16"/>
      <c r="U1898" s="16"/>
      <c r="V1898" s="16"/>
      <c r="W1898" s="16"/>
      <c r="X1898" s="16"/>
      <c r="Z1898" s="16"/>
    </row>
    <row r="1899">
      <c r="T1899" s="16"/>
      <c r="U1899" s="16"/>
      <c r="V1899" s="16"/>
      <c r="W1899" s="16"/>
      <c r="X1899" s="16"/>
      <c r="Z1899" s="16"/>
    </row>
    <row r="1900">
      <c r="T1900" s="16"/>
      <c r="U1900" s="16"/>
      <c r="V1900" s="16"/>
      <c r="W1900" s="16"/>
      <c r="X1900" s="16"/>
      <c r="Z1900" s="16"/>
    </row>
    <row r="1901">
      <c r="T1901" s="16"/>
      <c r="U1901" s="16"/>
      <c r="V1901" s="16"/>
      <c r="W1901" s="16"/>
      <c r="X1901" s="16"/>
      <c r="Z1901" s="16"/>
    </row>
    <row r="1902">
      <c r="T1902" s="16"/>
      <c r="U1902" s="16"/>
      <c r="V1902" s="16"/>
      <c r="W1902" s="16"/>
      <c r="X1902" s="16"/>
      <c r="Z1902" s="16"/>
    </row>
    <row r="1903">
      <c r="T1903" s="16"/>
      <c r="U1903" s="16"/>
      <c r="V1903" s="16"/>
      <c r="W1903" s="16"/>
      <c r="X1903" s="16"/>
      <c r="Z1903" s="16"/>
    </row>
    <row r="1904">
      <c r="T1904" s="16"/>
      <c r="U1904" s="16"/>
      <c r="V1904" s="16"/>
      <c r="W1904" s="16"/>
      <c r="X1904" s="16"/>
      <c r="Z1904" s="16"/>
    </row>
    <row r="1905">
      <c r="T1905" s="16"/>
      <c r="U1905" s="16"/>
      <c r="V1905" s="16"/>
      <c r="W1905" s="16"/>
      <c r="X1905" s="16"/>
      <c r="Z1905" s="16"/>
    </row>
    <row r="1906">
      <c r="T1906" s="16"/>
      <c r="U1906" s="16"/>
      <c r="V1906" s="16"/>
      <c r="W1906" s="16"/>
      <c r="X1906" s="16"/>
      <c r="Z1906" s="16"/>
    </row>
    <row r="1907">
      <c r="T1907" s="16"/>
      <c r="U1907" s="16"/>
      <c r="V1907" s="16"/>
      <c r="W1907" s="16"/>
      <c r="X1907" s="16"/>
      <c r="Z1907" s="16"/>
    </row>
    <row r="1908">
      <c r="T1908" s="16"/>
      <c r="U1908" s="16"/>
      <c r="V1908" s="16"/>
      <c r="W1908" s="16"/>
      <c r="X1908" s="16"/>
      <c r="Z1908" s="16"/>
    </row>
    <row r="1909">
      <c r="T1909" s="16"/>
      <c r="U1909" s="16"/>
      <c r="V1909" s="16"/>
      <c r="W1909" s="16"/>
      <c r="X1909" s="16"/>
      <c r="Z1909" s="16"/>
    </row>
    <row r="1910">
      <c r="T1910" s="16"/>
      <c r="U1910" s="16"/>
      <c r="V1910" s="16"/>
      <c r="W1910" s="16"/>
      <c r="X1910" s="16"/>
      <c r="Z1910" s="16"/>
    </row>
    <row r="1911">
      <c r="T1911" s="16"/>
      <c r="U1911" s="16"/>
      <c r="V1911" s="16"/>
      <c r="W1911" s="16"/>
      <c r="X1911" s="16"/>
      <c r="Z1911" s="16"/>
    </row>
    <row r="1912">
      <c r="T1912" s="16"/>
      <c r="U1912" s="16"/>
      <c r="V1912" s="16"/>
      <c r="W1912" s="16"/>
      <c r="X1912" s="16"/>
      <c r="Z1912" s="16"/>
    </row>
    <row r="1913">
      <c r="T1913" s="16"/>
      <c r="U1913" s="16"/>
      <c r="V1913" s="16"/>
      <c r="W1913" s="16"/>
      <c r="X1913" s="16"/>
      <c r="Z1913" s="16"/>
    </row>
    <row r="1914">
      <c r="T1914" s="16"/>
      <c r="U1914" s="16"/>
      <c r="V1914" s="16"/>
      <c r="W1914" s="16"/>
      <c r="X1914" s="16"/>
      <c r="Z1914" s="16"/>
    </row>
    <row r="1915">
      <c r="T1915" s="16"/>
      <c r="U1915" s="16"/>
      <c r="V1915" s="16"/>
      <c r="W1915" s="16"/>
      <c r="X1915" s="16"/>
      <c r="Z1915" s="16"/>
    </row>
    <row r="1916">
      <c r="T1916" s="16"/>
      <c r="U1916" s="16"/>
      <c r="V1916" s="16"/>
      <c r="W1916" s="16"/>
      <c r="X1916" s="16"/>
      <c r="Z1916" s="16"/>
    </row>
    <row r="1917">
      <c r="T1917" s="16"/>
      <c r="U1917" s="16"/>
      <c r="V1917" s="16"/>
      <c r="W1917" s="16"/>
      <c r="X1917" s="16"/>
      <c r="Z1917" s="16"/>
    </row>
    <row r="1918">
      <c r="T1918" s="16"/>
      <c r="U1918" s="16"/>
      <c r="V1918" s="16"/>
      <c r="W1918" s="16"/>
      <c r="X1918" s="16"/>
      <c r="Z1918" s="16"/>
    </row>
    <row r="1919">
      <c r="T1919" s="16"/>
      <c r="U1919" s="16"/>
      <c r="V1919" s="16"/>
      <c r="W1919" s="16"/>
      <c r="X1919" s="16"/>
      <c r="Z1919" s="16"/>
    </row>
    <row r="1920">
      <c r="T1920" s="16"/>
      <c r="U1920" s="16"/>
      <c r="V1920" s="16"/>
      <c r="W1920" s="16"/>
      <c r="X1920" s="16"/>
      <c r="Z1920" s="16"/>
    </row>
    <row r="1921">
      <c r="T1921" s="16"/>
      <c r="U1921" s="16"/>
      <c r="V1921" s="16"/>
      <c r="W1921" s="16"/>
      <c r="X1921" s="16"/>
      <c r="Z1921" s="16"/>
    </row>
    <row r="1922">
      <c r="T1922" s="16"/>
      <c r="U1922" s="16"/>
      <c r="V1922" s="16"/>
      <c r="W1922" s="16"/>
      <c r="X1922" s="16"/>
      <c r="Z1922" s="16"/>
    </row>
    <row r="1923">
      <c r="T1923" s="16"/>
      <c r="U1923" s="16"/>
      <c r="V1923" s="16"/>
      <c r="W1923" s="16"/>
      <c r="X1923" s="16"/>
      <c r="Z1923" s="16"/>
    </row>
    <row r="1924">
      <c r="T1924" s="16"/>
      <c r="U1924" s="16"/>
      <c r="V1924" s="16"/>
      <c r="W1924" s="16"/>
      <c r="X1924" s="16"/>
      <c r="Z1924" s="16"/>
    </row>
    <row r="1925">
      <c r="T1925" s="16"/>
      <c r="U1925" s="16"/>
      <c r="V1925" s="16"/>
      <c r="W1925" s="16"/>
      <c r="X1925" s="16"/>
      <c r="Z1925" s="16"/>
    </row>
    <row r="1926">
      <c r="T1926" s="16"/>
      <c r="U1926" s="16"/>
      <c r="V1926" s="16"/>
      <c r="W1926" s="16"/>
      <c r="X1926" s="16"/>
      <c r="Z1926" s="16"/>
    </row>
    <row r="1927">
      <c r="T1927" s="16"/>
      <c r="U1927" s="16"/>
      <c r="V1927" s="16"/>
      <c r="W1927" s="16"/>
      <c r="X1927" s="16"/>
      <c r="Z1927" s="16"/>
    </row>
    <row r="1928">
      <c r="T1928" s="16"/>
      <c r="U1928" s="16"/>
      <c r="V1928" s="16"/>
      <c r="W1928" s="16"/>
      <c r="X1928" s="16"/>
      <c r="Z1928" s="16"/>
    </row>
    <row r="1929">
      <c r="T1929" s="16"/>
      <c r="U1929" s="16"/>
      <c r="V1929" s="16"/>
      <c r="W1929" s="16"/>
      <c r="X1929" s="16"/>
      <c r="Z1929" s="16"/>
    </row>
    <row r="1930">
      <c r="T1930" s="16"/>
      <c r="U1930" s="16"/>
      <c r="V1930" s="16"/>
      <c r="W1930" s="16"/>
      <c r="X1930" s="16"/>
      <c r="Z1930" s="16"/>
    </row>
    <row r="1931">
      <c r="T1931" s="16"/>
      <c r="U1931" s="16"/>
      <c r="V1931" s="16"/>
      <c r="W1931" s="16"/>
      <c r="X1931" s="16"/>
      <c r="Z1931" s="16"/>
    </row>
    <row r="1932">
      <c r="T1932" s="16"/>
      <c r="U1932" s="16"/>
      <c r="V1932" s="16"/>
      <c r="W1932" s="16"/>
      <c r="X1932" s="16"/>
      <c r="Z1932" s="16"/>
    </row>
    <row r="1933">
      <c r="T1933" s="16"/>
      <c r="U1933" s="16"/>
      <c r="V1933" s="16"/>
      <c r="W1933" s="16"/>
      <c r="X1933" s="16"/>
      <c r="Z1933" s="16"/>
    </row>
    <row r="1934">
      <c r="T1934" s="16"/>
      <c r="U1934" s="16"/>
      <c r="V1934" s="16"/>
      <c r="W1934" s="16"/>
      <c r="X1934" s="16"/>
      <c r="Z1934" s="16"/>
    </row>
    <row r="1935">
      <c r="T1935" s="16"/>
      <c r="U1935" s="16"/>
      <c r="V1935" s="16"/>
      <c r="W1935" s="16"/>
      <c r="X1935" s="16"/>
      <c r="Z1935" s="16"/>
    </row>
    <row r="1936">
      <c r="T1936" s="16"/>
      <c r="U1936" s="16"/>
      <c r="V1936" s="16"/>
      <c r="W1936" s="16"/>
      <c r="X1936" s="16"/>
      <c r="Z1936" s="16"/>
    </row>
    <row r="1937">
      <c r="T1937" s="16"/>
      <c r="U1937" s="16"/>
      <c r="V1937" s="16"/>
      <c r="W1937" s="16"/>
      <c r="X1937" s="16"/>
      <c r="Z1937" s="16"/>
    </row>
    <row r="1938">
      <c r="T1938" s="16"/>
      <c r="U1938" s="16"/>
      <c r="V1938" s="16"/>
      <c r="W1938" s="16"/>
      <c r="X1938" s="16"/>
      <c r="Z1938" s="16"/>
    </row>
    <row r="1939">
      <c r="T1939" s="16"/>
      <c r="U1939" s="16"/>
      <c r="V1939" s="16"/>
      <c r="W1939" s="16"/>
      <c r="X1939" s="16"/>
      <c r="Z1939" s="16"/>
    </row>
    <row r="1940">
      <c r="T1940" s="16"/>
      <c r="U1940" s="16"/>
      <c r="V1940" s="16"/>
      <c r="W1940" s="16"/>
      <c r="X1940" s="16"/>
      <c r="Z1940" s="16"/>
    </row>
    <row r="1941">
      <c r="T1941" s="16"/>
      <c r="U1941" s="16"/>
      <c r="V1941" s="16"/>
      <c r="W1941" s="16"/>
      <c r="X1941" s="16"/>
      <c r="Z1941" s="16"/>
    </row>
    <row r="1942">
      <c r="T1942" s="16"/>
      <c r="U1942" s="16"/>
      <c r="V1942" s="16"/>
      <c r="W1942" s="16"/>
      <c r="X1942" s="16"/>
      <c r="Z1942" s="16"/>
    </row>
    <row r="1943">
      <c r="T1943" s="16"/>
      <c r="U1943" s="16"/>
      <c r="V1943" s="16"/>
      <c r="W1943" s="16"/>
      <c r="X1943" s="16"/>
      <c r="Z1943" s="16"/>
    </row>
    <row r="1944">
      <c r="T1944" s="16"/>
      <c r="U1944" s="16"/>
      <c r="V1944" s="16"/>
      <c r="W1944" s="16"/>
      <c r="X1944" s="16"/>
      <c r="Z1944" s="16"/>
    </row>
    <row r="1945">
      <c r="T1945" s="16"/>
      <c r="U1945" s="16"/>
      <c r="V1945" s="16"/>
      <c r="W1945" s="16"/>
      <c r="X1945" s="16"/>
      <c r="Z1945" s="16"/>
    </row>
    <row r="1946">
      <c r="T1946" s="16"/>
      <c r="U1946" s="16"/>
      <c r="V1946" s="16"/>
      <c r="W1946" s="16"/>
      <c r="X1946" s="16"/>
      <c r="Z1946" s="16"/>
    </row>
    <row r="1947">
      <c r="T1947" s="16"/>
      <c r="U1947" s="16"/>
      <c r="V1947" s="16"/>
      <c r="W1947" s="16"/>
      <c r="X1947" s="16"/>
      <c r="Z1947" s="16"/>
    </row>
    <row r="1948">
      <c r="T1948" s="16"/>
      <c r="U1948" s="16"/>
      <c r="V1948" s="16"/>
      <c r="W1948" s="16"/>
      <c r="X1948" s="16"/>
      <c r="Z1948" s="16"/>
    </row>
    <row r="1949">
      <c r="T1949" s="16"/>
      <c r="U1949" s="16"/>
      <c r="V1949" s="16"/>
      <c r="W1949" s="16"/>
      <c r="X1949" s="16"/>
      <c r="Z1949" s="16"/>
    </row>
    <row r="1950">
      <c r="T1950" s="16"/>
      <c r="U1950" s="16"/>
      <c r="V1950" s="16"/>
      <c r="W1950" s="16"/>
      <c r="X1950" s="16"/>
      <c r="Z1950" s="16"/>
    </row>
    <row r="1951">
      <c r="T1951" s="16"/>
      <c r="U1951" s="16"/>
      <c r="V1951" s="16"/>
      <c r="W1951" s="16"/>
      <c r="X1951" s="16"/>
      <c r="Z1951" s="16"/>
    </row>
    <row r="1952">
      <c r="T1952" s="16"/>
      <c r="U1952" s="16"/>
      <c r="V1952" s="16"/>
      <c r="W1952" s="16"/>
      <c r="X1952" s="16"/>
      <c r="Z1952" s="16"/>
    </row>
    <row r="1953">
      <c r="T1953" s="16"/>
      <c r="U1953" s="16"/>
      <c r="V1953" s="16"/>
      <c r="W1953" s="16"/>
      <c r="X1953" s="16"/>
      <c r="Z1953" s="16"/>
    </row>
    <row r="1954">
      <c r="T1954" s="16"/>
      <c r="U1954" s="16"/>
      <c r="V1954" s="16"/>
      <c r="W1954" s="16"/>
      <c r="X1954" s="16"/>
      <c r="Z1954" s="16"/>
    </row>
    <row r="1955">
      <c r="T1955" s="16"/>
      <c r="U1955" s="16"/>
      <c r="V1955" s="16"/>
      <c r="W1955" s="16"/>
      <c r="X1955" s="16"/>
      <c r="Z1955" s="16"/>
    </row>
    <row r="1956">
      <c r="T1956" s="16"/>
      <c r="U1956" s="16"/>
      <c r="V1956" s="16"/>
      <c r="W1956" s="16"/>
      <c r="X1956" s="16"/>
      <c r="Z1956" s="16"/>
    </row>
    <row r="1957">
      <c r="T1957" s="16"/>
      <c r="U1957" s="16"/>
      <c r="V1957" s="16"/>
      <c r="W1957" s="16"/>
      <c r="X1957" s="16"/>
      <c r="Z1957" s="16"/>
    </row>
    <row r="1958">
      <c r="T1958" s="16"/>
      <c r="U1958" s="16"/>
      <c r="V1958" s="16"/>
      <c r="W1958" s="16"/>
      <c r="X1958" s="16"/>
      <c r="Z1958" s="16"/>
    </row>
    <row r="1959">
      <c r="T1959" s="16"/>
      <c r="U1959" s="16"/>
      <c r="V1959" s="16"/>
      <c r="W1959" s="16"/>
      <c r="X1959" s="16"/>
      <c r="Z1959" s="16"/>
    </row>
    <row r="1960">
      <c r="T1960" s="16"/>
      <c r="U1960" s="16"/>
      <c r="V1960" s="16"/>
      <c r="W1960" s="16"/>
      <c r="X1960" s="16"/>
      <c r="Z1960" s="16"/>
    </row>
    <row r="1961">
      <c r="T1961" s="16"/>
      <c r="U1961" s="16"/>
      <c r="V1961" s="16"/>
      <c r="W1961" s="16"/>
      <c r="X1961" s="16"/>
      <c r="Z1961" s="16"/>
    </row>
    <row r="1962">
      <c r="T1962" s="16"/>
      <c r="U1962" s="16"/>
      <c r="V1962" s="16"/>
      <c r="W1962" s="16"/>
      <c r="X1962" s="16"/>
      <c r="Z1962" s="16"/>
    </row>
    <row r="1963">
      <c r="T1963" s="16"/>
      <c r="U1963" s="16"/>
      <c r="V1963" s="16"/>
      <c r="W1963" s="16"/>
      <c r="X1963" s="16"/>
      <c r="Z1963" s="16"/>
    </row>
    <row r="1964">
      <c r="T1964" s="16"/>
      <c r="U1964" s="16"/>
      <c r="V1964" s="16"/>
      <c r="W1964" s="16"/>
      <c r="X1964" s="16"/>
      <c r="Z1964" s="16"/>
    </row>
    <row r="1965">
      <c r="T1965" s="16"/>
      <c r="U1965" s="16"/>
      <c r="V1965" s="16"/>
      <c r="W1965" s="16"/>
      <c r="X1965" s="16"/>
      <c r="Z1965" s="16"/>
    </row>
    <row r="1966">
      <c r="T1966" s="16"/>
      <c r="U1966" s="16"/>
      <c r="V1966" s="16"/>
      <c r="W1966" s="16"/>
      <c r="X1966" s="16"/>
      <c r="Z1966" s="16"/>
    </row>
    <row r="1967">
      <c r="T1967" s="16"/>
      <c r="U1967" s="16"/>
      <c r="V1967" s="16"/>
      <c r="W1967" s="16"/>
      <c r="X1967" s="16"/>
      <c r="Z1967" s="16"/>
    </row>
    <row r="1968">
      <c r="T1968" s="16"/>
      <c r="U1968" s="16"/>
      <c r="V1968" s="16"/>
      <c r="W1968" s="16"/>
      <c r="X1968" s="16"/>
      <c r="Z1968" s="16"/>
    </row>
    <row r="1969">
      <c r="T1969" s="16"/>
      <c r="U1969" s="16"/>
      <c r="V1969" s="16"/>
      <c r="W1969" s="16"/>
      <c r="X1969" s="16"/>
      <c r="Z1969" s="16"/>
    </row>
    <row r="1970">
      <c r="T1970" s="16"/>
      <c r="U1970" s="16"/>
      <c r="V1970" s="16"/>
      <c r="W1970" s="16"/>
      <c r="X1970" s="16"/>
      <c r="Z1970" s="16"/>
    </row>
    <row r="1971">
      <c r="T1971" s="16"/>
      <c r="U1971" s="16"/>
      <c r="V1971" s="16"/>
      <c r="W1971" s="16"/>
      <c r="X1971" s="16"/>
      <c r="Z1971" s="16"/>
    </row>
    <row r="1972">
      <c r="T1972" s="16"/>
      <c r="U1972" s="16"/>
      <c r="V1972" s="16"/>
      <c r="W1972" s="16"/>
      <c r="X1972" s="16"/>
      <c r="Z1972" s="16"/>
    </row>
    <row r="1973">
      <c r="T1973" s="16"/>
      <c r="U1973" s="16"/>
      <c r="V1973" s="16"/>
      <c r="W1973" s="16"/>
      <c r="X1973" s="16"/>
      <c r="Z1973" s="16"/>
    </row>
    <row r="1974">
      <c r="T1974" s="16"/>
      <c r="U1974" s="16"/>
      <c r="V1974" s="16"/>
      <c r="W1974" s="16"/>
      <c r="X1974" s="16"/>
      <c r="Z1974" s="16"/>
    </row>
    <row r="1975">
      <c r="T1975" s="16"/>
      <c r="U1975" s="16"/>
      <c r="V1975" s="16"/>
      <c r="W1975" s="16"/>
      <c r="X1975" s="16"/>
      <c r="Z1975" s="16"/>
    </row>
    <row r="1976">
      <c r="T1976" s="16"/>
      <c r="U1976" s="16"/>
      <c r="V1976" s="16"/>
      <c r="W1976" s="16"/>
      <c r="X1976" s="16"/>
      <c r="Z1976" s="16"/>
    </row>
    <row r="1977">
      <c r="T1977" s="16"/>
      <c r="U1977" s="16"/>
      <c r="V1977" s="16"/>
      <c r="W1977" s="16"/>
      <c r="X1977" s="16"/>
      <c r="Z1977" s="16"/>
    </row>
    <row r="1978">
      <c r="T1978" s="16"/>
      <c r="U1978" s="16"/>
      <c r="V1978" s="16"/>
      <c r="W1978" s="16"/>
      <c r="X1978" s="16"/>
      <c r="Z1978" s="16"/>
    </row>
    <row r="1979">
      <c r="T1979" s="16"/>
      <c r="U1979" s="16"/>
      <c r="V1979" s="16"/>
      <c r="W1979" s="16"/>
      <c r="X1979" s="16"/>
      <c r="Z1979" s="16"/>
    </row>
    <row r="1980">
      <c r="T1980" s="16"/>
      <c r="U1980" s="16"/>
      <c r="V1980" s="16"/>
      <c r="W1980" s="16"/>
      <c r="X1980" s="16"/>
      <c r="Z1980" s="16"/>
    </row>
    <row r="1981">
      <c r="T1981" s="16"/>
      <c r="U1981" s="16"/>
      <c r="V1981" s="16"/>
      <c r="W1981" s="16"/>
      <c r="X1981" s="16"/>
      <c r="Z1981" s="16"/>
    </row>
    <row r="1982">
      <c r="T1982" s="16"/>
      <c r="U1982" s="16"/>
      <c r="V1982" s="16"/>
      <c r="W1982" s="16"/>
      <c r="X1982" s="16"/>
      <c r="Z1982" s="16"/>
    </row>
    <row r="1983">
      <c r="T1983" s="16"/>
      <c r="U1983" s="16"/>
      <c r="V1983" s="16"/>
      <c r="W1983" s="16"/>
      <c r="X1983" s="16"/>
      <c r="Z1983" s="16"/>
    </row>
    <row r="1984">
      <c r="T1984" s="16"/>
      <c r="U1984" s="16"/>
      <c r="V1984" s="16"/>
      <c r="W1984" s="16"/>
      <c r="X1984" s="16"/>
      <c r="Z1984" s="16"/>
    </row>
    <row r="1985">
      <c r="T1985" s="16"/>
      <c r="U1985" s="16"/>
      <c r="V1985" s="16"/>
      <c r="W1985" s="16"/>
      <c r="X1985" s="16"/>
      <c r="Z1985" s="16"/>
    </row>
    <row r="1986">
      <c r="T1986" s="16"/>
      <c r="U1986" s="16"/>
      <c r="V1986" s="16"/>
      <c r="W1986" s="16"/>
      <c r="X1986" s="16"/>
      <c r="Z1986" s="16"/>
    </row>
    <row r="1987">
      <c r="T1987" s="16"/>
      <c r="U1987" s="16"/>
      <c r="V1987" s="16"/>
      <c r="W1987" s="16"/>
      <c r="X1987" s="16"/>
      <c r="Z1987" s="16"/>
    </row>
    <row r="1988">
      <c r="T1988" s="16"/>
      <c r="U1988" s="16"/>
      <c r="V1988" s="16"/>
      <c r="W1988" s="16"/>
      <c r="X1988" s="16"/>
      <c r="Z1988" s="16"/>
    </row>
    <row r="1989">
      <c r="T1989" s="16"/>
      <c r="U1989" s="16"/>
      <c r="V1989" s="16"/>
      <c r="W1989" s="16"/>
      <c r="X1989" s="16"/>
      <c r="Z1989" s="16"/>
    </row>
    <row r="1990">
      <c r="T1990" s="16"/>
      <c r="U1990" s="16"/>
      <c r="V1990" s="16"/>
      <c r="W1990" s="16"/>
      <c r="X1990" s="16"/>
      <c r="Z1990" s="16"/>
    </row>
    <row r="1991">
      <c r="T1991" s="16"/>
      <c r="U1991" s="16"/>
      <c r="V1991" s="16"/>
      <c r="W1991" s="16"/>
      <c r="X1991" s="16"/>
      <c r="Z1991" s="16"/>
    </row>
    <row r="1992">
      <c r="T1992" s="16"/>
      <c r="U1992" s="16"/>
      <c r="V1992" s="16"/>
      <c r="W1992" s="16"/>
      <c r="X1992" s="16"/>
      <c r="Z1992" s="16"/>
    </row>
    <row r="1993">
      <c r="T1993" s="16"/>
      <c r="U1993" s="16"/>
      <c r="V1993" s="16"/>
      <c r="W1993" s="16"/>
      <c r="X1993" s="16"/>
      <c r="Z1993" s="16"/>
    </row>
    <row r="1994">
      <c r="T1994" s="16"/>
      <c r="U1994" s="16"/>
      <c r="V1994" s="16"/>
      <c r="W1994" s="16"/>
      <c r="X1994" s="16"/>
      <c r="Z1994" s="16"/>
    </row>
    <row r="1995">
      <c r="T1995" s="16"/>
      <c r="U1995" s="16"/>
      <c r="V1995" s="16"/>
      <c r="W1995" s="16"/>
      <c r="X1995" s="16"/>
      <c r="Z1995" s="16"/>
    </row>
    <row r="1996">
      <c r="T1996" s="16"/>
      <c r="U1996" s="16"/>
      <c r="V1996" s="16"/>
      <c r="W1996" s="16"/>
      <c r="X1996" s="16"/>
      <c r="Z1996" s="16"/>
    </row>
    <row r="1997">
      <c r="T1997" s="16"/>
      <c r="U1997" s="16"/>
      <c r="V1997" s="16"/>
      <c r="W1997" s="16"/>
      <c r="X1997" s="16"/>
      <c r="Z1997" s="16"/>
    </row>
    <row r="1998">
      <c r="T1998" s="16"/>
      <c r="U1998" s="16"/>
      <c r="V1998" s="16"/>
      <c r="W1998" s="16"/>
      <c r="X1998" s="16"/>
      <c r="Z1998" s="16"/>
    </row>
    <row r="1999">
      <c r="T1999" s="16"/>
      <c r="U1999" s="16"/>
      <c r="V1999" s="16"/>
      <c r="W1999" s="16"/>
      <c r="X1999" s="16"/>
      <c r="Z1999" s="16"/>
    </row>
    <row r="2000">
      <c r="T2000" s="16"/>
      <c r="U2000" s="16"/>
      <c r="V2000" s="16"/>
      <c r="W2000" s="16"/>
      <c r="X2000" s="16"/>
      <c r="Z2000" s="16"/>
    </row>
    <row r="2001">
      <c r="T2001" s="16"/>
      <c r="U2001" s="16"/>
      <c r="V2001" s="16"/>
      <c r="W2001" s="16"/>
      <c r="X2001" s="16"/>
      <c r="Z2001" s="16"/>
    </row>
    <row r="2002">
      <c r="T2002" s="16"/>
      <c r="U2002" s="16"/>
      <c r="V2002" s="16"/>
      <c r="W2002" s="16"/>
      <c r="X2002" s="16"/>
      <c r="Z2002" s="16"/>
    </row>
    <row r="2003">
      <c r="T2003" s="16"/>
      <c r="U2003" s="16"/>
      <c r="V2003" s="16"/>
      <c r="W2003" s="16"/>
      <c r="X2003" s="16"/>
      <c r="Z2003" s="16"/>
    </row>
    <row r="2004">
      <c r="T2004" s="16"/>
      <c r="U2004" s="16"/>
      <c r="V2004" s="16"/>
      <c r="W2004" s="16"/>
      <c r="X2004" s="16"/>
      <c r="Z2004" s="16"/>
    </row>
    <row r="2005">
      <c r="T2005" s="16"/>
      <c r="U2005" s="16"/>
      <c r="V2005" s="16"/>
      <c r="W2005" s="16"/>
      <c r="X2005" s="16"/>
      <c r="Z2005" s="16"/>
    </row>
    <row r="2006">
      <c r="T2006" s="16"/>
      <c r="U2006" s="16"/>
      <c r="V2006" s="16"/>
      <c r="W2006" s="16"/>
      <c r="X2006" s="16"/>
      <c r="Z2006" s="16"/>
    </row>
    <row r="2007">
      <c r="T2007" s="16"/>
      <c r="U2007" s="16"/>
      <c r="V2007" s="16"/>
      <c r="W2007" s="16"/>
      <c r="X2007" s="16"/>
      <c r="Z2007" s="16"/>
    </row>
    <row r="2008">
      <c r="T2008" s="16"/>
      <c r="U2008" s="16"/>
      <c r="V2008" s="16"/>
      <c r="W2008" s="16"/>
      <c r="X2008" s="16"/>
      <c r="Z2008" s="16"/>
    </row>
    <row r="2009">
      <c r="T2009" s="16"/>
      <c r="U2009" s="16"/>
      <c r="V2009" s="16"/>
      <c r="W2009" s="16"/>
      <c r="X2009" s="16"/>
      <c r="Z2009" s="16"/>
    </row>
    <row r="2010">
      <c r="T2010" s="16"/>
      <c r="U2010" s="16"/>
      <c r="V2010" s="16"/>
      <c r="W2010" s="16"/>
      <c r="X2010" s="16"/>
      <c r="Z2010" s="16"/>
    </row>
    <row r="2011">
      <c r="T2011" s="16"/>
      <c r="U2011" s="16"/>
      <c r="V2011" s="16"/>
      <c r="W2011" s="16"/>
      <c r="X2011" s="16"/>
      <c r="Z2011" s="16"/>
    </row>
    <row r="2012">
      <c r="T2012" s="16"/>
      <c r="U2012" s="16"/>
      <c r="V2012" s="16"/>
      <c r="W2012" s="16"/>
      <c r="X2012" s="16"/>
      <c r="Z2012" s="16"/>
    </row>
    <row r="2013">
      <c r="T2013" s="16"/>
      <c r="U2013" s="16"/>
      <c r="V2013" s="16"/>
      <c r="W2013" s="16"/>
      <c r="X2013" s="16"/>
      <c r="Z2013" s="16"/>
    </row>
    <row r="2014">
      <c r="T2014" s="16"/>
      <c r="U2014" s="16"/>
      <c r="V2014" s="16"/>
      <c r="W2014" s="16"/>
      <c r="X2014" s="16"/>
      <c r="Z2014" s="16"/>
    </row>
    <row r="2015">
      <c r="T2015" s="16"/>
      <c r="U2015" s="16"/>
      <c r="V2015" s="16"/>
      <c r="W2015" s="16"/>
      <c r="X2015" s="16"/>
      <c r="Z2015" s="16"/>
    </row>
    <row r="2016">
      <c r="T2016" s="16"/>
      <c r="U2016" s="16"/>
      <c r="V2016" s="16"/>
      <c r="W2016" s="16"/>
      <c r="X2016" s="16"/>
      <c r="Z2016" s="16"/>
    </row>
    <row r="2017">
      <c r="T2017" s="16"/>
      <c r="U2017" s="16"/>
      <c r="V2017" s="16"/>
      <c r="W2017" s="16"/>
      <c r="X2017" s="16"/>
      <c r="Z2017" s="16"/>
    </row>
    <row r="2018">
      <c r="T2018" s="16"/>
      <c r="U2018" s="16"/>
      <c r="V2018" s="16"/>
      <c r="W2018" s="16"/>
      <c r="X2018" s="16"/>
      <c r="Z2018" s="16"/>
    </row>
    <row r="2019">
      <c r="T2019" s="16"/>
      <c r="U2019" s="16"/>
      <c r="V2019" s="16"/>
      <c r="W2019" s="16"/>
      <c r="X2019" s="16"/>
      <c r="Z2019" s="16"/>
    </row>
    <row r="2020">
      <c r="T2020" s="16"/>
      <c r="U2020" s="16"/>
      <c r="V2020" s="16"/>
      <c r="W2020" s="16"/>
      <c r="X2020" s="16"/>
      <c r="Z2020" s="16"/>
    </row>
    <row r="2021">
      <c r="T2021" s="16"/>
      <c r="U2021" s="16"/>
      <c r="V2021" s="16"/>
      <c r="W2021" s="16"/>
      <c r="X2021" s="16"/>
      <c r="Z2021" s="16"/>
    </row>
    <row r="2022">
      <c r="T2022" s="16"/>
      <c r="U2022" s="16"/>
      <c r="V2022" s="16"/>
      <c r="W2022" s="16"/>
      <c r="X2022" s="16"/>
      <c r="Z2022" s="16"/>
    </row>
    <row r="2023">
      <c r="T2023" s="16"/>
      <c r="U2023" s="16"/>
      <c r="V2023" s="16"/>
      <c r="W2023" s="16"/>
      <c r="X2023" s="16"/>
      <c r="Z2023" s="16"/>
    </row>
    <row r="2024">
      <c r="T2024" s="16"/>
      <c r="U2024" s="16"/>
      <c r="V2024" s="16"/>
      <c r="W2024" s="16"/>
      <c r="X2024" s="16"/>
      <c r="Z2024" s="16"/>
    </row>
    <row r="2025">
      <c r="T2025" s="16"/>
      <c r="U2025" s="16"/>
      <c r="V2025" s="16"/>
      <c r="W2025" s="16"/>
      <c r="X2025" s="16"/>
      <c r="Z2025" s="16"/>
    </row>
    <row r="2026">
      <c r="T2026" s="16"/>
      <c r="U2026" s="16"/>
      <c r="V2026" s="16"/>
      <c r="W2026" s="16"/>
      <c r="X2026" s="16"/>
      <c r="Z2026" s="16"/>
    </row>
    <row r="2027">
      <c r="T2027" s="16"/>
      <c r="U2027" s="16"/>
      <c r="V2027" s="16"/>
      <c r="W2027" s="16"/>
      <c r="X2027" s="16"/>
      <c r="Z2027" s="16"/>
    </row>
    <row r="2028">
      <c r="T2028" s="16"/>
      <c r="U2028" s="16"/>
      <c r="V2028" s="16"/>
      <c r="W2028" s="16"/>
      <c r="X2028" s="16"/>
      <c r="Z2028" s="16"/>
    </row>
    <row r="2029">
      <c r="T2029" s="16"/>
      <c r="U2029" s="16"/>
      <c r="V2029" s="16"/>
      <c r="W2029" s="16"/>
      <c r="X2029" s="16"/>
      <c r="Z2029" s="16"/>
    </row>
    <row r="2030">
      <c r="T2030" s="16"/>
      <c r="U2030" s="16"/>
      <c r="V2030" s="16"/>
      <c r="W2030" s="16"/>
      <c r="X2030" s="16"/>
      <c r="Z2030" s="16"/>
    </row>
    <row r="2031">
      <c r="T2031" s="16"/>
      <c r="U2031" s="16"/>
      <c r="V2031" s="16"/>
      <c r="W2031" s="16"/>
      <c r="X2031" s="16"/>
      <c r="Z2031" s="16"/>
    </row>
    <row r="2032">
      <c r="T2032" s="16"/>
      <c r="U2032" s="16"/>
      <c r="V2032" s="16"/>
      <c r="W2032" s="16"/>
      <c r="X2032" s="16"/>
      <c r="Z2032" s="16"/>
    </row>
    <row r="2033">
      <c r="T2033" s="16"/>
      <c r="U2033" s="16"/>
      <c r="V2033" s="16"/>
      <c r="W2033" s="16"/>
      <c r="X2033" s="16"/>
      <c r="Z2033" s="16"/>
    </row>
    <row r="2034">
      <c r="T2034" s="16"/>
      <c r="U2034" s="16"/>
      <c r="V2034" s="16"/>
      <c r="W2034" s="16"/>
      <c r="X2034" s="16"/>
      <c r="Z2034" s="16"/>
    </row>
    <row r="2035">
      <c r="T2035" s="16"/>
      <c r="U2035" s="16"/>
      <c r="V2035" s="16"/>
      <c r="W2035" s="16"/>
      <c r="X2035" s="16"/>
      <c r="Z2035" s="16"/>
    </row>
    <row r="2036">
      <c r="T2036" s="16"/>
      <c r="U2036" s="16"/>
      <c r="V2036" s="16"/>
      <c r="W2036" s="16"/>
      <c r="X2036" s="16"/>
      <c r="Z2036" s="16"/>
    </row>
    <row r="2037">
      <c r="T2037" s="16"/>
      <c r="U2037" s="16"/>
      <c r="V2037" s="16"/>
      <c r="W2037" s="16"/>
      <c r="X2037" s="16"/>
      <c r="Z2037" s="16"/>
    </row>
    <row r="2038">
      <c r="T2038" s="16"/>
      <c r="U2038" s="16"/>
      <c r="V2038" s="16"/>
      <c r="W2038" s="16"/>
      <c r="X2038" s="16"/>
      <c r="Z2038" s="16"/>
    </row>
    <row r="2039">
      <c r="T2039" s="16"/>
      <c r="U2039" s="16"/>
      <c r="V2039" s="16"/>
      <c r="W2039" s="16"/>
      <c r="X2039" s="16"/>
      <c r="Z2039" s="16"/>
    </row>
    <row r="2040">
      <c r="T2040" s="16"/>
      <c r="U2040" s="16"/>
      <c r="V2040" s="16"/>
      <c r="W2040" s="16"/>
      <c r="X2040" s="16"/>
      <c r="Z2040" s="16"/>
    </row>
    <row r="2041">
      <c r="T2041" s="16"/>
      <c r="U2041" s="16"/>
      <c r="V2041" s="16"/>
      <c r="W2041" s="16"/>
      <c r="X2041" s="16"/>
      <c r="Z2041" s="16"/>
    </row>
    <row r="2042">
      <c r="T2042" s="16"/>
      <c r="U2042" s="16"/>
      <c r="V2042" s="16"/>
      <c r="W2042" s="16"/>
      <c r="X2042" s="16"/>
      <c r="Z2042" s="16"/>
    </row>
    <row r="2043">
      <c r="T2043" s="16"/>
      <c r="U2043" s="16"/>
      <c r="V2043" s="16"/>
      <c r="W2043" s="16"/>
      <c r="X2043" s="16"/>
      <c r="Z2043" s="16"/>
    </row>
    <row r="2044">
      <c r="T2044" s="16"/>
      <c r="U2044" s="16"/>
      <c r="V2044" s="16"/>
      <c r="W2044" s="16"/>
      <c r="X2044" s="16"/>
      <c r="Z2044" s="16"/>
    </row>
    <row r="2045">
      <c r="T2045" s="16"/>
      <c r="U2045" s="16"/>
      <c r="V2045" s="16"/>
      <c r="W2045" s="16"/>
      <c r="X2045" s="16"/>
      <c r="Z2045" s="16"/>
    </row>
    <row r="2046">
      <c r="T2046" s="16"/>
      <c r="U2046" s="16"/>
      <c r="V2046" s="16"/>
      <c r="W2046" s="16"/>
      <c r="X2046" s="16"/>
      <c r="Z2046" s="16"/>
    </row>
    <row r="2047">
      <c r="T2047" s="16"/>
      <c r="U2047" s="16"/>
      <c r="V2047" s="16"/>
      <c r="W2047" s="16"/>
      <c r="X2047" s="16"/>
      <c r="Z2047" s="16"/>
    </row>
    <row r="2048">
      <c r="T2048" s="16"/>
      <c r="U2048" s="16"/>
      <c r="V2048" s="16"/>
      <c r="W2048" s="16"/>
      <c r="X2048" s="16"/>
      <c r="Z2048" s="16"/>
    </row>
    <row r="2049">
      <c r="T2049" s="16"/>
      <c r="U2049" s="16"/>
      <c r="V2049" s="16"/>
      <c r="W2049" s="16"/>
      <c r="X2049" s="16"/>
      <c r="Z2049" s="16"/>
    </row>
    <row r="2050">
      <c r="T2050" s="16"/>
      <c r="U2050" s="16"/>
      <c r="V2050" s="16"/>
      <c r="W2050" s="16"/>
      <c r="X2050" s="16"/>
      <c r="Z2050" s="16"/>
    </row>
    <row r="2051">
      <c r="T2051" s="16"/>
      <c r="U2051" s="16"/>
      <c r="V2051" s="16"/>
      <c r="W2051" s="16"/>
      <c r="X2051" s="16"/>
      <c r="Z2051" s="16"/>
    </row>
    <row r="2052">
      <c r="T2052" s="16"/>
      <c r="U2052" s="16"/>
      <c r="V2052" s="16"/>
      <c r="W2052" s="16"/>
      <c r="X2052" s="16"/>
      <c r="Z2052" s="16"/>
    </row>
    <row r="2053">
      <c r="T2053" s="16"/>
      <c r="U2053" s="16"/>
      <c r="V2053" s="16"/>
      <c r="W2053" s="16"/>
      <c r="X2053" s="16"/>
      <c r="Z2053" s="16"/>
    </row>
    <row r="2054">
      <c r="T2054" s="16"/>
      <c r="U2054" s="16"/>
      <c r="V2054" s="16"/>
      <c r="W2054" s="16"/>
      <c r="X2054" s="16"/>
      <c r="Z2054" s="16"/>
    </row>
    <row r="2055">
      <c r="T2055" s="16"/>
      <c r="U2055" s="16"/>
      <c r="V2055" s="16"/>
      <c r="W2055" s="16"/>
      <c r="X2055" s="16"/>
      <c r="Z2055" s="16"/>
    </row>
    <row r="2056">
      <c r="T2056" s="16"/>
      <c r="U2056" s="16"/>
      <c r="V2056" s="16"/>
      <c r="W2056" s="16"/>
      <c r="X2056" s="16"/>
      <c r="Z2056" s="16"/>
    </row>
    <row r="2057">
      <c r="T2057" s="16"/>
      <c r="U2057" s="16"/>
      <c r="V2057" s="16"/>
      <c r="W2057" s="16"/>
      <c r="X2057" s="16"/>
      <c r="Z2057" s="16"/>
    </row>
    <row r="2058">
      <c r="T2058" s="16"/>
      <c r="U2058" s="16"/>
      <c r="V2058" s="16"/>
      <c r="W2058" s="16"/>
      <c r="X2058" s="16"/>
      <c r="Z2058" s="16"/>
    </row>
    <row r="2059">
      <c r="T2059" s="16"/>
      <c r="U2059" s="16"/>
      <c r="V2059" s="16"/>
      <c r="W2059" s="16"/>
      <c r="X2059" s="16"/>
      <c r="Z2059" s="16"/>
    </row>
    <row r="2060">
      <c r="T2060" s="16"/>
      <c r="U2060" s="16"/>
      <c r="V2060" s="16"/>
      <c r="W2060" s="16"/>
      <c r="X2060" s="16"/>
      <c r="Z2060" s="16"/>
    </row>
    <row r="2061">
      <c r="T2061" s="16"/>
      <c r="U2061" s="16"/>
      <c r="V2061" s="16"/>
      <c r="W2061" s="16"/>
      <c r="X2061" s="16"/>
      <c r="Z2061" s="16"/>
    </row>
    <row r="2062">
      <c r="T2062" s="16"/>
      <c r="U2062" s="16"/>
      <c r="V2062" s="16"/>
      <c r="W2062" s="16"/>
      <c r="X2062" s="16"/>
      <c r="Z2062" s="16"/>
    </row>
    <row r="2063">
      <c r="T2063" s="16"/>
      <c r="U2063" s="16"/>
      <c r="V2063" s="16"/>
      <c r="W2063" s="16"/>
      <c r="X2063" s="16"/>
      <c r="Z2063" s="16"/>
    </row>
    <row r="2064">
      <c r="T2064" s="16"/>
      <c r="U2064" s="16"/>
      <c r="V2064" s="16"/>
      <c r="W2064" s="16"/>
      <c r="X2064" s="16"/>
      <c r="Z2064" s="16"/>
    </row>
    <row r="2065">
      <c r="T2065" s="16"/>
      <c r="U2065" s="16"/>
      <c r="V2065" s="16"/>
      <c r="W2065" s="16"/>
      <c r="X2065" s="16"/>
      <c r="Z2065" s="16"/>
    </row>
    <row r="2066">
      <c r="T2066" s="16"/>
      <c r="U2066" s="16"/>
      <c r="V2066" s="16"/>
      <c r="W2066" s="16"/>
      <c r="X2066" s="16"/>
      <c r="Z2066" s="16"/>
    </row>
    <row r="2067">
      <c r="T2067" s="16"/>
      <c r="U2067" s="16"/>
      <c r="V2067" s="16"/>
      <c r="W2067" s="16"/>
      <c r="X2067" s="16"/>
      <c r="Z2067" s="16"/>
    </row>
    <row r="2068">
      <c r="T2068" s="16"/>
      <c r="U2068" s="16"/>
      <c r="V2068" s="16"/>
      <c r="W2068" s="16"/>
      <c r="X2068" s="16"/>
      <c r="Z2068" s="16"/>
    </row>
    <row r="2069">
      <c r="T2069" s="16"/>
      <c r="U2069" s="16"/>
      <c r="V2069" s="16"/>
      <c r="W2069" s="16"/>
      <c r="X2069" s="16"/>
      <c r="Z2069" s="16"/>
    </row>
    <row r="2070">
      <c r="T2070" s="16"/>
      <c r="U2070" s="16"/>
      <c r="V2070" s="16"/>
      <c r="W2070" s="16"/>
      <c r="X2070" s="16"/>
      <c r="Z2070" s="16"/>
    </row>
    <row r="2071">
      <c r="T2071" s="16"/>
      <c r="U2071" s="16"/>
      <c r="V2071" s="16"/>
      <c r="W2071" s="16"/>
      <c r="X2071" s="16"/>
      <c r="Z2071" s="16"/>
    </row>
    <row r="2072">
      <c r="T2072" s="16"/>
      <c r="U2072" s="16"/>
      <c r="V2072" s="16"/>
      <c r="W2072" s="16"/>
      <c r="X2072" s="16"/>
      <c r="Z2072" s="16"/>
    </row>
    <row r="2073">
      <c r="T2073" s="16"/>
      <c r="U2073" s="16"/>
      <c r="V2073" s="16"/>
      <c r="W2073" s="16"/>
      <c r="X2073" s="16"/>
      <c r="Z2073" s="16"/>
    </row>
    <row r="2074">
      <c r="T2074" s="16"/>
      <c r="U2074" s="16"/>
      <c r="V2074" s="16"/>
      <c r="W2074" s="16"/>
      <c r="X2074" s="16"/>
      <c r="Z2074" s="16"/>
    </row>
    <row r="2075">
      <c r="T2075" s="16"/>
      <c r="U2075" s="16"/>
      <c r="V2075" s="16"/>
      <c r="W2075" s="16"/>
      <c r="X2075" s="16"/>
      <c r="Z2075" s="16"/>
    </row>
    <row r="2076">
      <c r="T2076" s="16"/>
      <c r="U2076" s="16"/>
      <c r="V2076" s="16"/>
      <c r="W2076" s="16"/>
      <c r="X2076" s="16"/>
      <c r="Z2076" s="16"/>
    </row>
    <row r="2077">
      <c r="T2077" s="16"/>
      <c r="U2077" s="16"/>
      <c r="V2077" s="16"/>
      <c r="W2077" s="16"/>
      <c r="X2077" s="16"/>
      <c r="Z2077" s="16"/>
    </row>
    <row r="2078">
      <c r="T2078" s="16"/>
      <c r="U2078" s="16"/>
      <c r="V2078" s="16"/>
      <c r="W2078" s="16"/>
      <c r="X2078" s="16"/>
      <c r="Z2078" s="16"/>
    </row>
    <row r="2079">
      <c r="T2079" s="16"/>
      <c r="U2079" s="16"/>
      <c r="V2079" s="16"/>
      <c r="W2079" s="16"/>
      <c r="X2079" s="16"/>
      <c r="Z2079" s="16"/>
    </row>
    <row r="2080">
      <c r="T2080" s="16"/>
      <c r="U2080" s="16"/>
      <c r="V2080" s="16"/>
      <c r="W2080" s="16"/>
      <c r="X2080" s="16"/>
      <c r="Z2080" s="16"/>
    </row>
    <row r="2081">
      <c r="T2081" s="16"/>
      <c r="U2081" s="16"/>
      <c r="V2081" s="16"/>
      <c r="W2081" s="16"/>
      <c r="X2081" s="16"/>
      <c r="Z2081" s="16"/>
    </row>
    <row r="2082">
      <c r="T2082" s="16"/>
      <c r="U2082" s="16"/>
      <c r="V2082" s="16"/>
      <c r="W2082" s="16"/>
      <c r="X2082" s="16"/>
      <c r="Z2082" s="16"/>
    </row>
    <row r="2083">
      <c r="T2083" s="16"/>
      <c r="U2083" s="16"/>
      <c r="V2083" s="16"/>
      <c r="W2083" s="16"/>
      <c r="X2083" s="16"/>
      <c r="Z2083" s="16"/>
    </row>
    <row r="2084">
      <c r="T2084" s="16"/>
      <c r="U2084" s="16"/>
      <c r="V2084" s="16"/>
      <c r="W2084" s="16"/>
      <c r="X2084" s="16"/>
      <c r="Z2084" s="16"/>
    </row>
    <row r="2085">
      <c r="T2085" s="16"/>
      <c r="U2085" s="16"/>
      <c r="V2085" s="16"/>
      <c r="W2085" s="16"/>
      <c r="X2085" s="16"/>
      <c r="Z2085" s="16"/>
    </row>
    <row r="2086">
      <c r="T2086" s="16"/>
      <c r="U2086" s="16"/>
      <c r="V2086" s="16"/>
      <c r="W2086" s="16"/>
      <c r="X2086" s="16"/>
      <c r="Z2086" s="16"/>
    </row>
    <row r="2087">
      <c r="T2087" s="16"/>
      <c r="U2087" s="16"/>
      <c r="V2087" s="16"/>
      <c r="W2087" s="16"/>
      <c r="X2087" s="16"/>
      <c r="Z2087" s="16"/>
    </row>
    <row r="2088">
      <c r="T2088" s="16"/>
      <c r="U2088" s="16"/>
      <c r="V2088" s="16"/>
      <c r="W2088" s="16"/>
      <c r="X2088" s="16"/>
      <c r="Z2088" s="16"/>
    </row>
    <row r="2089">
      <c r="T2089" s="16"/>
      <c r="U2089" s="16"/>
      <c r="V2089" s="16"/>
      <c r="W2089" s="16"/>
      <c r="X2089" s="16"/>
      <c r="Z2089" s="16"/>
    </row>
    <row r="2090">
      <c r="T2090" s="16"/>
      <c r="U2090" s="16"/>
      <c r="V2090" s="16"/>
      <c r="W2090" s="16"/>
      <c r="X2090" s="16"/>
      <c r="Z2090" s="16"/>
    </row>
    <row r="2091">
      <c r="T2091" s="16"/>
      <c r="U2091" s="16"/>
      <c r="V2091" s="16"/>
      <c r="W2091" s="16"/>
      <c r="X2091" s="16"/>
      <c r="Z2091" s="16"/>
    </row>
    <row r="2092">
      <c r="T2092" s="16"/>
      <c r="U2092" s="16"/>
      <c r="V2092" s="16"/>
      <c r="W2092" s="16"/>
      <c r="X2092" s="16"/>
      <c r="Z2092" s="16"/>
    </row>
    <row r="2093">
      <c r="T2093" s="16"/>
      <c r="U2093" s="16"/>
      <c r="V2093" s="16"/>
      <c r="W2093" s="16"/>
      <c r="X2093" s="16"/>
      <c r="Z2093" s="16"/>
    </row>
    <row r="2094">
      <c r="T2094" s="16"/>
      <c r="U2094" s="16"/>
      <c r="V2094" s="16"/>
      <c r="W2094" s="16"/>
      <c r="X2094" s="16"/>
      <c r="Z2094" s="16"/>
    </row>
    <row r="2095">
      <c r="T2095" s="16"/>
      <c r="U2095" s="16"/>
      <c r="V2095" s="16"/>
      <c r="W2095" s="16"/>
      <c r="X2095" s="16"/>
      <c r="Z2095" s="16"/>
    </row>
    <row r="2096">
      <c r="T2096" s="16"/>
      <c r="U2096" s="16"/>
      <c r="V2096" s="16"/>
      <c r="W2096" s="16"/>
      <c r="X2096" s="16"/>
      <c r="Z2096" s="16"/>
    </row>
    <row r="2097">
      <c r="T2097" s="16"/>
      <c r="U2097" s="16"/>
      <c r="V2097" s="16"/>
      <c r="W2097" s="16"/>
      <c r="X2097" s="16"/>
      <c r="Z2097" s="16"/>
    </row>
    <row r="2098">
      <c r="T2098" s="16"/>
      <c r="U2098" s="16"/>
      <c r="V2098" s="16"/>
      <c r="W2098" s="16"/>
      <c r="X2098" s="16"/>
      <c r="Z2098" s="16"/>
    </row>
    <row r="2099">
      <c r="T2099" s="16"/>
      <c r="U2099" s="16"/>
      <c r="V2099" s="16"/>
      <c r="W2099" s="16"/>
      <c r="X2099" s="16"/>
      <c r="Z2099" s="16"/>
    </row>
    <row r="2100">
      <c r="T2100" s="16"/>
      <c r="U2100" s="16"/>
      <c r="V2100" s="16"/>
      <c r="W2100" s="16"/>
      <c r="X2100" s="16"/>
      <c r="Z2100" s="16"/>
    </row>
    <row r="2101">
      <c r="T2101" s="16"/>
      <c r="U2101" s="16"/>
      <c r="V2101" s="16"/>
      <c r="W2101" s="16"/>
      <c r="X2101" s="16"/>
      <c r="Z2101" s="16"/>
    </row>
    <row r="2102">
      <c r="T2102" s="16"/>
      <c r="U2102" s="16"/>
      <c r="V2102" s="16"/>
      <c r="W2102" s="16"/>
      <c r="X2102" s="16"/>
      <c r="Z2102" s="16"/>
    </row>
    <row r="2103">
      <c r="T2103" s="16"/>
      <c r="U2103" s="16"/>
      <c r="V2103" s="16"/>
      <c r="W2103" s="16"/>
      <c r="X2103" s="16"/>
      <c r="Z2103" s="16"/>
    </row>
    <row r="2104">
      <c r="T2104" s="16"/>
      <c r="U2104" s="16"/>
      <c r="V2104" s="16"/>
      <c r="W2104" s="16"/>
      <c r="X2104" s="16"/>
      <c r="Z2104" s="16"/>
    </row>
    <row r="2105">
      <c r="T2105" s="16"/>
      <c r="U2105" s="16"/>
      <c r="V2105" s="16"/>
      <c r="W2105" s="16"/>
      <c r="X2105" s="16"/>
      <c r="Z2105" s="16"/>
    </row>
    <row r="2106">
      <c r="T2106" s="16"/>
      <c r="U2106" s="16"/>
      <c r="V2106" s="16"/>
      <c r="W2106" s="16"/>
      <c r="X2106" s="16"/>
      <c r="Z2106" s="16"/>
    </row>
    <row r="2107">
      <c r="T2107" s="16"/>
      <c r="U2107" s="16"/>
      <c r="V2107" s="16"/>
      <c r="W2107" s="16"/>
      <c r="X2107" s="16"/>
      <c r="Z2107" s="16"/>
    </row>
    <row r="2108">
      <c r="T2108" s="16"/>
      <c r="U2108" s="16"/>
      <c r="V2108" s="16"/>
      <c r="W2108" s="16"/>
      <c r="X2108" s="16"/>
      <c r="Z2108" s="16"/>
    </row>
    <row r="2109">
      <c r="T2109" s="16"/>
      <c r="U2109" s="16"/>
      <c r="V2109" s="16"/>
      <c r="W2109" s="16"/>
      <c r="X2109" s="16"/>
      <c r="Z2109" s="16"/>
    </row>
    <row r="2110">
      <c r="T2110" s="16"/>
      <c r="U2110" s="16"/>
      <c r="V2110" s="16"/>
      <c r="W2110" s="16"/>
      <c r="X2110" s="16"/>
      <c r="Z2110" s="16"/>
    </row>
    <row r="2111">
      <c r="T2111" s="16"/>
      <c r="U2111" s="16"/>
      <c r="V2111" s="16"/>
      <c r="W2111" s="16"/>
      <c r="X2111" s="16"/>
      <c r="Z2111" s="16"/>
    </row>
    <row r="2112">
      <c r="T2112" s="16"/>
      <c r="U2112" s="16"/>
      <c r="V2112" s="16"/>
      <c r="W2112" s="16"/>
      <c r="X2112" s="16"/>
      <c r="Z2112" s="16"/>
    </row>
    <row r="2113">
      <c r="T2113" s="16"/>
      <c r="U2113" s="16"/>
      <c r="V2113" s="16"/>
      <c r="W2113" s="16"/>
      <c r="X2113" s="16"/>
      <c r="Z2113" s="16"/>
    </row>
    <row r="2114">
      <c r="T2114" s="16"/>
      <c r="U2114" s="16"/>
      <c r="V2114" s="16"/>
      <c r="W2114" s="16"/>
      <c r="X2114" s="16"/>
      <c r="Z2114" s="16"/>
    </row>
    <row r="2115">
      <c r="T2115" s="16"/>
      <c r="U2115" s="16"/>
      <c r="V2115" s="16"/>
      <c r="W2115" s="16"/>
      <c r="X2115" s="16"/>
      <c r="Z2115" s="16"/>
    </row>
    <row r="2116">
      <c r="T2116" s="16"/>
      <c r="U2116" s="16"/>
      <c r="V2116" s="16"/>
      <c r="W2116" s="16"/>
      <c r="X2116" s="16"/>
      <c r="Z2116" s="16"/>
    </row>
    <row r="2117">
      <c r="T2117" s="16"/>
      <c r="U2117" s="16"/>
      <c r="V2117" s="16"/>
      <c r="W2117" s="16"/>
      <c r="X2117" s="16"/>
      <c r="Z2117" s="16"/>
    </row>
    <row r="2118">
      <c r="T2118" s="16"/>
      <c r="U2118" s="16"/>
      <c r="V2118" s="16"/>
      <c r="W2118" s="16"/>
      <c r="X2118" s="16"/>
      <c r="Z2118" s="16"/>
    </row>
    <row r="2119">
      <c r="T2119" s="16"/>
      <c r="U2119" s="16"/>
      <c r="V2119" s="16"/>
      <c r="W2119" s="16"/>
      <c r="X2119" s="16"/>
      <c r="Z2119" s="16"/>
    </row>
    <row r="2120">
      <c r="T2120" s="16"/>
      <c r="U2120" s="16"/>
      <c r="V2120" s="16"/>
      <c r="W2120" s="16"/>
      <c r="X2120" s="16"/>
      <c r="Z2120" s="16"/>
    </row>
    <row r="2121">
      <c r="T2121" s="16"/>
      <c r="U2121" s="16"/>
      <c r="V2121" s="16"/>
      <c r="W2121" s="16"/>
      <c r="X2121" s="16"/>
      <c r="Z2121" s="16"/>
    </row>
    <row r="2122">
      <c r="T2122" s="16"/>
      <c r="U2122" s="16"/>
      <c r="V2122" s="16"/>
      <c r="W2122" s="16"/>
      <c r="X2122" s="16"/>
      <c r="Z2122" s="16"/>
    </row>
    <row r="2123">
      <c r="T2123" s="16"/>
      <c r="U2123" s="16"/>
      <c r="V2123" s="16"/>
      <c r="W2123" s="16"/>
      <c r="X2123" s="16"/>
      <c r="Z2123" s="16"/>
    </row>
    <row r="2124">
      <c r="T2124" s="16"/>
      <c r="U2124" s="16"/>
      <c r="V2124" s="16"/>
      <c r="W2124" s="16"/>
      <c r="X2124" s="16"/>
      <c r="Z2124" s="16"/>
    </row>
    <row r="2125">
      <c r="T2125" s="16"/>
      <c r="U2125" s="16"/>
      <c r="V2125" s="16"/>
      <c r="W2125" s="16"/>
      <c r="X2125" s="16"/>
      <c r="Z2125" s="16"/>
    </row>
    <row r="2126">
      <c r="T2126" s="16"/>
      <c r="U2126" s="16"/>
      <c r="V2126" s="16"/>
      <c r="W2126" s="16"/>
      <c r="X2126" s="16"/>
      <c r="Z2126" s="16"/>
    </row>
    <row r="2127">
      <c r="T2127" s="16"/>
      <c r="U2127" s="16"/>
      <c r="V2127" s="16"/>
      <c r="W2127" s="16"/>
      <c r="X2127" s="16"/>
      <c r="Z2127" s="16"/>
    </row>
    <row r="2128">
      <c r="T2128" s="16"/>
      <c r="U2128" s="16"/>
      <c r="V2128" s="16"/>
      <c r="W2128" s="16"/>
      <c r="X2128" s="16"/>
      <c r="Z2128" s="16"/>
    </row>
    <row r="2129">
      <c r="T2129" s="16"/>
      <c r="U2129" s="16"/>
      <c r="V2129" s="16"/>
      <c r="W2129" s="16"/>
      <c r="X2129" s="16"/>
      <c r="Z2129" s="16"/>
    </row>
    <row r="2130">
      <c r="T2130" s="16"/>
      <c r="U2130" s="16"/>
      <c r="V2130" s="16"/>
      <c r="W2130" s="16"/>
      <c r="X2130" s="16"/>
      <c r="Z2130" s="16"/>
    </row>
    <row r="2131">
      <c r="T2131" s="16"/>
      <c r="U2131" s="16"/>
      <c r="V2131" s="16"/>
      <c r="W2131" s="16"/>
      <c r="X2131" s="16"/>
      <c r="Z2131" s="16"/>
    </row>
    <row r="2132">
      <c r="T2132" s="16"/>
      <c r="U2132" s="16"/>
      <c r="V2132" s="16"/>
      <c r="W2132" s="16"/>
      <c r="X2132" s="16"/>
      <c r="Z2132" s="16"/>
    </row>
    <row r="2133">
      <c r="T2133" s="16"/>
      <c r="U2133" s="16"/>
      <c r="V2133" s="16"/>
      <c r="W2133" s="16"/>
      <c r="X2133" s="16"/>
      <c r="Z2133" s="16"/>
    </row>
    <row r="2134">
      <c r="T2134" s="16"/>
      <c r="U2134" s="16"/>
      <c r="V2134" s="16"/>
      <c r="W2134" s="16"/>
      <c r="X2134" s="16"/>
      <c r="Z2134" s="16"/>
    </row>
    <row r="2135">
      <c r="T2135" s="16"/>
      <c r="U2135" s="16"/>
      <c r="V2135" s="16"/>
      <c r="W2135" s="16"/>
      <c r="X2135" s="16"/>
      <c r="Z2135" s="16"/>
    </row>
    <row r="2136">
      <c r="T2136" s="16"/>
      <c r="U2136" s="16"/>
      <c r="V2136" s="16"/>
      <c r="W2136" s="16"/>
      <c r="X2136" s="16"/>
      <c r="Z2136" s="16"/>
    </row>
    <row r="2137">
      <c r="T2137" s="16"/>
      <c r="U2137" s="16"/>
      <c r="V2137" s="16"/>
      <c r="W2137" s="16"/>
      <c r="X2137" s="16"/>
      <c r="Z2137" s="16"/>
    </row>
    <row r="2138">
      <c r="T2138" s="16"/>
      <c r="U2138" s="16"/>
      <c r="V2138" s="16"/>
      <c r="W2138" s="16"/>
      <c r="X2138" s="16"/>
      <c r="Z2138" s="16"/>
    </row>
    <row r="2139">
      <c r="T2139" s="16"/>
      <c r="U2139" s="16"/>
      <c r="V2139" s="16"/>
      <c r="W2139" s="16"/>
      <c r="X2139" s="16"/>
      <c r="Z2139" s="16"/>
    </row>
    <row r="2140">
      <c r="T2140" s="16"/>
      <c r="U2140" s="16"/>
      <c r="V2140" s="16"/>
      <c r="W2140" s="16"/>
      <c r="X2140" s="16"/>
      <c r="Z2140" s="16"/>
    </row>
    <row r="2141">
      <c r="T2141" s="16"/>
      <c r="U2141" s="16"/>
      <c r="V2141" s="16"/>
      <c r="W2141" s="16"/>
      <c r="X2141" s="16"/>
      <c r="Z2141" s="16"/>
    </row>
    <row r="2142">
      <c r="T2142" s="16"/>
      <c r="U2142" s="16"/>
      <c r="V2142" s="16"/>
      <c r="W2142" s="16"/>
      <c r="X2142" s="16"/>
      <c r="Z2142" s="16"/>
    </row>
    <row r="2143">
      <c r="T2143" s="16"/>
      <c r="U2143" s="16"/>
      <c r="V2143" s="16"/>
      <c r="W2143" s="16"/>
      <c r="X2143" s="16"/>
      <c r="Z2143" s="16"/>
    </row>
    <row r="2144">
      <c r="T2144" s="16"/>
      <c r="U2144" s="16"/>
      <c r="V2144" s="16"/>
      <c r="W2144" s="16"/>
      <c r="X2144" s="16"/>
      <c r="Z2144" s="16"/>
    </row>
    <row r="2145">
      <c r="T2145" s="16"/>
      <c r="U2145" s="16"/>
      <c r="V2145" s="16"/>
      <c r="W2145" s="16"/>
      <c r="X2145" s="16"/>
      <c r="Z2145" s="16"/>
    </row>
    <row r="2146">
      <c r="T2146" s="16"/>
      <c r="U2146" s="16"/>
      <c r="V2146" s="16"/>
      <c r="W2146" s="16"/>
      <c r="X2146" s="16"/>
      <c r="Z2146" s="16"/>
    </row>
    <row r="2147">
      <c r="T2147" s="16"/>
      <c r="U2147" s="16"/>
      <c r="V2147" s="16"/>
      <c r="W2147" s="16"/>
      <c r="X2147" s="16"/>
      <c r="Z2147" s="16"/>
    </row>
    <row r="2148">
      <c r="T2148" s="16"/>
      <c r="U2148" s="16"/>
      <c r="V2148" s="16"/>
      <c r="W2148" s="16"/>
      <c r="X2148" s="16"/>
      <c r="Z2148" s="16"/>
    </row>
    <row r="2149">
      <c r="T2149" s="16"/>
      <c r="U2149" s="16"/>
      <c r="V2149" s="16"/>
      <c r="W2149" s="16"/>
      <c r="X2149" s="16"/>
      <c r="Z2149" s="16"/>
    </row>
    <row r="2150">
      <c r="T2150" s="16"/>
      <c r="U2150" s="16"/>
      <c r="V2150" s="16"/>
      <c r="W2150" s="16"/>
      <c r="X2150" s="16"/>
      <c r="Z2150" s="16"/>
    </row>
    <row r="2151">
      <c r="T2151" s="16"/>
      <c r="U2151" s="16"/>
      <c r="V2151" s="16"/>
      <c r="W2151" s="16"/>
      <c r="X2151" s="16"/>
      <c r="Z2151" s="16"/>
    </row>
    <row r="2152">
      <c r="T2152" s="16"/>
      <c r="U2152" s="16"/>
      <c r="V2152" s="16"/>
      <c r="W2152" s="16"/>
      <c r="X2152" s="16"/>
      <c r="Z2152" s="16"/>
    </row>
    <row r="2153">
      <c r="T2153" s="16"/>
      <c r="U2153" s="16"/>
      <c r="V2153" s="16"/>
      <c r="W2153" s="16"/>
      <c r="X2153" s="16"/>
      <c r="Z2153" s="16"/>
    </row>
    <row r="2154">
      <c r="T2154" s="16"/>
      <c r="U2154" s="16"/>
      <c r="V2154" s="16"/>
      <c r="W2154" s="16"/>
      <c r="X2154" s="16"/>
      <c r="Z2154" s="16"/>
    </row>
    <row r="2155">
      <c r="T2155" s="16"/>
      <c r="U2155" s="16"/>
      <c r="V2155" s="16"/>
      <c r="W2155" s="16"/>
      <c r="X2155" s="16"/>
      <c r="Z2155" s="16"/>
    </row>
    <row r="2156">
      <c r="T2156" s="16"/>
      <c r="U2156" s="16"/>
      <c r="V2156" s="16"/>
      <c r="W2156" s="16"/>
      <c r="X2156" s="16"/>
      <c r="Z2156" s="16"/>
    </row>
    <row r="2157">
      <c r="T2157" s="16"/>
      <c r="U2157" s="16"/>
      <c r="V2157" s="16"/>
      <c r="W2157" s="16"/>
      <c r="X2157" s="16"/>
      <c r="Z2157" s="16"/>
    </row>
    <row r="2158">
      <c r="T2158" s="16"/>
      <c r="U2158" s="16"/>
      <c r="V2158" s="16"/>
      <c r="W2158" s="16"/>
      <c r="X2158" s="16"/>
      <c r="Z2158" s="16"/>
    </row>
    <row r="2159">
      <c r="T2159" s="16"/>
      <c r="U2159" s="16"/>
      <c r="V2159" s="16"/>
      <c r="W2159" s="16"/>
      <c r="X2159" s="16"/>
      <c r="Z2159" s="16"/>
    </row>
    <row r="2160">
      <c r="T2160" s="16"/>
      <c r="U2160" s="16"/>
      <c r="V2160" s="16"/>
      <c r="W2160" s="16"/>
      <c r="X2160" s="16"/>
      <c r="Z2160" s="16"/>
    </row>
    <row r="2161">
      <c r="T2161" s="16"/>
      <c r="U2161" s="16"/>
      <c r="V2161" s="16"/>
      <c r="W2161" s="16"/>
      <c r="X2161" s="16"/>
      <c r="Z2161" s="16"/>
    </row>
    <row r="2162">
      <c r="T2162" s="16"/>
      <c r="U2162" s="16"/>
      <c r="V2162" s="16"/>
      <c r="W2162" s="16"/>
      <c r="X2162" s="16"/>
      <c r="Z2162" s="16"/>
    </row>
    <row r="2163">
      <c r="T2163" s="16"/>
      <c r="U2163" s="16"/>
      <c r="V2163" s="16"/>
      <c r="W2163" s="16"/>
      <c r="X2163" s="16"/>
      <c r="Z2163" s="16"/>
    </row>
    <row r="2164">
      <c r="T2164" s="16"/>
      <c r="U2164" s="16"/>
      <c r="V2164" s="16"/>
      <c r="W2164" s="16"/>
      <c r="X2164" s="16"/>
      <c r="Z2164" s="16"/>
    </row>
    <row r="2165">
      <c r="T2165" s="16"/>
      <c r="U2165" s="16"/>
      <c r="V2165" s="16"/>
      <c r="W2165" s="16"/>
      <c r="X2165" s="16"/>
      <c r="Z2165" s="16"/>
    </row>
    <row r="2166">
      <c r="T2166" s="16"/>
      <c r="U2166" s="16"/>
      <c r="V2166" s="16"/>
      <c r="W2166" s="16"/>
      <c r="X2166" s="16"/>
      <c r="Z2166" s="16"/>
    </row>
    <row r="2167">
      <c r="T2167" s="16"/>
      <c r="U2167" s="16"/>
      <c r="V2167" s="16"/>
      <c r="W2167" s="16"/>
      <c r="X2167" s="16"/>
      <c r="Z2167" s="16"/>
    </row>
    <row r="2168">
      <c r="T2168" s="16"/>
      <c r="U2168" s="16"/>
      <c r="V2168" s="16"/>
      <c r="W2168" s="16"/>
      <c r="X2168" s="16"/>
      <c r="Z2168" s="16"/>
    </row>
    <row r="2169">
      <c r="T2169" s="16"/>
      <c r="U2169" s="16"/>
      <c r="V2169" s="16"/>
      <c r="W2169" s="16"/>
      <c r="X2169" s="16"/>
      <c r="Z2169" s="16"/>
    </row>
    <row r="2170">
      <c r="T2170" s="16"/>
      <c r="U2170" s="16"/>
      <c r="V2170" s="16"/>
      <c r="W2170" s="16"/>
      <c r="X2170" s="16"/>
      <c r="Z2170" s="16"/>
    </row>
    <row r="2171">
      <c r="T2171" s="16"/>
      <c r="U2171" s="16"/>
      <c r="V2171" s="16"/>
      <c r="W2171" s="16"/>
      <c r="X2171" s="16"/>
      <c r="Z2171" s="16"/>
    </row>
    <row r="2172">
      <c r="T2172" s="16"/>
      <c r="U2172" s="16"/>
      <c r="V2172" s="16"/>
      <c r="W2172" s="16"/>
      <c r="X2172" s="16"/>
      <c r="Z2172" s="16"/>
    </row>
    <row r="2173">
      <c r="T2173" s="16"/>
      <c r="U2173" s="16"/>
      <c r="V2173" s="16"/>
      <c r="W2173" s="16"/>
      <c r="X2173" s="16"/>
      <c r="Z2173" s="16"/>
    </row>
    <row r="2174">
      <c r="T2174" s="16"/>
      <c r="U2174" s="16"/>
      <c r="V2174" s="16"/>
      <c r="W2174" s="16"/>
      <c r="X2174" s="16"/>
      <c r="Z2174" s="16"/>
    </row>
    <row r="2175">
      <c r="T2175" s="16"/>
      <c r="U2175" s="16"/>
      <c r="V2175" s="16"/>
      <c r="W2175" s="16"/>
      <c r="X2175" s="16"/>
      <c r="Z2175" s="16"/>
    </row>
    <row r="2176">
      <c r="T2176" s="16"/>
      <c r="U2176" s="16"/>
      <c r="V2176" s="16"/>
      <c r="W2176" s="16"/>
      <c r="X2176" s="16"/>
      <c r="Z2176" s="16"/>
    </row>
    <row r="2177">
      <c r="T2177" s="16"/>
      <c r="U2177" s="16"/>
      <c r="V2177" s="16"/>
      <c r="W2177" s="16"/>
      <c r="X2177" s="16"/>
      <c r="Z2177" s="16"/>
    </row>
    <row r="2178">
      <c r="T2178" s="16"/>
      <c r="U2178" s="16"/>
      <c r="V2178" s="16"/>
      <c r="W2178" s="16"/>
      <c r="X2178" s="16"/>
      <c r="Z2178" s="16"/>
    </row>
    <row r="2179">
      <c r="T2179" s="16"/>
      <c r="U2179" s="16"/>
      <c r="V2179" s="16"/>
      <c r="W2179" s="16"/>
      <c r="X2179" s="16"/>
      <c r="Z2179" s="16"/>
    </row>
    <row r="2180">
      <c r="T2180" s="16"/>
      <c r="U2180" s="16"/>
      <c r="V2180" s="16"/>
      <c r="W2180" s="16"/>
      <c r="X2180" s="16"/>
      <c r="Z2180" s="16"/>
    </row>
    <row r="2181">
      <c r="T2181" s="16"/>
      <c r="U2181" s="16"/>
      <c r="V2181" s="16"/>
      <c r="W2181" s="16"/>
      <c r="X2181" s="16"/>
      <c r="Z2181" s="16"/>
    </row>
    <row r="2182">
      <c r="T2182" s="16"/>
      <c r="U2182" s="16"/>
      <c r="V2182" s="16"/>
      <c r="W2182" s="16"/>
      <c r="X2182" s="16"/>
      <c r="Z2182" s="16"/>
    </row>
    <row r="2183">
      <c r="T2183" s="16"/>
      <c r="U2183" s="16"/>
      <c r="V2183" s="16"/>
      <c r="W2183" s="16"/>
      <c r="X2183" s="16"/>
      <c r="Z2183" s="16"/>
    </row>
    <row r="2184">
      <c r="T2184" s="16"/>
      <c r="U2184" s="16"/>
      <c r="V2184" s="16"/>
      <c r="W2184" s="16"/>
      <c r="X2184" s="16"/>
      <c r="Z2184" s="16"/>
    </row>
    <row r="2185">
      <c r="T2185" s="16"/>
      <c r="U2185" s="16"/>
      <c r="V2185" s="16"/>
      <c r="W2185" s="16"/>
      <c r="X2185" s="16"/>
      <c r="Z2185" s="16"/>
    </row>
    <row r="2186">
      <c r="T2186" s="16"/>
      <c r="U2186" s="16"/>
      <c r="V2186" s="16"/>
      <c r="W2186" s="16"/>
      <c r="X2186" s="16"/>
      <c r="Z2186" s="16"/>
    </row>
    <row r="2187">
      <c r="T2187" s="16"/>
      <c r="U2187" s="16"/>
      <c r="V2187" s="16"/>
      <c r="W2187" s="16"/>
      <c r="X2187" s="16"/>
      <c r="Z2187" s="16"/>
    </row>
    <row r="2188">
      <c r="T2188" s="16"/>
      <c r="U2188" s="16"/>
      <c r="V2188" s="16"/>
      <c r="W2188" s="16"/>
      <c r="X2188" s="16"/>
      <c r="Z2188" s="16"/>
    </row>
    <row r="2189">
      <c r="T2189" s="16"/>
      <c r="U2189" s="16"/>
      <c r="V2189" s="16"/>
      <c r="W2189" s="16"/>
      <c r="X2189" s="16"/>
      <c r="Z2189" s="16"/>
    </row>
    <row r="2190">
      <c r="T2190" s="16"/>
      <c r="U2190" s="16"/>
      <c r="V2190" s="16"/>
      <c r="W2190" s="16"/>
      <c r="X2190" s="16"/>
      <c r="Z2190" s="16"/>
    </row>
    <row r="2191">
      <c r="T2191" s="16"/>
      <c r="U2191" s="16"/>
      <c r="V2191" s="16"/>
      <c r="W2191" s="16"/>
      <c r="X2191" s="16"/>
      <c r="Z2191" s="16"/>
    </row>
    <row r="2192">
      <c r="T2192" s="16"/>
      <c r="U2192" s="16"/>
      <c r="V2192" s="16"/>
      <c r="W2192" s="16"/>
      <c r="X2192" s="16"/>
      <c r="Z2192" s="16"/>
    </row>
    <row r="2193">
      <c r="T2193" s="16"/>
      <c r="U2193" s="16"/>
      <c r="V2193" s="16"/>
      <c r="W2193" s="16"/>
      <c r="X2193" s="16"/>
      <c r="Z2193" s="16"/>
    </row>
    <row r="2194">
      <c r="T2194" s="16"/>
      <c r="U2194" s="16"/>
      <c r="V2194" s="16"/>
      <c r="W2194" s="16"/>
      <c r="X2194" s="16"/>
      <c r="Z2194" s="16"/>
    </row>
    <row r="2195">
      <c r="T2195" s="16"/>
      <c r="U2195" s="16"/>
      <c r="V2195" s="16"/>
      <c r="W2195" s="16"/>
      <c r="X2195" s="16"/>
      <c r="Z2195" s="16"/>
    </row>
    <row r="2196">
      <c r="T2196" s="16"/>
      <c r="U2196" s="16"/>
      <c r="V2196" s="16"/>
      <c r="W2196" s="16"/>
      <c r="X2196" s="16"/>
      <c r="Z2196" s="16"/>
    </row>
    <row r="2197">
      <c r="T2197" s="16"/>
      <c r="U2197" s="16"/>
      <c r="V2197" s="16"/>
      <c r="W2197" s="16"/>
      <c r="X2197" s="16"/>
      <c r="Z2197" s="16"/>
    </row>
    <row r="2198">
      <c r="T2198" s="16"/>
      <c r="U2198" s="16"/>
      <c r="V2198" s="16"/>
      <c r="W2198" s="16"/>
      <c r="X2198" s="16"/>
      <c r="Z2198" s="16"/>
    </row>
    <row r="2199">
      <c r="T2199" s="16"/>
      <c r="U2199" s="16"/>
      <c r="V2199" s="16"/>
      <c r="W2199" s="16"/>
      <c r="X2199" s="16"/>
      <c r="Z2199" s="16"/>
    </row>
    <row r="2200">
      <c r="T2200" s="16"/>
      <c r="U2200" s="16"/>
      <c r="V2200" s="16"/>
      <c r="W2200" s="16"/>
      <c r="X2200" s="16"/>
      <c r="Z2200" s="16"/>
    </row>
    <row r="2201">
      <c r="T2201" s="16"/>
      <c r="U2201" s="16"/>
      <c r="V2201" s="16"/>
      <c r="W2201" s="16"/>
      <c r="X2201" s="16"/>
      <c r="Z2201" s="16"/>
    </row>
    <row r="2202">
      <c r="T2202" s="16"/>
      <c r="U2202" s="16"/>
      <c r="V2202" s="16"/>
      <c r="W2202" s="16"/>
      <c r="X2202" s="16"/>
      <c r="Z2202" s="16"/>
    </row>
    <row r="2203">
      <c r="T2203" s="16"/>
      <c r="U2203" s="16"/>
      <c r="V2203" s="16"/>
      <c r="W2203" s="16"/>
      <c r="X2203" s="16"/>
      <c r="Z2203" s="16"/>
    </row>
    <row r="2204">
      <c r="T2204" s="16"/>
      <c r="U2204" s="16"/>
      <c r="V2204" s="16"/>
      <c r="W2204" s="16"/>
      <c r="X2204" s="16"/>
      <c r="Z2204" s="16"/>
    </row>
    <row r="2205">
      <c r="T2205" s="16"/>
      <c r="U2205" s="16"/>
      <c r="V2205" s="16"/>
      <c r="W2205" s="16"/>
      <c r="X2205" s="16"/>
      <c r="Z2205" s="16"/>
    </row>
    <row r="2206">
      <c r="T2206" s="16"/>
      <c r="U2206" s="16"/>
      <c r="V2206" s="16"/>
      <c r="W2206" s="16"/>
      <c r="X2206" s="16"/>
      <c r="Z2206" s="16"/>
    </row>
    <row r="2207">
      <c r="T2207" s="16"/>
      <c r="U2207" s="16"/>
      <c r="V2207" s="16"/>
      <c r="W2207" s="16"/>
      <c r="X2207" s="16"/>
      <c r="Z2207" s="16"/>
    </row>
    <row r="2208">
      <c r="T2208" s="16"/>
      <c r="U2208" s="16"/>
      <c r="V2208" s="16"/>
      <c r="W2208" s="16"/>
      <c r="X2208" s="16"/>
      <c r="Z2208" s="16"/>
    </row>
    <row r="2209">
      <c r="T2209" s="16"/>
      <c r="U2209" s="16"/>
      <c r="V2209" s="16"/>
      <c r="W2209" s="16"/>
      <c r="X2209" s="16"/>
      <c r="Z2209" s="16"/>
    </row>
    <row r="2210">
      <c r="T2210" s="16"/>
      <c r="U2210" s="16"/>
      <c r="V2210" s="16"/>
      <c r="W2210" s="16"/>
      <c r="X2210" s="16"/>
      <c r="Z2210" s="16"/>
    </row>
    <row r="2211">
      <c r="T2211" s="16"/>
      <c r="U2211" s="16"/>
      <c r="V2211" s="16"/>
      <c r="W2211" s="16"/>
      <c r="X2211" s="16"/>
      <c r="Z2211" s="16"/>
    </row>
    <row r="2212">
      <c r="T2212" s="16"/>
      <c r="U2212" s="16"/>
      <c r="V2212" s="16"/>
      <c r="W2212" s="16"/>
      <c r="X2212" s="16"/>
      <c r="Z2212" s="16"/>
    </row>
    <row r="2213">
      <c r="T2213" s="16"/>
      <c r="U2213" s="16"/>
      <c r="V2213" s="16"/>
      <c r="W2213" s="16"/>
      <c r="X2213" s="16"/>
      <c r="Z2213" s="16"/>
    </row>
    <row r="2214">
      <c r="T2214" s="16"/>
      <c r="U2214" s="16"/>
      <c r="V2214" s="16"/>
      <c r="W2214" s="16"/>
      <c r="X2214" s="16"/>
      <c r="Z2214" s="16"/>
    </row>
    <row r="2215">
      <c r="T2215" s="16"/>
      <c r="U2215" s="16"/>
      <c r="V2215" s="16"/>
      <c r="W2215" s="16"/>
      <c r="X2215" s="16"/>
      <c r="Z2215" s="16"/>
    </row>
    <row r="2216">
      <c r="T2216" s="16"/>
      <c r="U2216" s="16"/>
      <c r="V2216" s="16"/>
      <c r="W2216" s="16"/>
      <c r="X2216" s="16"/>
      <c r="Z2216" s="16"/>
    </row>
    <row r="2217">
      <c r="T2217" s="16"/>
      <c r="U2217" s="16"/>
      <c r="V2217" s="16"/>
      <c r="W2217" s="16"/>
      <c r="X2217" s="16"/>
      <c r="Z2217" s="16"/>
    </row>
    <row r="2218">
      <c r="T2218" s="16"/>
      <c r="U2218" s="16"/>
      <c r="V2218" s="16"/>
      <c r="W2218" s="16"/>
      <c r="X2218" s="16"/>
      <c r="Z2218" s="16"/>
    </row>
    <row r="2219">
      <c r="T2219" s="16"/>
      <c r="U2219" s="16"/>
      <c r="V2219" s="16"/>
      <c r="W2219" s="16"/>
      <c r="X2219" s="16"/>
      <c r="Z2219" s="16"/>
    </row>
    <row r="2220">
      <c r="T2220" s="16"/>
      <c r="U2220" s="16"/>
      <c r="V2220" s="16"/>
      <c r="W2220" s="16"/>
      <c r="X2220" s="16"/>
      <c r="Z2220" s="16"/>
    </row>
    <row r="2221">
      <c r="T2221" s="16"/>
      <c r="U2221" s="16"/>
      <c r="V2221" s="16"/>
      <c r="W2221" s="16"/>
      <c r="X2221" s="16"/>
      <c r="Z2221" s="16"/>
    </row>
    <row r="2222">
      <c r="T2222" s="16"/>
      <c r="U2222" s="16"/>
      <c r="V2222" s="16"/>
      <c r="W2222" s="16"/>
      <c r="X2222" s="16"/>
      <c r="Z2222" s="16"/>
    </row>
    <row r="2223">
      <c r="T2223" s="16"/>
      <c r="U2223" s="16"/>
      <c r="V2223" s="16"/>
      <c r="W2223" s="16"/>
      <c r="X2223" s="16"/>
      <c r="Z2223" s="16"/>
    </row>
    <row r="2224">
      <c r="T2224" s="16"/>
      <c r="U2224" s="16"/>
      <c r="V2224" s="16"/>
      <c r="W2224" s="16"/>
      <c r="X2224" s="16"/>
      <c r="Z2224" s="16"/>
    </row>
    <row r="2225">
      <c r="T2225" s="16"/>
      <c r="U2225" s="16"/>
      <c r="V2225" s="16"/>
      <c r="W2225" s="16"/>
      <c r="X2225" s="16"/>
      <c r="Z2225" s="16"/>
    </row>
    <row r="2226">
      <c r="T2226" s="16"/>
      <c r="U2226" s="16"/>
      <c r="V2226" s="16"/>
      <c r="W2226" s="16"/>
      <c r="X2226" s="16"/>
      <c r="Z2226" s="16"/>
    </row>
    <row r="2227">
      <c r="T2227" s="16"/>
      <c r="U2227" s="16"/>
      <c r="V2227" s="16"/>
      <c r="W2227" s="16"/>
      <c r="X2227" s="16"/>
      <c r="Z2227" s="16"/>
    </row>
    <row r="2228">
      <c r="T2228" s="16"/>
      <c r="U2228" s="16"/>
      <c r="V2228" s="16"/>
      <c r="W2228" s="16"/>
      <c r="X2228" s="16"/>
      <c r="Z2228" s="16"/>
    </row>
    <row r="2229">
      <c r="T2229" s="16"/>
      <c r="U2229" s="16"/>
      <c r="V2229" s="16"/>
      <c r="W2229" s="16"/>
      <c r="X2229" s="16"/>
      <c r="Z2229" s="16"/>
    </row>
    <row r="2230">
      <c r="T2230" s="16"/>
      <c r="U2230" s="16"/>
      <c r="V2230" s="16"/>
      <c r="W2230" s="16"/>
      <c r="X2230" s="16"/>
      <c r="Z2230" s="16"/>
    </row>
    <row r="2231">
      <c r="T2231" s="16"/>
      <c r="U2231" s="16"/>
      <c r="V2231" s="16"/>
      <c r="W2231" s="16"/>
      <c r="X2231" s="16"/>
      <c r="Z2231" s="16"/>
    </row>
    <row r="2232">
      <c r="T2232" s="16"/>
      <c r="U2232" s="16"/>
      <c r="V2232" s="16"/>
      <c r="W2232" s="16"/>
      <c r="X2232" s="16"/>
      <c r="Z2232" s="16"/>
    </row>
    <row r="2233">
      <c r="T2233" s="16"/>
      <c r="U2233" s="16"/>
      <c r="V2233" s="16"/>
      <c r="W2233" s="16"/>
      <c r="X2233" s="16"/>
      <c r="Z2233" s="16"/>
    </row>
    <row r="2234">
      <c r="T2234" s="16"/>
      <c r="U2234" s="16"/>
      <c r="V2234" s="16"/>
      <c r="W2234" s="16"/>
      <c r="X2234" s="16"/>
      <c r="Z2234" s="16"/>
    </row>
    <row r="2235">
      <c r="T2235" s="16"/>
      <c r="U2235" s="16"/>
      <c r="V2235" s="16"/>
      <c r="W2235" s="16"/>
      <c r="X2235" s="16"/>
      <c r="Z2235" s="16"/>
    </row>
    <row r="2236">
      <c r="T2236" s="16"/>
      <c r="U2236" s="16"/>
      <c r="V2236" s="16"/>
      <c r="W2236" s="16"/>
      <c r="X2236" s="16"/>
      <c r="Z2236" s="16"/>
    </row>
    <row r="2237">
      <c r="T2237" s="16"/>
      <c r="U2237" s="16"/>
      <c r="V2237" s="16"/>
      <c r="W2237" s="16"/>
      <c r="X2237" s="16"/>
      <c r="Z2237" s="16"/>
    </row>
    <row r="2238">
      <c r="T2238" s="16"/>
      <c r="U2238" s="16"/>
      <c r="V2238" s="16"/>
      <c r="W2238" s="16"/>
      <c r="X2238" s="16"/>
      <c r="Z2238" s="16"/>
    </row>
    <row r="2239">
      <c r="T2239" s="16"/>
      <c r="U2239" s="16"/>
      <c r="V2239" s="16"/>
      <c r="W2239" s="16"/>
      <c r="X2239" s="16"/>
      <c r="Z2239" s="16"/>
    </row>
    <row r="2240">
      <c r="T2240" s="16"/>
      <c r="U2240" s="16"/>
      <c r="V2240" s="16"/>
      <c r="W2240" s="16"/>
      <c r="X2240" s="16"/>
      <c r="Z2240" s="16"/>
    </row>
    <row r="2241">
      <c r="T2241" s="16"/>
      <c r="U2241" s="16"/>
      <c r="V2241" s="16"/>
      <c r="W2241" s="16"/>
      <c r="X2241" s="16"/>
      <c r="Z2241" s="16"/>
    </row>
    <row r="2242">
      <c r="T2242" s="16"/>
      <c r="U2242" s="16"/>
      <c r="V2242" s="16"/>
      <c r="W2242" s="16"/>
      <c r="X2242" s="16"/>
      <c r="Z2242" s="16"/>
    </row>
    <row r="2243">
      <c r="T2243" s="16"/>
      <c r="U2243" s="16"/>
      <c r="V2243" s="16"/>
      <c r="W2243" s="16"/>
      <c r="X2243" s="16"/>
      <c r="Z2243" s="16"/>
    </row>
    <row r="2244">
      <c r="T2244" s="16"/>
      <c r="U2244" s="16"/>
      <c r="V2244" s="16"/>
      <c r="W2244" s="16"/>
      <c r="X2244" s="16"/>
      <c r="Z2244" s="16"/>
    </row>
    <row r="2245">
      <c r="T2245" s="16"/>
      <c r="U2245" s="16"/>
      <c r="V2245" s="16"/>
      <c r="W2245" s="16"/>
      <c r="X2245" s="16"/>
      <c r="Z2245" s="16"/>
    </row>
    <row r="2246">
      <c r="T2246" s="16"/>
      <c r="U2246" s="16"/>
      <c r="V2246" s="16"/>
      <c r="W2246" s="16"/>
      <c r="X2246" s="16"/>
      <c r="Z2246" s="16"/>
    </row>
    <row r="2247">
      <c r="T2247" s="16"/>
      <c r="U2247" s="16"/>
      <c r="V2247" s="16"/>
      <c r="W2247" s="16"/>
      <c r="X2247" s="16"/>
      <c r="Z2247" s="16"/>
    </row>
    <row r="2248">
      <c r="T2248" s="16"/>
      <c r="U2248" s="16"/>
      <c r="V2248" s="16"/>
      <c r="W2248" s="16"/>
      <c r="X2248" s="16"/>
      <c r="Z2248" s="16"/>
    </row>
    <row r="2249">
      <c r="T2249" s="16"/>
      <c r="U2249" s="16"/>
      <c r="V2249" s="16"/>
      <c r="W2249" s="16"/>
      <c r="X2249" s="16"/>
      <c r="Z2249" s="16"/>
    </row>
    <row r="2250">
      <c r="T2250" s="16"/>
      <c r="U2250" s="16"/>
      <c r="V2250" s="16"/>
      <c r="W2250" s="16"/>
      <c r="X2250" s="16"/>
      <c r="Z2250" s="16"/>
    </row>
    <row r="2251">
      <c r="T2251" s="16"/>
      <c r="U2251" s="16"/>
      <c r="V2251" s="16"/>
      <c r="W2251" s="16"/>
      <c r="X2251" s="16"/>
      <c r="Z2251" s="16"/>
    </row>
    <row r="2252">
      <c r="T2252" s="16"/>
      <c r="U2252" s="16"/>
      <c r="V2252" s="16"/>
      <c r="W2252" s="16"/>
      <c r="X2252" s="16"/>
      <c r="Z2252" s="16"/>
    </row>
    <row r="2253">
      <c r="T2253" s="16"/>
      <c r="U2253" s="16"/>
      <c r="V2253" s="16"/>
      <c r="W2253" s="16"/>
      <c r="X2253" s="16"/>
      <c r="Z2253" s="16"/>
    </row>
    <row r="2254">
      <c r="T2254" s="16"/>
      <c r="U2254" s="16"/>
      <c r="V2254" s="16"/>
      <c r="W2254" s="16"/>
      <c r="X2254" s="16"/>
      <c r="Z2254" s="16"/>
    </row>
    <row r="2255">
      <c r="T2255" s="16"/>
      <c r="U2255" s="16"/>
      <c r="V2255" s="16"/>
      <c r="W2255" s="16"/>
      <c r="X2255" s="16"/>
      <c r="Z2255" s="16"/>
    </row>
    <row r="2256">
      <c r="T2256" s="16"/>
      <c r="U2256" s="16"/>
      <c r="V2256" s="16"/>
      <c r="W2256" s="16"/>
      <c r="X2256" s="16"/>
      <c r="Z2256" s="16"/>
    </row>
    <row r="2257">
      <c r="T2257" s="16"/>
      <c r="U2257" s="16"/>
      <c r="V2257" s="16"/>
      <c r="W2257" s="16"/>
      <c r="X2257" s="16"/>
      <c r="Z2257" s="16"/>
    </row>
    <row r="2258">
      <c r="T2258" s="16"/>
      <c r="U2258" s="16"/>
      <c r="V2258" s="16"/>
      <c r="W2258" s="16"/>
      <c r="X2258" s="16"/>
      <c r="Z2258" s="16"/>
    </row>
    <row r="2259">
      <c r="T2259" s="16"/>
      <c r="U2259" s="16"/>
      <c r="V2259" s="16"/>
      <c r="W2259" s="16"/>
      <c r="X2259" s="16"/>
      <c r="Z2259" s="16"/>
    </row>
    <row r="2260">
      <c r="T2260" s="16"/>
      <c r="U2260" s="16"/>
      <c r="V2260" s="16"/>
      <c r="W2260" s="16"/>
      <c r="X2260" s="16"/>
      <c r="Z2260" s="16"/>
    </row>
    <row r="2261">
      <c r="T2261" s="16"/>
      <c r="U2261" s="16"/>
      <c r="V2261" s="16"/>
      <c r="W2261" s="16"/>
      <c r="X2261" s="16"/>
      <c r="Z2261" s="16"/>
    </row>
    <row r="2262">
      <c r="T2262" s="16"/>
      <c r="U2262" s="16"/>
      <c r="V2262" s="16"/>
      <c r="W2262" s="16"/>
      <c r="X2262" s="16"/>
      <c r="Z2262" s="16"/>
    </row>
    <row r="2263">
      <c r="T2263" s="16"/>
      <c r="U2263" s="16"/>
      <c r="V2263" s="16"/>
      <c r="W2263" s="16"/>
      <c r="X2263" s="16"/>
      <c r="Z2263" s="16"/>
    </row>
    <row r="2264">
      <c r="T2264" s="16"/>
      <c r="U2264" s="16"/>
      <c r="V2264" s="16"/>
      <c r="W2264" s="16"/>
      <c r="X2264" s="16"/>
      <c r="Z2264" s="16"/>
    </row>
    <row r="2265">
      <c r="T2265" s="16"/>
      <c r="U2265" s="16"/>
      <c r="V2265" s="16"/>
      <c r="W2265" s="16"/>
      <c r="X2265" s="16"/>
      <c r="Z2265" s="16"/>
    </row>
    <row r="2266">
      <c r="T2266" s="16"/>
      <c r="U2266" s="16"/>
      <c r="V2266" s="16"/>
      <c r="W2266" s="16"/>
      <c r="X2266" s="16"/>
      <c r="Z2266" s="16"/>
    </row>
    <row r="2267">
      <c r="T2267" s="16"/>
      <c r="U2267" s="16"/>
      <c r="V2267" s="16"/>
      <c r="W2267" s="16"/>
      <c r="X2267" s="16"/>
      <c r="Z2267" s="16"/>
    </row>
    <row r="2268">
      <c r="T2268" s="16"/>
      <c r="U2268" s="16"/>
      <c r="V2268" s="16"/>
      <c r="W2268" s="16"/>
      <c r="X2268" s="16"/>
      <c r="Z2268" s="16"/>
    </row>
    <row r="2269">
      <c r="T2269" s="16"/>
      <c r="U2269" s="16"/>
      <c r="V2269" s="16"/>
      <c r="W2269" s="16"/>
      <c r="X2269" s="16"/>
      <c r="Z2269" s="16"/>
    </row>
    <row r="2270">
      <c r="T2270" s="16"/>
      <c r="U2270" s="16"/>
      <c r="V2270" s="16"/>
      <c r="W2270" s="16"/>
      <c r="X2270" s="16"/>
      <c r="Z2270" s="16"/>
    </row>
    <row r="2271">
      <c r="T2271" s="16"/>
      <c r="U2271" s="16"/>
      <c r="V2271" s="16"/>
      <c r="W2271" s="16"/>
      <c r="X2271" s="16"/>
      <c r="Z2271" s="16"/>
    </row>
    <row r="2272">
      <c r="T2272" s="16"/>
      <c r="U2272" s="16"/>
      <c r="V2272" s="16"/>
      <c r="W2272" s="16"/>
      <c r="X2272" s="16"/>
      <c r="Z2272" s="16"/>
    </row>
    <row r="2273">
      <c r="T2273" s="16"/>
      <c r="U2273" s="16"/>
      <c r="V2273" s="16"/>
      <c r="W2273" s="16"/>
      <c r="X2273" s="16"/>
      <c r="Z2273" s="16"/>
    </row>
    <row r="2274">
      <c r="T2274" s="16"/>
      <c r="U2274" s="16"/>
      <c r="V2274" s="16"/>
      <c r="W2274" s="16"/>
      <c r="X2274" s="16"/>
      <c r="Z2274" s="16"/>
    </row>
    <row r="2275">
      <c r="T2275" s="16"/>
      <c r="U2275" s="16"/>
      <c r="V2275" s="16"/>
      <c r="W2275" s="16"/>
      <c r="X2275" s="16"/>
      <c r="Z2275" s="16"/>
    </row>
    <row r="2276">
      <c r="T2276" s="16"/>
      <c r="U2276" s="16"/>
      <c r="V2276" s="16"/>
      <c r="W2276" s="16"/>
      <c r="X2276" s="16"/>
      <c r="Z2276" s="16"/>
    </row>
    <row r="2277">
      <c r="T2277" s="16"/>
      <c r="U2277" s="16"/>
      <c r="V2277" s="16"/>
      <c r="W2277" s="16"/>
      <c r="X2277" s="16"/>
      <c r="Z2277" s="16"/>
    </row>
    <row r="2278">
      <c r="T2278" s="16"/>
      <c r="U2278" s="16"/>
      <c r="V2278" s="16"/>
      <c r="W2278" s="16"/>
      <c r="X2278" s="16"/>
      <c r="Z2278" s="16"/>
    </row>
    <row r="2279">
      <c r="T2279" s="16"/>
      <c r="U2279" s="16"/>
      <c r="V2279" s="16"/>
      <c r="W2279" s="16"/>
      <c r="X2279" s="16"/>
      <c r="Z2279" s="16"/>
    </row>
    <row r="2280">
      <c r="T2280" s="16"/>
      <c r="U2280" s="16"/>
      <c r="V2280" s="16"/>
      <c r="W2280" s="16"/>
      <c r="X2280" s="16"/>
      <c r="Z2280" s="16"/>
    </row>
    <row r="2281">
      <c r="T2281" s="16"/>
      <c r="U2281" s="16"/>
      <c r="V2281" s="16"/>
      <c r="W2281" s="16"/>
      <c r="X2281" s="16"/>
      <c r="Z2281" s="16"/>
    </row>
    <row r="2282">
      <c r="T2282" s="16"/>
      <c r="U2282" s="16"/>
      <c r="V2282" s="16"/>
      <c r="W2282" s="16"/>
      <c r="X2282" s="16"/>
      <c r="Z2282" s="16"/>
    </row>
    <row r="2283">
      <c r="T2283" s="16"/>
      <c r="U2283" s="16"/>
      <c r="V2283" s="16"/>
      <c r="W2283" s="16"/>
      <c r="X2283" s="16"/>
      <c r="Z2283" s="16"/>
    </row>
    <row r="2284">
      <c r="T2284" s="16"/>
      <c r="U2284" s="16"/>
      <c r="V2284" s="16"/>
      <c r="W2284" s="16"/>
      <c r="X2284" s="16"/>
      <c r="Z2284" s="16"/>
    </row>
    <row r="2285">
      <c r="T2285" s="16"/>
      <c r="U2285" s="16"/>
      <c r="V2285" s="16"/>
      <c r="W2285" s="16"/>
      <c r="X2285" s="16"/>
      <c r="Z2285" s="16"/>
    </row>
    <row r="2286">
      <c r="T2286" s="16"/>
      <c r="U2286" s="16"/>
      <c r="V2286" s="16"/>
      <c r="W2286" s="16"/>
      <c r="X2286" s="16"/>
      <c r="Z2286" s="16"/>
    </row>
    <row r="2287">
      <c r="T2287" s="16"/>
      <c r="U2287" s="16"/>
      <c r="V2287" s="16"/>
      <c r="W2287" s="16"/>
      <c r="X2287" s="16"/>
      <c r="Z2287" s="16"/>
    </row>
    <row r="2288">
      <c r="T2288" s="16"/>
      <c r="U2288" s="16"/>
      <c r="V2288" s="16"/>
      <c r="W2288" s="16"/>
      <c r="X2288" s="16"/>
      <c r="Z2288" s="16"/>
    </row>
    <row r="2289">
      <c r="T2289" s="16"/>
      <c r="U2289" s="16"/>
      <c r="V2289" s="16"/>
      <c r="W2289" s="16"/>
      <c r="X2289" s="16"/>
      <c r="Z2289" s="16"/>
    </row>
    <row r="2290">
      <c r="T2290" s="16"/>
      <c r="U2290" s="16"/>
      <c r="V2290" s="16"/>
      <c r="W2290" s="16"/>
      <c r="X2290" s="16"/>
      <c r="Z2290" s="16"/>
    </row>
    <row r="2291">
      <c r="T2291" s="16"/>
      <c r="U2291" s="16"/>
      <c r="V2291" s="16"/>
      <c r="W2291" s="16"/>
      <c r="X2291" s="16"/>
      <c r="Z2291" s="16"/>
    </row>
    <row r="2292">
      <c r="T2292" s="16"/>
      <c r="U2292" s="16"/>
      <c r="V2292" s="16"/>
      <c r="W2292" s="16"/>
      <c r="X2292" s="16"/>
      <c r="Z2292" s="16"/>
    </row>
    <row r="2293">
      <c r="T2293" s="16"/>
      <c r="U2293" s="16"/>
      <c r="V2293" s="16"/>
      <c r="W2293" s="16"/>
      <c r="X2293" s="16"/>
      <c r="Z2293" s="16"/>
    </row>
    <row r="2294">
      <c r="T2294" s="16"/>
      <c r="U2294" s="16"/>
      <c r="V2294" s="16"/>
      <c r="W2294" s="16"/>
      <c r="X2294" s="16"/>
      <c r="Z2294" s="16"/>
    </row>
    <row r="2295">
      <c r="T2295" s="16"/>
      <c r="U2295" s="16"/>
      <c r="V2295" s="16"/>
      <c r="W2295" s="16"/>
      <c r="X2295" s="16"/>
      <c r="Z2295" s="16"/>
    </row>
    <row r="2296">
      <c r="T2296" s="16"/>
      <c r="U2296" s="16"/>
      <c r="V2296" s="16"/>
      <c r="W2296" s="16"/>
      <c r="X2296" s="16"/>
      <c r="Z2296" s="16"/>
    </row>
    <row r="2297">
      <c r="T2297" s="16"/>
      <c r="U2297" s="16"/>
      <c r="V2297" s="16"/>
      <c r="W2297" s="16"/>
      <c r="X2297" s="16"/>
      <c r="Z2297" s="16"/>
    </row>
    <row r="2298">
      <c r="T2298" s="16"/>
      <c r="U2298" s="16"/>
      <c r="V2298" s="16"/>
      <c r="W2298" s="16"/>
      <c r="X2298" s="16"/>
      <c r="Z2298" s="16"/>
    </row>
    <row r="2299">
      <c r="T2299" s="16"/>
      <c r="U2299" s="16"/>
      <c r="V2299" s="16"/>
      <c r="W2299" s="16"/>
      <c r="X2299" s="16"/>
      <c r="Z2299" s="16"/>
    </row>
    <row r="2300">
      <c r="T2300" s="16"/>
      <c r="U2300" s="16"/>
      <c r="V2300" s="16"/>
      <c r="W2300" s="16"/>
      <c r="X2300" s="16"/>
      <c r="Z2300" s="16"/>
    </row>
    <row r="2301">
      <c r="T2301" s="16"/>
      <c r="U2301" s="16"/>
      <c r="V2301" s="16"/>
      <c r="W2301" s="16"/>
      <c r="X2301" s="16"/>
      <c r="Z2301" s="16"/>
    </row>
    <row r="2302">
      <c r="T2302" s="16"/>
      <c r="U2302" s="16"/>
      <c r="V2302" s="16"/>
      <c r="W2302" s="16"/>
      <c r="X2302" s="16"/>
      <c r="Z2302" s="16"/>
    </row>
    <row r="2303">
      <c r="T2303" s="16"/>
      <c r="U2303" s="16"/>
      <c r="V2303" s="16"/>
      <c r="W2303" s="16"/>
      <c r="X2303" s="16"/>
      <c r="Z2303" s="16"/>
    </row>
    <row r="2304">
      <c r="T2304" s="16"/>
      <c r="U2304" s="16"/>
      <c r="V2304" s="16"/>
      <c r="W2304" s="16"/>
      <c r="X2304" s="16"/>
      <c r="Z2304" s="16"/>
    </row>
    <row r="2305">
      <c r="T2305" s="16"/>
      <c r="U2305" s="16"/>
      <c r="V2305" s="16"/>
      <c r="W2305" s="16"/>
      <c r="X2305" s="16"/>
      <c r="Z2305" s="16"/>
    </row>
    <row r="2306">
      <c r="T2306" s="16"/>
      <c r="U2306" s="16"/>
      <c r="V2306" s="16"/>
      <c r="W2306" s="16"/>
      <c r="X2306" s="16"/>
      <c r="Z2306" s="16"/>
    </row>
    <row r="2307">
      <c r="T2307" s="16"/>
      <c r="U2307" s="16"/>
      <c r="V2307" s="16"/>
      <c r="W2307" s="16"/>
      <c r="X2307" s="16"/>
      <c r="Z2307" s="16"/>
    </row>
    <row r="2308">
      <c r="T2308" s="16"/>
      <c r="U2308" s="16"/>
      <c r="V2308" s="16"/>
      <c r="W2308" s="16"/>
      <c r="X2308" s="16"/>
      <c r="Z2308" s="16"/>
    </row>
    <row r="2309">
      <c r="T2309" s="16"/>
      <c r="U2309" s="16"/>
      <c r="V2309" s="16"/>
      <c r="W2309" s="16"/>
      <c r="X2309" s="16"/>
      <c r="Z2309" s="16"/>
    </row>
    <row r="2310">
      <c r="T2310" s="16"/>
      <c r="U2310" s="16"/>
      <c r="V2310" s="16"/>
      <c r="W2310" s="16"/>
      <c r="X2310" s="16"/>
      <c r="Z2310" s="16"/>
    </row>
    <row r="2311">
      <c r="T2311" s="16"/>
      <c r="U2311" s="16"/>
      <c r="V2311" s="16"/>
      <c r="W2311" s="16"/>
      <c r="X2311" s="16"/>
      <c r="Z2311" s="16"/>
    </row>
    <row r="2312">
      <c r="T2312" s="16"/>
      <c r="U2312" s="16"/>
      <c r="V2312" s="16"/>
      <c r="W2312" s="16"/>
      <c r="X2312" s="16"/>
      <c r="Z2312" s="16"/>
    </row>
    <row r="2313">
      <c r="T2313" s="16"/>
      <c r="U2313" s="16"/>
      <c r="V2313" s="16"/>
      <c r="W2313" s="16"/>
      <c r="X2313" s="16"/>
      <c r="Z2313" s="16"/>
    </row>
    <row r="2314">
      <c r="T2314" s="16"/>
      <c r="U2314" s="16"/>
      <c r="V2314" s="16"/>
      <c r="W2314" s="16"/>
      <c r="X2314" s="16"/>
      <c r="Z2314" s="16"/>
    </row>
    <row r="2315">
      <c r="T2315" s="16"/>
      <c r="U2315" s="16"/>
      <c r="V2315" s="16"/>
      <c r="W2315" s="16"/>
      <c r="X2315" s="16"/>
      <c r="Z2315" s="16"/>
    </row>
    <row r="2316">
      <c r="T2316" s="16"/>
      <c r="U2316" s="16"/>
      <c r="V2316" s="16"/>
      <c r="W2316" s="16"/>
      <c r="X2316" s="16"/>
      <c r="Z2316" s="16"/>
    </row>
    <row r="2317">
      <c r="T2317" s="16"/>
      <c r="U2317" s="16"/>
      <c r="V2317" s="16"/>
      <c r="W2317" s="16"/>
      <c r="X2317" s="16"/>
      <c r="Z2317" s="16"/>
    </row>
    <row r="2318">
      <c r="T2318" s="16"/>
      <c r="U2318" s="16"/>
      <c r="V2318" s="16"/>
      <c r="W2318" s="16"/>
      <c r="X2318" s="16"/>
      <c r="Z2318" s="16"/>
    </row>
    <row r="2319">
      <c r="T2319" s="16"/>
      <c r="U2319" s="16"/>
      <c r="V2319" s="16"/>
      <c r="W2319" s="16"/>
      <c r="X2319" s="16"/>
      <c r="Z2319" s="16"/>
    </row>
    <row r="2320">
      <c r="T2320" s="16"/>
      <c r="U2320" s="16"/>
      <c r="V2320" s="16"/>
      <c r="W2320" s="16"/>
      <c r="X2320" s="16"/>
      <c r="Z2320" s="16"/>
    </row>
    <row r="2321">
      <c r="T2321" s="16"/>
      <c r="U2321" s="16"/>
      <c r="V2321" s="16"/>
      <c r="W2321" s="16"/>
      <c r="X2321" s="16"/>
      <c r="Z2321" s="16"/>
    </row>
    <row r="2322">
      <c r="T2322" s="16"/>
      <c r="U2322" s="16"/>
      <c r="V2322" s="16"/>
      <c r="W2322" s="16"/>
      <c r="X2322" s="16"/>
      <c r="Z2322" s="16"/>
    </row>
    <row r="2323">
      <c r="T2323" s="16"/>
      <c r="U2323" s="16"/>
      <c r="V2323" s="16"/>
      <c r="W2323" s="16"/>
      <c r="X2323" s="16"/>
      <c r="Z2323" s="16"/>
    </row>
    <row r="2324">
      <c r="T2324" s="16"/>
      <c r="U2324" s="16"/>
      <c r="V2324" s="16"/>
      <c r="W2324" s="16"/>
      <c r="X2324" s="16"/>
      <c r="Z2324" s="16"/>
    </row>
    <row r="2325">
      <c r="T2325" s="16"/>
      <c r="U2325" s="16"/>
      <c r="V2325" s="16"/>
      <c r="W2325" s="16"/>
      <c r="X2325" s="16"/>
      <c r="Z2325" s="16"/>
    </row>
    <row r="2326">
      <c r="T2326" s="16"/>
      <c r="U2326" s="16"/>
      <c r="V2326" s="16"/>
      <c r="W2326" s="16"/>
      <c r="X2326" s="16"/>
      <c r="Z2326" s="16"/>
    </row>
    <row r="2327">
      <c r="T2327" s="16"/>
      <c r="U2327" s="16"/>
      <c r="V2327" s="16"/>
      <c r="W2327" s="16"/>
      <c r="X2327" s="16"/>
      <c r="Z2327" s="16"/>
    </row>
    <row r="2328">
      <c r="T2328" s="16"/>
      <c r="U2328" s="16"/>
      <c r="V2328" s="16"/>
      <c r="W2328" s="16"/>
      <c r="X2328" s="16"/>
      <c r="Z2328" s="16"/>
    </row>
    <row r="2329">
      <c r="T2329" s="16"/>
      <c r="U2329" s="16"/>
      <c r="V2329" s="16"/>
      <c r="W2329" s="16"/>
      <c r="X2329" s="16"/>
      <c r="Z2329" s="16"/>
    </row>
    <row r="2330">
      <c r="T2330" s="16"/>
      <c r="U2330" s="16"/>
      <c r="V2330" s="16"/>
      <c r="W2330" s="16"/>
      <c r="X2330" s="16"/>
      <c r="Z2330" s="16"/>
    </row>
    <row r="2331">
      <c r="T2331" s="16"/>
      <c r="U2331" s="16"/>
      <c r="V2331" s="16"/>
      <c r="W2331" s="16"/>
      <c r="X2331" s="16"/>
      <c r="Z2331" s="16"/>
    </row>
    <row r="2332">
      <c r="T2332" s="16"/>
      <c r="U2332" s="16"/>
      <c r="V2332" s="16"/>
      <c r="W2332" s="16"/>
      <c r="X2332" s="16"/>
      <c r="Z2332" s="16"/>
    </row>
    <row r="2333">
      <c r="T2333" s="16"/>
      <c r="U2333" s="16"/>
      <c r="V2333" s="16"/>
      <c r="W2333" s="16"/>
      <c r="X2333" s="16"/>
      <c r="Z2333" s="16"/>
    </row>
    <row r="2334">
      <c r="T2334" s="16"/>
      <c r="U2334" s="16"/>
      <c r="V2334" s="16"/>
      <c r="W2334" s="16"/>
      <c r="X2334" s="16"/>
      <c r="Z2334" s="16"/>
    </row>
    <row r="2335">
      <c r="T2335" s="16"/>
      <c r="U2335" s="16"/>
      <c r="V2335" s="16"/>
      <c r="W2335" s="16"/>
      <c r="X2335" s="16"/>
      <c r="Z2335" s="16"/>
    </row>
    <row r="2336">
      <c r="T2336" s="16"/>
      <c r="U2336" s="16"/>
      <c r="V2336" s="16"/>
      <c r="W2336" s="16"/>
      <c r="X2336" s="16"/>
      <c r="Z2336" s="16"/>
    </row>
    <row r="2337">
      <c r="T2337" s="16"/>
      <c r="U2337" s="16"/>
      <c r="V2337" s="16"/>
      <c r="W2337" s="16"/>
      <c r="X2337" s="16"/>
      <c r="Z2337" s="16"/>
    </row>
    <row r="2338">
      <c r="T2338" s="16"/>
      <c r="U2338" s="16"/>
      <c r="V2338" s="16"/>
      <c r="W2338" s="16"/>
      <c r="X2338" s="16"/>
      <c r="Z2338" s="16"/>
    </row>
    <row r="2339">
      <c r="T2339" s="16"/>
      <c r="U2339" s="16"/>
      <c r="V2339" s="16"/>
      <c r="W2339" s="16"/>
      <c r="X2339" s="16"/>
      <c r="Z2339" s="16"/>
    </row>
    <row r="2340">
      <c r="T2340" s="16"/>
      <c r="U2340" s="16"/>
      <c r="V2340" s="16"/>
      <c r="W2340" s="16"/>
      <c r="X2340" s="16"/>
      <c r="Z2340" s="16"/>
    </row>
    <row r="2341">
      <c r="T2341" s="16"/>
      <c r="U2341" s="16"/>
      <c r="V2341" s="16"/>
      <c r="W2341" s="16"/>
      <c r="X2341" s="16"/>
      <c r="Z2341" s="16"/>
    </row>
    <row r="2342">
      <c r="T2342" s="16"/>
      <c r="U2342" s="16"/>
      <c r="V2342" s="16"/>
      <c r="W2342" s="16"/>
      <c r="X2342" s="16"/>
      <c r="Z2342" s="16"/>
    </row>
    <row r="2343">
      <c r="T2343" s="16"/>
      <c r="U2343" s="16"/>
      <c r="V2343" s="16"/>
      <c r="W2343" s="16"/>
      <c r="X2343" s="16"/>
      <c r="Z2343" s="16"/>
    </row>
    <row r="2344">
      <c r="T2344" s="16"/>
      <c r="U2344" s="16"/>
      <c r="V2344" s="16"/>
      <c r="W2344" s="16"/>
      <c r="X2344" s="16"/>
      <c r="Z2344" s="16"/>
    </row>
    <row r="2345">
      <c r="T2345" s="16"/>
      <c r="U2345" s="16"/>
      <c r="V2345" s="16"/>
      <c r="W2345" s="16"/>
      <c r="X2345" s="16"/>
      <c r="Z2345" s="16"/>
    </row>
    <row r="2346">
      <c r="T2346" s="16"/>
      <c r="U2346" s="16"/>
      <c r="V2346" s="16"/>
      <c r="W2346" s="16"/>
      <c r="X2346" s="16"/>
      <c r="Z2346" s="16"/>
    </row>
    <row r="2347">
      <c r="T2347" s="16"/>
      <c r="U2347" s="16"/>
      <c r="V2347" s="16"/>
      <c r="W2347" s="16"/>
      <c r="X2347" s="16"/>
      <c r="Z2347" s="16"/>
    </row>
    <row r="2348">
      <c r="T2348" s="16"/>
      <c r="U2348" s="16"/>
      <c r="V2348" s="16"/>
      <c r="W2348" s="16"/>
      <c r="X2348" s="16"/>
      <c r="Z2348" s="16"/>
    </row>
    <row r="2349">
      <c r="T2349" s="16"/>
      <c r="U2349" s="16"/>
      <c r="V2349" s="16"/>
      <c r="W2349" s="16"/>
      <c r="X2349" s="16"/>
      <c r="Z2349" s="16"/>
    </row>
    <row r="2350">
      <c r="T2350" s="16"/>
      <c r="U2350" s="16"/>
      <c r="V2350" s="16"/>
      <c r="W2350" s="16"/>
      <c r="X2350" s="16"/>
      <c r="Z2350" s="16"/>
    </row>
    <row r="2351">
      <c r="T2351" s="16"/>
      <c r="U2351" s="16"/>
      <c r="V2351" s="16"/>
      <c r="W2351" s="16"/>
      <c r="X2351" s="16"/>
      <c r="Z2351" s="16"/>
    </row>
    <row r="2352">
      <c r="T2352" s="16"/>
      <c r="U2352" s="16"/>
      <c r="V2352" s="16"/>
      <c r="W2352" s="16"/>
      <c r="X2352" s="16"/>
      <c r="Z2352" s="16"/>
    </row>
    <row r="2353">
      <c r="T2353" s="16"/>
      <c r="U2353" s="16"/>
      <c r="V2353" s="16"/>
      <c r="W2353" s="16"/>
      <c r="X2353" s="16"/>
      <c r="Z2353" s="16"/>
    </row>
    <row r="2354">
      <c r="T2354" s="16"/>
      <c r="U2354" s="16"/>
      <c r="V2354" s="16"/>
      <c r="W2354" s="16"/>
      <c r="X2354" s="16"/>
      <c r="Z2354" s="16"/>
    </row>
    <row r="2355">
      <c r="T2355" s="16"/>
      <c r="U2355" s="16"/>
      <c r="V2355" s="16"/>
      <c r="W2355" s="16"/>
      <c r="X2355" s="16"/>
      <c r="Z2355" s="16"/>
    </row>
    <row r="2356">
      <c r="T2356" s="16"/>
      <c r="U2356" s="16"/>
      <c r="V2356" s="16"/>
      <c r="W2356" s="16"/>
      <c r="X2356" s="16"/>
      <c r="Z2356" s="16"/>
    </row>
    <row r="2357">
      <c r="T2357" s="16"/>
      <c r="U2357" s="16"/>
      <c r="V2357" s="16"/>
      <c r="W2357" s="16"/>
      <c r="X2357" s="16"/>
      <c r="Z2357" s="16"/>
    </row>
    <row r="2358">
      <c r="T2358" s="16"/>
      <c r="U2358" s="16"/>
      <c r="V2358" s="16"/>
      <c r="W2358" s="16"/>
      <c r="X2358" s="16"/>
      <c r="Z2358" s="16"/>
    </row>
    <row r="2359">
      <c r="T2359" s="16"/>
      <c r="U2359" s="16"/>
      <c r="V2359" s="16"/>
      <c r="W2359" s="16"/>
      <c r="X2359" s="16"/>
      <c r="Z2359" s="16"/>
    </row>
    <row r="2360">
      <c r="T2360" s="16"/>
      <c r="U2360" s="16"/>
      <c r="V2360" s="16"/>
      <c r="W2360" s="16"/>
      <c r="X2360" s="16"/>
      <c r="Z2360" s="16"/>
    </row>
    <row r="2361">
      <c r="T2361" s="16"/>
      <c r="U2361" s="16"/>
      <c r="V2361" s="16"/>
      <c r="W2361" s="16"/>
      <c r="X2361" s="16"/>
      <c r="Z2361" s="16"/>
    </row>
    <row r="2362">
      <c r="T2362" s="16"/>
      <c r="U2362" s="16"/>
      <c r="V2362" s="16"/>
      <c r="W2362" s="16"/>
      <c r="X2362" s="16"/>
      <c r="Z2362" s="16"/>
    </row>
    <row r="2363">
      <c r="T2363" s="16"/>
      <c r="U2363" s="16"/>
      <c r="V2363" s="16"/>
      <c r="W2363" s="16"/>
      <c r="X2363" s="16"/>
      <c r="Z2363" s="16"/>
    </row>
    <row r="2364">
      <c r="T2364" s="16"/>
      <c r="U2364" s="16"/>
      <c r="V2364" s="16"/>
      <c r="W2364" s="16"/>
      <c r="X2364" s="16"/>
      <c r="Z2364" s="16"/>
    </row>
    <row r="2365">
      <c r="T2365" s="16"/>
      <c r="U2365" s="16"/>
      <c r="V2365" s="16"/>
      <c r="W2365" s="16"/>
      <c r="X2365" s="16"/>
      <c r="Z2365" s="16"/>
    </row>
    <row r="2366">
      <c r="T2366" s="16"/>
      <c r="U2366" s="16"/>
      <c r="V2366" s="16"/>
      <c r="W2366" s="16"/>
      <c r="X2366" s="16"/>
      <c r="Z2366" s="16"/>
    </row>
    <row r="2367">
      <c r="T2367" s="16"/>
      <c r="U2367" s="16"/>
      <c r="V2367" s="16"/>
      <c r="W2367" s="16"/>
      <c r="X2367" s="16"/>
      <c r="Z2367" s="16"/>
    </row>
    <row r="2368">
      <c r="T2368" s="16"/>
      <c r="U2368" s="16"/>
      <c r="V2368" s="16"/>
      <c r="W2368" s="16"/>
      <c r="X2368" s="16"/>
      <c r="Z2368" s="16"/>
    </row>
    <row r="2369">
      <c r="T2369" s="16"/>
      <c r="U2369" s="16"/>
      <c r="V2369" s="16"/>
      <c r="W2369" s="16"/>
      <c r="X2369" s="16"/>
      <c r="Z2369" s="16"/>
    </row>
    <row r="2370">
      <c r="T2370" s="16"/>
      <c r="U2370" s="16"/>
      <c r="V2370" s="16"/>
      <c r="W2370" s="16"/>
      <c r="X2370" s="16"/>
      <c r="Z2370" s="16"/>
    </row>
    <row r="2371">
      <c r="T2371" s="16"/>
      <c r="U2371" s="16"/>
      <c r="V2371" s="16"/>
      <c r="W2371" s="16"/>
      <c r="X2371" s="16"/>
      <c r="Z2371" s="16"/>
    </row>
    <row r="2372">
      <c r="T2372" s="16"/>
      <c r="U2372" s="16"/>
      <c r="V2372" s="16"/>
      <c r="W2372" s="16"/>
      <c r="X2372" s="16"/>
      <c r="Z2372" s="16"/>
    </row>
    <row r="2373">
      <c r="T2373" s="16"/>
      <c r="U2373" s="16"/>
      <c r="V2373" s="16"/>
      <c r="W2373" s="16"/>
      <c r="X2373" s="16"/>
      <c r="Z2373" s="16"/>
    </row>
    <row r="2374">
      <c r="T2374" s="16"/>
      <c r="U2374" s="16"/>
      <c r="V2374" s="16"/>
      <c r="W2374" s="16"/>
      <c r="X2374" s="16"/>
      <c r="Z2374" s="16"/>
    </row>
    <row r="2375">
      <c r="T2375" s="16"/>
      <c r="U2375" s="16"/>
      <c r="V2375" s="16"/>
      <c r="W2375" s="16"/>
      <c r="X2375" s="16"/>
      <c r="Z2375" s="16"/>
    </row>
    <row r="2376">
      <c r="T2376" s="16"/>
      <c r="U2376" s="16"/>
      <c r="V2376" s="16"/>
      <c r="W2376" s="16"/>
      <c r="X2376" s="16"/>
      <c r="Z2376" s="16"/>
    </row>
    <row r="2377">
      <c r="T2377" s="16"/>
      <c r="U2377" s="16"/>
      <c r="V2377" s="16"/>
      <c r="W2377" s="16"/>
      <c r="X2377" s="16"/>
      <c r="Z2377" s="16"/>
    </row>
    <row r="2378">
      <c r="T2378" s="16"/>
      <c r="U2378" s="16"/>
      <c r="V2378" s="16"/>
      <c r="W2378" s="16"/>
      <c r="X2378" s="16"/>
      <c r="Z2378" s="16"/>
    </row>
    <row r="2379">
      <c r="T2379" s="16"/>
      <c r="U2379" s="16"/>
      <c r="V2379" s="16"/>
      <c r="W2379" s="16"/>
      <c r="X2379" s="16"/>
      <c r="Z2379" s="16"/>
    </row>
    <row r="2380">
      <c r="T2380" s="16"/>
      <c r="U2380" s="16"/>
      <c r="V2380" s="16"/>
      <c r="W2380" s="16"/>
      <c r="X2380" s="16"/>
      <c r="Z2380" s="16"/>
    </row>
    <row r="2381">
      <c r="T2381" s="16"/>
      <c r="U2381" s="16"/>
      <c r="V2381" s="16"/>
      <c r="W2381" s="16"/>
      <c r="X2381" s="16"/>
      <c r="Z2381" s="16"/>
    </row>
    <row r="2382">
      <c r="T2382" s="16"/>
      <c r="U2382" s="16"/>
      <c r="V2382" s="16"/>
      <c r="W2382" s="16"/>
      <c r="X2382" s="16"/>
      <c r="Z2382" s="16"/>
    </row>
    <row r="2383">
      <c r="T2383" s="16"/>
      <c r="U2383" s="16"/>
      <c r="V2383" s="16"/>
      <c r="W2383" s="16"/>
      <c r="X2383" s="16"/>
      <c r="Z2383" s="16"/>
    </row>
    <row r="2384">
      <c r="T2384" s="16"/>
      <c r="U2384" s="16"/>
      <c r="V2384" s="16"/>
      <c r="W2384" s="16"/>
      <c r="X2384" s="16"/>
      <c r="Z2384" s="16"/>
    </row>
    <row r="2385">
      <c r="T2385" s="16"/>
      <c r="U2385" s="16"/>
      <c r="V2385" s="16"/>
      <c r="W2385" s="16"/>
      <c r="X2385" s="16"/>
      <c r="Z2385" s="16"/>
    </row>
    <row r="2386">
      <c r="T2386" s="16"/>
      <c r="U2386" s="16"/>
      <c r="V2386" s="16"/>
      <c r="W2386" s="16"/>
      <c r="X2386" s="16"/>
      <c r="Z2386" s="16"/>
    </row>
    <row r="2387">
      <c r="T2387" s="16"/>
      <c r="U2387" s="16"/>
      <c r="V2387" s="16"/>
      <c r="W2387" s="16"/>
      <c r="X2387" s="16"/>
      <c r="Z2387" s="16"/>
    </row>
    <row r="2388">
      <c r="T2388" s="16"/>
      <c r="U2388" s="16"/>
      <c r="V2388" s="16"/>
      <c r="W2388" s="16"/>
      <c r="X2388" s="16"/>
      <c r="Z2388" s="16"/>
    </row>
    <row r="2389">
      <c r="T2389" s="16"/>
      <c r="U2389" s="16"/>
      <c r="V2389" s="16"/>
      <c r="W2389" s="16"/>
      <c r="X2389" s="16"/>
      <c r="Z2389" s="16"/>
    </row>
    <row r="2390">
      <c r="T2390" s="16"/>
      <c r="U2390" s="16"/>
      <c r="V2390" s="16"/>
      <c r="W2390" s="16"/>
      <c r="X2390" s="16"/>
      <c r="Z2390" s="16"/>
    </row>
    <row r="2391">
      <c r="T2391" s="16"/>
      <c r="U2391" s="16"/>
      <c r="V2391" s="16"/>
      <c r="W2391" s="16"/>
      <c r="X2391" s="16"/>
      <c r="Z2391" s="16"/>
    </row>
    <row r="2392">
      <c r="T2392" s="16"/>
      <c r="U2392" s="16"/>
      <c r="V2392" s="16"/>
      <c r="W2392" s="16"/>
      <c r="X2392" s="16"/>
      <c r="Z2392" s="16"/>
    </row>
    <row r="2393">
      <c r="T2393" s="16"/>
      <c r="U2393" s="16"/>
      <c r="V2393" s="16"/>
      <c r="W2393" s="16"/>
      <c r="X2393" s="16"/>
      <c r="Z2393" s="16"/>
    </row>
    <row r="2394">
      <c r="T2394" s="16"/>
      <c r="U2394" s="16"/>
      <c r="V2394" s="16"/>
      <c r="W2394" s="16"/>
      <c r="X2394" s="16"/>
      <c r="Z2394" s="16"/>
    </row>
    <row r="2395">
      <c r="T2395" s="16"/>
      <c r="U2395" s="16"/>
      <c r="V2395" s="16"/>
      <c r="W2395" s="16"/>
      <c r="X2395" s="16"/>
      <c r="Z2395" s="16"/>
    </row>
    <row r="2396">
      <c r="T2396" s="16"/>
      <c r="U2396" s="16"/>
      <c r="V2396" s="16"/>
      <c r="W2396" s="16"/>
      <c r="X2396" s="16"/>
      <c r="Z2396" s="16"/>
    </row>
    <row r="2397">
      <c r="T2397" s="16"/>
      <c r="U2397" s="16"/>
      <c r="V2397" s="16"/>
      <c r="W2397" s="16"/>
      <c r="X2397" s="16"/>
      <c r="Z2397" s="16"/>
    </row>
    <row r="2398">
      <c r="T2398" s="16"/>
      <c r="U2398" s="16"/>
      <c r="V2398" s="16"/>
      <c r="W2398" s="16"/>
      <c r="X2398" s="16"/>
      <c r="Z2398" s="16"/>
    </row>
    <row r="2399">
      <c r="T2399" s="16"/>
      <c r="U2399" s="16"/>
      <c r="V2399" s="16"/>
      <c r="W2399" s="16"/>
      <c r="X2399" s="16"/>
      <c r="Z2399" s="16"/>
    </row>
    <row r="2400">
      <c r="T2400" s="16"/>
      <c r="U2400" s="16"/>
      <c r="V2400" s="16"/>
      <c r="W2400" s="16"/>
      <c r="X2400" s="16"/>
      <c r="Z2400" s="16"/>
    </row>
    <row r="2401">
      <c r="T2401" s="16"/>
      <c r="U2401" s="16"/>
      <c r="V2401" s="16"/>
      <c r="W2401" s="16"/>
      <c r="X2401" s="16"/>
      <c r="Z2401" s="16"/>
    </row>
    <row r="2402">
      <c r="T2402" s="16"/>
      <c r="U2402" s="16"/>
      <c r="V2402" s="16"/>
      <c r="W2402" s="16"/>
      <c r="X2402" s="16"/>
      <c r="Z2402" s="16"/>
    </row>
    <row r="2403">
      <c r="T2403" s="16"/>
      <c r="U2403" s="16"/>
      <c r="V2403" s="16"/>
      <c r="W2403" s="16"/>
      <c r="X2403" s="16"/>
      <c r="Z2403" s="16"/>
    </row>
    <row r="2404">
      <c r="T2404" s="16"/>
      <c r="U2404" s="16"/>
      <c r="V2404" s="16"/>
      <c r="W2404" s="16"/>
      <c r="X2404" s="16"/>
      <c r="Z2404" s="16"/>
    </row>
    <row r="2405">
      <c r="T2405" s="16"/>
      <c r="U2405" s="16"/>
      <c r="V2405" s="16"/>
      <c r="W2405" s="16"/>
      <c r="X2405" s="16"/>
      <c r="Z2405" s="16"/>
    </row>
    <row r="2406">
      <c r="T2406" s="16"/>
      <c r="U2406" s="16"/>
      <c r="V2406" s="16"/>
      <c r="W2406" s="16"/>
      <c r="X2406" s="16"/>
      <c r="Z2406" s="16"/>
    </row>
    <row r="2407">
      <c r="T2407" s="16"/>
      <c r="U2407" s="16"/>
      <c r="V2407" s="16"/>
      <c r="W2407" s="16"/>
      <c r="X2407" s="16"/>
      <c r="Z2407" s="16"/>
    </row>
    <row r="2408">
      <c r="T2408" s="16"/>
      <c r="U2408" s="16"/>
      <c r="V2408" s="16"/>
      <c r="W2408" s="16"/>
      <c r="X2408" s="16"/>
      <c r="Z2408" s="16"/>
    </row>
    <row r="2409">
      <c r="T2409" s="16"/>
      <c r="U2409" s="16"/>
      <c r="V2409" s="16"/>
      <c r="W2409" s="16"/>
      <c r="X2409" s="16"/>
      <c r="Z2409" s="16"/>
    </row>
    <row r="2410">
      <c r="T2410" s="16"/>
      <c r="U2410" s="16"/>
      <c r="V2410" s="16"/>
      <c r="W2410" s="16"/>
      <c r="X2410" s="16"/>
      <c r="Z2410" s="16"/>
    </row>
    <row r="2411">
      <c r="T2411" s="16"/>
      <c r="U2411" s="16"/>
      <c r="V2411" s="16"/>
      <c r="W2411" s="16"/>
      <c r="X2411" s="16"/>
      <c r="Z2411" s="16"/>
    </row>
    <row r="2412">
      <c r="T2412" s="16"/>
      <c r="U2412" s="16"/>
      <c r="V2412" s="16"/>
      <c r="W2412" s="16"/>
      <c r="X2412" s="16"/>
      <c r="Z2412" s="16"/>
    </row>
    <row r="2413">
      <c r="T2413" s="16"/>
      <c r="U2413" s="16"/>
      <c r="V2413" s="16"/>
      <c r="W2413" s="16"/>
      <c r="X2413" s="16"/>
      <c r="Z2413" s="16"/>
    </row>
    <row r="2414">
      <c r="T2414" s="16"/>
      <c r="U2414" s="16"/>
      <c r="V2414" s="16"/>
      <c r="W2414" s="16"/>
      <c r="X2414" s="16"/>
      <c r="Z2414" s="16"/>
    </row>
    <row r="2415">
      <c r="T2415" s="16"/>
      <c r="U2415" s="16"/>
      <c r="V2415" s="16"/>
      <c r="W2415" s="16"/>
      <c r="X2415" s="16"/>
      <c r="Z2415" s="16"/>
    </row>
    <row r="2416">
      <c r="T2416" s="16"/>
      <c r="U2416" s="16"/>
      <c r="V2416" s="16"/>
      <c r="W2416" s="16"/>
      <c r="X2416" s="16"/>
      <c r="Z2416" s="16"/>
    </row>
    <row r="2417">
      <c r="T2417" s="16"/>
      <c r="U2417" s="16"/>
      <c r="V2417" s="16"/>
      <c r="W2417" s="16"/>
      <c r="X2417" s="16"/>
      <c r="Z2417" s="16"/>
    </row>
    <row r="2418">
      <c r="T2418" s="16"/>
      <c r="U2418" s="16"/>
      <c r="V2418" s="16"/>
      <c r="W2418" s="16"/>
      <c r="X2418" s="16"/>
      <c r="Z2418" s="16"/>
    </row>
    <row r="2419">
      <c r="T2419" s="16"/>
      <c r="U2419" s="16"/>
      <c r="V2419" s="16"/>
      <c r="W2419" s="16"/>
      <c r="X2419" s="16"/>
      <c r="Z2419" s="16"/>
    </row>
    <row r="2420">
      <c r="T2420" s="16"/>
      <c r="U2420" s="16"/>
      <c r="V2420" s="16"/>
      <c r="W2420" s="16"/>
      <c r="X2420" s="16"/>
      <c r="Z2420" s="16"/>
    </row>
    <row r="2421">
      <c r="T2421" s="16"/>
      <c r="U2421" s="16"/>
      <c r="V2421" s="16"/>
      <c r="W2421" s="16"/>
      <c r="X2421" s="16"/>
      <c r="Z2421" s="16"/>
    </row>
    <row r="2422">
      <c r="T2422" s="16"/>
      <c r="U2422" s="16"/>
      <c r="V2422" s="16"/>
      <c r="W2422" s="16"/>
      <c r="X2422" s="16"/>
      <c r="Z2422" s="16"/>
    </row>
    <row r="2423">
      <c r="T2423" s="16"/>
      <c r="U2423" s="16"/>
      <c r="V2423" s="16"/>
      <c r="W2423" s="16"/>
      <c r="X2423" s="16"/>
      <c r="Z2423" s="16"/>
    </row>
    <row r="2424">
      <c r="T2424" s="16"/>
      <c r="U2424" s="16"/>
      <c r="V2424" s="16"/>
      <c r="W2424" s="16"/>
      <c r="X2424" s="16"/>
      <c r="Z2424" s="16"/>
    </row>
    <row r="2425">
      <c r="T2425" s="16"/>
      <c r="U2425" s="16"/>
      <c r="V2425" s="16"/>
      <c r="W2425" s="16"/>
      <c r="X2425" s="16"/>
      <c r="Z2425" s="16"/>
    </row>
    <row r="2426">
      <c r="T2426" s="16"/>
      <c r="U2426" s="16"/>
      <c r="V2426" s="16"/>
      <c r="W2426" s="16"/>
      <c r="X2426" s="16"/>
      <c r="Z2426" s="16"/>
    </row>
    <row r="2427">
      <c r="T2427" s="16"/>
      <c r="U2427" s="16"/>
      <c r="V2427" s="16"/>
      <c r="W2427" s="16"/>
      <c r="X2427" s="16"/>
      <c r="Z2427" s="16"/>
    </row>
    <row r="2428">
      <c r="T2428" s="16"/>
      <c r="U2428" s="16"/>
      <c r="V2428" s="16"/>
      <c r="W2428" s="16"/>
      <c r="X2428" s="16"/>
      <c r="Z2428" s="16"/>
    </row>
    <row r="2429">
      <c r="T2429" s="16"/>
      <c r="U2429" s="16"/>
      <c r="V2429" s="16"/>
      <c r="W2429" s="16"/>
      <c r="X2429" s="16"/>
      <c r="Z2429" s="16"/>
    </row>
    <row r="2430">
      <c r="T2430" s="16"/>
      <c r="U2430" s="16"/>
      <c r="V2430" s="16"/>
      <c r="W2430" s="16"/>
      <c r="X2430" s="16"/>
      <c r="Z2430" s="16"/>
    </row>
    <row r="2431">
      <c r="T2431" s="16"/>
      <c r="U2431" s="16"/>
      <c r="V2431" s="16"/>
      <c r="W2431" s="16"/>
      <c r="X2431" s="16"/>
      <c r="Z2431" s="16"/>
    </row>
    <row r="2432">
      <c r="T2432" s="16"/>
      <c r="U2432" s="16"/>
      <c r="V2432" s="16"/>
      <c r="W2432" s="16"/>
      <c r="X2432" s="16"/>
      <c r="Z2432" s="16"/>
    </row>
    <row r="2433">
      <c r="T2433" s="16"/>
      <c r="U2433" s="16"/>
      <c r="V2433" s="16"/>
      <c r="W2433" s="16"/>
      <c r="X2433" s="16"/>
      <c r="Z2433" s="16"/>
    </row>
    <row r="2434">
      <c r="T2434" s="16"/>
      <c r="U2434" s="16"/>
      <c r="V2434" s="16"/>
      <c r="W2434" s="16"/>
      <c r="X2434" s="16"/>
      <c r="Z2434" s="16"/>
    </row>
    <row r="2435">
      <c r="T2435" s="16"/>
      <c r="U2435" s="16"/>
      <c r="V2435" s="16"/>
      <c r="W2435" s="16"/>
      <c r="X2435" s="16"/>
      <c r="Z2435" s="16"/>
    </row>
    <row r="2436">
      <c r="T2436" s="16"/>
      <c r="U2436" s="16"/>
      <c r="V2436" s="16"/>
      <c r="W2436" s="16"/>
      <c r="X2436" s="16"/>
      <c r="Z2436" s="16"/>
    </row>
    <row r="2437">
      <c r="T2437" s="16"/>
      <c r="U2437" s="16"/>
      <c r="V2437" s="16"/>
      <c r="W2437" s="16"/>
      <c r="X2437" s="16"/>
      <c r="Z2437" s="16"/>
    </row>
    <row r="2438">
      <c r="T2438" s="16"/>
      <c r="U2438" s="16"/>
      <c r="V2438" s="16"/>
      <c r="W2438" s="16"/>
      <c r="X2438" s="16"/>
      <c r="Z2438" s="16"/>
    </row>
    <row r="2439">
      <c r="T2439" s="16"/>
      <c r="U2439" s="16"/>
      <c r="V2439" s="16"/>
      <c r="W2439" s="16"/>
      <c r="X2439" s="16"/>
      <c r="Z2439" s="16"/>
    </row>
    <row r="2440">
      <c r="T2440" s="16"/>
      <c r="U2440" s="16"/>
      <c r="V2440" s="16"/>
      <c r="W2440" s="16"/>
      <c r="X2440" s="16"/>
      <c r="Z2440" s="16"/>
    </row>
    <row r="2441">
      <c r="T2441" s="16"/>
      <c r="U2441" s="16"/>
      <c r="V2441" s="16"/>
      <c r="W2441" s="16"/>
      <c r="X2441" s="16"/>
      <c r="Z2441" s="16"/>
    </row>
    <row r="2442">
      <c r="T2442" s="16"/>
      <c r="U2442" s="16"/>
      <c r="V2442" s="16"/>
      <c r="W2442" s="16"/>
      <c r="X2442" s="16"/>
      <c r="Z2442" s="16"/>
    </row>
    <row r="2443">
      <c r="T2443" s="16"/>
      <c r="U2443" s="16"/>
      <c r="V2443" s="16"/>
      <c r="W2443" s="16"/>
      <c r="X2443" s="16"/>
      <c r="Z2443" s="16"/>
    </row>
    <row r="2444">
      <c r="T2444" s="16"/>
      <c r="U2444" s="16"/>
      <c r="V2444" s="16"/>
      <c r="W2444" s="16"/>
      <c r="X2444" s="16"/>
      <c r="Z2444" s="16"/>
    </row>
    <row r="2445">
      <c r="T2445" s="16"/>
      <c r="U2445" s="16"/>
      <c r="V2445" s="16"/>
      <c r="W2445" s="16"/>
      <c r="X2445" s="16"/>
      <c r="Z2445" s="16"/>
    </row>
    <row r="2446">
      <c r="T2446" s="16"/>
      <c r="U2446" s="16"/>
      <c r="V2446" s="16"/>
      <c r="W2446" s="16"/>
      <c r="X2446" s="16"/>
      <c r="Z2446" s="16"/>
    </row>
    <row r="2447">
      <c r="T2447" s="16"/>
      <c r="U2447" s="16"/>
      <c r="V2447" s="16"/>
      <c r="W2447" s="16"/>
      <c r="X2447" s="16"/>
      <c r="Z2447" s="16"/>
    </row>
    <row r="2448">
      <c r="T2448" s="16"/>
      <c r="U2448" s="16"/>
      <c r="V2448" s="16"/>
      <c r="W2448" s="16"/>
      <c r="X2448" s="16"/>
      <c r="Z2448" s="16"/>
    </row>
    <row r="2449">
      <c r="T2449" s="16"/>
      <c r="U2449" s="16"/>
      <c r="V2449" s="16"/>
      <c r="W2449" s="16"/>
      <c r="X2449" s="16"/>
      <c r="Z2449" s="16"/>
    </row>
    <row r="2450">
      <c r="T2450" s="16"/>
      <c r="U2450" s="16"/>
      <c r="V2450" s="16"/>
      <c r="W2450" s="16"/>
      <c r="X2450" s="16"/>
      <c r="Z2450" s="16"/>
    </row>
    <row r="2451">
      <c r="T2451" s="16"/>
      <c r="U2451" s="16"/>
      <c r="V2451" s="16"/>
      <c r="W2451" s="16"/>
      <c r="X2451" s="16"/>
      <c r="Z2451" s="16"/>
    </row>
    <row r="2452">
      <c r="T2452" s="16"/>
      <c r="U2452" s="16"/>
      <c r="V2452" s="16"/>
      <c r="W2452" s="16"/>
      <c r="X2452" s="16"/>
      <c r="Z2452" s="16"/>
    </row>
    <row r="2453">
      <c r="T2453" s="16"/>
      <c r="U2453" s="16"/>
      <c r="V2453" s="16"/>
      <c r="W2453" s="16"/>
      <c r="X2453" s="16"/>
      <c r="Z2453" s="16"/>
    </row>
    <row r="2454">
      <c r="T2454" s="16"/>
      <c r="U2454" s="16"/>
      <c r="V2454" s="16"/>
      <c r="W2454" s="16"/>
      <c r="X2454" s="16"/>
      <c r="Z2454" s="16"/>
    </row>
    <row r="2455">
      <c r="T2455" s="16"/>
      <c r="U2455" s="16"/>
      <c r="V2455" s="16"/>
      <c r="W2455" s="16"/>
      <c r="X2455" s="16"/>
      <c r="Z2455" s="16"/>
    </row>
    <row r="2456">
      <c r="T2456" s="16"/>
      <c r="U2456" s="16"/>
      <c r="V2456" s="16"/>
      <c r="W2456" s="16"/>
      <c r="X2456" s="16"/>
      <c r="Z2456" s="16"/>
    </row>
    <row r="2457">
      <c r="T2457" s="16"/>
      <c r="U2457" s="16"/>
      <c r="V2457" s="16"/>
      <c r="W2457" s="16"/>
      <c r="X2457" s="16"/>
      <c r="Z2457" s="16"/>
    </row>
    <row r="2458">
      <c r="T2458" s="16"/>
      <c r="U2458" s="16"/>
      <c r="V2458" s="16"/>
      <c r="W2458" s="16"/>
      <c r="X2458" s="16"/>
      <c r="Z2458" s="16"/>
    </row>
    <row r="2459">
      <c r="T2459" s="16"/>
      <c r="U2459" s="16"/>
      <c r="V2459" s="16"/>
      <c r="W2459" s="16"/>
      <c r="X2459" s="16"/>
      <c r="Z2459" s="16"/>
    </row>
    <row r="2460">
      <c r="T2460" s="16"/>
      <c r="U2460" s="16"/>
      <c r="V2460" s="16"/>
      <c r="W2460" s="16"/>
      <c r="X2460" s="16"/>
      <c r="Z2460" s="16"/>
    </row>
    <row r="2461">
      <c r="T2461" s="16"/>
      <c r="U2461" s="16"/>
      <c r="V2461" s="16"/>
      <c r="W2461" s="16"/>
      <c r="X2461" s="16"/>
      <c r="Z2461" s="16"/>
    </row>
    <row r="2462">
      <c r="T2462" s="16"/>
      <c r="U2462" s="16"/>
      <c r="V2462" s="16"/>
      <c r="W2462" s="16"/>
      <c r="X2462" s="16"/>
      <c r="Z2462" s="16"/>
    </row>
    <row r="2463">
      <c r="T2463" s="16"/>
      <c r="U2463" s="16"/>
      <c r="V2463" s="16"/>
      <c r="W2463" s="16"/>
      <c r="X2463" s="16"/>
      <c r="Z2463" s="16"/>
    </row>
    <row r="2464">
      <c r="T2464" s="16"/>
      <c r="U2464" s="16"/>
      <c r="V2464" s="16"/>
      <c r="W2464" s="16"/>
      <c r="X2464" s="16"/>
      <c r="Z2464" s="16"/>
    </row>
    <row r="2465">
      <c r="T2465" s="16"/>
      <c r="U2465" s="16"/>
      <c r="V2465" s="16"/>
      <c r="W2465" s="16"/>
      <c r="X2465" s="16"/>
      <c r="Z2465" s="16"/>
    </row>
    <row r="2466">
      <c r="T2466" s="16"/>
      <c r="U2466" s="16"/>
      <c r="V2466" s="16"/>
      <c r="W2466" s="16"/>
      <c r="X2466" s="16"/>
      <c r="Z2466" s="16"/>
    </row>
    <row r="2467">
      <c r="T2467" s="16"/>
      <c r="U2467" s="16"/>
      <c r="V2467" s="16"/>
      <c r="W2467" s="16"/>
      <c r="X2467" s="16"/>
      <c r="Z2467" s="16"/>
    </row>
    <row r="2468">
      <c r="T2468" s="16"/>
      <c r="U2468" s="16"/>
      <c r="V2468" s="16"/>
      <c r="W2468" s="16"/>
      <c r="X2468" s="16"/>
      <c r="Z2468" s="16"/>
    </row>
    <row r="2469">
      <c r="T2469" s="16"/>
      <c r="U2469" s="16"/>
      <c r="V2469" s="16"/>
      <c r="W2469" s="16"/>
      <c r="X2469" s="16"/>
      <c r="Z2469" s="16"/>
    </row>
    <row r="2470">
      <c r="T2470" s="16"/>
      <c r="U2470" s="16"/>
      <c r="V2470" s="16"/>
      <c r="W2470" s="16"/>
      <c r="X2470" s="16"/>
      <c r="Z2470" s="16"/>
    </row>
    <row r="2471">
      <c r="T2471" s="16"/>
      <c r="U2471" s="16"/>
      <c r="V2471" s="16"/>
      <c r="W2471" s="16"/>
      <c r="X2471" s="16"/>
      <c r="Z2471" s="16"/>
    </row>
    <row r="2472">
      <c r="T2472" s="16"/>
      <c r="U2472" s="16"/>
      <c r="V2472" s="16"/>
      <c r="W2472" s="16"/>
      <c r="X2472" s="16"/>
      <c r="Z2472" s="16"/>
    </row>
    <row r="2473">
      <c r="T2473" s="16"/>
      <c r="U2473" s="16"/>
      <c r="V2473" s="16"/>
      <c r="W2473" s="16"/>
      <c r="X2473" s="16"/>
      <c r="Z2473" s="16"/>
    </row>
    <row r="2474">
      <c r="T2474" s="16"/>
      <c r="U2474" s="16"/>
      <c r="V2474" s="16"/>
      <c r="W2474" s="16"/>
      <c r="X2474" s="16"/>
      <c r="Z2474" s="16"/>
    </row>
    <row r="2475">
      <c r="T2475" s="16"/>
      <c r="U2475" s="16"/>
      <c r="V2475" s="16"/>
      <c r="W2475" s="16"/>
      <c r="X2475" s="16"/>
      <c r="Z2475" s="16"/>
    </row>
    <row r="2476">
      <c r="T2476" s="16"/>
      <c r="U2476" s="16"/>
      <c r="V2476" s="16"/>
      <c r="W2476" s="16"/>
      <c r="X2476" s="16"/>
      <c r="Z2476" s="16"/>
    </row>
    <row r="2477">
      <c r="T2477" s="16"/>
      <c r="U2477" s="16"/>
      <c r="V2477" s="16"/>
      <c r="W2477" s="16"/>
      <c r="X2477" s="16"/>
      <c r="Z2477" s="16"/>
    </row>
    <row r="2478">
      <c r="T2478" s="16"/>
      <c r="U2478" s="16"/>
      <c r="V2478" s="16"/>
      <c r="W2478" s="16"/>
      <c r="X2478" s="16"/>
      <c r="Z2478" s="16"/>
    </row>
    <row r="2479">
      <c r="T2479" s="16"/>
      <c r="U2479" s="16"/>
      <c r="V2479" s="16"/>
      <c r="W2479" s="16"/>
      <c r="X2479" s="16"/>
      <c r="Z2479" s="16"/>
    </row>
    <row r="2480">
      <c r="T2480" s="16"/>
      <c r="U2480" s="16"/>
      <c r="V2480" s="16"/>
      <c r="W2480" s="16"/>
      <c r="X2480" s="16"/>
      <c r="Z2480" s="16"/>
    </row>
    <row r="2481">
      <c r="T2481" s="16"/>
      <c r="U2481" s="16"/>
      <c r="V2481" s="16"/>
      <c r="W2481" s="16"/>
      <c r="X2481" s="16"/>
      <c r="Z2481" s="16"/>
    </row>
    <row r="2482">
      <c r="T2482" s="16"/>
      <c r="U2482" s="16"/>
      <c r="V2482" s="16"/>
      <c r="W2482" s="16"/>
      <c r="X2482" s="16"/>
      <c r="Z2482" s="16"/>
    </row>
    <row r="2483">
      <c r="T2483" s="16"/>
      <c r="U2483" s="16"/>
      <c r="V2483" s="16"/>
      <c r="W2483" s="16"/>
      <c r="X2483" s="16"/>
      <c r="Z2483" s="16"/>
    </row>
    <row r="2484">
      <c r="T2484" s="16"/>
      <c r="U2484" s="16"/>
      <c r="V2484" s="16"/>
      <c r="W2484" s="16"/>
      <c r="X2484" s="16"/>
      <c r="Z2484" s="16"/>
    </row>
    <row r="2485">
      <c r="T2485" s="16"/>
      <c r="U2485" s="16"/>
      <c r="V2485" s="16"/>
      <c r="W2485" s="16"/>
      <c r="X2485" s="16"/>
      <c r="Z2485" s="16"/>
    </row>
    <row r="2486">
      <c r="T2486" s="16"/>
      <c r="U2486" s="16"/>
      <c r="V2486" s="16"/>
      <c r="W2486" s="16"/>
      <c r="X2486" s="16"/>
      <c r="Z2486" s="16"/>
    </row>
    <row r="2487">
      <c r="T2487" s="16"/>
      <c r="U2487" s="16"/>
      <c r="V2487" s="16"/>
      <c r="W2487" s="16"/>
      <c r="X2487" s="16"/>
      <c r="Z2487" s="16"/>
    </row>
    <row r="2488">
      <c r="T2488" s="16"/>
      <c r="U2488" s="16"/>
      <c r="V2488" s="16"/>
      <c r="W2488" s="16"/>
      <c r="X2488" s="16"/>
      <c r="Z2488" s="16"/>
    </row>
    <row r="2489">
      <c r="T2489" s="16"/>
      <c r="U2489" s="16"/>
      <c r="V2489" s="16"/>
      <c r="W2489" s="16"/>
      <c r="X2489" s="16"/>
      <c r="Z2489" s="16"/>
    </row>
    <row r="2490">
      <c r="T2490" s="16"/>
      <c r="U2490" s="16"/>
      <c r="V2490" s="16"/>
      <c r="W2490" s="16"/>
      <c r="X2490" s="16"/>
      <c r="Z2490" s="16"/>
    </row>
    <row r="2491">
      <c r="T2491" s="16"/>
      <c r="U2491" s="16"/>
      <c r="V2491" s="16"/>
      <c r="W2491" s="16"/>
      <c r="X2491" s="16"/>
      <c r="Z2491" s="16"/>
    </row>
    <row r="2492">
      <c r="T2492" s="16"/>
      <c r="U2492" s="16"/>
      <c r="V2492" s="16"/>
      <c r="W2492" s="16"/>
      <c r="X2492" s="16"/>
      <c r="Z2492" s="16"/>
    </row>
    <row r="2493">
      <c r="T2493" s="16"/>
      <c r="U2493" s="16"/>
      <c r="V2493" s="16"/>
      <c r="W2493" s="16"/>
      <c r="X2493" s="16"/>
      <c r="Z2493" s="16"/>
    </row>
    <row r="2494">
      <c r="T2494" s="16"/>
      <c r="U2494" s="16"/>
      <c r="V2494" s="16"/>
      <c r="W2494" s="16"/>
      <c r="X2494" s="16"/>
      <c r="Z2494" s="16"/>
    </row>
    <row r="2495">
      <c r="T2495" s="16"/>
      <c r="U2495" s="16"/>
      <c r="V2495" s="16"/>
      <c r="W2495" s="16"/>
      <c r="X2495" s="16"/>
      <c r="Z2495" s="16"/>
    </row>
    <row r="2496">
      <c r="T2496" s="16"/>
      <c r="U2496" s="16"/>
      <c r="V2496" s="16"/>
      <c r="W2496" s="16"/>
      <c r="X2496" s="16"/>
      <c r="Z2496" s="16"/>
    </row>
    <row r="2497">
      <c r="T2497" s="16"/>
      <c r="U2497" s="16"/>
      <c r="V2497" s="16"/>
      <c r="W2497" s="16"/>
      <c r="X2497" s="16"/>
      <c r="Z2497" s="16"/>
    </row>
    <row r="2498">
      <c r="T2498" s="16"/>
      <c r="U2498" s="16"/>
      <c r="V2498" s="16"/>
      <c r="W2498" s="16"/>
      <c r="X2498" s="16"/>
      <c r="Z2498" s="16"/>
    </row>
    <row r="2499">
      <c r="T2499" s="16"/>
      <c r="U2499" s="16"/>
      <c r="V2499" s="16"/>
      <c r="W2499" s="16"/>
      <c r="X2499" s="16"/>
      <c r="Z2499" s="16"/>
    </row>
    <row r="2500">
      <c r="T2500" s="16"/>
      <c r="U2500" s="16"/>
      <c r="V2500" s="16"/>
      <c r="W2500" s="16"/>
      <c r="X2500" s="16"/>
      <c r="Z2500" s="16"/>
    </row>
    <row r="2501">
      <c r="T2501" s="16"/>
      <c r="U2501" s="16"/>
      <c r="V2501" s="16"/>
      <c r="W2501" s="16"/>
      <c r="X2501" s="16"/>
      <c r="Z2501" s="16"/>
    </row>
    <row r="2502">
      <c r="T2502" s="16"/>
      <c r="U2502" s="16"/>
      <c r="V2502" s="16"/>
      <c r="W2502" s="16"/>
      <c r="X2502" s="16"/>
      <c r="Z2502" s="16"/>
    </row>
    <row r="2503">
      <c r="T2503" s="16"/>
      <c r="U2503" s="16"/>
      <c r="V2503" s="16"/>
      <c r="W2503" s="16"/>
      <c r="X2503" s="16"/>
      <c r="Z2503" s="16"/>
    </row>
    <row r="2504">
      <c r="T2504" s="16"/>
      <c r="U2504" s="16"/>
      <c r="V2504" s="16"/>
      <c r="W2504" s="16"/>
      <c r="X2504" s="16"/>
      <c r="Z2504" s="16"/>
    </row>
    <row r="2505">
      <c r="T2505" s="16"/>
      <c r="U2505" s="16"/>
      <c r="V2505" s="16"/>
      <c r="W2505" s="16"/>
      <c r="X2505" s="16"/>
      <c r="Z2505" s="16"/>
    </row>
    <row r="2506">
      <c r="T2506" s="16"/>
      <c r="U2506" s="16"/>
      <c r="V2506" s="16"/>
      <c r="W2506" s="16"/>
      <c r="X2506" s="16"/>
      <c r="Z2506" s="16"/>
    </row>
    <row r="2507">
      <c r="T2507" s="16"/>
      <c r="U2507" s="16"/>
      <c r="V2507" s="16"/>
      <c r="W2507" s="16"/>
      <c r="X2507" s="16"/>
      <c r="Z2507" s="16"/>
    </row>
    <row r="2508">
      <c r="T2508" s="16"/>
      <c r="U2508" s="16"/>
      <c r="V2508" s="16"/>
      <c r="W2508" s="16"/>
      <c r="X2508" s="16"/>
      <c r="Z2508" s="16"/>
    </row>
    <row r="2509">
      <c r="T2509" s="16"/>
      <c r="U2509" s="16"/>
      <c r="V2509" s="16"/>
      <c r="W2509" s="16"/>
      <c r="X2509" s="16"/>
      <c r="Z2509" s="16"/>
    </row>
    <row r="2510">
      <c r="T2510" s="16"/>
      <c r="U2510" s="16"/>
      <c r="V2510" s="16"/>
      <c r="W2510" s="16"/>
      <c r="X2510" s="16"/>
      <c r="Z2510" s="16"/>
    </row>
    <row r="2511">
      <c r="T2511" s="16"/>
      <c r="U2511" s="16"/>
      <c r="V2511" s="16"/>
      <c r="W2511" s="16"/>
      <c r="X2511" s="16"/>
      <c r="Z2511" s="16"/>
    </row>
    <row r="2512">
      <c r="T2512" s="16"/>
      <c r="U2512" s="16"/>
      <c r="V2512" s="16"/>
      <c r="W2512" s="16"/>
      <c r="X2512" s="16"/>
      <c r="Z2512" s="16"/>
    </row>
    <row r="2513">
      <c r="T2513" s="16"/>
      <c r="U2513" s="16"/>
      <c r="V2513" s="16"/>
      <c r="W2513" s="16"/>
      <c r="X2513" s="16"/>
      <c r="Z2513" s="16"/>
    </row>
    <row r="2514">
      <c r="T2514" s="16"/>
      <c r="U2514" s="16"/>
      <c r="V2514" s="16"/>
      <c r="W2514" s="16"/>
      <c r="X2514" s="16"/>
      <c r="Z2514" s="16"/>
    </row>
    <row r="2515">
      <c r="T2515" s="16"/>
      <c r="U2515" s="16"/>
      <c r="V2515" s="16"/>
      <c r="W2515" s="16"/>
      <c r="X2515" s="16"/>
      <c r="Z2515" s="16"/>
    </row>
    <row r="2516">
      <c r="T2516" s="16"/>
      <c r="U2516" s="16"/>
      <c r="V2516" s="16"/>
      <c r="W2516" s="16"/>
      <c r="X2516" s="16"/>
      <c r="Z2516" s="16"/>
    </row>
    <row r="2517">
      <c r="T2517" s="16"/>
      <c r="U2517" s="16"/>
      <c r="V2517" s="16"/>
      <c r="W2517" s="16"/>
      <c r="X2517" s="16"/>
      <c r="Z2517" s="16"/>
    </row>
    <row r="2518">
      <c r="T2518" s="16"/>
      <c r="U2518" s="16"/>
      <c r="V2518" s="16"/>
      <c r="W2518" s="16"/>
      <c r="X2518" s="16"/>
      <c r="Z2518" s="16"/>
    </row>
    <row r="2519">
      <c r="T2519" s="16"/>
      <c r="U2519" s="16"/>
      <c r="V2519" s="16"/>
      <c r="W2519" s="16"/>
      <c r="X2519" s="16"/>
      <c r="Z2519" s="16"/>
    </row>
    <row r="2520">
      <c r="T2520" s="16"/>
      <c r="U2520" s="16"/>
      <c r="V2520" s="16"/>
      <c r="W2520" s="16"/>
      <c r="X2520" s="16"/>
      <c r="Z2520" s="16"/>
    </row>
    <row r="2521">
      <c r="T2521" s="16"/>
      <c r="U2521" s="16"/>
      <c r="V2521" s="16"/>
      <c r="W2521" s="16"/>
      <c r="X2521" s="16"/>
      <c r="Z2521" s="16"/>
    </row>
    <row r="2522">
      <c r="T2522" s="16"/>
      <c r="U2522" s="16"/>
      <c r="V2522" s="16"/>
      <c r="W2522" s="16"/>
      <c r="X2522" s="16"/>
      <c r="Z2522" s="16"/>
    </row>
    <row r="2523">
      <c r="T2523" s="16"/>
      <c r="U2523" s="16"/>
      <c r="V2523" s="16"/>
      <c r="W2523" s="16"/>
      <c r="X2523" s="16"/>
      <c r="Z2523" s="16"/>
    </row>
    <row r="2524">
      <c r="T2524" s="16"/>
      <c r="U2524" s="16"/>
      <c r="V2524" s="16"/>
      <c r="W2524" s="16"/>
      <c r="X2524" s="16"/>
      <c r="Z2524" s="16"/>
    </row>
    <row r="2525">
      <c r="T2525" s="16"/>
      <c r="U2525" s="16"/>
      <c r="V2525" s="16"/>
      <c r="W2525" s="16"/>
      <c r="X2525" s="16"/>
      <c r="Z2525" s="16"/>
    </row>
    <row r="2526">
      <c r="T2526" s="16"/>
      <c r="U2526" s="16"/>
      <c r="V2526" s="16"/>
      <c r="W2526" s="16"/>
      <c r="X2526" s="16"/>
      <c r="Z2526" s="16"/>
    </row>
    <row r="2527">
      <c r="T2527" s="16"/>
      <c r="U2527" s="16"/>
      <c r="V2527" s="16"/>
      <c r="W2527" s="16"/>
      <c r="X2527" s="16"/>
      <c r="Z2527" s="16"/>
    </row>
    <row r="2528">
      <c r="T2528" s="16"/>
      <c r="U2528" s="16"/>
      <c r="V2528" s="16"/>
      <c r="W2528" s="16"/>
      <c r="X2528" s="16"/>
      <c r="Z2528" s="16"/>
    </row>
    <row r="2529">
      <c r="T2529" s="16"/>
      <c r="U2529" s="16"/>
      <c r="V2529" s="16"/>
      <c r="W2529" s="16"/>
      <c r="X2529" s="16"/>
      <c r="Z2529" s="16"/>
    </row>
    <row r="2530">
      <c r="T2530" s="16"/>
      <c r="U2530" s="16"/>
      <c r="V2530" s="16"/>
      <c r="W2530" s="16"/>
      <c r="X2530" s="16"/>
      <c r="Z2530" s="16"/>
    </row>
    <row r="2531">
      <c r="T2531" s="16"/>
      <c r="U2531" s="16"/>
      <c r="V2531" s="16"/>
      <c r="W2531" s="16"/>
      <c r="X2531" s="16"/>
      <c r="Z2531" s="16"/>
    </row>
    <row r="2532">
      <c r="T2532" s="16"/>
      <c r="U2532" s="16"/>
      <c r="V2532" s="16"/>
      <c r="W2532" s="16"/>
      <c r="X2532" s="16"/>
      <c r="Z2532" s="16"/>
    </row>
    <row r="2533">
      <c r="T2533" s="16"/>
      <c r="U2533" s="16"/>
      <c r="V2533" s="16"/>
      <c r="W2533" s="16"/>
      <c r="X2533" s="16"/>
      <c r="Z2533" s="16"/>
    </row>
    <row r="2534">
      <c r="T2534" s="16"/>
      <c r="U2534" s="16"/>
      <c r="V2534" s="16"/>
      <c r="W2534" s="16"/>
      <c r="X2534" s="16"/>
      <c r="Z2534" s="16"/>
    </row>
    <row r="2535">
      <c r="T2535" s="16"/>
      <c r="U2535" s="16"/>
      <c r="V2535" s="16"/>
      <c r="W2535" s="16"/>
      <c r="X2535" s="16"/>
      <c r="Z2535" s="16"/>
    </row>
    <row r="2536">
      <c r="T2536" s="16"/>
      <c r="U2536" s="16"/>
      <c r="V2536" s="16"/>
      <c r="W2536" s="16"/>
      <c r="X2536" s="16"/>
      <c r="Z2536" s="16"/>
    </row>
    <row r="2537">
      <c r="T2537" s="16"/>
      <c r="U2537" s="16"/>
      <c r="V2537" s="16"/>
      <c r="W2537" s="16"/>
      <c r="X2537" s="16"/>
      <c r="Z2537" s="16"/>
    </row>
    <row r="2538">
      <c r="T2538" s="16"/>
      <c r="U2538" s="16"/>
      <c r="V2538" s="16"/>
      <c r="W2538" s="16"/>
      <c r="X2538" s="16"/>
      <c r="Z2538" s="16"/>
    </row>
    <row r="2539">
      <c r="T2539" s="16"/>
      <c r="U2539" s="16"/>
      <c r="V2539" s="16"/>
      <c r="W2539" s="16"/>
      <c r="X2539" s="16"/>
      <c r="Z2539" s="16"/>
    </row>
    <row r="2540">
      <c r="T2540" s="16"/>
      <c r="U2540" s="16"/>
      <c r="V2540" s="16"/>
      <c r="W2540" s="16"/>
      <c r="X2540" s="16"/>
      <c r="Z2540" s="16"/>
    </row>
    <row r="2541">
      <c r="T2541" s="16"/>
      <c r="U2541" s="16"/>
      <c r="V2541" s="16"/>
      <c r="W2541" s="16"/>
      <c r="X2541" s="16"/>
      <c r="Z2541" s="16"/>
    </row>
    <row r="2542">
      <c r="T2542" s="16"/>
      <c r="U2542" s="16"/>
      <c r="V2542" s="16"/>
      <c r="W2542" s="16"/>
      <c r="X2542" s="16"/>
      <c r="Z2542" s="16"/>
    </row>
    <row r="2543">
      <c r="T2543" s="16"/>
      <c r="U2543" s="16"/>
      <c r="V2543" s="16"/>
      <c r="W2543" s="16"/>
      <c r="X2543" s="16"/>
      <c r="Z2543" s="16"/>
    </row>
    <row r="2544">
      <c r="T2544" s="16"/>
      <c r="U2544" s="16"/>
      <c r="V2544" s="16"/>
      <c r="W2544" s="16"/>
      <c r="X2544" s="16"/>
      <c r="Z2544" s="16"/>
    </row>
    <row r="2545">
      <c r="T2545" s="16"/>
      <c r="U2545" s="16"/>
      <c r="V2545" s="16"/>
      <c r="W2545" s="16"/>
      <c r="X2545" s="16"/>
      <c r="Z2545" s="16"/>
    </row>
    <row r="2546">
      <c r="T2546" s="16"/>
      <c r="U2546" s="16"/>
      <c r="V2546" s="16"/>
      <c r="W2546" s="16"/>
      <c r="X2546" s="16"/>
      <c r="Z2546" s="16"/>
    </row>
    <row r="2547">
      <c r="T2547" s="16"/>
      <c r="U2547" s="16"/>
      <c r="V2547" s="16"/>
      <c r="W2547" s="16"/>
      <c r="X2547" s="16"/>
      <c r="Z2547" s="16"/>
    </row>
    <row r="2548">
      <c r="T2548" s="16"/>
      <c r="U2548" s="16"/>
      <c r="V2548" s="16"/>
      <c r="W2548" s="16"/>
      <c r="X2548" s="16"/>
      <c r="Z2548" s="16"/>
    </row>
    <row r="2549">
      <c r="T2549" s="16"/>
      <c r="U2549" s="16"/>
      <c r="V2549" s="16"/>
      <c r="W2549" s="16"/>
      <c r="X2549" s="16"/>
      <c r="Z2549" s="16"/>
    </row>
    <row r="2550">
      <c r="T2550" s="16"/>
      <c r="U2550" s="16"/>
      <c r="V2550" s="16"/>
      <c r="W2550" s="16"/>
      <c r="X2550" s="16"/>
      <c r="Z2550" s="16"/>
    </row>
    <row r="2551">
      <c r="T2551" s="16"/>
      <c r="U2551" s="16"/>
      <c r="V2551" s="16"/>
      <c r="W2551" s="16"/>
      <c r="X2551" s="16"/>
      <c r="Z2551" s="16"/>
    </row>
    <row r="2552">
      <c r="T2552" s="16"/>
      <c r="U2552" s="16"/>
      <c r="V2552" s="16"/>
      <c r="W2552" s="16"/>
      <c r="X2552" s="16"/>
      <c r="Z2552" s="16"/>
    </row>
    <row r="2553">
      <c r="T2553" s="16"/>
      <c r="U2553" s="16"/>
      <c r="V2553" s="16"/>
      <c r="W2553" s="16"/>
      <c r="X2553" s="16"/>
      <c r="Z2553" s="16"/>
    </row>
    <row r="2554">
      <c r="T2554" s="16"/>
      <c r="U2554" s="16"/>
      <c r="V2554" s="16"/>
      <c r="W2554" s="16"/>
      <c r="X2554" s="16"/>
      <c r="Z2554" s="16"/>
    </row>
    <row r="2555">
      <c r="T2555" s="16"/>
      <c r="U2555" s="16"/>
      <c r="V2555" s="16"/>
      <c r="W2555" s="16"/>
      <c r="X2555" s="16"/>
      <c r="Z2555" s="16"/>
    </row>
    <row r="2556">
      <c r="T2556" s="16"/>
      <c r="U2556" s="16"/>
      <c r="V2556" s="16"/>
      <c r="W2556" s="16"/>
      <c r="X2556" s="16"/>
      <c r="Z2556" s="16"/>
    </row>
    <row r="2557">
      <c r="T2557" s="16"/>
      <c r="U2557" s="16"/>
      <c r="V2557" s="16"/>
      <c r="W2557" s="16"/>
      <c r="X2557" s="16"/>
      <c r="Z2557" s="16"/>
    </row>
    <row r="2558">
      <c r="T2558" s="16"/>
      <c r="U2558" s="16"/>
      <c r="V2558" s="16"/>
      <c r="W2558" s="16"/>
      <c r="X2558" s="16"/>
      <c r="Z2558" s="16"/>
    </row>
    <row r="2559">
      <c r="T2559" s="16"/>
      <c r="U2559" s="16"/>
      <c r="V2559" s="16"/>
      <c r="W2559" s="16"/>
      <c r="X2559" s="16"/>
      <c r="Z2559" s="16"/>
    </row>
    <row r="2560">
      <c r="T2560" s="16"/>
      <c r="U2560" s="16"/>
      <c r="V2560" s="16"/>
      <c r="W2560" s="16"/>
      <c r="X2560" s="16"/>
      <c r="Z2560" s="16"/>
    </row>
    <row r="2561">
      <c r="T2561" s="16"/>
      <c r="U2561" s="16"/>
      <c r="V2561" s="16"/>
      <c r="W2561" s="16"/>
      <c r="X2561" s="16"/>
      <c r="Z2561" s="16"/>
    </row>
    <row r="2562">
      <c r="T2562" s="16"/>
      <c r="U2562" s="16"/>
      <c r="V2562" s="16"/>
      <c r="W2562" s="16"/>
      <c r="X2562" s="16"/>
      <c r="Z2562" s="16"/>
    </row>
    <row r="2563">
      <c r="T2563" s="16"/>
      <c r="U2563" s="16"/>
      <c r="V2563" s="16"/>
      <c r="W2563" s="16"/>
      <c r="X2563" s="16"/>
      <c r="Z2563" s="16"/>
    </row>
    <row r="2564">
      <c r="T2564" s="16"/>
      <c r="U2564" s="16"/>
      <c r="V2564" s="16"/>
      <c r="W2564" s="16"/>
      <c r="X2564" s="16"/>
      <c r="Z2564" s="16"/>
    </row>
    <row r="2565">
      <c r="T2565" s="16"/>
      <c r="U2565" s="16"/>
      <c r="V2565" s="16"/>
      <c r="W2565" s="16"/>
      <c r="X2565" s="16"/>
      <c r="Z2565" s="16"/>
    </row>
    <row r="2566">
      <c r="T2566" s="16"/>
      <c r="U2566" s="16"/>
      <c r="V2566" s="16"/>
      <c r="W2566" s="16"/>
      <c r="X2566" s="16"/>
      <c r="Z2566" s="16"/>
    </row>
    <row r="2567">
      <c r="T2567" s="16"/>
      <c r="U2567" s="16"/>
      <c r="V2567" s="16"/>
      <c r="W2567" s="16"/>
      <c r="X2567" s="16"/>
      <c r="Z2567" s="16"/>
    </row>
    <row r="2568">
      <c r="T2568" s="16"/>
      <c r="U2568" s="16"/>
      <c r="V2568" s="16"/>
      <c r="W2568" s="16"/>
      <c r="X2568" s="16"/>
      <c r="Z2568" s="16"/>
    </row>
    <row r="2569">
      <c r="T2569" s="16"/>
      <c r="U2569" s="16"/>
      <c r="V2569" s="16"/>
      <c r="W2569" s="16"/>
      <c r="X2569" s="16"/>
      <c r="Z2569" s="16"/>
    </row>
    <row r="2570">
      <c r="T2570" s="16"/>
      <c r="U2570" s="16"/>
      <c r="V2570" s="16"/>
      <c r="W2570" s="16"/>
      <c r="X2570" s="16"/>
      <c r="Z2570" s="16"/>
    </row>
    <row r="2571">
      <c r="T2571" s="16"/>
      <c r="U2571" s="16"/>
      <c r="V2571" s="16"/>
      <c r="W2571" s="16"/>
      <c r="X2571" s="16"/>
      <c r="Z2571" s="16"/>
    </row>
    <row r="2572">
      <c r="T2572" s="16"/>
      <c r="U2572" s="16"/>
      <c r="V2572" s="16"/>
      <c r="W2572" s="16"/>
      <c r="X2572" s="16"/>
      <c r="Z2572" s="16"/>
    </row>
    <row r="2573">
      <c r="T2573" s="16"/>
      <c r="U2573" s="16"/>
      <c r="V2573" s="16"/>
      <c r="W2573" s="16"/>
      <c r="X2573" s="16"/>
      <c r="Z2573" s="16"/>
    </row>
    <row r="2574">
      <c r="T2574" s="16"/>
      <c r="U2574" s="16"/>
      <c r="V2574" s="16"/>
      <c r="W2574" s="16"/>
      <c r="X2574" s="16"/>
      <c r="Z2574" s="16"/>
    </row>
    <row r="2575">
      <c r="T2575" s="16"/>
      <c r="U2575" s="16"/>
      <c r="V2575" s="16"/>
      <c r="W2575" s="16"/>
      <c r="X2575" s="16"/>
      <c r="Z2575" s="16"/>
    </row>
    <row r="2576">
      <c r="T2576" s="16"/>
      <c r="U2576" s="16"/>
      <c r="V2576" s="16"/>
      <c r="W2576" s="16"/>
      <c r="X2576" s="16"/>
      <c r="Z2576" s="16"/>
    </row>
    <row r="2577">
      <c r="T2577" s="16"/>
      <c r="U2577" s="16"/>
      <c r="V2577" s="16"/>
      <c r="W2577" s="16"/>
      <c r="X2577" s="16"/>
      <c r="Z2577" s="16"/>
    </row>
    <row r="2578">
      <c r="T2578" s="16"/>
      <c r="U2578" s="16"/>
      <c r="V2578" s="16"/>
      <c r="W2578" s="16"/>
      <c r="X2578" s="16"/>
      <c r="Z2578" s="16"/>
    </row>
    <row r="2579">
      <c r="T2579" s="16"/>
      <c r="U2579" s="16"/>
      <c r="V2579" s="16"/>
      <c r="W2579" s="16"/>
      <c r="X2579" s="16"/>
      <c r="Z2579" s="16"/>
    </row>
    <row r="2580">
      <c r="T2580" s="16"/>
      <c r="U2580" s="16"/>
      <c r="V2580" s="16"/>
      <c r="W2580" s="16"/>
      <c r="X2580" s="16"/>
      <c r="Z2580" s="16"/>
    </row>
    <row r="2581">
      <c r="T2581" s="16"/>
      <c r="U2581" s="16"/>
      <c r="V2581" s="16"/>
      <c r="W2581" s="16"/>
      <c r="X2581" s="16"/>
      <c r="Z2581" s="16"/>
    </row>
    <row r="2582">
      <c r="T2582" s="16"/>
      <c r="U2582" s="16"/>
      <c r="V2582" s="16"/>
      <c r="W2582" s="16"/>
      <c r="X2582" s="16"/>
      <c r="Z2582" s="16"/>
    </row>
    <row r="2583">
      <c r="T2583" s="16"/>
      <c r="U2583" s="16"/>
      <c r="V2583" s="16"/>
      <c r="W2583" s="16"/>
      <c r="X2583" s="16"/>
      <c r="Z2583" s="16"/>
    </row>
    <row r="2584">
      <c r="T2584" s="16"/>
      <c r="U2584" s="16"/>
      <c r="V2584" s="16"/>
      <c r="W2584" s="16"/>
      <c r="X2584" s="16"/>
      <c r="Z2584" s="16"/>
    </row>
    <row r="2585">
      <c r="T2585" s="16"/>
      <c r="U2585" s="16"/>
      <c r="V2585" s="16"/>
      <c r="W2585" s="16"/>
      <c r="X2585" s="16"/>
      <c r="Z2585" s="16"/>
    </row>
    <row r="2586">
      <c r="T2586" s="16"/>
      <c r="U2586" s="16"/>
      <c r="V2586" s="16"/>
      <c r="W2586" s="16"/>
      <c r="X2586" s="16"/>
      <c r="Z2586" s="16"/>
    </row>
    <row r="2587">
      <c r="T2587" s="16"/>
      <c r="U2587" s="16"/>
      <c r="V2587" s="16"/>
      <c r="W2587" s="16"/>
      <c r="X2587" s="16"/>
      <c r="Z2587" s="16"/>
    </row>
    <row r="2588">
      <c r="T2588" s="16"/>
      <c r="U2588" s="16"/>
      <c r="V2588" s="16"/>
      <c r="W2588" s="16"/>
      <c r="X2588" s="16"/>
      <c r="Z2588" s="16"/>
    </row>
    <row r="2589">
      <c r="T2589" s="16"/>
      <c r="U2589" s="16"/>
      <c r="V2589" s="16"/>
      <c r="W2589" s="16"/>
      <c r="X2589" s="16"/>
      <c r="Z2589" s="16"/>
    </row>
    <row r="2590">
      <c r="T2590" s="16"/>
      <c r="U2590" s="16"/>
      <c r="V2590" s="16"/>
      <c r="W2590" s="16"/>
      <c r="X2590" s="16"/>
      <c r="Z2590" s="16"/>
    </row>
    <row r="2591">
      <c r="T2591" s="16"/>
      <c r="U2591" s="16"/>
      <c r="V2591" s="16"/>
      <c r="W2591" s="16"/>
      <c r="X2591" s="16"/>
      <c r="Z2591" s="16"/>
    </row>
    <row r="2592">
      <c r="T2592" s="16"/>
      <c r="U2592" s="16"/>
      <c r="V2592" s="16"/>
      <c r="W2592" s="16"/>
      <c r="X2592" s="16"/>
      <c r="Z2592" s="16"/>
    </row>
    <row r="2593">
      <c r="T2593" s="16"/>
      <c r="U2593" s="16"/>
      <c r="V2593" s="16"/>
      <c r="W2593" s="16"/>
      <c r="X2593" s="16"/>
      <c r="Z2593" s="16"/>
    </row>
    <row r="2594">
      <c r="T2594" s="16"/>
      <c r="U2594" s="16"/>
      <c r="V2594" s="16"/>
      <c r="W2594" s="16"/>
      <c r="X2594" s="16"/>
      <c r="Z2594" s="16"/>
    </row>
    <row r="2595">
      <c r="T2595" s="16"/>
      <c r="U2595" s="16"/>
      <c r="V2595" s="16"/>
      <c r="W2595" s="16"/>
      <c r="X2595" s="16"/>
      <c r="Z2595" s="16"/>
    </row>
    <row r="2596">
      <c r="T2596" s="16"/>
      <c r="U2596" s="16"/>
      <c r="V2596" s="16"/>
      <c r="W2596" s="16"/>
      <c r="X2596" s="16"/>
      <c r="Z2596" s="16"/>
    </row>
    <row r="2597">
      <c r="T2597" s="16"/>
      <c r="U2597" s="16"/>
      <c r="V2597" s="16"/>
      <c r="W2597" s="16"/>
      <c r="X2597" s="16"/>
      <c r="Z2597" s="16"/>
    </row>
    <row r="2598">
      <c r="T2598" s="16"/>
      <c r="U2598" s="16"/>
      <c r="V2598" s="16"/>
      <c r="W2598" s="16"/>
      <c r="X2598" s="16"/>
      <c r="Z2598" s="16"/>
    </row>
    <row r="2599">
      <c r="T2599" s="16"/>
      <c r="U2599" s="16"/>
      <c r="V2599" s="16"/>
      <c r="W2599" s="16"/>
      <c r="X2599" s="16"/>
      <c r="Z2599" s="16"/>
    </row>
    <row r="2600">
      <c r="T2600" s="16"/>
      <c r="U2600" s="16"/>
      <c r="V2600" s="16"/>
      <c r="W2600" s="16"/>
      <c r="X2600" s="16"/>
      <c r="Z2600" s="16"/>
    </row>
    <row r="2601">
      <c r="T2601" s="16"/>
      <c r="U2601" s="16"/>
      <c r="V2601" s="16"/>
      <c r="W2601" s="16"/>
      <c r="X2601" s="16"/>
      <c r="Z2601" s="16"/>
    </row>
    <row r="2602">
      <c r="T2602" s="16"/>
      <c r="U2602" s="16"/>
      <c r="V2602" s="16"/>
      <c r="W2602" s="16"/>
      <c r="X2602" s="16"/>
      <c r="Z2602" s="16"/>
    </row>
    <row r="2603">
      <c r="T2603" s="16"/>
      <c r="U2603" s="16"/>
      <c r="V2603" s="16"/>
      <c r="W2603" s="16"/>
      <c r="X2603" s="16"/>
      <c r="Z2603" s="16"/>
    </row>
    <row r="2604">
      <c r="T2604" s="16"/>
      <c r="U2604" s="16"/>
      <c r="V2604" s="16"/>
      <c r="W2604" s="16"/>
      <c r="X2604" s="16"/>
      <c r="Z2604" s="16"/>
    </row>
    <row r="2605">
      <c r="T2605" s="16"/>
      <c r="U2605" s="16"/>
      <c r="V2605" s="16"/>
      <c r="W2605" s="16"/>
      <c r="X2605" s="16"/>
      <c r="Z2605" s="16"/>
    </row>
    <row r="2606">
      <c r="T2606" s="16"/>
      <c r="U2606" s="16"/>
      <c r="V2606" s="16"/>
      <c r="W2606" s="16"/>
      <c r="X2606" s="16"/>
      <c r="Z2606" s="16"/>
    </row>
    <row r="2607">
      <c r="T2607" s="16"/>
      <c r="U2607" s="16"/>
      <c r="V2607" s="16"/>
      <c r="W2607" s="16"/>
      <c r="X2607" s="16"/>
      <c r="Z2607" s="16"/>
    </row>
    <row r="2608">
      <c r="T2608" s="16"/>
      <c r="U2608" s="16"/>
      <c r="V2608" s="16"/>
      <c r="W2608" s="16"/>
      <c r="X2608" s="16"/>
      <c r="Z2608" s="16"/>
    </row>
    <row r="2609">
      <c r="T2609" s="16"/>
      <c r="U2609" s="16"/>
      <c r="V2609" s="16"/>
      <c r="W2609" s="16"/>
      <c r="X2609" s="16"/>
      <c r="Z2609" s="16"/>
    </row>
    <row r="2610">
      <c r="T2610" s="16"/>
      <c r="U2610" s="16"/>
      <c r="V2610" s="16"/>
      <c r="W2610" s="16"/>
      <c r="X2610" s="16"/>
      <c r="Z2610" s="16"/>
    </row>
    <row r="2611">
      <c r="T2611" s="16"/>
      <c r="U2611" s="16"/>
      <c r="V2611" s="16"/>
      <c r="W2611" s="16"/>
      <c r="X2611" s="16"/>
      <c r="Z2611" s="16"/>
    </row>
    <row r="2612">
      <c r="T2612" s="16"/>
      <c r="U2612" s="16"/>
      <c r="V2612" s="16"/>
      <c r="W2612" s="16"/>
      <c r="X2612" s="16"/>
      <c r="Z2612" s="16"/>
    </row>
    <row r="2613">
      <c r="T2613" s="16"/>
      <c r="U2613" s="16"/>
      <c r="V2613" s="16"/>
      <c r="W2613" s="16"/>
      <c r="X2613" s="16"/>
      <c r="Z2613" s="16"/>
    </row>
    <row r="2614">
      <c r="T2614" s="16"/>
      <c r="U2614" s="16"/>
      <c r="V2614" s="16"/>
      <c r="W2614" s="16"/>
      <c r="X2614" s="16"/>
      <c r="Z2614" s="16"/>
    </row>
    <row r="2615">
      <c r="T2615" s="16"/>
      <c r="U2615" s="16"/>
      <c r="V2615" s="16"/>
      <c r="W2615" s="16"/>
      <c r="X2615" s="16"/>
      <c r="Z2615" s="16"/>
    </row>
    <row r="2616">
      <c r="T2616" s="16"/>
      <c r="U2616" s="16"/>
      <c r="V2616" s="16"/>
      <c r="W2616" s="16"/>
      <c r="X2616" s="16"/>
      <c r="Z2616" s="16"/>
    </row>
    <row r="2617">
      <c r="T2617" s="16"/>
      <c r="U2617" s="16"/>
      <c r="V2617" s="16"/>
      <c r="W2617" s="16"/>
      <c r="X2617" s="16"/>
      <c r="Z2617" s="16"/>
    </row>
    <row r="2618">
      <c r="T2618" s="16"/>
      <c r="U2618" s="16"/>
      <c r="V2618" s="16"/>
      <c r="W2618" s="16"/>
      <c r="X2618" s="16"/>
      <c r="Z2618" s="16"/>
    </row>
    <row r="2619">
      <c r="T2619" s="16"/>
      <c r="U2619" s="16"/>
      <c r="V2619" s="16"/>
      <c r="W2619" s="16"/>
      <c r="X2619" s="16"/>
      <c r="Z2619" s="16"/>
    </row>
    <row r="2620">
      <c r="T2620" s="16"/>
      <c r="U2620" s="16"/>
      <c r="V2620" s="16"/>
      <c r="W2620" s="16"/>
      <c r="X2620" s="16"/>
      <c r="Z2620" s="16"/>
    </row>
    <row r="2621">
      <c r="T2621" s="16"/>
      <c r="U2621" s="16"/>
      <c r="V2621" s="16"/>
      <c r="W2621" s="16"/>
      <c r="X2621" s="16"/>
      <c r="Z2621" s="16"/>
    </row>
    <row r="2622">
      <c r="T2622" s="16"/>
      <c r="U2622" s="16"/>
      <c r="V2622" s="16"/>
      <c r="W2622" s="16"/>
      <c r="X2622" s="16"/>
      <c r="Z2622" s="16"/>
    </row>
    <row r="2623">
      <c r="T2623" s="16"/>
      <c r="U2623" s="16"/>
      <c r="V2623" s="16"/>
      <c r="W2623" s="16"/>
      <c r="X2623" s="16"/>
      <c r="Z2623" s="16"/>
    </row>
    <row r="2624">
      <c r="T2624" s="16"/>
      <c r="U2624" s="16"/>
      <c r="V2624" s="16"/>
      <c r="W2624" s="16"/>
      <c r="X2624" s="16"/>
      <c r="Z2624" s="16"/>
    </row>
    <row r="2625">
      <c r="T2625" s="16"/>
      <c r="U2625" s="16"/>
      <c r="V2625" s="16"/>
      <c r="W2625" s="16"/>
      <c r="X2625" s="16"/>
      <c r="Z2625" s="16"/>
    </row>
    <row r="2626">
      <c r="T2626" s="16"/>
      <c r="U2626" s="16"/>
      <c r="V2626" s="16"/>
      <c r="W2626" s="16"/>
      <c r="X2626" s="16"/>
      <c r="Z2626" s="16"/>
    </row>
    <row r="2627">
      <c r="T2627" s="16"/>
      <c r="U2627" s="16"/>
      <c r="V2627" s="16"/>
      <c r="W2627" s="16"/>
      <c r="X2627" s="16"/>
      <c r="Z2627" s="16"/>
    </row>
    <row r="2628">
      <c r="T2628" s="16"/>
      <c r="U2628" s="16"/>
      <c r="V2628" s="16"/>
      <c r="W2628" s="16"/>
      <c r="X2628" s="16"/>
      <c r="Z2628" s="16"/>
    </row>
    <row r="2629">
      <c r="T2629" s="16"/>
      <c r="U2629" s="16"/>
      <c r="V2629" s="16"/>
      <c r="W2629" s="16"/>
      <c r="X2629" s="16"/>
      <c r="Z2629" s="16"/>
    </row>
    <row r="2630">
      <c r="T2630" s="16"/>
      <c r="U2630" s="16"/>
      <c r="V2630" s="16"/>
      <c r="W2630" s="16"/>
      <c r="X2630" s="16"/>
      <c r="Z2630" s="16"/>
    </row>
    <row r="2631">
      <c r="T2631" s="16"/>
      <c r="U2631" s="16"/>
      <c r="V2631" s="16"/>
      <c r="W2631" s="16"/>
      <c r="X2631" s="16"/>
      <c r="Z2631" s="16"/>
    </row>
    <row r="2632">
      <c r="T2632" s="16"/>
      <c r="U2632" s="16"/>
      <c r="V2632" s="16"/>
      <c r="W2632" s="16"/>
      <c r="X2632" s="16"/>
      <c r="Z2632" s="16"/>
    </row>
    <row r="2633">
      <c r="T2633" s="16"/>
      <c r="U2633" s="16"/>
      <c r="V2633" s="16"/>
      <c r="W2633" s="16"/>
      <c r="X2633" s="16"/>
      <c r="Z2633" s="16"/>
    </row>
    <row r="2634">
      <c r="T2634" s="16"/>
      <c r="U2634" s="16"/>
      <c r="V2634" s="16"/>
      <c r="W2634" s="16"/>
      <c r="X2634" s="16"/>
      <c r="Z2634" s="16"/>
    </row>
    <row r="2635">
      <c r="T2635" s="16"/>
      <c r="U2635" s="16"/>
      <c r="V2635" s="16"/>
      <c r="W2635" s="16"/>
      <c r="X2635" s="16"/>
      <c r="Z2635" s="16"/>
    </row>
    <row r="2636">
      <c r="T2636" s="16"/>
      <c r="U2636" s="16"/>
      <c r="V2636" s="16"/>
      <c r="W2636" s="16"/>
      <c r="X2636" s="16"/>
      <c r="Z2636" s="16"/>
    </row>
    <row r="2637">
      <c r="T2637" s="16"/>
      <c r="U2637" s="16"/>
      <c r="V2637" s="16"/>
      <c r="W2637" s="16"/>
      <c r="X2637" s="16"/>
      <c r="Z2637" s="16"/>
    </row>
    <row r="2638">
      <c r="T2638" s="16"/>
      <c r="U2638" s="16"/>
      <c r="V2638" s="16"/>
      <c r="W2638" s="16"/>
      <c r="X2638" s="16"/>
      <c r="Z2638" s="16"/>
    </row>
    <row r="2639">
      <c r="T2639" s="16"/>
      <c r="U2639" s="16"/>
      <c r="V2639" s="16"/>
      <c r="W2639" s="16"/>
      <c r="X2639" s="16"/>
      <c r="Z2639" s="16"/>
    </row>
    <row r="2640">
      <c r="T2640" s="16"/>
      <c r="U2640" s="16"/>
      <c r="V2640" s="16"/>
      <c r="W2640" s="16"/>
      <c r="X2640" s="16"/>
      <c r="Z2640" s="16"/>
    </row>
    <row r="2641">
      <c r="T2641" s="16"/>
      <c r="U2641" s="16"/>
      <c r="V2641" s="16"/>
      <c r="W2641" s="16"/>
      <c r="X2641" s="16"/>
      <c r="Z2641" s="16"/>
    </row>
    <row r="2642">
      <c r="T2642" s="16"/>
      <c r="U2642" s="16"/>
      <c r="V2642" s="16"/>
      <c r="W2642" s="16"/>
      <c r="X2642" s="16"/>
      <c r="Z2642" s="16"/>
    </row>
    <row r="2643">
      <c r="T2643" s="16"/>
      <c r="U2643" s="16"/>
      <c r="V2643" s="16"/>
      <c r="W2643" s="16"/>
      <c r="X2643" s="16"/>
      <c r="Z2643" s="16"/>
    </row>
    <row r="2644">
      <c r="T2644" s="16"/>
      <c r="U2644" s="16"/>
      <c r="V2644" s="16"/>
      <c r="W2644" s="16"/>
      <c r="X2644" s="16"/>
      <c r="Z2644" s="16"/>
    </row>
    <row r="2645">
      <c r="T2645" s="16"/>
      <c r="U2645" s="16"/>
      <c r="V2645" s="16"/>
      <c r="W2645" s="16"/>
      <c r="X2645" s="16"/>
      <c r="Z2645" s="16"/>
    </row>
    <row r="2646">
      <c r="T2646" s="16"/>
      <c r="U2646" s="16"/>
      <c r="V2646" s="16"/>
      <c r="W2646" s="16"/>
      <c r="X2646" s="16"/>
      <c r="Z2646" s="16"/>
    </row>
    <row r="2647">
      <c r="T2647" s="16"/>
      <c r="U2647" s="16"/>
      <c r="V2647" s="16"/>
      <c r="W2647" s="16"/>
      <c r="X2647" s="16"/>
      <c r="Z2647" s="16"/>
    </row>
    <row r="2648">
      <c r="T2648" s="16"/>
      <c r="U2648" s="16"/>
      <c r="V2648" s="16"/>
      <c r="W2648" s="16"/>
      <c r="X2648" s="16"/>
      <c r="Z2648" s="16"/>
    </row>
    <row r="2649">
      <c r="T2649" s="16"/>
      <c r="U2649" s="16"/>
      <c r="V2649" s="16"/>
      <c r="W2649" s="16"/>
      <c r="X2649" s="16"/>
      <c r="Z2649" s="16"/>
    </row>
    <row r="2650">
      <c r="T2650" s="16"/>
      <c r="U2650" s="16"/>
      <c r="V2650" s="16"/>
      <c r="W2650" s="16"/>
      <c r="X2650" s="16"/>
      <c r="Z2650" s="16"/>
    </row>
    <row r="2651">
      <c r="T2651" s="16"/>
      <c r="U2651" s="16"/>
      <c r="V2651" s="16"/>
      <c r="W2651" s="16"/>
      <c r="X2651" s="16"/>
      <c r="Z2651" s="16"/>
    </row>
    <row r="2652">
      <c r="T2652" s="16"/>
      <c r="U2652" s="16"/>
      <c r="V2652" s="16"/>
      <c r="W2652" s="16"/>
      <c r="X2652" s="16"/>
      <c r="Z2652" s="16"/>
    </row>
    <row r="2653">
      <c r="T2653" s="16"/>
      <c r="U2653" s="16"/>
      <c r="V2653" s="16"/>
      <c r="W2653" s="16"/>
      <c r="X2653" s="16"/>
      <c r="Z2653" s="16"/>
    </row>
    <row r="2654">
      <c r="T2654" s="16"/>
      <c r="U2654" s="16"/>
      <c r="V2654" s="16"/>
      <c r="W2654" s="16"/>
      <c r="X2654" s="16"/>
      <c r="Z2654" s="16"/>
    </row>
    <row r="2655">
      <c r="T2655" s="16"/>
      <c r="U2655" s="16"/>
      <c r="V2655" s="16"/>
      <c r="W2655" s="16"/>
      <c r="X2655" s="16"/>
      <c r="Z2655" s="16"/>
    </row>
    <row r="2656">
      <c r="T2656" s="16"/>
      <c r="U2656" s="16"/>
      <c r="V2656" s="16"/>
      <c r="W2656" s="16"/>
      <c r="X2656" s="16"/>
      <c r="Z2656" s="16"/>
    </row>
    <row r="2657">
      <c r="T2657" s="16"/>
      <c r="U2657" s="16"/>
      <c r="V2657" s="16"/>
      <c r="W2657" s="16"/>
      <c r="X2657" s="16"/>
      <c r="Z2657" s="16"/>
    </row>
    <row r="2658">
      <c r="T2658" s="16"/>
      <c r="U2658" s="16"/>
      <c r="V2658" s="16"/>
      <c r="W2658" s="16"/>
      <c r="X2658" s="16"/>
      <c r="Z2658" s="16"/>
    </row>
    <row r="2659">
      <c r="T2659" s="16"/>
      <c r="U2659" s="16"/>
      <c r="V2659" s="16"/>
      <c r="W2659" s="16"/>
      <c r="X2659" s="16"/>
      <c r="Z2659" s="16"/>
    </row>
    <row r="2660">
      <c r="T2660" s="16"/>
      <c r="U2660" s="16"/>
      <c r="V2660" s="16"/>
      <c r="W2660" s="16"/>
      <c r="X2660" s="16"/>
      <c r="Z2660" s="16"/>
    </row>
    <row r="2661">
      <c r="T2661" s="16"/>
      <c r="U2661" s="16"/>
      <c r="V2661" s="16"/>
      <c r="W2661" s="16"/>
      <c r="X2661" s="16"/>
      <c r="Z2661" s="16"/>
    </row>
    <row r="2662">
      <c r="T2662" s="16"/>
      <c r="U2662" s="16"/>
      <c r="V2662" s="16"/>
      <c r="W2662" s="16"/>
      <c r="X2662" s="16"/>
      <c r="Z2662" s="16"/>
    </row>
    <row r="2663">
      <c r="T2663" s="16"/>
      <c r="U2663" s="16"/>
      <c r="V2663" s="16"/>
      <c r="W2663" s="16"/>
      <c r="X2663" s="16"/>
      <c r="Z2663" s="16"/>
    </row>
    <row r="2664">
      <c r="T2664" s="16"/>
      <c r="U2664" s="16"/>
      <c r="V2664" s="16"/>
      <c r="W2664" s="16"/>
      <c r="X2664" s="16"/>
      <c r="Z2664" s="16"/>
    </row>
    <row r="2665">
      <c r="T2665" s="16"/>
      <c r="U2665" s="16"/>
      <c r="V2665" s="16"/>
      <c r="W2665" s="16"/>
      <c r="X2665" s="16"/>
      <c r="Z2665" s="16"/>
    </row>
    <row r="2666">
      <c r="T2666" s="16"/>
      <c r="U2666" s="16"/>
      <c r="V2666" s="16"/>
      <c r="W2666" s="16"/>
      <c r="X2666" s="16"/>
      <c r="Z2666" s="16"/>
    </row>
    <row r="2667">
      <c r="T2667" s="16"/>
      <c r="U2667" s="16"/>
      <c r="V2667" s="16"/>
      <c r="W2667" s="16"/>
      <c r="X2667" s="16"/>
      <c r="Z2667" s="16"/>
    </row>
    <row r="2668">
      <c r="T2668" s="16"/>
      <c r="U2668" s="16"/>
      <c r="V2668" s="16"/>
      <c r="W2668" s="16"/>
      <c r="X2668" s="16"/>
      <c r="Z2668" s="16"/>
    </row>
    <row r="2669">
      <c r="T2669" s="16"/>
      <c r="U2669" s="16"/>
      <c r="V2669" s="16"/>
      <c r="W2669" s="16"/>
      <c r="X2669" s="16"/>
      <c r="Z2669" s="16"/>
    </row>
    <row r="2670">
      <c r="T2670" s="16"/>
      <c r="U2670" s="16"/>
      <c r="V2670" s="16"/>
      <c r="W2670" s="16"/>
      <c r="X2670" s="16"/>
      <c r="Z2670" s="16"/>
    </row>
    <row r="2671">
      <c r="T2671" s="16"/>
      <c r="U2671" s="16"/>
      <c r="V2671" s="16"/>
      <c r="W2671" s="16"/>
      <c r="X2671" s="16"/>
      <c r="Z2671" s="16"/>
    </row>
    <row r="2672">
      <c r="T2672" s="16"/>
      <c r="U2672" s="16"/>
      <c r="V2672" s="16"/>
      <c r="W2672" s="16"/>
      <c r="X2672" s="16"/>
      <c r="Z2672" s="16"/>
    </row>
    <row r="2673">
      <c r="T2673" s="16"/>
      <c r="U2673" s="16"/>
      <c r="V2673" s="16"/>
      <c r="W2673" s="16"/>
      <c r="X2673" s="16"/>
      <c r="Z2673" s="16"/>
    </row>
    <row r="2674">
      <c r="T2674" s="16"/>
      <c r="U2674" s="16"/>
      <c r="V2674" s="16"/>
      <c r="W2674" s="16"/>
      <c r="X2674" s="16"/>
      <c r="Z2674" s="16"/>
    </row>
    <row r="2675">
      <c r="T2675" s="16"/>
      <c r="U2675" s="16"/>
      <c r="V2675" s="16"/>
      <c r="W2675" s="16"/>
      <c r="X2675" s="16"/>
      <c r="Z2675" s="16"/>
    </row>
    <row r="2676">
      <c r="T2676" s="16"/>
      <c r="U2676" s="16"/>
      <c r="V2676" s="16"/>
      <c r="W2676" s="16"/>
      <c r="X2676" s="16"/>
      <c r="Z2676" s="16"/>
    </row>
    <row r="2677">
      <c r="T2677" s="16"/>
      <c r="U2677" s="16"/>
      <c r="V2677" s="16"/>
      <c r="W2677" s="16"/>
      <c r="X2677" s="16"/>
      <c r="Z2677" s="16"/>
    </row>
    <row r="2678">
      <c r="T2678" s="16"/>
      <c r="U2678" s="16"/>
      <c r="V2678" s="16"/>
      <c r="W2678" s="16"/>
      <c r="X2678" s="16"/>
      <c r="Z2678" s="16"/>
    </row>
    <row r="2679">
      <c r="T2679" s="16"/>
      <c r="U2679" s="16"/>
      <c r="V2679" s="16"/>
      <c r="W2679" s="16"/>
      <c r="X2679" s="16"/>
      <c r="Z2679" s="16"/>
    </row>
    <row r="2680">
      <c r="T2680" s="16"/>
      <c r="U2680" s="16"/>
      <c r="V2680" s="16"/>
      <c r="W2680" s="16"/>
      <c r="X2680" s="16"/>
      <c r="Z2680" s="16"/>
    </row>
    <row r="2681">
      <c r="T2681" s="16"/>
      <c r="U2681" s="16"/>
      <c r="V2681" s="16"/>
      <c r="W2681" s="16"/>
      <c r="X2681" s="16"/>
      <c r="Z2681" s="16"/>
    </row>
    <row r="2682">
      <c r="T2682" s="16"/>
      <c r="U2682" s="16"/>
      <c r="V2682" s="16"/>
      <c r="W2682" s="16"/>
      <c r="X2682" s="16"/>
      <c r="Z2682" s="16"/>
    </row>
    <row r="2683">
      <c r="T2683" s="16"/>
      <c r="U2683" s="16"/>
      <c r="V2683" s="16"/>
      <c r="W2683" s="16"/>
      <c r="X2683" s="16"/>
      <c r="Z2683" s="16"/>
    </row>
    <row r="2684">
      <c r="T2684" s="16"/>
      <c r="U2684" s="16"/>
      <c r="V2684" s="16"/>
      <c r="W2684" s="16"/>
      <c r="X2684" s="16"/>
      <c r="Z2684" s="16"/>
    </row>
    <row r="2685">
      <c r="T2685" s="16"/>
      <c r="U2685" s="16"/>
      <c r="V2685" s="16"/>
      <c r="W2685" s="16"/>
      <c r="X2685" s="16"/>
      <c r="Z2685" s="16"/>
    </row>
    <row r="2686">
      <c r="T2686" s="16"/>
      <c r="U2686" s="16"/>
      <c r="V2686" s="16"/>
      <c r="W2686" s="16"/>
      <c r="X2686" s="16"/>
      <c r="Z2686" s="16"/>
    </row>
    <row r="2687">
      <c r="T2687" s="16"/>
      <c r="U2687" s="16"/>
      <c r="V2687" s="16"/>
      <c r="W2687" s="16"/>
      <c r="X2687" s="16"/>
      <c r="Z2687" s="16"/>
    </row>
    <row r="2688">
      <c r="T2688" s="16"/>
      <c r="U2688" s="16"/>
      <c r="V2688" s="16"/>
      <c r="W2688" s="16"/>
      <c r="X2688" s="16"/>
      <c r="Z2688" s="16"/>
    </row>
    <row r="2689">
      <c r="T2689" s="16"/>
      <c r="U2689" s="16"/>
      <c r="V2689" s="16"/>
      <c r="W2689" s="16"/>
      <c r="X2689" s="16"/>
      <c r="Z2689" s="16"/>
    </row>
    <row r="2690">
      <c r="T2690" s="16"/>
      <c r="U2690" s="16"/>
      <c r="V2690" s="16"/>
      <c r="W2690" s="16"/>
      <c r="X2690" s="16"/>
      <c r="Z2690" s="16"/>
    </row>
    <row r="2691">
      <c r="T2691" s="16"/>
      <c r="U2691" s="16"/>
      <c r="V2691" s="16"/>
      <c r="W2691" s="16"/>
      <c r="X2691" s="16"/>
      <c r="Z2691" s="16"/>
    </row>
    <row r="2692">
      <c r="T2692" s="16"/>
      <c r="U2692" s="16"/>
      <c r="V2692" s="16"/>
      <c r="W2692" s="16"/>
      <c r="X2692" s="16"/>
      <c r="Z2692" s="16"/>
    </row>
    <row r="2693">
      <c r="T2693" s="16"/>
      <c r="U2693" s="16"/>
      <c r="V2693" s="16"/>
      <c r="W2693" s="16"/>
      <c r="X2693" s="16"/>
      <c r="Z2693" s="16"/>
    </row>
    <row r="2694">
      <c r="T2694" s="16"/>
      <c r="U2694" s="16"/>
      <c r="V2694" s="16"/>
      <c r="W2694" s="16"/>
      <c r="X2694" s="16"/>
      <c r="Z2694" s="16"/>
    </row>
    <row r="2695">
      <c r="T2695" s="16"/>
      <c r="U2695" s="16"/>
      <c r="V2695" s="16"/>
      <c r="W2695" s="16"/>
      <c r="X2695" s="16"/>
      <c r="Z2695" s="16"/>
    </row>
    <row r="2696">
      <c r="T2696" s="16"/>
      <c r="U2696" s="16"/>
      <c r="V2696" s="16"/>
      <c r="W2696" s="16"/>
      <c r="X2696" s="16"/>
      <c r="Z2696" s="16"/>
    </row>
    <row r="2697">
      <c r="T2697" s="16"/>
      <c r="U2697" s="16"/>
      <c r="V2697" s="16"/>
      <c r="W2697" s="16"/>
      <c r="X2697" s="16"/>
      <c r="Z2697" s="16"/>
    </row>
    <row r="2698">
      <c r="T2698" s="16"/>
      <c r="U2698" s="16"/>
      <c r="V2698" s="16"/>
      <c r="W2698" s="16"/>
      <c r="X2698" s="16"/>
      <c r="Z2698" s="16"/>
    </row>
    <row r="2699">
      <c r="T2699" s="16"/>
      <c r="U2699" s="16"/>
      <c r="V2699" s="16"/>
      <c r="W2699" s="16"/>
      <c r="X2699" s="16"/>
      <c r="Z2699" s="16"/>
    </row>
    <row r="2700">
      <c r="T2700" s="16"/>
      <c r="U2700" s="16"/>
      <c r="V2700" s="16"/>
      <c r="W2700" s="16"/>
      <c r="X2700" s="16"/>
      <c r="Z2700" s="16"/>
    </row>
    <row r="2701">
      <c r="T2701" s="16"/>
      <c r="U2701" s="16"/>
      <c r="V2701" s="16"/>
      <c r="W2701" s="16"/>
      <c r="X2701" s="16"/>
      <c r="Z2701" s="16"/>
    </row>
    <row r="2702">
      <c r="T2702" s="16"/>
      <c r="U2702" s="16"/>
      <c r="V2702" s="16"/>
      <c r="W2702" s="16"/>
      <c r="X2702" s="16"/>
      <c r="Z2702" s="16"/>
    </row>
    <row r="2703">
      <c r="T2703" s="16"/>
      <c r="U2703" s="16"/>
      <c r="V2703" s="16"/>
      <c r="W2703" s="16"/>
      <c r="X2703" s="16"/>
      <c r="Z2703" s="16"/>
    </row>
    <row r="2704">
      <c r="T2704" s="16"/>
      <c r="U2704" s="16"/>
      <c r="V2704" s="16"/>
      <c r="W2704" s="16"/>
      <c r="X2704" s="16"/>
      <c r="Z2704" s="16"/>
    </row>
    <row r="2705">
      <c r="T2705" s="16"/>
      <c r="U2705" s="16"/>
      <c r="V2705" s="16"/>
      <c r="W2705" s="16"/>
      <c r="X2705" s="16"/>
      <c r="Z2705" s="16"/>
    </row>
    <row r="2706">
      <c r="T2706" s="16"/>
      <c r="U2706" s="16"/>
      <c r="V2706" s="16"/>
      <c r="W2706" s="16"/>
      <c r="X2706" s="16"/>
      <c r="Z2706" s="16"/>
    </row>
    <row r="2707">
      <c r="T2707" s="16"/>
      <c r="U2707" s="16"/>
      <c r="V2707" s="16"/>
      <c r="W2707" s="16"/>
      <c r="X2707" s="16"/>
      <c r="Z2707" s="16"/>
    </row>
    <row r="2708">
      <c r="T2708" s="16"/>
      <c r="U2708" s="16"/>
      <c r="V2708" s="16"/>
      <c r="W2708" s="16"/>
      <c r="X2708" s="16"/>
      <c r="Z2708" s="16"/>
    </row>
    <row r="2709">
      <c r="T2709" s="16"/>
      <c r="U2709" s="16"/>
      <c r="V2709" s="16"/>
      <c r="W2709" s="16"/>
      <c r="X2709" s="16"/>
      <c r="Z2709" s="16"/>
    </row>
    <row r="2710">
      <c r="T2710" s="16"/>
      <c r="U2710" s="16"/>
      <c r="V2710" s="16"/>
      <c r="W2710" s="16"/>
      <c r="X2710" s="16"/>
      <c r="Z2710" s="16"/>
    </row>
    <row r="2711">
      <c r="T2711" s="16"/>
      <c r="U2711" s="16"/>
      <c r="V2711" s="16"/>
      <c r="W2711" s="16"/>
      <c r="X2711" s="16"/>
      <c r="Z2711" s="16"/>
    </row>
    <row r="2712">
      <c r="T2712" s="16"/>
      <c r="U2712" s="16"/>
      <c r="V2712" s="16"/>
      <c r="W2712" s="16"/>
      <c r="X2712" s="16"/>
      <c r="Z2712" s="16"/>
    </row>
    <row r="2713">
      <c r="T2713" s="16"/>
      <c r="U2713" s="16"/>
      <c r="V2713" s="16"/>
      <c r="W2713" s="16"/>
      <c r="X2713" s="16"/>
      <c r="Z2713" s="16"/>
    </row>
    <row r="2714">
      <c r="T2714" s="16"/>
      <c r="U2714" s="16"/>
      <c r="V2714" s="16"/>
      <c r="W2714" s="16"/>
      <c r="X2714" s="16"/>
      <c r="Z2714" s="16"/>
    </row>
    <row r="2715">
      <c r="T2715" s="16"/>
      <c r="U2715" s="16"/>
      <c r="V2715" s="16"/>
      <c r="W2715" s="16"/>
      <c r="X2715" s="16"/>
      <c r="Z2715" s="16"/>
    </row>
    <row r="2716">
      <c r="T2716" s="16"/>
      <c r="U2716" s="16"/>
      <c r="V2716" s="16"/>
      <c r="W2716" s="16"/>
      <c r="X2716" s="16"/>
      <c r="Z2716" s="16"/>
    </row>
    <row r="2717">
      <c r="T2717" s="16"/>
      <c r="U2717" s="16"/>
      <c r="V2717" s="16"/>
      <c r="W2717" s="16"/>
      <c r="X2717" s="16"/>
      <c r="Z2717" s="16"/>
    </row>
    <row r="2718">
      <c r="T2718" s="16"/>
      <c r="U2718" s="16"/>
      <c r="V2718" s="16"/>
      <c r="W2718" s="16"/>
      <c r="X2718" s="16"/>
      <c r="Z2718" s="16"/>
    </row>
    <row r="2719">
      <c r="T2719" s="16"/>
      <c r="U2719" s="16"/>
      <c r="V2719" s="16"/>
      <c r="W2719" s="16"/>
      <c r="X2719" s="16"/>
      <c r="Z2719" s="16"/>
    </row>
    <row r="2720">
      <c r="T2720" s="16"/>
      <c r="U2720" s="16"/>
      <c r="V2720" s="16"/>
      <c r="W2720" s="16"/>
      <c r="X2720" s="16"/>
      <c r="Z2720" s="16"/>
    </row>
    <row r="2721">
      <c r="T2721" s="16"/>
      <c r="U2721" s="16"/>
      <c r="V2721" s="16"/>
      <c r="W2721" s="16"/>
      <c r="X2721" s="16"/>
      <c r="Z2721" s="16"/>
    </row>
    <row r="2722">
      <c r="T2722" s="16"/>
      <c r="U2722" s="16"/>
      <c r="V2722" s="16"/>
      <c r="W2722" s="16"/>
      <c r="X2722" s="16"/>
      <c r="Z2722" s="16"/>
    </row>
    <row r="2723">
      <c r="T2723" s="16"/>
      <c r="U2723" s="16"/>
      <c r="V2723" s="16"/>
      <c r="W2723" s="16"/>
      <c r="X2723" s="16"/>
      <c r="Z2723" s="16"/>
    </row>
    <row r="2724">
      <c r="T2724" s="16"/>
      <c r="U2724" s="16"/>
      <c r="V2724" s="16"/>
      <c r="W2724" s="16"/>
      <c r="X2724" s="16"/>
      <c r="Z2724" s="16"/>
    </row>
    <row r="2725">
      <c r="T2725" s="16"/>
      <c r="U2725" s="16"/>
      <c r="V2725" s="16"/>
      <c r="W2725" s="16"/>
      <c r="X2725" s="16"/>
      <c r="Z2725" s="16"/>
    </row>
    <row r="2726">
      <c r="T2726" s="16"/>
      <c r="U2726" s="16"/>
      <c r="V2726" s="16"/>
      <c r="W2726" s="16"/>
      <c r="X2726" s="16"/>
      <c r="Z2726" s="16"/>
    </row>
    <row r="2727">
      <c r="T2727" s="16"/>
      <c r="U2727" s="16"/>
      <c r="V2727" s="16"/>
      <c r="W2727" s="16"/>
      <c r="X2727" s="16"/>
      <c r="Z2727" s="16"/>
    </row>
    <row r="2728">
      <c r="T2728" s="16"/>
      <c r="U2728" s="16"/>
      <c r="V2728" s="16"/>
      <c r="W2728" s="16"/>
      <c r="X2728" s="16"/>
      <c r="Z2728" s="16"/>
    </row>
    <row r="2729">
      <c r="T2729" s="16"/>
      <c r="U2729" s="16"/>
      <c r="V2729" s="16"/>
      <c r="W2729" s="16"/>
      <c r="X2729" s="16"/>
      <c r="Z2729" s="16"/>
    </row>
    <row r="2730">
      <c r="T2730" s="16"/>
      <c r="U2730" s="16"/>
      <c r="V2730" s="16"/>
      <c r="W2730" s="16"/>
      <c r="X2730" s="16"/>
      <c r="Z2730" s="16"/>
    </row>
    <row r="2731">
      <c r="T2731" s="16"/>
      <c r="U2731" s="16"/>
      <c r="V2731" s="16"/>
      <c r="W2731" s="16"/>
      <c r="X2731" s="16"/>
      <c r="Z2731" s="16"/>
    </row>
    <row r="2732">
      <c r="T2732" s="16"/>
      <c r="U2732" s="16"/>
      <c r="V2732" s="16"/>
      <c r="W2732" s="16"/>
      <c r="X2732" s="16"/>
      <c r="Z2732" s="16"/>
    </row>
    <row r="2733">
      <c r="T2733" s="16"/>
      <c r="U2733" s="16"/>
      <c r="V2733" s="16"/>
      <c r="W2733" s="16"/>
      <c r="X2733" s="16"/>
      <c r="Z2733" s="16"/>
    </row>
    <row r="2734">
      <c r="T2734" s="16"/>
      <c r="U2734" s="16"/>
      <c r="V2734" s="16"/>
      <c r="W2734" s="16"/>
      <c r="X2734" s="16"/>
      <c r="Z2734" s="16"/>
    </row>
    <row r="2735">
      <c r="T2735" s="16"/>
      <c r="U2735" s="16"/>
      <c r="V2735" s="16"/>
      <c r="W2735" s="16"/>
      <c r="X2735" s="16"/>
      <c r="Z2735" s="16"/>
    </row>
    <row r="2736">
      <c r="T2736" s="16"/>
      <c r="U2736" s="16"/>
      <c r="V2736" s="16"/>
      <c r="W2736" s="16"/>
      <c r="X2736" s="16"/>
      <c r="Z2736" s="16"/>
    </row>
    <row r="2737">
      <c r="T2737" s="16"/>
      <c r="U2737" s="16"/>
      <c r="V2737" s="16"/>
      <c r="W2737" s="16"/>
      <c r="X2737" s="16"/>
      <c r="Z2737" s="16"/>
    </row>
    <row r="2738">
      <c r="T2738" s="16"/>
      <c r="U2738" s="16"/>
      <c r="V2738" s="16"/>
      <c r="W2738" s="16"/>
      <c r="X2738" s="16"/>
      <c r="Z2738" s="16"/>
    </row>
    <row r="2739">
      <c r="T2739" s="16"/>
      <c r="U2739" s="16"/>
      <c r="V2739" s="16"/>
      <c r="W2739" s="16"/>
      <c r="X2739" s="16"/>
      <c r="Z2739" s="16"/>
    </row>
    <row r="2740">
      <c r="T2740" s="16"/>
      <c r="U2740" s="16"/>
      <c r="V2740" s="16"/>
      <c r="W2740" s="16"/>
      <c r="X2740" s="16"/>
      <c r="Z2740" s="16"/>
    </row>
    <row r="2741">
      <c r="T2741" s="16"/>
      <c r="U2741" s="16"/>
      <c r="V2741" s="16"/>
      <c r="W2741" s="16"/>
      <c r="X2741" s="16"/>
      <c r="Z2741" s="16"/>
    </row>
    <row r="2742">
      <c r="T2742" s="16"/>
      <c r="U2742" s="16"/>
      <c r="V2742" s="16"/>
      <c r="W2742" s="16"/>
      <c r="X2742" s="16"/>
      <c r="Z2742" s="16"/>
    </row>
    <row r="2743">
      <c r="T2743" s="16"/>
      <c r="U2743" s="16"/>
      <c r="V2743" s="16"/>
      <c r="W2743" s="16"/>
      <c r="X2743" s="16"/>
      <c r="Z2743" s="16"/>
    </row>
    <row r="2744">
      <c r="T2744" s="16"/>
      <c r="U2744" s="16"/>
      <c r="V2744" s="16"/>
      <c r="W2744" s="16"/>
      <c r="X2744" s="16"/>
      <c r="Z2744" s="16"/>
    </row>
    <row r="2745">
      <c r="T2745" s="16"/>
      <c r="U2745" s="16"/>
      <c r="V2745" s="16"/>
      <c r="W2745" s="16"/>
      <c r="X2745" s="16"/>
      <c r="Z2745" s="16"/>
    </row>
    <row r="2746">
      <c r="T2746" s="16"/>
      <c r="U2746" s="16"/>
      <c r="V2746" s="16"/>
      <c r="W2746" s="16"/>
      <c r="X2746" s="16"/>
      <c r="Z2746" s="16"/>
    </row>
    <row r="2747">
      <c r="T2747" s="16"/>
      <c r="U2747" s="16"/>
      <c r="V2747" s="16"/>
      <c r="W2747" s="16"/>
      <c r="X2747" s="16"/>
      <c r="Z2747" s="16"/>
    </row>
    <row r="2748">
      <c r="T2748" s="16"/>
      <c r="U2748" s="16"/>
      <c r="V2748" s="16"/>
      <c r="W2748" s="16"/>
      <c r="X2748" s="16"/>
      <c r="Z2748" s="16"/>
    </row>
    <row r="2749">
      <c r="T2749" s="16"/>
      <c r="U2749" s="16"/>
      <c r="V2749" s="16"/>
      <c r="W2749" s="16"/>
      <c r="X2749" s="16"/>
      <c r="Z2749" s="16"/>
    </row>
    <row r="2750">
      <c r="T2750" s="16"/>
      <c r="U2750" s="16"/>
      <c r="V2750" s="16"/>
      <c r="W2750" s="16"/>
      <c r="X2750" s="16"/>
      <c r="Z2750" s="16"/>
    </row>
    <row r="2751">
      <c r="T2751" s="16"/>
      <c r="U2751" s="16"/>
      <c r="V2751" s="16"/>
      <c r="W2751" s="16"/>
      <c r="X2751" s="16"/>
      <c r="Z2751" s="16"/>
    </row>
    <row r="2752">
      <c r="T2752" s="16"/>
      <c r="U2752" s="16"/>
      <c r="V2752" s="16"/>
      <c r="W2752" s="16"/>
      <c r="X2752" s="16"/>
      <c r="Z2752" s="16"/>
    </row>
    <row r="2753">
      <c r="T2753" s="16"/>
      <c r="U2753" s="16"/>
      <c r="V2753" s="16"/>
      <c r="W2753" s="16"/>
      <c r="X2753" s="16"/>
      <c r="Z2753" s="16"/>
    </row>
    <row r="2754">
      <c r="T2754" s="16"/>
      <c r="U2754" s="16"/>
      <c r="V2754" s="16"/>
      <c r="W2754" s="16"/>
      <c r="X2754" s="16"/>
      <c r="Z2754" s="16"/>
    </row>
    <row r="2755">
      <c r="T2755" s="16"/>
      <c r="U2755" s="16"/>
      <c r="V2755" s="16"/>
      <c r="W2755" s="16"/>
      <c r="X2755" s="16"/>
      <c r="Z2755" s="16"/>
    </row>
    <row r="2756">
      <c r="T2756" s="16"/>
      <c r="U2756" s="16"/>
      <c r="V2756" s="16"/>
      <c r="W2756" s="16"/>
      <c r="X2756" s="16"/>
      <c r="Z2756" s="16"/>
    </row>
    <row r="2757">
      <c r="T2757" s="16"/>
      <c r="U2757" s="16"/>
      <c r="V2757" s="16"/>
      <c r="W2757" s="16"/>
      <c r="X2757" s="16"/>
      <c r="Z2757" s="16"/>
    </row>
    <row r="2758">
      <c r="T2758" s="16"/>
      <c r="U2758" s="16"/>
      <c r="V2758" s="16"/>
      <c r="W2758" s="16"/>
      <c r="X2758" s="16"/>
      <c r="Z2758" s="16"/>
    </row>
    <row r="2759">
      <c r="T2759" s="16"/>
      <c r="U2759" s="16"/>
      <c r="V2759" s="16"/>
      <c r="W2759" s="16"/>
      <c r="X2759" s="16"/>
      <c r="Z2759" s="16"/>
    </row>
    <row r="2760">
      <c r="T2760" s="16"/>
      <c r="U2760" s="16"/>
      <c r="V2760" s="16"/>
      <c r="W2760" s="16"/>
      <c r="X2760" s="16"/>
      <c r="Z2760" s="16"/>
    </row>
    <row r="2761">
      <c r="T2761" s="16"/>
      <c r="U2761" s="16"/>
      <c r="V2761" s="16"/>
      <c r="W2761" s="16"/>
      <c r="X2761" s="16"/>
      <c r="Z2761" s="16"/>
    </row>
    <row r="2762">
      <c r="T2762" s="16"/>
      <c r="U2762" s="16"/>
      <c r="V2762" s="16"/>
      <c r="W2762" s="16"/>
      <c r="X2762" s="16"/>
      <c r="Z2762" s="16"/>
    </row>
    <row r="2763">
      <c r="T2763" s="16"/>
      <c r="U2763" s="16"/>
      <c r="V2763" s="16"/>
      <c r="W2763" s="16"/>
      <c r="X2763" s="16"/>
      <c r="Z2763" s="16"/>
    </row>
    <row r="2764">
      <c r="T2764" s="16"/>
      <c r="U2764" s="16"/>
      <c r="V2764" s="16"/>
      <c r="W2764" s="16"/>
      <c r="X2764" s="16"/>
      <c r="Z2764" s="16"/>
    </row>
    <row r="2765">
      <c r="T2765" s="16"/>
      <c r="U2765" s="16"/>
      <c r="V2765" s="16"/>
      <c r="W2765" s="16"/>
      <c r="X2765" s="16"/>
      <c r="Z2765" s="16"/>
    </row>
    <row r="2766">
      <c r="T2766" s="16"/>
      <c r="U2766" s="16"/>
      <c r="V2766" s="16"/>
      <c r="W2766" s="16"/>
      <c r="X2766" s="16"/>
      <c r="Z2766" s="16"/>
    </row>
    <row r="2767">
      <c r="T2767" s="16"/>
      <c r="U2767" s="16"/>
      <c r="V2767" s="16"/>
      <c r="W2767" s="16"/>
      <c r="X2767" s="16"/>
      <c r="Z2767" s="16"/>
    </row>
    <row r="2768">
      <c r="T2768" s="16"/>
      <c r="U2768" s="16"/>
      <c r="V2768" s="16"/>
      <c r="W2768" s="16"/>
      <c r="X2768" s="16"/>
      <c r="Z2768" s="16"/>
    </row>
    <row r="2769">
      <c r="T2769" s="16"/>
      <c r="U2769" s="16"/>
      <c r="V2769" s="16"/>
      <c r="W2769" s="16"/>
      <c r="X2769" s="16"/>
      <c r="Z2769" s="16"/>
    </row>
    <row r="2770">
      <c r="T2770" s="16"/>
      <c r="U2770" s="16"/>
      <c r="V2770" s="16"/>
      <c r="W2770" s="16"/>
      <c r="X2770" s="16"/>
      <c r="Z2770" s="16"/>
    </row>
    <row r="2771">
      <c r="T2771" s="16"/>
      <c r="U2771" s="16"/>
      <c r="V2771" s="16"/>
      <c r="W2771" s="16"/>
      <c r="X2771" s="16"/>
      <c r="Z2771" s="16"/>
    </row>
    <row r="2772">
      <c r="T2772" s="16"/>
      <c r="U2772" s="16"/>
      <c r="V2772" s="16"/>
      <c r="W2772" s="16"/>
      <c r="X2772" s="16"/>
      <c r="Z2772" s="16"/>
    </row>
    <row r="2773">
      <c r="T2773" s="16"/>
      <c r="U2773" s="16"/>
      <c r="V2773" s="16"/>
      <c r="W2773" s="16"/>
      <c r="X2773" s="16"/>
      <c r="Z2773" s="16"/>
    </row>
    <row r="2774">
      <c r="T2774" s="16"/>
      <c r="U2774" s="16"/>
      <c r="V2774" s="16"/>
      <c r="W2774" s="16"/>
      <c r="X2774" s="16"/>
      <c r="Z2774" s="16"/>
    </row>
    <row r="2775">
      <c r="T2775" s="16"/>
      <c r="U2775" s="16"/>
      <c r="V2775" s="16"/>
      <c r="W2775" s="16"/>
      <c r="X2775" s="16"/>
      <c r="Z2775" s="16"/>
    </row>
    <row r="2776">
      <c r="T2776" s="16"/>
      <c r="U2776" s="16"/>
      <c r="V2776" s="16"/>
      <c r="W2776" s="16"/>
      <c r="X2776" s="16"/>
      <c r="Z2776" s="16"/>
    </row>
    <row r="2777">
      <c r="T2777" s="16"/>
      <c r="U2777" s="16"/>
      <c r="V2777" s="16"/>
      <c r="W2777" s="16"/>
      <c r="X2777" s="16"/>
      <c r="Z2777" s="16"/>
    </row>
    <row r="2778">
      <c r="T2778" s="16"/>
      <c r="U2778" s="16"/>
      <c r="V2778" s="16"/>
      <c r="W2778" s="16"/>
      <c r="X2778" s="16"/>
      <c r="Z2778" s="16"/>
    </row>
    <row r="2779">
      <c r="T2779" s="16"/>
      <c r="U2779" s="16"/>
      <c r="V2779" s="16"/>
      <c r="W2779" s="16"/>
      <c r="X2779" s="16"/>
      <c r="Z2779" s="16"/>
    </row>
    <row r="2780">
      <c r="T2780" s="16"/>
      <c r="U2780" s="16"/>
      <c r="V2780" s="16"/>
      <c r="W2780" s="16"/>
      <c r="X2780" s="16"/>
      <c r="Z2780" s="16"/>
    </row>
    <row r="2781">
      <c r="T2781" s="16"/>
      <c r="U2781" s="16"/>
      <c r="V2781" s="16"/>
      <c r="W2781" s="16"/>
      <c r="X2781" s="16"/>
      <c r="Z2781" s="16"/>
    </row>
    <row r="2782">
      <c r="T2782" s="16"/>
      <c r="U2782" s="16"/>
      <c r="V2782" s="16"/>
      <c r="W2782" s="16"/>
      <c r="X2782" s="16"/>
      <c r="Z2782" s="16"/>
    </row>
    <row r="2783">
      <c r="T2783" s="16"/>
      <c r="U2783" s="16"/>
      <c r="V2783" s="16"/>
      <c r="W2783" s="16"/>
      <c r="X2783" s="16"/>
      <c r="Z2783" s="16"/>
    </row>
    <row r="2784">
      <c r="T2784" s="16"/>
      <c r="U2784" s="16"/>
      <c r="V2784" s="16"/>
      <c r="W2784" s="16"/>
      <c r="X2784" s="16"/>
      <c r="Z2784" s="16"/>
    </row>
    <row r="2785">
      <c r="T2785" s="16"/>
      <c r="U2785" s="16"/>
      <c r="V2785" s="16"/>
      <c r="W2785" s="16"/>
      <c r="X2785" s="16"/>
      <c r="Z2785" s="16"/>
    </row>
    <row r="2786">
      <c r="T2786" s="16"/>
      <c r="U2786" s="16"/>
      <c r="V2786" s="16"/>
      <c r="W2786" s="16"/>
      <c r="X2786" s="16"/>
      <c r="Z2786" s="16"/>
    </row>
    <row r="2787">
      <c r="T2787" s="16"/>
      <c r="U2787" s="16"/>
      <c r="V2787" s="16"/>
      <c r="W2787" s="16"/>
      <c r="X2787" s="16"/>
      <c r="Z2787" s="16"/>
    </row>
    <row r="2788">
      <c r="T2788" s="16"/>
      <c r="U2788" s="16"/>
      <c r="V2788" s="16"/>
      <c r="W2788" s="16"/>
      <c r="X2788" s="16"/>
      <c r="Z2788" s="16"/>
    </row>
    <row r="2789">
      <c r="T2789" s="16"/>
      <c r="U2789" s="16"/>
      <c r="V2789" s="16"/>
      <c r="W2789" s="16"/>
      <c r="X2789" s="16"/>
      <c r="Z2789" s="16"/>
    </row>
    <row r="2790">
      <c r="T2790" s="16"/>
      <c r="U2790" s="16"/>
      <c r="V2790" s="16"/>
      <c r="W2790" s="16"/>
      <c r="X2790" s="16"/>
      <c r="Z2790" s="16"/>
    </row>
    <row r="2791">
      <c r="T2791" s="16"/>
      <c r="U2791" s="16"/>
      <c r="V2791" s="16"/>
      <c r="W2791" s="16"/>
      <c r="X2791" s="16"/>
      <c r="Z2791" s="16"/>
    </row>
    <row r="2792">
      <c r="T2792" s="16"/>
      <c r="U2792" s="16"/>
      <c r="V2792" s="16"/>
      <c r="W2792" s="16"/>
      <c r="X2792" s="16"/>
      <c r="Z2792" s="16"/>
    </row>
    <row r="2793">
      <c r="T2793" s="16"/>
      <c r="U2793" s="16"/>
      <c r="V2793" s="16"/>
      <c r="W2793" s="16"/>
      <c r="X2793" s="16"/>
      <c r="Z2793" s="16"/>
    </row>
    <row r="2794">
      <c r="T2794" s="16"/>
      <c r="U2794" s="16"/>
      <c r="V2794" s="16"/>
      <c r="W2794" s="16"/>
      <c r="X2794" s="16"/>
      <c r="Z2794" s="16"/>
    </row>
    <row r="2795">
      <c r="T2795" s="16"/>
      <c r="U2795" s="16"/>
      <c r="V2795" s="16"/>
      <c r="W2795" s="16"/>
      <c r="X2795" s="16"/>
      <c r="Z2795" s="16"/>
    </row>
    <row r="2796">
      <c r="T2796" s="16"/>
      <c r="U2796" s="16"/>
      <c r="V2796" s="16"/>
      <c r="W2796" s="16"/>
      <c r="X2796" s="16"/>
      <c r="Z2796" s="16"/>
    </row>
    <row r="2797">
      <c r="T2797" s="16"/>
      <c r="U2797" s="16"/>
      <c r="V2797" s="16"/>
      <c r="W2797" s="16"/>
      <c r="X2797" s="16"/>
      <c r="Z2797" s="16"/>
    </row>
    <row r="2798">
      <c r="T2798" s="16"/>
      <c r="U2798" s="16"/>
      <c r="V2798" s="16"/>
      <c r="W2798" s="16"/>
      <c r="X2798" s="16"/>
      <c r="Z2798" s="16"/>
    </row>
    <row r="2799">
      <c r="T2799" s="16"/>
      <c r="U2799" s="16"/>
      <c r="V2799" s="16"/>
      <c r="W2799" s="16"/>
      <c r="X2799" s="16"/>
      <c r="Z2799" s="16"/>
    </row>
    <row r="2800">
      <c r="T2800" s="16"/>
      <c r="U2800" s="16"/>
      <c r="V2800" s="16"/>
      <c r="W2800" s="16"/>
      <c r="X2800" s="16"/>
      <c r="Z2800" s="16"/>
    </row>
    <row r="2801">
      <c r="T2801" s="16"/>
      <c r="U2801" s="16"/>
      <c r="V2801" s="16"/>
      <c r="W2801" s="16"/>
      <c r="X2801" s="16"/>
      <c r="Z2801" s="16"/>
    </row>
    <row r="2802">
      <c r="T2802" s="16"/>
      <c r="U2802" s="16"/>
      <c r="V2802" s="16"/>
      <c r="W2802" s="16"/>
      <c r="X2802" s="16"/>
      <c r="Z2802" s="16"/>
    </row>
    <row r="2803">
      <c r="T2803" s="16"/>
      <c r="U2803" s="16"/>
      <c r="V2803" s="16"/>
      <c r="W2803" s="16"/>
      <c r="X2803" s="16"/>
      <c r="Z2803" s="16"/>
    </row>
    <row r="2804">
      <c r="T2804" s="16"/>
      <c r="U2804" s="16"/>
      <c r="V2804" s="16"/>
      <c r="W2804" s="16"/>
      <c r="X2804" s="16"/>
      <c r="Z2804" s="16"/>
    </row>
    <row r="2805">
      <c r="T2805" s="16"/>
      <c r="U2805" s="16"/>
      <c r="V2805" s="16"/>
      <c r="W2805" s="16"/>
      <c r="X2805" s="16"/>
      <c r="Z2805" s="16"/>
    </row>
    <row r="2806">
      <c r="T2806" s="16"/>
      <c r="U2806" s="16"/>
      <c r="V2806" s="16"/>
      <c r="W2806" s="16"/>
      <c r="X2806" s="16"/>
      <c r="Z2806" s="16"/>
    </row>
    <row r="2807">
      <c r="T2807" s="16"/>
      <c r="U2807" s="16"/>
      <c r="V2807" s="16"/>
      <c r="W2807" s="16"/>
      <c r="X2807" s="16"/>
      <c r="Z2807" s="16"/>
    </row>
    <row r="2808">
      <c r="T2808" s="16"/>
      <c r="U2808" s="16"/>
      <c r="V2808" s="16"/>
      <c r="W2808" s="16"/>
      <c r="X2808" s="16"/>
      <c r="Z2808" s="16"/>
    </row>
    <row r="2809">
      <c r="T2809" s="16"/>
      <c r="U2809" s="16"/>
      <c r="V2809" s="16"/>
      <c r="W2809" s="16"/>
      <c r="X2809" s="16"/>
      <c r="Z2809" s="16"/>
    </row>
    <row r="2810">
      <c r="T2810" s="16"/>
      <c r="U2810" s="16"/>
      <c r="V2810" s="16"/>
      <c r="W2810" s="16"/>
      <c r="X2810" s="16"/>
      <c r="Z2810" s="16"/>
    </row>
    <row r="2811">
      <c r="T2811" s="16"/>
      <c r="U2811" s="16"/>
      <c r="V2811" s="16"/>
      <c r="W2811" s="16"/>
      <c r="X2811" s="16"/>
      <c r="Z2811" s="16"/>
    </row>
    <row r="2812">
      <c r="T2812" s="16"/>
      <c r="U2812" s="16"/>
      <c r="V2812" s="16"/>
      <c r="W2812" s="16"/>
      <c r="X2812" s="16"/>
      <c r="Z2812" s="16"/>
    </row>
    <row r="2813">
      <c r="T2813" s="16"/>
      <c r="U2813" s="16"/>
      <c r="V2813" s="16"/>
      <c r="W2813" s="16"/>
      <c r="X2813" s="16"/>
      <c r="Z2813" s="16"/>
    </row>
    <row r="2814">
      <c r="T2814" s="16"/>
      <c r="U2814" s="16"/>
      <c r="V2814" s="16"/>
      <c r="W2814" s="16"/>
      <c r="X2814" s="16"/>
      <c r="Z2814" s="16"/>
    </row>
    <row r="2815">
      <c r="T2815" s="16"/>
      <c r="U2815" s="16"/>
      <c r="V2815" s="16"/>
      <c r="W2815" s="16"/>
      <c r="X2815" s="16"/>
      <c r="Z2815" s="16"/>
    </row>
    <row r="2816">
      <c r="T2816" s="16"/>
      <c r="U2816" s="16"/>
      <c r="V2816" s="16"/>
      <c r="W2816" s="16"/>
      <c r="X2816" s="16"/>
      <c r="Z2816" s="16"/>
    </row>
    <row r="2817">
      <c r="T2817" s="16"/>
      <c r="U2817" s="16"/>
      <c r="V2817" s="16"/>
      <c r="W2817" s="16"/>
      <c r="X2817" s="16"/>
      <c r="Z2817" s="16"/>
    </row>
    <row r="2818">
      <c r="T2818" s="16"/>
      <c r="U2818" s="16"/>
      <c r="V2818" s="16"/>
      <c r="W2818" s="16"/>
      <c r="X2818" s="16"/>
      <c r="Z2818" s="16"/>
    </row>
    <row r="2819">
      <c r="T2819" s="16"/>
      <c r="U2819" s="16"/>
      <c r="V2819" s="16"/>
      <c r="W2819" s="16"/>
      <c r="X2819" s="16"/>
      <c r="Z2819" s="16"/>
    </row>
    <row r="2820">
      <c r="T2820" s="16"/>
      <c r="U2820" s="16"/>
      <c r="V2820" s="16"/>
      <c r="W2820" s="16"/>
      <c r="X2820" s="16"/>
      <c r="Z2820" s="16"/>
    </row>
    <row r="2821">
      <c r="T2821" s="16"/>
      <c r="U2821" s="16"/>
      <c r="V2821" s="16"/>
      <c r="W2821" s="16"/>
      <c r="X2821" s="16"/>
      <c r="Z2821" s="16"/>
    </row>
    <row r="2822">
      <c r="T2822" s="16"/>
      <c r="U2822" s="16"/>
      <c r="V2822" s="16"/>
      <c r="W2822" s="16"/>
      <c r="X2822" s="16"/>
      <c r="Z2822" s="16"/>
    </row>
    <row r="2823">
      <c r="T2823" s="16"/>
      <c r="U2823" s="16"/>
      <c r="V2823" s="16"/>
      <c r="W2823" s="16"/>
      <c r="X2823" s="16"/>
      <c r="Z2823" s="16"/>
    </row>
    <row r="2824">
      <c r="T2824" s="16"/>
      <c r="U2824" s="16"/>
      <c r="V2824" s="16"/>
      <c r="W2824" s="16"/>
      <c r="X2824" s="16"/>
      <c r="Z2824" s="16"/>
    </row>
    <row r="2825">
      <c r="T2825" s="16"/>
      <c r="U2825" s="16"/>
      <c r="V2825" s="16"/>
      <c r="W2825" s="16"/>
      <c r="X2825" s="16"/>
      <c r="Z2825" s="16"/>
    </row>
    <row r="2826">
      <c r="T2826" s="16"/>
      <c r="U2826" s="16"/>
      <c r="V2826" s="16"/>
      <c r="W2826" s="16"/>
      <c r="X2826" s="16"/>
      <c r="Z2826" s="16"/>
    </row>
    <row r="2827">
      <c r="T2827" s="16"/>
      <c r="U2827" s="16"/>
      <c r="V2827" s="16"/>
      <c r="W2827" s="16"/>
      <c r="X2827" s="16"/>
      <c r="Z2827" s="16"/>
    </row>
    <row r="2828">
      <c r="T2828" s="16"/>
      <c r="U2828" s="16"/>
      <c r="V2828" s="16"/>
      <c r="W2828" s="16"/>
      <c r="X2828" s="16"/>
      <c r="Z2828" s="16"/>
    </row>
    <row r="2829">
      <c r="T2829" s="16"/>
      <c r="U2829" s="16"/>
      <c r="V2829" s="16"/>
      <c r="W2829" s="16"/>
      <c r="X2829" s="16"/>
      <c r="Z2829" s="16"/>
    </row>
    <row r="2830">
      <c r="T2830" s="16"/>
      <c r="U2830" s="16"/>
      <c r="V2830" s="16"/>
      <c r="W2830" s="16"/>
      <c r="X2830" s="16"/>
      <c r="Z2830" s="16"/>
    </row>
    <row r="2831">
      <c r="T2831" s="16"/>
      <c r="U2831" s="16"/>
      <c r="V2831" s="16"/>
      <c r="W2831" s="16"/>
      <c r="X2831" s="16"/>
      <c r="Z2831" s="16"/>
    </row>
    <row r="2832">
      <c r="T2832" s="16"/>
      <c r="U2832" s="16"/>
      <c r="V2832" s="16"/>
      <c r="W2832" s="16"/>
      <c r="X2832" s="16"/>
      <c r="Z2832" s="16"/>
    </row>
    <row r="2833">
      <c r="T2833" s="16"/>
      <c r="U2833" s="16"/>
      <c r="V2833" s="16"/>
      <c r="W2833" s="16"/>
      <c r="X2833" s="16"/>
      <c r="Z2833" s="16"/>
    </row>
    <row r="2834">
      <c r="T2834" s="16"/>
      <c r="U2834" s="16"/>
      <c r="V2834" s="16"/>
      <c r="W2834" s="16"/>
      <c r="X2834" s="16"/>
      <c r="Z2834" s="16"/>
    </row>
    <row r="2835">
      <c r="T2835" s="16"/>
      <c r="U2835" s="16"/>
      <c r="V2835" s="16"/>
      <c r="W2835" s="16"/>
      <c r="X2835" s="16"/>
      <c r="Z2835" s="16"/>
    </row>
    <row r="2836">
      <c r="T2836" s="16"/>
      <c r="U2836" s="16"/>
      <c r="V2836" s="16"/>
      <c r="W2836" s="16"/>
      <c r="X2836" s="16"/>
      <c r="Z2836" s="16"/>
    </row>
    <row r="2837">
      <c r="T2837" s="16"/>
      <c r="U2837" s="16"/>
      <c r="V2837" s="16"/>
      <c r="W2837" s="16"/>
      <c r="X2837" s="16"/>
      <c r="Z2837" s="16"/>
    </row>
    <row r="2838">
      <c r="T2838" s="16"/>
      <c r="U2838" s="16"/>
      <c r="V2838" s="16"/>
      <c r="W2838" s="16"/>
      <c r="X2838" s="16"/>
      <c r="Z2838" s="16"/>
    </row>
    <row r="2839">
      <c r="T2839" s="16"/>
      <c r="U2839" s="16"/>
      <c r="V2839" s="16"/>
      <c r="W2839" s="16"/>
      <c r="X2839" s="16"/>
      <c r="Z2839" s="16"/>
    </row>
    <row r="2840">
      <c r="T2840" s="16"/>
      <c r="U2840" s="16"/>
      <c r="V2840" s="16"/>
      <c r="W2840" s="16"/>
      <c r="X2840" s="16"/>
      <c r="Z2840" s="16"/>
    </row>
    <row r="2841">
      <c r="T2841" s="16"/>
      <c r="U2841" s="16"/>
      <c r="V2841" s="16"/>
      <c r="W2841" s="16"/>
      <c r="X2841" s="16"/>
      <c r="Z2841" s="16"/>
    </row>
    <row r="2842">
      <c r="T2842" s="16"/>
      <c r="U2842" s="16"/>
      <c r="V2842" s="16"/>
      <c r="W2842" s="16"/>
      <c r="X2842" s="16"/>
      <c r="Z2842" s="16"/>
    </row>
    <row r="2843">
      <c r="T2843" s="16"/>
      <c r="U2843" s="16"/>
      <c r="V2843" s="16"/>
      <c r="W2843" s="16"/>
      <c r="X2843" s="16"/>
      <c r="Z2843" s="16"/>
    </row>
    <row r="2844">
      <c r="T2844" s="16"/>
      <c r="U2844" s="16"/>
      <c r="V2844" s="16"/>
      <c r="W2844" s="16"/>
      <c r="X2844" s="16"/>
      <c r="Z2844" s="16"/>
    </row>
    <row r="2845">
      <c r="T2845" s="16"/>
      <c r="U2845" s="16"/>
      <c r="V2845" s="16"/>
      <c r="W2845" s="16"/>
      <c r="X2845" s="16"/>
      <c r="Z2845" s="16"/>
    </row>
    <row r="2846">
      <c r="T2846" s="16"/>
      <c r="U2846" s="16"/>
      <c r="V2846" s="16"/>
      <c r="W2846" s="16"/>
      <c r="X2846" s="16"/>
      <c r="Z2846" s="16"/>
    </row>
    <row r="2847">
      <c r="T2847" s="16"/>
      <c r="U2847" s="16"/>
      <c r="V2847" s="16"/>
      <c r="W2847" s="16"/>
      <c r="X2847" s="16"/>
      <c r="Z2847" s="16"/>
    </row>
    <row r="2848">
      <c r="T2848" s="16"/>
      <c r="U2848" s="16"/>
      <c r="V2848" s="16"/>
      <c r="W2848" s="16"/>
      <c r="X2848" s="16"/>
      <c r="Z2848" s="16"/>
    </row>
    <row r="2849">
      <c r="T2849" s="16"/>
      <c r="U2849" s="16"/>
      <c r="V2849" s="16"/>
      <c r="W2849" s="16"/>
      <c r="X2849" s="16"/>
      <c r="Z2849" s="16"/>
    </row>
    <row r="2850">
      <c r="T2850" s="16"/>
      <c r="U2850" s="16"/>
      <c r="V2850" s="16"/>
      <c r="W2850" s="16"/>
      <c r="X2850" s="16"/>
      <c r="Z2850" s="16"/>
    </row>
    <row r="2851">
      <c r="T2851" s="16"/>
      <c r="U2851" s="16"/>
      <c r="V2851" s="16"/>
      <c r="W2851" s="16"/>
      <c r="X2851" s="16"/>
      <c r="Z2851" s="16"/>
    </row>
    <row r="2852">
      <c r="T2852" s="16"/>
      <c r="U2852" s="16"/>
      <c r="V2852" s="16"/>
      <c r="W2852" s="16"/>
      <c r="X2852" s="16"/>
      <c r="Z2852" s="16"/>
    </row>
    <row r="2853">
      <c r="T2853" s="16"/>
      <c r="U2853" s="16"/>
      <c r="V2853" s="16"/>
      <c r="W2853" s="16"/>
      <c r="X2853" s="16"/>
      <c r="Z2853" s="16"/>
    </row>
    <row r="2854">
      <c r="T2854" s="16"/>
      <c r="U2854" s="16"/>
      <c r="V2854" s="16"/>
      <c r="W2854" s="16"/>
      <c r="X2854" s="16"/>
      <c r="Z2854" s="16"/>
    </row>
    <row r="2855">
      <c r="T2855" s="16"/>
      <c r="U2855" s="16"/>
      <c r="V2855" s="16"/>
      <c r="W2855" s="16"/>
      <c r="X2855" s="16"/>
      <c r="Z2855" s="16"/>
    </row>
    <row r="2856">
      <c r="T2856" s="16"/>
      <c r="U2856" s="16"/>
      <c r="V2856" s="16"/>
      <c r="W2856" s="16"/>
      <c r="X2856" s="16"/>
      <c r="Z2856" s="16"/>
    </row>
    <row r="2857">
      <c r="T2857" s="16"/>
      <c r="U2857" s="16"/>
      <c r="V2857" s="16"/>
      <c r="W2857" s="16"/>
      <c r="X2857" s="16"/>
      <c r="Z2857" s="16"/>
    </row>
    <row r="2858">
      <c r="T2858" s="16"/>
      <c r="U2858" s="16"/>
      <c r="V2858" s="16"/>
      <c r="W2858" s="16"/>
      <c r="X2858" s="16"/>
      <c r="Z2858" s="16"/>
    </row>
    <row r="2859">
      <c r="T2859" s="16"/>
      <c r="U2859" s="16"/>
      <c r="V2859" s="16"/>
      <c r="W2859" s="16"/>
      <c r="X2859" s="16"/>
      <c r="Z2859" s="16"/>
    </row>
    <row r="2860">
      <c r="T2860" s="16"/>
      <c r="U2860" s="16"/>
      <c r="V2860" s="16"/>
      <c r="W2860" s="16"/>
      <c r="X2860" s="16"/>
      <c r="Z2860" s="16"/>
    </row>
    <row r="2861">
      <c r="T2861" s="16"/>
      <c r="U2861" s="16"/>
      <c r="V2861" s="16"/>
      <c r="W2861" s="16"/>
      <c r="X2861" s="16"/>
      <c r="Z2861" s="16"/>
    </row>
    <row r="2862">
      <c r="T2862" s="16"/>
      <c r="U2862" s="16"/>
      <c r="V2862" s="16"/>
      <c r="W2862" s="16"/>
      <c r="X2862" s="16"/>
      <c r="Z2862" s="16"/>
    </row>
    <row r="2863">
      <c r="T2863" s="16"/>
      <c r="U2863" s="16"/>
      <c r="V2863" s="16"/>
      <c r="W2863" s="16"/>
      <c r="X2863" s="16"/>
      <c r="Z2863" s="16"/>
    </row>
    <row r="2864">
      <c r="T2864" s="16"/>
      <c r="U2864" s="16"/>
      <c r="V2864" s="16"/>
      <c r="W2864" s="16"/>
      <c r="X2864" s="16"/>
      <c r="Z2864" s="16"/>
    </row>
    <row r="2865">
      <c r="T2865" s="16"/>
      <c r="U2865" s="16"/>
      <c r="V2865" s="16"/>
      <c r="W2865" s="16"/>
      <c r="X2865" s="16"/>
      <c r="Z2865" s="16"/>
    </row>
    <row r="2866">
      <c r="T2866" s="16"/>
      <c r="U2866" s="16"/>
      <c r="V2866" s="16"/>
      <c r="W2866" s="16"/>
      <c r="X2866" s="16"/>
      <c r="Z2866" s="16"/>
    </row>
    <row r="2867">
      <c r="T2867" s="16"/>
      <c r="U2867" s="16"/>
      <c r="V2867" s="16"/>
      <c r="W2867" s="16"/>
      <c r="X2867" s="16"/>
      <c r="Z2867" s="16"/>
    </row>
    <row r="2868">
      <c r="T2868" s="16"/>
      <c r="U2868" s="16"/>
      <c r="V2868" s="16"/>
      <c r="W2868" s="16"/>
      <c r="X2868" s="16"/>
      <c r="Z2868" s="16"/>
    </row>
    <row r="2869">
      <c r="T2869" s="16"/>
      <c r="U2869" s="16"/>
      <c r="V2869" s="16"/>
      <c r="W2869" s="16"/>
      <c r="X2869" s="16"/>
      <c r="Z2869" s="16"/>
    </row>
    <row r="2870">
      <c r="T2870" s="16"/>
      <c r="U2870" s="16"/>
      <c r="V2870" s="16"/>
      <c r="W2870" s="16"/>
      <c r="X2870" s="16"/>
      <c r="Z2870" s="16"/>
    </row>
    <row r="2871">
      <c r="T2871" s="16"/>
      <c r="U2871" s="16"/>
      <c r="V2871" s="16"/>
      <c r="W2871" s="16"/>
      <c r="X2871" s="16"/>
      <c r="Z2871" s="16"/>
    </row>
    <row r="2872">
      <c r="T2872" s="16"/>
      <c r="U2872" s="16"/>
      <c r="V2872" s="16"/>
      <c r="W2872" s="16"/>
      <c r="X2872" s="16"/>
      <c r="Z2872" s="16"/>
    </row>
    <row r="2873">
      <c r="T2873" s="16"/>
      <c r="U2873" s="16"/>
      <c r="V2873" s="16"/>
      <c r="W2873" s="16"/>
      <c r="X2873" s="16"/>
      <c r="Z2873" s="16"/>
    </row>
    <row r="2874">
      <c r="T2874" s="16"/>
      <c r="U2874" s="16"/>
      <c r="V2874" s="16"/>
      <c r="W2874" s="16"/>
      <c r="X2874" s="16"/>
      <c r="Z2874" s="16"/>
    </row>
    <row r="2875">
      <c r="T2875" s="16"/>
      <c r="U2875" s="16"/>
      <c r="V2875" s="16"/>
      <c r="W2875" s="16"/>
      <c r="X2875" s="16"/>
      <c r="Z2875" s="16"/>
    </row>
    <row r="2876">
      <c r="T2876" s="16"/>
      <c r="U2876" s="16"/>
      <c r="V2876" s="16"/>
      <c r="W2876" s="16"/>
      <c r="X2876" s="16"/>
      <c r="Z2876" s="16"/>
    </row>
    <row r="2877">
      <c r="T2877" s="16"/>
      <c r="U2877" s="16"/>
      <c r="V2877" s="16"/>
      <c r="W2877" s="16"/>
      <c r="X2877" s="16"/>
      <c r="Z2877" s="16"/>
    </row>
    <row r="2878">
      <c r="T2878" s="16"/>
      <c r="U2878" s="16"/>
      <c r="V2878" s="16"/>
      <c r="W2878" s="16"/>
      <c r="X2878" s="16"/>
      <c r="Z2878" s="16"/>
    </row>
    <row r="2879">
      <c r="T2879" s="16"/>
      <c r="U2879" s="16"/>
      <c r="V2879" s="16"/>
      <c r="W2879" s="16"/>
      <c r="X2879" s="16"/>
      <c r="Z2879" s="16"/>
    </row>
    <row r="2880">
      <c r="T2880" s="16"/>
      <c r="U2880" s="16"/>
      <c r="V2880" s="16"/>
      <c r="W2880" s="16"/>
      <c r="X2880" s="16"/>
      <c r="Z2880" s="16"/>
    </row>
    <row r="2881">
      <c r="T2881" s="16"/>
      <c r="U2881" s="16"/>
      <c r="V2881" s="16"/>
      <c r="W2881" s="16"/>
      <c r="X2881" s="16"/>
      <c r="Z2881" s="16"/>
    </row>
    <row r="2882">
      <c r="T2882" s="16"/>
      <c r="U2882" s="16"/>
      <c r="V2882" s="16"/>
      <c r="W2882" s="16"/>
      <c r="X2882" s="16"/>
      <c r="Z2882" s="16"/>
    </row>
    <row r="2883">
      <c r="T2883" s="16"/>
      <c r="U2883" s="16"/>
      <c r="V2883" s="16"/>
      <c r="W2883" s="16"/>
      <c r="X2883" s="16"/>
      <c r="Z2883" s="16"/>
    </row>
    <row r="2884">
      <c r="T2884" s="16"/>
      <c r="U2884" s="16"/>
      <c r="V2884" s="16"/>
      <c r="W2884" s="16"/>
      <c r="X2884" s="16"/>
      <c r="Z2884" s="16"/>
    </row>
    <row r="2885">
      <c r="T2885" s="16"/>
      <c r="U2885" s="16"/>
      <c r="V2885" s="16"/>
      <c r="W2885" s="16"/>
      <c r="X2885" s="16"/>
      <c r="Z2885" s="16"/>
    </row>
    <row r="2886">
      <c r="T2886" s="16"/>
      <c r="U2886" s="16"/>
      <c r="V2886" s="16"/>
      <c r="W2886" s="16"/>
      <c r="X2886" s="16"/>
      <c r="Z2886" s="16"/>
    </row>
    <row r="2887">
      <c r="T2887" s="16"/>
      <c r="U2887" s="16"/>
      <c r="V2887" s="16"/>
      <c r="W2887" s="16"/>
      <c r="X2887" s="16"/>
      <c r="Z2887" s="16"/>
    </row>
    <row r="2888">
      <c r="T2888" s="16"/>
      <c r="U2888" s="16"/>
      <c r="V2888" s="16"/>
      <c r="W2888" s="16"/>
      <c r="X2888" s="16"/>
      <c r="Z2888" s="16"/>
    </row>
    <row r="2889">
      <c r="T2889" s="16"/>
      <c r="U2889" s="16"/>
      <c r="V2889" s="16"/>
      <c r="W2889" s="16"/>
      <c r="X2889" s="16"/>
      <c r="Z2889" s="16"/>
    </row>
    <row r="2890">
      <c r="T2890" s="16"/>
      <c r="U2890" s="16"/>
      <c r="V2890" s="16"/>
      <c r="W2890" s="16"/>
      <c r="X2890" s="16"/>
      <c r="Z2890" s="16"/>
    </row>
    <row r="2891">
      <c r="T2891" s="16"/>
      <c r="U2891" s="16"/>
      <c r="V2891" s="16"/>
      <c r="W2891" s="16"/>
      <c r="X2891" s="16"/>
      <c r="Z2891" s="16"/>
    </row>
    <row r="2892">
      <c r="T2892" s="16"/>
      <c r="U2892" s="16"/>
      <c r="V2892" s="16"/>
      <c r="W2892" s="16"/>
      <c r="X2892" s="16"/>
      <c r="Z2892" s="16"/>
    </row>
    <row r="2893">
      <c r="T2893" s="16"/>
      <c r="U2893" s="16"/>
      <c r="V2893" s="16"/>
      <c r="W2893" s="16"/>
      <c r="X2893" s="16"/>
      <c r="Z2893" s="16"/>
    </row>
    <row r="2894">
      <c r="T2894" s="16"/>
      <c r="U2894" s="16"/>
      <c r="V2894" s="16"/>
      <c r="W2894" s="16"/>
      <c r="X2894" s="16"/>
      <c r="Z2894" s="16"/>
    </row>
    <row r="2895">
      <c r="T2895" s="16"/>
      <c r="U2895" s="16"/>
      <c r="V2895" s="16"/>
      <c r="W2895" s="16"/>
      <c r="X2895" s="16"/>
      <c r="Z2895" s="16"/>
    </row>
    <row r="2896">
      <c r="T2896" s="16"/>
      <c r="U2896" s="16"/>
      <c r="V2896" s="16"/>
      <c r="W2896" s="16"/>
      <c r="X2896" s="16"/>
      <c r="Z2896" s="16"/>
    </row>
    <row r="2897">
      <c r="T2897" s="16"/>
      <c r="U2897" s="16"/>
      <c r="V2897" s="16"/>
      <c r="W2897" s="16"/>
      <c r="X2897" s="16"/>
      <c r="Z2897" s="16"/>
    </row>
    <row r="2898">
      <c r="T2898" s="16"/>
      <c r="U2898" s="16"/>
      <c r="V2898" s="16"/>
      <c r="W2898" s="16"/>
      <c r="X2898" s="16"/>
      <c r="Z2898" s="16"/>
    </row>
    <row r="2899">
      <c r="T2899" s="16"/>
      <c r="U2899" s="16"/>
      <c r="V2899" s="16"/>
      <c r="W2899" s="16"/>
      <c r="X2899" s="16"/>
      <c r="Z2899" s="16"/>
    </row>
    <row r="2900">
      <c r="T2900" s="16"/>
      <c r="U2900" s="16"/>
      <c r="V2900" s="16"/>
      <c r="W2900" s="16"/>
      <c r="X2900" s="16"/>
      <c r="Z2900" s="16"/>
    </row>
    <row r="2901">
      <c r="T2901" s="16"/>
      <c r="U2901" s="16"/>
      <c r="V2901" s="16"/>
      <c r="W2901" s="16"/>
      <c r="X2901" s="16"/>
      <c r="Z2901" s="16"/>
    </row>
    <row r="2902">
      <c r="T2902" s="16"/>
      <c r="U2902" s="16"/>
      <c r="V2902" s="16"/>
      <c r="W2902" s="16"/>
      <c r="X2902" s="16"/>
      <c r="Z2902" s="16"/>
    </row>
    <row r="2903">
      <c r="T2903" s="16"/>
      <c r="U2903" s="16"/>
      <c r="V2903" s="16"/>
      <c r="W2903" s="16"/>
      <c r="X2903" s="16"/>
      <c r="Z2903" s="16"/>
    </row>
    <row r="2904">
      <c r="T2904" s="16"/>
      <c r="U2904" s="16"/>
      <c r="V2904" s="16"/>
      <c r="W2904" s="16"/>
      <c r="X2904" s="16"/>
      <c r="Z2904" s="16"/>
    </row>
    <row r="2905">
      <c r="T2905" s="16"/>
      <c r="U2905" s="16"/>
      <c r="V2905" s="16"/>
      <c r="W2905" s="16"/>
      <c r="X2905" s="16"/>
      <c r="Z2905" s="16"/>
    </row>
    <row r="2906">
      <c r="T2906" s="16"/>
      <c r="U2906" s="16"/>
      <c r="V2906" s="16"/>
      <c r="W2906" s="16"/>
      <c r="X2906" s="16"/>
      <c r="Z2906" s="16"/>
    </row>
    <row r="2907">
      <c r="T2907" s="16"/>
      <c r="U2907" s="16"/>
      <c r="V2907" s="16"/>
      <c r="W2907" s="16"/>
      <c r="X2907" s="16"/>
      <c r="Z2907" s="16"/>
    </row>
    <row r="2908">
      <c r="T2908" s="16"/>
      <c r="U2908" s="16"/>
      <c r="V2908" s="16"/>
      <c r="W2908" s="16"/>
      <c r="X2908" s="16"/>
      <c r="Z2908" s="16"/>
    </row>
    <row r="2909">
      <c r="T2909" s="16"/>
      <c r="U2909" s="16"/>
      <c r="V2909" s="16"/>
      <c r="W2909" s="16"/>
      <c r="X2909" s="16"/>
      <c r="Z2909" s="16"/>
    </row>
    <row r="2910">
      <c r="T2910" s="16"/>
      <c r="U2910" s="16"/>
      <c r="V2910" s="16"/>
      <c r="W2910" s="16"/>
      <c r="X2910" s="16"/>
      <c r="Z2910" s="16"/>
    </row>
    <row r="2911">
      <c r="T2911" s="16"/>
      <c r="U2911" s="16"/>
      <c r="V2911" s="16"/>
      <c r="W2911" s="16"/>
      <c r="X2911" s="16"/>
      <c r="Z2911" s="16"/>
    </row>
    <row r="2912">
      <c r="T2912" s="16"/>
      <c r="U2912" s="16"/>
      <c r="V2912" s="16"/>
      <c r="W2912" s="16"/>
      <c r="X2912" s="16"/>
      <c r="Z2912" s="16"/>
    </row>
    <row r="2913">
      <c r="T2913" s="16"/>
      <c r="U2913" s="16"/>
      <c r="V2913" s="16"/>
      <c r="W2913" s="16"/>
      <c r="X2913" s="16"/>
      <c r="Z2913" s="16"/>
    </row>
    <row r="2914">
      <c r="T2914" s="16"/>
      <c r="U2914" s="16"/>
      <c r="V2914" s="16"/>
      <c r="W2914" s="16"/>
      <c r="X2914" s="16"/>
      <c r="Z2914" s="16"/>
    </row>
    <row r="2915">
      <c r="T2915" s="16"/>
      <c r="U2915" s="16"/>
      <c r="V2915" s="16"/>
      <c r="W2915" s="16"/>
      <c r="X2915" s="16"/>
      <c r="Z2915" s="16"/>
    </row>
    <row r="2916">
      <c r="T2916" s="16"/>
      <c r="U2916" s="16"/>
      <c r="V2916" s="16"/>
      <c r="W2916" s="16"/>
      <c r="X2916" s="16"/>
      <c r="Z2916" s="16"/>
    </row>
    <row r="2917">
      <c r="T2917" s="16"/>
      <c r="U2917" s="16"/>
      <c r="V2917" s="16"/>
      <c r="W2917" s="16"/>
      <c r="X2917" s="16"/>
      <c r="Z2917" s="16"/>
    </row>
    <row r="2918">
      <c r="T2918" s="16"/>
      <c r="U2918" s="16"/>
      <c r="V2918" s="16"/>
      <c r="W2918" s="16"/>
      <c r="X2918" s="16"/>
      <c r="Z2918" s="16"/>
    </row>
    <row r="2919">
      <c r="T2919" s="16"/>
      <c r="U2919" s="16"/>
      <c r="V2919" s="16"/>
      <c r="W2919" s="16"/>
      <c r="X2919" s="16"/>
      <c r="Z2919" s="16"/>
    </row>
    <row r="2920">
      <c r="T2920" s="16"/>
      <c r="U2920" s="16"/>
      <c r="V2920" s="16"/>
      <c r="W2920" s="16"/>
      <c r="X2920" s="16"/>
      <c r="Z2920" s="16"/>
    </row>
    <row r="2921">
      <c r="T2921" s="16"/>
      <c r="U2921" s="16"/>
      <c r="V2921" s="16"/>
      <c r="W2921" s="16"/>
      <c r="X2921" s="16"/>
      <c r="Z2921" s="16"/>
    </row>
    <row r="2922">
      <c r="T2922" s="16"/>
      <c r="U2922" s="16"/>
      <c r="V2922" s="16"/>
      <c r="W2922" s="16"/>
      <c r="X2922" s="16"/>
      <c r="Z2922" s="16"/>
    </row>
    <row r="2923">
      <c r="T2923" s="16"/>
      <c r="U2923" s="16"/>
      <c r="V2923" s="16"/>
      <c r="W2923" s="16"/>
      <c r="X2923" s="16"/>
      <c r="Z2923" s="16"/>
    </row>
    <row r="2924">
      <c r="T2924" s="16"/>
      <c r="U2924" s="16"/>
      <c r="V2924" s="16"/>
      <c r="W2924" s="16"/>
      <c r="X2924" s="16"/>
      <c r="Z2924" s="16"/>
    </row>
    <row r="2925">
      <c r="T2925" s="16"/>
      <c r="U2925" s="16"/>
      <c r="V2925" s="16"/>
      <c r="W2925" s="16"/>
      <c r="X2925" s="16"/>
      <c r="Z2925" s="16"/>
    </row>
    <row r="2926">
      <c r="T2926" s="16"/>
      <c r="U2926" s="16"/>
      <c r="V2926" s="16"/>
      <c r="W2926" s="16"/>
      <c r="X2926" s="16"/>
      <c r="Z2926" s="16"/>
    </row>
    <row r="2927">
      <c r="T2927" s="16"/>
      <c r="U2927" s="16"/>
      <c r="V2927" s="16"/>
      <c r="W2927" s="16"/>
      <c r="X2927" s="16"/>
      <c r="Z2927" s="16"/>
    </row>
    <row r="2928">
      <c r="T2928" s="16"/>
      <c r="U2928" s="16"/>
      <c r="V2928" s="16"/>
      <c r="W2928" s="16"/>
      <c r="X2928" s="16"/>
      <c r="Z2928" s="16"/>
    </row>
    <row r="2929">
      <c r="T2929" s="16"/>
      <c r="U2929" s="16"/>
      <c r="V2929" s="16"/>
      <c r="W2929" s="16"/>
      <c r="X2929" s="16"/>
      <c r="Z2929" s="16"/>
    </row>
    <row r="2930">
      <c r="T2930" s="16"/>
      <c r="U2930" s="16"/>
      <c r="V2930" s="16"/>
      <c r="W2930" s="16"/>
      <c r="X2930" s="16"/>
      <c r="Z2930" s="16"/>
    </row>
    <row r="2931">
      <c r="T2931" s="16"/>
      <c r="U2931" s="16"/>
      <c r="V2931" s="16"/>
      <c r="W2931" s="16"/>
      <c r="X2931" s="16"/>
      <c r="Z2931" s="16"/>
    </row>
    <row r="2932">
      <c r="T2932" s="16"/>
      <c r="U2932" s="16"/>
      <c r="V2932" s="16"/>
      <c r="W2932" s="16"/>
      <c r="X2932" s="16"/>
      <c r="Z2932" s="16"/>
    </row>
    <row r="2933">
      <c r="T2933" s="16"/>
      <c r="U2933" s="16"/>
      <c r="V2933" s="16"/>
      <c r="W2933" s="16"/>
      <c r="X2933" s="16"/>
      <c r="Z2933" s="16"/>
    </row>
    <row r="2934">
      <c r="T2934" s="16"/>
      <c r="U2934" s="16"/>
      <c r="V2934" s="16"/>
      <c r="W2934" s="16"/>
      <c r="X2934" s="16"/>
      <c r="Z2934" s="16"/>
    </row>
    <row r="2935">
      <c r="T2935" s="16"/>
      <c r="U2935" s="16"/>
      <c r="V2935" s="16"/>
      <c r="W2935" s="16"/>
      <c r="X2935" s="16"/>
      <c r="Z2935" s="16"/>
    </row>
    <row r="2936">
      <c r="T2936" s="16"/>
      <c r="U2936" s="16"/>
      <c r="V2936" s="16"/>
      <c r="W2936" s="16"/>
      <c r="X2936" s="16"/>
      <c r="Z2936" s="16"/>
    </row>
    <row r="2937">
      <c r="T2937" s="16"/>
      <c r="U2937" s="16"/>
      <c r="V2937" s="16"/>
      <c r="W2937" s="16"/>
      <c r="X2937" s="16"/>
      <c r="Z2937" s="16"/>
    </row>
    <row r="2938">
      <c r="T2938" s="16"/>
      <c r="U2938" s="16"/>
      <c r="V2938" s="16"/>
      <c r="W2938" s="16"/>
      <c r="X2938" s="16"/>
      <c r="Z2938" s="16"/>
    </row>
    <row r="2939">
      <c r="T2939" s="16"/>
      <c r="U2939" s="16"/>
      <c r="V2939" s="16"/>
      <c r="W2939" s="16"/>
      <c r="X2939" s="16"/>
      <c r="Z2939" s="16"/>
    </row>
    <row r="2940">
      <c r="T2940" s="16"/>
      <c r="U2940" s="16"/>
      <c r="V2940" s="16"/>
      <c r="W2940" s="16"/>
      <c r="X2940" s="16"/>
      <c r="Z2940" s="16"/>
    </row>
    <row r="2941">
      <c r="T2941" s="16"/>
      <c r="U2941" s="16"/>
      <c r="V2941" s="16"/>
      <c r="W2941" s="16"/>
      <c r="X2941" s="16"/>
      <c r="Z2941" s="16"/>
    </row>
    <row r="2942">
      <c r="T2942" s="16"/>
      <c r="U2942" s="16"/>
      <c r="V2942" s="16"/>
      <c r="W2942" s="16"/>
      <c r="X2942" s="16"/>
      <c r="Z2942" s="16"/>
    </row>
    <row r="2943">
      <c r="T2943" s="16"/>
      <c r="U2943" s="16"/>
      <c r="V2943" s="16"/>
      <c r="W2943" s="16"/>
      <c r="X2943" s="16"/>
      <c r="Z2943" s="16"/>
    </row>
    <row r="2944">
      <c r="T2944" s="16"/>
      <c r="U2944" s="16"/>
      <c r="V2944" s="16"/>
      <c r="W2944" s="16"/>
      <c r="X2944" s="16"/>
      <c r="Z2944" s="16"/>
    </row>
    <row r="2945">
      <c r="T2945" s="16"/>
      <c r="U2945" s="16"/>
      <c r="V2945" s="16"/>
      <c r="W2945" s="16"/>
      <c r="X2945" s="16"/>
      <c r="Z2945" s="16"/>
    </row>
    <row r="2946">
      <c r="T2946" s="16"/>
      <c r="U2946" s="16"/>
      <c r="V2946" s="16"/>
      <c r="W2946" s="16"/>
      <c r="X2946" s="16"/>
      <c r="Z2946" s="16"/>
    </row>
    <row r="2947">
      <c r="T2947" s="16"/>
      <c r="U2947" s="16"/>
      <c r="V2947" s="16"/>
      <c r="W2947" s="16"/>
      <c r="X2947" s="16"/>
      <c r="Z2947" s="16"/>
    </row>
    <row r="2948">
      <c r="T2948" s="16"/>
      <c r="U2948" s="16"/>
      <c r="V2948" s="16"/>
      <c r="W2948" s="16"/>
      <c r="X2948" s="16"/>
      <c r="Z2948" s="16"/>
    </row>
    <row r="2949">
      <c r="T2949" s="16"/>
      <c r="U2949" s="16"/>
      <c r="V2949" s="16"/>
      <c r="W2949" s="16"/>
      <c r="X2949" s="16"/>
      <c r="Z2949" s="16"/>
    </row>
    <row r="2950">
      <c r="T2950" s="16"/>
      <c r="U2950" s="16"/>
      <c r="V2950" s="16"/>
      <c r="W2950" s="16"/>
      <c r="X2950" s="16"/>
      <c r="Z2950" s="16"/>
    </row>
    <row r="2951">
      <c r="T2951" s="16"/>
      <c r="U2951" s="16"/>
      <c r="V2951" s="16"/>
      <c r="W2951" s="16"/>
      <c r="X2951" s="16"/>
      <c r="Z2951" s="16"/>
    </row>
    <row r="2952">
      <c r="T2952" s="16"/>
      <c r="U2952" s="16"/>
      <c r="V2952" s="16"/>
      <c r="W2952" s="16"/>
      <c r="X2952" s="16"/>
      <c r="Z2952" s="16"/>
    </row>
    <row r="2953">
      <c r="T2953" s="16"/>
      <c r="U2953" s="16"/>
      <c r="V2953" s="16"/>
      <c r="W2953" s="16"/>
      <c r="X2953" s="16"/>
      <c r="Z2953" s="16"/>
    </row>
    <row r="2954">
      <c r="T2954" s="16"/>
      <c r="U2954" s="16"/>
      <c r="V2954" s="16"/>
      <c r="W2954" s="16"/>
      <c r="X2954" s="16"/>
      <c r="Z2954" s="16"/>
    </row>
    <row r="2955">
      <c r="T2955" s="16"/>
      <c r="U2955" s="16"/>
      <c r="V2955" s="16"/>
      <c r="W2955" s="16"/>
      <c r="X2955" s="16"/>
      <c r="Z2955" s="16"/>
    </row>
    <row r="2956">
      <c r="T2956" s="16"/>
      <c r="U2956" s="16"/>
      <c r="V2956" s="16"/>
      <c r="W2956" s="16"/>
      <c r="X2956" s="16"/>
      <c r="Z2956" s="16"/>
    </row>
    <row r="2957">
      <c r="T2957" s="16"/>
      <c r="U2957" s="16"/>
      <c r="V2957" s="16"/>
      <c r="W2957" s="16"/>
      <c r="X2957" s="16"/>
      <c r="Z2957" s="16"/>
    </row>
    <row r="2958">
      <c r="T2958" s="16"/>
      <c r="U2958" s="16"/>
      <c r="V2958" s="16"/>
      <c r="W2958" s="16"/>
      <c r="X2958" s="16"/>
      <c r="Z2958" s="16"/>
    </row>
    <row r="2959">
      <c r="T2959" s="16"/>
      <c r="U2959" s="16"/>
      <c r="V2959" s="16"/>
      <c r="W2959" s="16"/>
      <c r="X2959" s="16"/>
      <c r="Z2959" s="16"/>
    </row>
    <row r="2960">
      <c r="T2960" s="16"/>
      <c r="U2960" s="16"/>
      <c r="V2960" s="16"/>
      <c r="W2960" s="16"/>
      <c r="X2960" s="16"/>
      <c r="Z2960" s="16"/>
    </row>
    <row r="2961">
      <c r="T2961" s="16"/>
      <c r="U2961" s="16"/>
      <c r="V2961" s="16"/>
      <c r="W2961" s="16"/>
      <c r="X2961" s="16"/>
      <c r="Z2961" s="16"/>
    </row>
    <row r="2962">
      <c r="T2962" s="16"/>
      <c r="U2962" s="16"/>
      <c r="V2962" s="16"/>
      <c r="W2962" s="16"/>
      <c r="X2962" s="16"/>
      <c r="Z2962" s="16"/>
    </row>
    <row r="2963">
      <c r="T2963" s="16"/>
      <c r="U2963" s="16"/>
      <c r="V2963" s="16"/>
      <c r="W2963" s="16"/>
      <c r="X2963" s="16"/>
      <c r="Z2963" s="16"/>
    </row>
    <row r="2964">
      <c r="T2964" s="16"/>
      <c r="U2964" s="16"/>
      <c r="V2964" s="16"/>
      <c r="W2964" s="16"/>
      <c r="X2964" s="16"/>
      <c r="Z2964" s="16"/>
    </row>
    <row r="2965">
      <c r="T2965" s="16"/>
      <c r="U2965" s="16"/>
      <c r="V2965" s="16"/>
      <c r="W2965" s="16"/>
      <c r="X2965" s="16"/>
      <c r="Z2965" s="16"/>
    </row>
    <row r="2966">
      <c r="T2966" s="16"/>
      <c r="U2966" s="16"/>
      <c r="V2966" s="16"/>
      <c r="W2966" s="16"/>
      <c r="X2966" s="16"/>
      <c r="Z2966" s="16"/>
    </row>
    <row r="2967">
      <c r="T2967" s="16"/>
      <c r="U2967" s="16"/>
      <c r="V2967" s="16"/>
      <c r="W2967" s="16"/>
      <c r="X2967" s="16"/>
      <c r="Z2967" s="16"/>
    </row>
    <row r="2968">
      <c r="T2968" s="16"/>
      <c r="U2968" s="16"/>
      <c r="V2968" s="16"/>
      <c r="W2968" s="16"/>
      <c r="X2968" s="16"/>
      <c r="Z2968" s="16"/>
    </row>
    <row r="2969">
      <c r="T2969" s="16"/>
      <c r="U2969" s="16"/>
      <c r="V2969" s="16"/>
      <c r="W2969" s="16"/>
      <c r="X2969" s="16"/>
      <c r="Z2969" s="16"/>
    </row>
    <row r="2970">
      <c r="T2970" s="16"/>
      <c r="U2970" s="16"/>
      <c r="V2970" s="16"/>
      <c r="W2970" s="16"/>
      <c r="X2970" s="16"/>
      <c r="Z2970" s="16"/>
    </row>
    <row r="2971">
      <c r="T2971" s="16"/>
      <c r="U2971" s="16"/>
      <c r="V2971" s="16"/>
      <c r="W2971" s="16"/>
      <c r="X2971" s="16"/>
      <c r="Z2971" s="16"/>
    </row>
    <row r="2972">
      <c r="T2972" s="16"/>
      <c r="U2972" s="16"/>
      <c r="V2972" s="16"/>
      <c r="W2972" s="16"/>
      <c r="X2972" s="16"/>
      <c r="Z2972" s="16"/>
    </row>
    <row r="2973">
      <c r="T2973" s="16"/>
      <c r="U2973" s="16"/>
      <c r="V2973" s="16"/>
      <c r="W2973" s="16"/>
      <c r="X2973" s="16"/>
      <c r="Z2973" s="16"/>
    </row>
    <row r="2974">
      <c r="T2974" s="16"/>
      <c r="U2974" s="16"/>
      <c r="V2974" s="16"/>
      <c r="W2974" s="16"/>
      <c r="X2974" s="16"/>
      <c r="Z2974" s="16"/>
    </row>
    <row r="2975">
      <c r="T2975" s="16"/>
      <c r="U2975" s="16"/>
      <c r="V2975" s="16"/>
      <c r="W2975" s="16"/>
      <c r="X2975" s="16"/>
      <c r="Z2975" s="16"/>
    </row>
    <row r="2976">
      <c r="T2976" s="16"/>
      <c r="U2976" s="16"/>
      <c r="V2976" s="16"/>
      <c r="W2976" s="16"/>
      <c r="X2976" s="16"/>
      <c r="Z2976" s="16"/>
    </row>
    <row r="2977">
      <c r="T2977" s="16"/>
      <c r="U2977" s="16"/>
      <c r="V2977" s="16"/>
      <c r="W2977" s="16"/>
      <c r="X2977" s="16"/>
      <c r="Z2977" s="16"/>
    </row>
    <row r="2978">
      <c r="T2978" s="16"/>
      <c r="U2978" s="16"/>
      <c r="V2978" s="16"/>
      <c r="W2978" s="16"/>
      <c r="X2978" s="16"/>
      <c r="Z2978" s="16"/>
    </row>
    <row r="2979">
      <c r="T2979" s="16"/>
      <c r="U2979" s="16"/>
      <c r="V2979" s="16"/>
      <c r="W2979" s="16"/>
      <c r="X2979" s="16"/>
      <c r="Z2979" s="16"/>
    </row>
    <row r="2980">
      <c r="T2980" s="16"/>
      <c r="U2980" s="16"/>
      <c r="V2980" s="16"/>
      <c r="W2980" s="16"/>
      <c r="X2980" s="16"/>
      <c r="Z2980" s="16"/>
    </row>
    <row r="2981">
      <c r="T2981" s="16"/>
      <c r="U2981" s="16"/>
      <c r="V2981" s="16"/>
      <c r="W2981" s="16"/>
      <c r="X2981" s="16"/>
      <c r="Z2981" s="16"/>
    </row>
    <row r="2982">
      <c r="T2982" s="16"/>
      <c r="U2982" s="16"/>
      <c r="V2982" s="16"/>
      <c r="W2982" s="16"/>
      <c r="X2982" s="16"/>
      <c r="Z2982" s="16"/>
    </row>
    <row r="2983">
      <c r="T2983" s="16"/>
      <c r="U2983" s="16"/>
      <c r="V2983" s="16"/>
      <c r="W2983" s="16"/>
      <c r="X2983" s="16"/>
      <c r="Z2983" s="16"/>
    </row>
    <row r="2984">
      <c r="T2984" s="16"/>
      <c r="U2984" s="16"/>
      <c r="V2984" s="16"/>
      <c r="W2984" s="16"/>
      <c r="X2984" s="16"/>
      <c r="Z2984" s="16"/>
    </row>
    <row r="2985">
      <c r="T2985" s="16"/>
      <c r="U2985" s="16"/>
      <c r="V2985" s="16"/>
      <c r="W2985" s="16"/>
      <c r="X2985" s="16"/>
      <c r="Z2985" s="16"/>
    </row>
    <row r="2986">
      <c r="T2986" s="16"/>
      <c r="U2986" s="16"/>
      <c r="V2986" s="16"/>
      <c r="W2986" s="16"/>
      <c r="X2986" s="16"/>
      <c r="Z2986" s="16"/>
    </row>
    <row r="2987">
      <c r="T2987" s="16"/>
      <c r="U2987" s="16"/>
      <c r="V2987" s="16"/>
      <c r="W2987" s="16"/>
      <c r="X2987" s="16"/>
      <c r="Z2987" s="16"/>
    </row>
    <row r="2988">
      <c r="T2988" s="16"/>
      <c r="U2988" s="16"/>
      <c r="V2988" s="16"/>
      <c r="W2988" s="16"/>
      <c r="X2988" s="16"/>
      <c r="Z2988" s="16"/>
    </row>
    <row r="2989">
      <c r="T2989" s="16"/>
      <c r="U2989" s="16"/>
      <c r="V2989" s="16"/>
      <c r="W2989" s="16"/>
      <c r="X2989" s="16"/>
      <c r="Z2989" s="16"/>
    </row>
    <row r="2990">
      <c r="T2990" s="16"/>
      <c r="U2990" s="16"/>
      <c r="V2990" s="16"/>
      <c r="W2990" s="16"/>
      <c r="X2990" s="16"/>
      <c r="Z2990" s="16"/>
    </row>
    <row r="2991">
      <c r="T2991" s="16"/>
      <c r="U2991" s="16"/>
      <c r="V2991" s="16"/>
      <c r="W2991" s="16"/>
      <c r="X2991" s="16"/>
      <c r="Z2991" s="16"/>
    </row>
    <row r="2992">
      <c r="T2992" s="16"/>
      <c r="U2992" s="16"/>
      <c r="V2992" s="16"/>
      <c r="W2992" s="16"/>
      <c r="X2992" s="16"/>
      <c r="Z2992" s="16"/>
    </row>
    <row r="2993">
      <c r="T2993" s="16"/>
      <c r="U2993" s="16"/>
      <c r="V2993" s="16"/>
      <c r="W2993" s="16"/>
      <c r="X2993" s="16"/>
      <c r="Z2993" s="16"/>
    </row>
    <row r="2994">
      <c r="T2994" s="16"/>
      <c r="U2994" s="16"/>
      <c r="V2994" s="16"/>
      <c r="W2994" s="16"/>
      <c r="X2994" s="16"/>
      <c r="Z2994" s="16"/>
    </row>
    <row r="2995">
      <c r="T2995" s="16"/>
      <c r="U2995" s="16"/>
      <c r="V2995" s="16"/>
      <c r="W2995" s="16"/>
      <c r="X2995" s="16"/>
      <c r="Z2995" s="16"/>
    </row>
    <row r="2996">
      <c r="T2996" s="16"/>
      <c r="U2996" s="16"/>
      <c r="V2996" s="16"/>
      <c r="W2996" s="16"/>
      <c r="X2996" s="16"/>
      <c r="Z2996" s="16"/>
    </row>
    <row r="2997">
      <c r="T2997" s="16"/>
      <c r="U2997" s="16"/>
      <c r="V2997" s="16"/>
      <c r="W2997" s="16"/>
      <c r="X2997" s="16"/>
      <c r="Z2997" s="16"/>
    </row>
    <row r="2998">
      <c r="T2998" s="16"/>
      <c r="U2998" s="16"/>
      <c r="V2998" s="16"/>
      <c r="W2998" s="16"/>
      <c r="X2998" s="16"/>
      <c r="Z2998" s="16"/>
    </row>
    <row r="2999">
      <c r="T2999" s="16"/>
      <c r="U2999" s="16"/>
      <c r="V2999" s="16"/>
      <c r="W2999" s="16"/>
      <c r="X2999" s="16"/>
      <c r="Z2999" s="16"/>
    </row>
    <row r="3000">
      <c r="T3000" s="16"/>
      <c r="U3000" s="16"/>
      <c r="V3000" s="16"/>
      <c r="W3000" s="16"/>
      <c r="X3000" s="16"/>
      <c r="Z3000" s="16"/>
    </row>
  </sheetData>
  <dataValidations>
    <dataValidation type="list" allowBlank="1" showErrorMessage="1" sqref="S22">
      <formula1>"lamu east,lamu west"</formula1>
    </dataValidation>
    <dataValidation type="list" allowBlank="1" showErrorMessage="1" sqref="S28">
      <formula1>"awendo,kuria east,kuria west,nyatike,rongo,suna east,suna west,uriri"</formula1>
    </dataValidation>
    <dataValidation type="list" allowBlank="1" showErrorMessage="1" sqref="S31">
      <formula1>"dagoretti north,dagoretti south,embakasi central,embakasi east,embakasi north,embakasi south,embakasi west,kamukunji,kasarani,kibra,langata,makadara,mathare,roysambu,ruaraka,starehe,westlands"</formula1>
    </dataValidation>
    <dataValidation type="list" allowBlank="1" showErrorMessage="1" sqref="S13">
      <formula1>"ainamoi,belgut,bureti,kipkelion east,kipkelion west,sigowet/soin"</formula1>
    </dataValidation>
    <dataValidation type="list" allowBlank="1" showErrorMessage="1" sqref="S47">
      <formula1>"eldas,tarbaj,wajir east,wajir north,wajir south,wajir west"</formula1>
    </dataValidation>
    <dataValidation type="list" allowBlank="1" showErrorMessage="1" sqref="S33">
      <formula1>"aldai,chesumei,emgwen,mosop,nandi hills,tinderet"</formula1>
    </dataValidation>
    <dataValidation type="list" allowBlank="1" showErrorMessage="1" sqref="S6">
      <formula1>"keiyo north,keiyo south,marakwet east,marakwet west"</formula1>
    </dataValidation>
    <dataValidation type="list" allowBlank="1" showErrorMessage="1" sqref="S7">
      <formula1>"manyatta,mbeere north,mbeere south,runyenjes"</formula1>
    </dataValidation>
    <dataValidation type="list" allowBlank="1" showErrorMessage="1" sqref="S37">
      <formula1>"kieni,mathira,mukurweini,nyeri town,othaya,tetu"</formula1>
    </dataValidation>
    <dataValidation type="list" allowBlank="1" showErrorMessage="1" sqref="S16">
      <formula1>"gichugu,kirinyaga central,mwea,ndia"</formula1>
    </dataValidation>
    <dataValidation type="list" allowBlank="1" showErrorMessage="1" sqref="S39">
      <formula1>"alego usonga,bondo,gem,rarieda,ugenya,ugunja"</formula1>
    </dataValidation>
    <dataValidation type="list" allowBlank="1" showErrorMessage="1" sqref="S45">
      <formula1>"ainabkoi,kapseret,kesses,moiben,soy,turbo"</formula1>
    </dataValidation>
    <dataValidation type="list" allowBlank="1" showErrorMessage="1" sqref="S17">
      <formula1>"bobasi,bomachoge borabu,bomachoge chache,bonchari,kitutu chache north,kitutu chache south,nyaribari chache,nyaribari masaba,south mugirango"</formula1>
    </dataValidation>
    <dataValidation type="list" allowBlank="1" showErrorMessage="1" sqref="S34">
      <formula1>"emurua dikirr,emurua dikirr,kilgoris,narok east,narok north,narok south,narok west"</formula1>
    </dataValidation>
    <dataValidation type="list" allowBlank="1" showErrorMessage="1" sqref="S27">
      <formula1>"buuri,central imenti,igembe central,igembe north,igembe south,north imenti,south imenti,tigania east,tigania west"</formula1>
    </dataValidation>
    <dataValidation type="list" allowBlank="1" showErrorMessage="1" sqref="S41">
      <formula1>"bura,galole,garsen"</formula1>
    </dataValidation>
    <dataValidation type="list" allowBlank="1" showErrorMessage="1" sqref="S20">
      <formula1>"kinango,lungalunga,matuga,msambweni"</formula1>
    </dataValidation>
    <dataValidation type="list" allowBlank="1" showErrorMessage="1" sqref="S25">
      <formula1>"banissa,lafey,mandera east,mandera north,mandera south,mandera west"</formula1>
    </dataValidation>
    <dataValidation type="list" allowBlank="1" showErrorMessage="1" sqref="S10">
      <formula1>"isiolo north,isiolo south"</formula1>
    </dataValidation>
    <dataValidation type="list" allowBlank="1" showErrorMessage="1" sqref="S38">
      <formula1>"samburu east,samburu north,samburu west"</formula1>
    </dataValidation>
    <dataValidation type="list" allowBlank="1" showErrorMessage="1" sqref="S43">
      <formula1>"cherangany,endebess,kiminini,kwanza,saboti"</formula1>
    </dataValidation>
    <dataValidation type="list" allowBlank="1" showErrorMessage="1" sqref="S5">
      <formula1>"budalangi,butula,funyula,matayos,nambale,teso north,teso south"</formula1>
    </dataValidation>
    <dataValidation type="list" allowBlank="1" showErrorMessage="1" sqref="S14">
      <formula1>"gatundu north,gatundu south,githunguri,juja,kabete,kiambaa,kiambu,kikuyu,lari,limuru,ruiru,thika town"</formula1>
    </dataValidation>
    <dataValidation type="list" allowBlank="1" showErrorMessage="1" sqref="S26">
      <formula1>"laisamis,moyale,north horr,saku"</formula1>
    </dataValidation>
    <dataValidation type="list" allowBlank="1" showErrorMessage="1" sqref="S24">
      <formula1>"kaiti,kibwezi east,kibwezi west,kilome,makueni,mbooni"</formula1>
    </dataValidation>
    <dataValidation type="list" allowBlank="1" showErrorMessage="1" sqref="S48">
      <formula1>"kacheliba,kapenguria,pokot south,sigor"</formula1>
    </dataValidation>
    <dataValidation type="list" allowBlank="1" showErrorMessage="1" sqref="S23">
      <formula1>"kangundo,kathiani,machakos town,masinga,matungulu,mavoko,mwala,yatta"</formula1>
    </dataValidation>
    <dataValidation type="list" allowBlank="1" showErrorMessage="1" sqref="S32">
      <formula1>"bahati,gilgil,kuresoi north,kuresoi south,molo,naivasha,nakuru town east,nakuru town west,njoro,rongai,subukia"</formula1>
    </dataValidation>
    <dataValidation type="list" allowBlank="1" showErrorMessage="1" sqref="S19">
      <formula1>"kitui central,kitui east,kitui rural,kitui south,kitui west,mwingi central,mwingi north,mwingi west"</formula1>
    </dataValidation>
    <dataValidation type="list" allowBlank="1" showErrorMessage="1" sqref="S11">
      <formula1>"kajiado central,kajiado east,kajiado north,kajiado south,kajiado west"</formula1>
    </dataValidation>
    <dataValidation type="list" allowBlank="1" showErrorMessage="1" sqref="S15">
      <formula1>"ganze,kaloleni,kilifi north,kilifi south,magarini,malindi,rabai"</formula1>
    </dataValidation>
    <dataValidation type="list" allowBlank="1" showErrorMessage="1" sqref="S30">
      <formula1>"gatanga,kandara,kangema,kigumo,kiharu,maragwa,mathioya"</formula1>
    </dataValidation>
    <dataValidation type="list" allowBlank="1" showErrorMessage="1" sqref="S12">
      <formula1>"butere,ikolomani,khwisero,likuyani,lugari,lurambi,malava,matungu,mumias east,mumias west,navakholo,shinyalu"</formula1>
    </dataValidation>
    <dataValidation type="list" allowBlank="1" showErrorMessage="1" sqref="S21">
      <formula1>"laikipia east,laikipia north,laikipia west"</formula1>
    </dataValidation>
    <dataValidation type="list" allowBlank="1" showErrorMessage="1" sqref="S35">
      <formula1>"borabu,kitutu masaba,north mugirango,west mugirango"</formula1>
    </dataValidation>
    <dataValidation type="list" allowBlank="1" showErrorMessage="1" sqref="S8">
      <formula1>"balambala,dadaab,fafi,garissa township,ijara,lagdera"</formula1>
    </dataValidation>
    <dataValidation type="list" allowBlank="1" showErrorMessage="1" sqref="S18">
      <formula1>"kisumu central,kisumu east,kisumu west,muhoroni,nyakach,nyando,seme"</formula1>
    </dataValidation>
    <dataValidation type="list" allowBlank="1" showErrorMessage="1" sqref="S40">
      <formula1>"mwatate,taveta,voi,wundanyi,bura,galole,garsen"</formula1>
    </dataValidation>
    <dataValidation type="list" allowBlank="1" showErrorMessage="1" sqref="S3">
      <formula1>"bomet central,bomet east,chepalungu,konoin,sotik"</formula1>
    </dataValidation>
    <dataValidation type="list" allowBlank="1" showErrorMessage="1" sqref="S36">
      <formula1>"kinangop,kipipiri,ndaragwa,ol jorok,ol kalou"</formula1>
    </dataValidation>
    <dataValidation type="list" allowBlank="1" showErrorMessage="1" sqref="S44">
      <formula1>"loima,turkana central,turkana east,turkana north,turkana south,turkana west"</formula1>
    </dataValidation>
    <dataValidation type="list" allowBlank="1" showErrorMessage="1" sqref="S2">
      <formula1>"baringo north,baringo central,baringo south,eldama ravine,mogotio,tiaty"</formula1>
    </dataValidation>
    <dataValidation type="list" allowBlank="1" showErrorMessage="1" sqref="S29">
      <formula1>"changamwe,jomvu,kisauni,likoni,mvita,nyali"</formula1>
    </dataValidation>
    <dataValidation type="list" allowBlank="1" showErrorMessage="1" sqref="S42">
      <formula1>"chuka/igambang'om,maara,tharaka"</formula1>
    </dataValidation>
    <dataValidation type="list" allowBlank="1" showErrorMessage="1" sqref="S9">
      <formula1>"homa bay town,kabondo kasipul,karachuonyo,kasipul,mbita,ndhiwa,rangwe,suba"</formula1>
    </dataValidation>
    <dataValidation type="list" allowBlank="1" showErrorMessage="1" sqref="S4">
      <formula1>"bumula,kabuchai,kanduyi,kimilili,mt.elgon,sirisia,tongaren,webuye east,webuye west"</formula1>
    </dataValidation>
    <dataValidation type="list" allowBlank="1" showErrorMessage="1" sqref="S46">
      <formula1>"emuhaya,hamisi,luanda,sabatia,vihiga"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43" t="s">
        <v>413</v>
      </c>
      <c r="C2" s="41"/>
      <c r="D2" s="41"/>
      <c r="E2" s="41"/>
      <c r="F2" s="43" t="s">
        <v>414</v>
      </c>
      <c r="G2" s="41"/>
      <c r="H2" s="41"/>
      <c r="I2" s="41"/>
    </row>
    <row r="3">
      <c r="B3" s="43" t="s">
        <v>415</v>
      </c>
      <c r="E3" s="41"/>
      <c r="F3" s="43" t="s">
        <v>416</v>
      </c>
      <c r="I3" s="41"/>
    </row>
    <row r="4">
      <c r="B4" s="43" t="s">
        <v>417</v>
      </c>
      <c r="F4" s="43" t="s">
        <v>418</v>
      </c>
    </row>
    <row r="5">
      <c r="B5" s="56" t="s">
        <v>383</v>
      </c>
    </row>
    <row r="6">
      <c r="B6" s="38">
        <v>8.0</v>
      </c>
    </row>
    <row r="7">
      <c r="B7" s="38">
        <v>8.0</v>
      </c>
    </row>
    <row r="8">
      <c r="B8" s="38">
        <v>4.0</v>
      </c>
    </row>
    <row r="9">
      <c r="B9" s="38">
        <v>8.0</v>
      </c>
    </row>
    <row r="10">
      <c r="B10" s="38">
        <v>8.0</v>
      </c>
    </row>
    <row r="11">
      <c r="B11" s="38">
        <v>4.0</v>
      </c>
    </row>
    <row r="12">
      <c r="B12" s="38">
        <v>10.0</v>
      </c>
    </row>
    <row r="13">
      <c r="A13" s="32" t="s">
        <v>413</v>
      </c>
      <c r="B13" s="26">
        <f>GCD(B6:B12)</f>
        <v>2</v>
      </c>
      <c r="D13" s="32" t="s">
        <v>414</v>
      </c>
      <c r="E13" s="26">
        <f>LCM(B6:B12)</f>
        <v>40</v>
      </c>
    </row>
  </sheetData>
  <mergeCells count="4">
    <mergeCell ref="B3:D3"/>
    <mergeCell ref="F3:H3"/>
    <mergeCell ref="B4:E4"/>
    <mergeCell ref="F4:I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5" t="s">
        <v>419</v>
      </c>
    </row>
    <row r="2">
      <c r="B2" s="43" t="s">
        <v>420</v>
      </c>
      <c r="C2" s="41"/>
      <c r="D2" s="41"/>
      <c r="F2" s="43" t="s">
        <v>421</v>
      </c>
    </row>
    <row r="3">
      <c r="B3" s="43" t="s">
        <v>422</v>
      </c>
      <c r="F3" s="43" t="s">
        <v>423</v>
      </c>
    </row>
    <row r="4">
      <c r="B4" s="43" t="s">
        <v>424</v>
      </c>
      <c r="F4" s="43" t="s">
        <v>425</v>
      </c>
    </row>
    <row r="6">
      <c r="B6" s="56" t="s">
        <v>383</v>
      </c>
      <c r="C6" s="52" t="s">
        <v>426</v>
      </c>
      <c r="D6" s="52" t="s">
        <v>427</v>
      </c>
      <c r="F6" s="57" t="s">
        <v>383</v>
      </c>
      <c r="G6" s="58" t="s">
        <v>428</v>
      </c>
      <c r="H6" s="58" t="s">
        <v>421</v>
      </c>
      <c r="I6" s="59" t="s">
        <v>419</v>
      </c>
    </row>
    <row r="7">
      <c r="B7" s="36">
        <v>23.0</v>
      </c>
      <c r="C7" s="60">
        <v>2.0</v>
      </c>
      <c r="D7" s="14">
        <f t="shared" ref="D7:D14" si="1">MOD(B7,C7)</f>
        <v>1</v>
      </c>
      <c r="F7" s="61">
        <v>25.0</v>
      </c>
      <c r="G7" s="62">
        <v>4.0</v>
      </c>
      <c r="H7" s="14">
        <f t="shared" ref="H7:H13" si="2">QUOTIENT(F7,G7)</f>
        <v>6</v>
      </c>
      <c r="I7" s="14">
        <f t="shared" ref="I7:I13" si="3">MOD(F7,G7)</f>
        <v>1</v>
      </c>
    </row>
    <row r="8">
      <c r="B8" s="38">
        <v>78.0</v>
      </c>
      <c r="C8" s="63">
        <v>3.0</v>
      </c>
      <c r="D8" s="14">
        <f t="shared" si="1"/>
        <v>0</v>
      </c>
      <c r="F8" s="64">
        <v>81.0</v>
      </c>
      <c r="G8" s="65">
        <v>9.0</v>
      </c>
      <c r="H8" s="14">
        <f t="shared" si="2"/>
        <v>9</v>
      </c>
      <c r="I8" s="14">
        <f t="shared" si="3"/>
        <v>0</v>
      </c>
    </row>
    <row r="9">
      <c r="B9" s="38">
        <v>34.0</v>
      </c>
      <c r="C9" s="63">
        <v>5.0</v>
      </c>
      <c r="D9" s="14">
        <f t="shared" si="1"/>
        <v>4</v>
      </c>
      <c r="F9" s="64">
        <v>22.0</v>
      </c>
      <c r="G9" s="65">
        <v>5.0</v>
      </c>
      <c r="H9" s="14">
        <f t="shared" si="2"/>
        <v>4</v>
      </c>
      <c r="I9" s="14">
        <f t="shared" si="3"/>
        <v>2</v>
      </c>
    </row>
    <row r="10">
      <c r="B10" s="38">
        <v>35.0</v>
      </c>
      <c r="C10" s="63">
        <v>7.0</v>
      </c>
      <c r="D10" s="14">
        <f t="shared" si="1"/>
        <v>0</v>
      </c>
      <c r="F10" s="64">
        <v>74.0</v>
      </c>
      <c r="G10" s="65">
        <v>10.0</v>
      </c>
      <c r="H10" s="14">
        <f t="shared" si="2"/>
        <v>7</v>
      </c>
      <c r="I10" s="14">
        <f t="shared" si="3"/>
        <v>4</v>
      </c>
    </row>
    <row r="11">
      <c r="B11" s="38">
        <v>67.0</v>
      </c>
      <c r="C11" s="63">
        <v>10.0</v>
      </c>
      <c r="D11" s="14">
        <f t="shared" si="1"/>
        <v>7</v>
      </c>
      <c r="F11" s="64">
        <v>3.0</v>
      </c>
      <c r="G11" s="65">
        <v>3.0</v>
      </c>
      <c r="H11" s="14">
        <f t="shared" si="2"/>
        <v>1</v>
      </c>
      <c r="I11" s="14">
        <f t="shared" si="3"/>
        <v>0</v>
      </c>
    </row>
    <row r="12">
      <c r="B12" s="38">
        <v>21.0</v>
      </c>
      <c r="C12" s="63">
        <v>2.0</v>
      </c>
      <c r="D12" s="14">
        <f t="shared" si="1"/>
        <v>1</v>
      </c>
      <c r="F12" s="64">
        <v>10.0</v>
      </c>
      <c r="G12" s="65">
        <v>3.0</v>
      </c>
      <c r="H12" s="14">
        <f t="shared" si="2"/>
        <v>3</v>
      </c>
      <c r="I12" s="14">
        <f t="shared" si="3"/>
        <v>1</v>
      </c>
    </row>
    <row r="13">
      <c r="B13" s="38">
        <v>67.0</v>
      </c>
      <c r="C13" s="63">
        <v>6.0</v>
      </c>
      <c r="D13" s="14">
        <f t="shared" si="1"/>
        <v>1</v>
      </c>
      <c r="F13" s="64">
        <v>38.0</v>
      </c>
      <c r="G13" s="65">
        <v>6.0</v>
      </c>
      <c r="H13" s="14">
        <f t="shared" si="2"/>
        <v>6</v>
      </c>
      <c r="I13" s="14">
        <f t="shared" si="3"/>
        <v>2</v>
      </c>
    </row>
    <row r="14">
      <c r="B14" s="38">
        <v>89.0</v>
      </c>
      <c r="C14" s="63">
        <v>9.0</v>
      </c>
      <c r="D14" s="14">
        <f t="shared" si="1"/>
        <v>8</v>
      </c>
    </row>
  </sheetData>
  <mergeCells count="5">
    <mergeCell ref="F2:G2"/>
    <mergeCell ref="B3:D3"/>
    <mergeCell ref="F3:G3"/>
    <mergeCell ref="B4:D4"/>
    <mergeCell ref="F4:G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43" t="s">
        <v>429</v>
      </c>
      <c r="C2" s="41"/>
      <c r="D2" s="41"/>
      <c r="E2" s="41"/>
      <c r="F2" s="41"/>
      <c r="G2" s="43" t="s">
        <v>430</v>
      </c>
      <c r="H2" s="41"/>
      <c r="I2" s="41"/>
    </row>
    <row r="3">
      <c r="B3" s="43" t="s">
        <v>431</v>
      </c>
      <c r="E3" s="41"/>
      <c r="F3" s="41"/>
      <c r="G3" s="43" t="s">
        <v>432</v>
      </c>
      <c r="I3" s="41"/>
    </row>
    <row r="4">
      <c r="B4" s="43" t="s">
        <v>433</v>
      </c>
      <c r="G4" s="43" t="s">
        <v>434</v>
      </c>
    </row>
    <row r="6">
      <c r="B6" s="56" t="s">
        <v>383</v>
      </c>
      <c r="C6" s="52" t="s">
        <v>435</v>
      </c>
      <c r="D6" s="52" t="s">
        <v>436</v>
      </c>
      <c r="G6" s="66" t="s">
        <v>383</v>
      </c>
      <c r="H6" s="66" t="s">
        <v>430</v>
      </c>
    </row>
    <row r="7">
      <c r="B7" s="36">
        <v>2.0</v>
      </c>
      <c r="C7" s="60">
        <v>2.0</v>
      </c>
      <c r="D7" s="14">
        <f t="shared" ref="D7:D13" si="1">POWER(B7,C7)</f>
        <v>4</v>
      </c>
      <c r="G7" s="36">
        <v>1.0</v>
      </c>
      <c r="H7" s="14">
        <f t="shared" ref="H7:H13" si="2">SIGN(G7)</f>
        <v>1</v>
      </c>
    </row>
    <row r="8">
      <c r="B8" s="38">
        <v>1.0</v>
      </c>
      <c r="C8" s="63">
        <v>3.0</v>
      </c>
      <c r="D8" s="14">
        <f t="shared" si="1"/>
        <v>1</v>
      </c>
      <c r="G8" s="38">
        <v>-8.0</v>
      </c>
      <c r="H8" s="14">
        <f t="shared" si="2"/>
        <v>-1</v>
      </c>
    </row>
    <row r="9">
      <c r="B9" s="38">
        <v>3.0</v>
      </c>
      <c r="C9" s="63">
        <v>2.0</v>
      </c>
      <c r="D9" s="14">
        <f t="shared" si="1"/>
        <v>9</v>
      </c>
      <c r="G9" s="38">
        <v>12.0</v>
      </c>
      <c r="H9" s="14">
        <f t="shared" si="2"/>
        <v>1</v>
      </c>
    </row>
    <row r="10">
      <c r="B10" s="38">
        <v>4.0</v>
      </c>
      <c r="C10" s="63">
        <v>3.0</v>
      </c>
      <c r="D10" s="14">
        <f t="shared" si="1"/>
        <v>64</v>
      </c>
      <c r="G10" s="38">
        <v>-90.0</v>
      </c>
      <c r="H10" s="14">
        <f t="shared" si="2"/>
        <v>-1</v>
      </c>
    </row>
    <row r="11">
      <c r="B11" s="38">
        <v>5.0</v>
      </c>
      <c r="C11" s="63">
        <v>4.0</v>
      </c>
      <c r="D11" s="14">
        <f t="shared" si="1"/>
        <v>625</v>
      </c>
      <c r="G11" s="38">
        <v>-0.003</v>
      </c>
      <c r="H11" s="14">
        <f t="shared" si="2"/>
        <v>-1</v>
      </c>
    </row>
    <row r="12">
      <c r="B12" s="38">
        <v>6.0</v>
      </c>
      <c r="C12" s="63">
        <v>2.0</v>
      </c>
      <c r="D12" s="14">
        <f t="shared" si="1"/>
        <v>36</v>
      </c>
      <c r="G12" s="38">
        <v>5.0</v>
      </c>
      <c r="H12" s="14">
        <f t="shared" si="2"/>
        <v>1</v>
      </c>
    </row>
    <row r="13">
      <c r="B13" s="38">
        <v>10.0</v>
      </c>
      <c r="C13" s="63">
        <v>-6.0</v>
      </c>
      <c r="D13" s="14">
        <f t="shared" si="1"/>
        <v>0.000001</v>
      </c>
      <c r="G13" s="38">
        <v>0.0</v>
      </c>
      <c r="H13" s="14">
        <f t="shared" si="2"/>
        <v>0</v>
      </c>
    </row>
  </sheetData>
  <mergeCells count="4">
    <mergeCell ref="B3:D3"/>
    <mergeCell ref="G3:H3"/>
    <mergeCell ref="B4:F4"/>
    <mergeCell ref="G4:I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5"/>
  </cols>
  <sheetData>
    <row r="1">
      <c r="A1" s="43" t="s">
        <v>437</v>
      </c>
      <c r="D1" s="41"/>
      <c r="E1" s="41"/>
      <c r="F1" s="41"/>
      <c r="G1" s="41"/>
      <c r="H1" s="41"/>
    </row>
    <row r="2">
      <c r="A2" s="43" t="s">
        <v>438</v>
      </c>
    </row>
    <row r="4">
      <c r="B4" s="67" t="s">
        <v>383</v>
      </c>
      <c r="C4" s="68" t="s">
        <v>439</v>
      </c>
      <c r="D4" s="68" t="s">
        <v>440</v>
      </c>
    </row>
    <row r="5">
      <c r="B5" s="69">
        <v>12.0</v>
      </c>
      <c r="C5" s="14">
        <f t="shared" ref="C5:C9" si="1">ROUND(B5,0)</f>
        <v>12</v>
      </c>
      <c r="D5" s="14">
        <f t="shared" ref="D5:D9" si="2">FLOOR(B5,1)</f>
        <v>12</v>
      </c>
    </row>
    <row r="6">
      <c r="B6" s="70">
        <v>30.8</v>
      </c>
      <c r="C6" s="14">
        <f t="shared" si="1"/>
        <v>31</v>
      </c>
      <c r="D6" s="14">
        <f t="shared" si="2"/>
        <v>30</v>
      </c>
    </row>
    <row r="7">
      <c r="B7" s="70">
        <v>22.1</v>
      </c>
      <c r="C7" s="14">
        <f t="shared" si="1"/>
        <v>22</v>
      </c>
      <c r="D7" s="14">
        <f t="shared" si="2"/>
        <v>22</v>
      </c>
    </row>
    <row r="8">
      <c r="B8" s="70">
        <v>77.5</v>
      </c>
      <c r="C8" s="14">
        <f t="shared" si="1"/>
        <v>78</v>
      </c>
      <c r="D8" s="14">
        <f t="shared" si="2"/>
        <v>77</v>
      </c>
    </row>
    <row r="9">
      <c r="B9" s="70">
        <v>90.0</v>
      </c>
      <c r="C9" s="14">
        <f t="shared" si="1"/>
        <v>90</v>
      </c>
      <c r="D9" s="14">
        <f t="shared" si="2"/>
        <v>90</v>
      </c>
    </row>
    <row r="11">
      <c r="B11" s="71" t="s">
        <v>441</v>
      </c>
      <c r="C11" s="14">
        <f t="shared" ref="C11:D11" si="3">PRODUCT(C5:C9)</f>
        <v>57451680</v>
      </c>
      <c r="D11" s="14">
        <f t="shared" si="3"/>
        <v>54885600</v>
      </c>
    </row>
  </sheetData>
  <mergeCells count="2">
    <mergeCell ref="A1:C1"/>
    <mergeCell ref="A2:H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442</v>
      </c>
    </row>
    <row r="2">
      <c r="A2" s="43" t="s">
        <v>443</v>
      </c>
    </row>
    <row r="3">
      <c r="C3" s="67" t="s">
        <v>444</v>
      </c>
      <c r="D3" s="68" t="s">
        <v>445</v>
      </c>
    </row>
    <row r="4">
      <c r="C4" s="70">
        <v>46.0</v>
      </c>
      <c r="D4" s="72">
        <v>24.0</v>
      </c>
    </row>
    <row r="5">
      <c r="C5" s="70">
        <v>16.0</v>
      </c>
      <c r="D5" s="72">
        <v>27.0</v>
      </c>
    </row>
    <row r="6">
      <c r="C6" s="70">
        <v>34.0</v>
      </c>
      <c r="D6" s="72">
        <v>33.0</v>
      </c>
    </row>
    <row r="7">
      <c r="C7" s="70">
        <v>18.0</v>
      </c>
      <c r="D7" s="72">
        <v>49.0</v>
      </c>
      <c r="F7" s="73" t="s">
        <v>446</v>
      </c>
      <c r="G7" s="74">
        <f>MODE(C4:D23)</f>
        <v>49</v>
      </c>
    </row>
    <row r="8">
      <c r="C8" s="70">
        <v>23.0</v>
      </c>
      <c r="D8" s="72">
        <v>27.0</v>
      </c>
      <c r="F8" s="73" t="s">
        <v>446</v>
      </c>
      <c r="G8" s="74">
        <f>MODE(C4:C23)</f>
        <v>46</v>
      </c>
    </row>
    <row r="9">
      <c r="C9" s="70">
        <v>10.0</v>
      </c>
      <c r="D9" s="72">
        <v>31.0</v>
      </c>
      <c r="F9" s="73" t="s">
        <v>446</v>
      </c>
      <c r="G9" s="74">
        <f>MODE(D4:D23)</f>
        <v>24</v>
      </c>
    </row>
    <row r="10">
      <c r="C10" s="70">
        <v>42.0</v>
      </c>
      <c r="D10" s="72">
        <v>48.0</v>
      </c>
    </row>
    <row r="11">
      <c r="C11" s="70">
        <v>49.0</v>
      </c>
      <c r="D11" s="72">
        <v>50.0</v>
      </c>
    </row>
    <row r="12">
      <c r="C12" s="70">
        <v>12.0</v>
      </c>
      <c r="D12" s="72">
        <v>37.0</v>
      </c>
    </row>
    <row r="13">
      <c r="C13" s="70">
        <v>20.0</v>
      </c>
      <c r="D13" s="72">
        <v>49.0</v>
      </c>
    </row>
    <row r="14">
      <c r="C14" s="70">
        <v>41.0</v>
      </c>
      <c r="D14" s="72">
        <v>24.0</v>
      </c>
    </row>
    <row r="15">
      <c r="C15" s="70">
        <v>31.0</v>
      </c>
      <c r="D15" s="72">
        <v>50.0</v>
      </c>
    </row>
    <row r="16">
      <c r="C16" s="70">
        <v>46.0</v>
      </c>
      <c r="D16" s="72">
        <v>21.0</v>
      </c>
    </row>
    <row r="17">
      <c r="C17" s="70">
        <v>49.0</v>
      </c>
      <c r="D17" s="72">
        <v>14.0</v>
      </c>
    </row>
    <row r="18">
      <c r="C18" s="70">
        <v>45.0</v>
      </c>
      <c r="D18" s="72">
        <v>33.0</v>
      </c>
    </row>
    <row r="19">
      <c r="C19" s="70">
        <v>44.0</v>
      </c>
      <c r="D19" s="72">
        <v>16.0</v>
      </c>
    </row>
    <row r="20">
      <c r="C20" s="70">
        <v>32.0</v>
      </c>
      <c r="D20" s="72">
        <v>23.0</v>
      </c>
    </row>
    <row r="21">
      <c r="C21" s="70">
        <v>20.0</v>
      </c>
      <c r="D21" s="72">
        <v>22.0</v>
      </c>
    </row>
    <row r="22">
      <c r="C22" s="70">
        <v>15.0</v>
      </c>
      <c r="D22" s="72">
        <v>46.0</v>
      </c>
    </row>
    <row r="23">
      <c r="C23" s="70">
        <v>39.0</v>
      </c>
      <c r="D23" s="72">
        <v>24.0</v>
      </c>
    </row>
  </sheetData>
  <mergeCells count="2">
    <mergeCell ref="A1:B1"/>
    <mergeCell ref="A2:B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7" t="s">
        <v>444</v>
      </c>
      <c r="C1" s="68" t="s">
        <v>445</v>
      </c>
    </row>
    <row r="2">
      <c r="A2" s="15">
        <v>1992.0</v>
      </c>
      <c r="B2" s="70">
        <v>46.0</v>
      </c>
      <c r="C2" s="72">
        <v>24.0</v>
      </c>
    </row>
    <row r="3">
      <c r="A3" s="15">
        <v>1993.0</v>
      </c>
      <c r="B3" s="70">
        <v>16.0</v>
      </c>
      <c r="C3" s="72">
        <v>27.0</v>
      </c>
    </row>
    <row r="4">
      <c r="A4" s="15">
        <v>1994.0</v>
      </c>
      <c r="B4" s="70">
        <v>34.0</v>
      </c>
      <c r="C4" s="72">
        <v>33.0</v>
      </c>
    </row>
    <row r="5">
      <c r="A5" s="15">
        <v>1995.0</v>
      </c>
      <c r="B5" s="70">
        <v>18.0</v>
      </c>
      <c r="C5" s="72">
        <v>49.0</v>
      </c>
    </row>
    <row r="6">
      <c r="A6" s="15">
        <v>1996.0</v>
      </c>
      <c r="B6" s="70">
        <v>23.0</v>
      </c>
      <c r="C6" s="72">
        <v>27.0</v>
      </c>
    </row>
    <row r="7">
      <c r="A7" s="15">
        <v>1997.0</v>
      </c>
      <c r="B7" s="70">
        <v>10.0</v>
      </c>
      <c r="C7" s="72">
        <v>31.0</v>
      </c>
    </row>
    <row r="8">
      <c r="A8" s="15">
        <v>1998.0</v>
      </c>
      <c r="B8" s="70">
        <v>42.0</v>
      </c>
      <c r="C8" s="72">
        <v>48.0</v>
      </c>
    </row>
    <row r="9">
      <c r="A9" s="15">
        <v>1999.0</v>
      </c>
      <c r="B9" s="70">
        <v>49.0</v>
      </c>
      <c r="C9" s="72">
        <v>50.0</v>
      </c>
    </row>
    <row r="10">
      <c r="A10" s="15">
        <v>2000.0</v>
      </c>
      <c r="B10" s="70">
        <v>12.0</v>
      </c>
      <c r="C10" s="72">
        <v>37.0</v>
      </c>
    </row>
    <row r="11">
      <c r="A11" s="15">
        <v>2001.0</v>
      </c>
      <c r="B11" s="70">
        <v>20.0</v>
      </c>
      <c r="C11" s="72">
        <v>49.0</v>
      </c>
    </row>
    <row r="12">
      <c r="A12" s="15">
        <v>2002.0</v>
      </c>
      <c r="B12" s="70">
        <v>41.0</v>
      </c>
      <c r="C12" s="72">
        <v>24.0</v>
      </c>
    </row>
    <row r="13">
      <c r="A13" s="15">
        <v>2003.0</v>
      </c>
      <c r="B13" s="70">
        <v>31.0</v>
      </c>
      <c r="C13" s="72">
        <v>50.0</v>
      </c>
    </row>
    <row r="14">
      <c r="A14" s="15">
        <v>2004.0</v>
      </c>
      <c r="B14" s="70">
        <v>46.0</v>
      </c>
      <c r="C14" s="72">
        <v>21.0</v>
      </c>
    </row>
    <row r="15">
      <c r="A15" s="15">
        <v>2005.0</v>
      </c>
      <c r="B15" s="70">
        <v>49.0</v>
      </c>
      <c r="C15" s="72">
        <v>14.0</v>
      </c>
    </row>
    <row r="16">
      <c r="A16" s="15">
        <v>2006.0</v>
      </c>
      <c r="B16" s="70">
        <v>45.0</v>
      </c>
      <c r="C16" s="72">
        <v>33.0</v>
      </c>
    </row>
    <row r="17">
      <c r="A17" s="15">
        <v>2007.0</v>
      </c>
      <c r="B17" s="70">
        <v>44.0</v>
      </c>
      <c r="C17" s="72">
        <v>16.0</v>
      </c>
    </row>
    <row r="18">
      <c r="A18" s="15">
        <v>2008.0</v>
      </c>
      <c r="B18" s="70">
        <v>45.0</v>
      </c>
      <c r="C18" s="72">
        <v>23.0</v>
      </c>
    </row>
    <row r="19">
      <c r="A19" s="15">
        <v>2009.0</v>
      </c>
      <c r="B19" s="70">
        <v>20.0</v>
      </c>
      <c r="C19" s="72">
        <v>22.0</v>
      </c>
    </row>
    <row r="20">
      <c r="A20" s="15">
        <v>2010.0</v>
      </c>
      <c r="B20" s="70">
        <v>15.0</v>
      </c>
      <c r="C20" s="72">
        <v>46.0</v>
      </c>
    </row>
    <row r="21">
      <c r="A21" s="15">
        <v>2011.0</v>
      </c>
      <c r="B21" s="70">
        <v>39.0</v>
      </c>
      <c r="C21" s="72">
        <v>24.0</v>
      </c>
    </row>
    <row r="22">
      <c r="A22" s="15">
        <v>2012.0</v>
      </c>
      <c r="B22" s="70">
        <v>23.0</v>
      </c>
      <c r="C22" s="75">
        <f>FORECAST(B22,C2:C21,B2:B21)</f>
        <v>35.06709695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43" t="s">
        <v>447</v>
      </c>
      <c r="C2" s="41"/>
      <c r="E2" s="43" t="s">
        <v>448</v>
      </c>
    </row>
    <row r="3">
      <c r="B3" s="43" t="s">
        <v>449</v>
      </c>
      <c r="E3" s="43" t="s">
        <v>450</v>
      </c>
    </row>
    <row r="4">
      <c r="B4" s="76" t="s">
        <v>451</v>
      </c>
      <c r="E4" s="43" t="s">
        <v>452</v>
      </c>
    </row>
    <row r="6">
      <c r="C6" s="56" t="s">
        <v>383</v>
      </c>
      <c r="D6" s="52" t="s">
        <v>447</v>
      </c>
      <c r="E6" s="52" t="s">
        <v>453</v>
      </c>
    </row>
    <row r="7">
      <c r="C7" s="36">
        <v>25.0</v>
      </c>
      <c r="D7" s="14">
        <f t="shared" ref="D7:D12" si="1">SQRT(C7)</f>
        <v>5</v>
      </c>
      <c r="E7" s="14">
        <f t="shared" ref="E7:E12" si="2">C7*C7</f>
        <v>625</v>
      </c>
    </row>
    <row r="8">
      <c r="C8" s="38">
        <v>36.0</v>
      </c>
      <c r="D8" s="14">
        <f t="shared" si="1"/>
        <v>6</v>
      </c>
      <c r="E8" s="14">
        <f t="shared" si="2"/>
        <v>1296</v>
      </c>
    </row>
    <row r="9">
      <c r="C9" s="38">
        <v>64.0</v>
      </c>
      <c r="D9" s="14">
        <f t="shared" si="1"/>
        <v>8</v>
      </c>
      <c r="E9" s="14">
        <f t="shared" si="2"/>
        <v>4096</v>
      </c>
    </row>
    <row r="10">
      <c r="C10" s="38">
        <v>16.0</v>
      </c>
      <c r="D10" s="14">
        <f t="shared" si="1"/>
        <v>4</v>
      </c>
      <c r="E10" s="14">
        <f t="shared" si="2"/>
        <v>256</v>
      </c>
    </row>
    <row r="11">
      <c r="C11" s="38">
        <v>9.0</v>
      </c>
      <c r="D11" s="14">
        <f t="shared" si="1"/>
        <v>3</v>
      </c>
      <c r="E11" s="14">
        <f t="shared" si="2"/>
        <v>81</v>
      </c>
    </row>
    <row r="12">
      <c r="C12" s="38">
        <v>81.0</v>
      </c>
      <c r="D12" s="14">
        <f t="shared" si="1"/>
        <v>9</v>
      </c>
      <c r="E12" s="14">
        <f t="shared" si="2"/>
        <v>6561</v>
      </c>
    </row>
    <row r="13">
      <c r="B13" s="77" t="s">
        <v>448</v>
      </c>
      <c r="C13" s="26">
        <f>SUMSQ(C7:C12)</f>
        <v>12915</v>
      </c>
      <c r="E13" s="26">
        <f>SUM(E7:E12)</f>
        <v>12915</v>
      </c>
      <c r="F13" s="14" t="b">
        <f>C13=E13</f>
        <v>1</v>
      </c>
    </row>
  </sheetData>
  <mergeCells count="2">
    <mergeCell ref="B3:C3"/>
    <mergeCell ref="B4:D4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43" t="s">
        <v>454</v>
      </c>
      <c r="C2" s="41"/>
      <c r="D2" s="41"/>
    </row>
    <row r="3">
      <c r="B3" s="43" t="s">
        <v>455</v>
      </c>
    </row>
    <row r="4">
      <c r="B4" s="43" t="s">
        <v>456</v>
      </c>
    </row>
    <row r="6">
      <c r="B6" s="57" t="s">
        <v>383</v>
      </c>
      <c r="C6" s="58" t="s">
        <v>428</v>
      </c>
      <c r="D6" s="58" t="s">
        <v>436</v>
      </c>
    </row>
    <row r="7">
      <c r="B7" s="61">
        <v>2.564</v>
      </c>
      <c r="C7" s="61">
        <v>2.0</v>
      </c>
      <c r="D7" s="14">
        <f t="shared" ref="D7:D13" si="1">TRUNC(B7,C7)</f>
        <v>2.56</v>
      </c>
    </row>
    <row r="8">
      <c r="B8" s="64">
        <v>45.989</v>
      </c>
      <c r="C8" s="64">
        <v>1.0</v>
      </c>
      <c r="D8" s="14">
        <f t="shared" si="1"/>
        <v>45.9</v>
      </c>
    </row>
    <row r="9">
      <c r="B9" s="64">
        <v>0.124</v>
      </c>
      <c r="C9" s="64">
        <v>2.0</v>
      </c>
      <c r="D9" s="14">
        <f t="shared" si="1"/>
        <v>0.12</v>
      </c>
    </row>
    <row r="10">
      <c r="B10" s="64">
        <v>6.98</v>
      </c>
      <c r="C10" s="64">
        <v>1.0</v>
      </c>
      <c r="D10" s="14">
        <f t="shared" si="1"/>
        <v>6.9</v>
      </c>
    </row>
    <row r="11">
      <c r="B11" s="64">
        <v>9.1234</v>
      </c>
      <c r="C11" s="64">
        <v>3.0</v>
      </c>
      <c r="D11" s="14">
        <f t="shared" si="1"/>
        <v>9.123</v>
      </c>
    </row>
    <row r="12">
      <c r="B12" s="64">
        <v>7.095</v>
      </c>
      <c r="C12" s="64">
        <v>1.0</v>
      </c>
      <c r="D12" s="14">
        <f t="shared" si="1"/>
        <v>7</v>
      </c>
    </row>
    <row r="13">
      <c r="B13" s="64">
        <v>2.673232</v>
      </c>
      <c r="C13" s="64">
        <v>4.0</v>
      </c>
      <c r="D13" s="14">
        <f t="shared" si="1"/>
        <v>2.6732</v>
      </c>
    </row>
  </sheetData>
  <mergeCells count="2">
    <mergeCell ref="B3:D3"/>
    <mergeCell ref="B4:D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9" t="s">
        <v>343</v>
      </c>
      <c r="C2" s="20" t="s">
        <v>344</v>
      </c>
      <c r="D2" s="20" t="s">
        <v>345</v>
      </c>
      <c r="E2" s="20" t="s">
        <v>346</v>
      </c>
      <c r="F2" s="20" t="s">
        <v>347</v>
      </c>
      <c r="G2" s="20" t="s">
        <v>348</v>
      </c>
      <c r="H2" s="20" t="s">
        <v>349</v>
      </c>
      <c r="I2" s="20" t="s">
        <v>350</v>
      </c>
      <c r="J2" s="20" t="s">
        <v>351</v>
      </c>
      <c r="K2" s="20" t="s">
        <v>352</v>
      </c>
      <c r="L2" s="20" t="s">
        <v>353</v>
      </c>
      <c r="M2" s="20" t="s">
        <v>354</v>
      </c>
      <c r="N2" s="20" t="s">
        <v>355</v>
      </c>
      <c r="O2" s="20" t="s">
        <v>356</v>
      </c>
      <c r="Q2" s="21" t="s">
        <v>357</v>
      </c>
    </row>
    <row r="3">
      <c r="B3" s="22" t="s">
        <v>358</v>
      </c>
      <c r="C3" s="23">
        <v>371.0</v>
      </c>
      <c r="D3" s="23">
        <v>130.0</v>
      </c>
      <c r="E3" s="23">
        <v>81.0</v>
      </c>
      <c r="F3" s="23">
        <v>273.0</v>
      </c>
      <c r="G3" s="23">
        <v>405.0</v>
      </c>
      <c r="H3" s="23">
        <v>470.0</v>
      </c>
      <c r="I3" s="23">
        <v>251.0</v>
      </c>
      <c r="J3" s="23">
        <v>185.0</v>
      </c>
      <c r="K3" s="23">
        <v>281.0</v>
      </c>
      <c r="L3" s="23">
        <v>32.0</v>
      </c>
      <c r="M3" s="23">
        <v>290.0</v>
      </c>
      <c r="N3" s="23">
        <v>345.0</v>
      </c>
      <c r="O3" s="23">
        <f t="shared" ref="O3:O17" si="1">SUM(C3:N3)</f>
        <v>3114</v>
      </c>
      <c r="Q3" s="24"/>
    </row>
    <row r="4">
      <c r="B4" s="22" t="s">
        <v>359</v>
      </c>
      <c r="C4" s="23">
        <v>451.0</v>
      </c>
      <c r="D4" s="23">
        <v>264.0</v>
      </c>
      <c r="E4" s="23">
        <v>308.0</v>
      </c>
      <c r="F4" s="23">
        <v>103.0</v>
      </c>
      <c r="G4" s="23">
        <v>283.0</v>
      </c>
      <c r="H4" s="23">
        <v>27.0</v>
      </c>
      <c r="I4" s="23">
        <v>58.0</v>
      </c>
      <c r="J4" s="23">
        <v>196.0</v>
      </c>
      <c r="K4" s="23">
        <v>164.0</v>
      </c>
      <c r="L4" s="23">
        <v>189.0</v>
      </c>
      <c r="M4" s="23">
        <v>361.0</v>
      </c>
      <c r="N4" s="23">
        <v>371.0</v>
      </c>
      <c r="O4" s="23">
        <f t="shared" si="1"/>
        <v>2775</v>
      </c>
      <c r="Q4" s="21" t="s">
        <v>360</v>
      </c>
    </row>
    <row r="5">
      <c r="B5" s="22" t="s">
        <v>358</v>
      </c>
      <c r="C5" s="23">
        <v>262.0</v>
      </c>
      <c r="D5" s="23">
        <v>143.0</v>
      </c>
      <c r="E5" s="23">
        <v>308.0</v>
      </c>
      <c r="F5" s="23">
        <v>294.0</v>
      </c>
      <c r="G5" s="23">
        <v>225.0</v>
      </c>
      <c r="H5" s="23">
        <v>219.0</v>
      </c>
      <c r="I5" s="23">
        <v>279.0</v>
      </c>
      <c r="J5" s="23">
        <v>155.0</v>
      </c>
      <c r="K5" s="23">
        <v>48.0</v>
      </c>
      <c r="L5" s="23">
        <v>239.0</v>
      </c>
      <c r="M5" s="23">
        <v>275.0</v>
      </c>
      <c r="N5" s="23">
        <v>361.0</v>
      </c>
      <c r="O5" s="23">
        <f t="shared" si="1"/>
        <v>2808</v>
      </c>
      <c r="Q5" s="24"/>
    </row>
    <row r="6">
      <c r="B6" s="22" t="s">
        <v>361</v>
      </c>
      <c r="C6" s="23">
        <v>372.0</v>
      </c>
      <c r="D6" s="23">
        <v>463.0</v>
      </c>
      <c r="E6" s="23">
        <v>336.0</v>
      </c>
      <c r="F6" s="23">
        <v>47.0</v>
      </c>
      <c r="G6" s="23">
        <v>189.0</v>
      </c>
      <c r="H6" s="23">
        <v>94.0</v>
      </c>
      <c r="I6" s="23">
        <v>127.0</v>
      </c>
      <c r="J6" s="23">
        <v>421.0</v>
      </c>
      <c r="K6" s="23">
        <v>365.0</v>
      </c>
      <c r="L6" s="23">
        <v>422.0</v>
      </c>
      <c r="M6" s="23">
        <v>430.0</v>
      </c>
      <c r="N6" s="23">
        <v>124.0</v>
      </c>
      <c r="O6" s="23">
        <f t="shared" si="1"/>
        <v>3390</v>
      </c>
      <c r="Q6" s="21" t="s">
        <v>362</v>
      </c>
    </row>
    <row r="7">
      <c r="B7" s="22" t="s">
        <v>363</v>
      </c>
      <c r="C7" s="23">
        <v>320.0</v>
      </c>
      <c r="D7" s="23">
        <v>59.0</v>
      </c>
      <c r="E7" s="23">
        <v>418.0</v>
      </c>
      <c r="F7" s="23">
        <v>494.0</v>
      </c>
      <c r="G7" s="23">
        <v>201.0</v>
      </c>
      <c r="H7" s="23">
        <v>99.0</v>
      </c>
      <c r="I7" s="23">
        <v>429.0</v>
      </c>
      <c r="J7" s="23">
        <v>199.0</v>
      </c>
      <c r="K7" s="23">
        <v>209.0</v>
      </c>
      <c r="L7" s="23">
        <v>414.0</v>
      </c>
      <c r="M7" s="23">
        <v>48.0</v>
      </c>
      <c r="N7" s="23">
        <v>214.0</v>
      </c>
      <c r="O7" s="23">
        <f t="shared" si="1"/>
        <v>3104</v>
      </c>
      <c r="Q7" s="24"/>
    </row>
    <row r="8">
      <c r="B8" s="22" t="s">
        <v>363</v>
      </c>
      <c r="C8" s="23">
        <v>489.0</v>
      </c>
      <c r="D8" s="23">
        <v>378.0</v>
      </c>
      <c r="E8" s="23">
        <v>127.0</v>
      </c>
      <c r="F8" s="23">
        <v>49.0</v>
      </c>
      <c r="G8" s="23">
        <v>201.0</v>
      </c>
      <c r="H8" s="23">
        <v>497.0</v>
      </c>
      <c r="I8" s="23">
        <v>346.0</v>
      </c>
      <c r="J8" s="23">
        <v>343.0</v>
      </c>
      <c r="K8" s="23">
        <v>399.0</v>
      </c>
      <c r="L8" s="23">
        <v>113.0</v>
      </c>
      <c r="M8" s="23">
        <v>98.0</v>
      </c>
      <c r="N8" s="23">
        <v>60.0</v>
      </c>
      <c r="O8" s="23">
        <f t="shared" si="1"/>
        <v>3100</v>
      </c>
      <c r="Q8" s="21" t="s">
        <v>364</v>
      </c>
    </row>
    <row r="9">
      <c r="B9" s="22" t="s">
        <v>361</v>
      </c>
      <c r="C9" s="23">
        <v>263.0</v>
      </c>
      <c r="D9" s="23">
        <v>133.0</v>
      </c>
      <c r="E9" s="23">
        <v>84.0</v>
      </c>
      <c r="F9" s="23">
        <v>137.0</v>
      </c>
      <c r="G9" s="23">
        <v>267.0</v>
      </c>
      <c r="H9" s="23">
        <v>193.0</v>
      </c>
      <c r="I9" s="23">
        <v>75.0</v>
      </c>
      <c r="J9" s="23">
        <v>277.0</v>
      </c>
      <c r="K9" s="23">
        <v>407.0</v>
      </c>
      <c r="L9" s="23">
        <v>249.0</v>
      </c>
      <c r="M9" s="23">
        <v>391.0</v>
      </c>
      <c r="N9" s="23">
        <v>292.0</v>
      </c>
      <c r="O9" s="23">
        <f t="shared" si="1"/>
        <v>2768</v>
      </c>
      <c r="Q9" s="24"/>
    </row>
    <row r="10">
      <c r="B10" s="22" t="s">
        <v>361</v>
      </c>
      <c r="C10" s="23">
        <v>161.0</v>
      </c>
      <c r="D10" s="23">
        <v>387.0</v>
      </c>
      <c r="E10" s="23">
        <v>399.0</v>
      </c>
      <c r="F10" s="23">
        <v>275.0</v>
      </c>
      <c r="G10" s="23">
        <v>99.0</v>
      </c>
      <c r="H10" s="23">
        <v>401.0</v>
      </c>
      <c r="I10" s="23">
        <v>423.0</v>
      </c>
      <c r="J10" s="23">
        <v>364.0</v>
      </c>
      <c r="K10" s="23">
        <v>492.0</v>
      </c>
      <c r="L10" s="23">
        <v>169.0</v>
      </c>
      <c r="M10" s="23">
        <v>37.0</v>
      </c>
      <c r="N10" s="23">
        <v>485.0</v>
      </c>
      <c r="O10" s="23">
        <f t="shared" si="1"/>
        <v>3692</v>
      </c>
      <c r="Q10" s="21" t="s">
        <v>365</v>
      </c>
    </row>
    <row r="11">
      <c r="B11" s="22" t="s">
        <v>363</v>
      </c>
      <c r="C11" s="23">
        <v>116.0</v>
      </c>
      <c r="D11" s="23">
        <v>158.0</v>
      </c>
      <c r="E11" s="23">
        <v>339.0</v>
      </c>
      <c r="F11" s="23">
        <v>274.0</v>
      </c>
      <c r="G11" s="23">
        <v>366.0</v>
      </c>
      <c r="H11" s="23">
        <v>178.0</v>
      </c>
      <c r="I11" s="23">
        <v>222.0</v>
      </c>
      <c r="J11" s="23">
        <v>451.0</v>
      </c>
      <c r="K11" s="23">
        <v>32.0</v>
      </c>
      <c r="L11" s="23">
        <v>166.0</v>
      </c>
      <c r="M11" s="23">
        <v>104.0</v>
      </c>
      <c r="N11" s="23">
        <v>60.0</v>
      </c>
      <c r="O11" s="23">
        <f t="shared" si="1"/>
        <v>2466</v>
      </c>
      <c r="Q11" s="24"/>
    </row>
    <row r="12">
      <c r="B12" s="22" t="s">
        <v>358</v>
      </c>
      <c r="C12" s="23">
        <v>70.0</v>
      </c>
      <c r="D12" s="23">
        <v>151.0</v>
      </c>
      <c r="E12" s="23">
        <v>206.0</v>
      </c>
      <c r="F12" s="23">
        <v>76.0</v>
      </c>
      <c r="G12" s="23">
        <v>356.0</v>
      </c>
      <c r="H12" s="23">
        <v>489.0</v>
      </c>
      <c r="I12" s="23">
        <v>447.0</v>
      </c>
      <c r="J12" s="23">
        <v>198.0</v>
      </c>
      <c r="K12" s="23">
        <v>265.0</v>
      </c>
      <c r="L12" s="23">
        <v>272.0</v>
      </c>
      <c r="M12" s="23">
        <v>235.0</v>
      </c>
      <c r="N12" s="23">
        <v>192.0</v>
      </c>
      <c r="O12" s="23">
        <f t="shared" si="1"/>
        <v>2957</v>
      </c>
      <c r="Q12" s="21" t="s">
        <v>366</v>
      </c>
    </row>
    <row r="13">
      <c r="B13" s="22" t="s">
        <v>358</v>
      </c>
      <c r="C13" s="23">
        <v>254.0</v>
      </c>
      <c r="D13" s="23">
        <v>168.0</v>
      </c>
      <c r="E13" s="23">
        <v>57.0</v>
      </c>
      <c r="F13" s="23">
        <v>357.0</v>
      </c>
      <c r="G13" s="23">
        <v>135.0</v>
      </c>
      <c r="H13" s="23">
        <v>51.0</v>
      </c>
      <c r="I13" s="23">
        <v>424.0</v>
      </c>
      <c r="J13" s="23">
        <v>451.0</v>
      </c>
      <c r="K13" s="23">
        <v>428.0</v>
      </c>
      <c r="L13" s="23">
        <v>112.0</v>
      </c>
      <c r="M13" s="23">
        <v>160.0</v>
      </c>
      <c r="N13" s="23">
        <v>476.0</v>
      </c>
      <c r="O13" s="23">
        <f t="shared" si="1"/>
        <v>3073</v>
      </c>
      <c r="Q13" s="24"/>
    </row>
    <row r="14">
      <c r="B14" s="22" t="s">
        <v>361</v>
      </c>
      <c r="C14" s="23">
        <v>232.0</v>
      </c>
      <c r="D14" s="23">
        <v>286.0</v>
      </c>
      <c r="E14" s="23">
        <v>320.0</v>
      </c>
      <c r="F14" s="23">
        <v>218.0</v>
      </c>
      <c r="G14" s="23">
        <v>241.0</v>
      </c>
      <c r="H14" s="23">
        <v>396.0</v>
      </c>
      <c r="I14" s="23">
        <v>407.0</v>
      </c>
      <c r="J14" s="23">
        <v>106.0</v>
      </c>
      <c r="K14" s="23">
        <v>369.0</v>
      </c>
      <c r="L14" s="23">
        <v>99.0</v>
      </c>
      <c r="M14" s="23">
        <v>149.0</v>
      </c>
      <c r="N14" s="23">
        <v>283.0</v>
      </c>
      <c r="O14" s="23">
        <f t="shared" si="1"/>
        <v>3106</v>
      </c>
      <c r="Q14" s="21" t="s">
        <v>367</v>
      </c>
    </row>
    <row r="15">
      <c r="B15" s="22" t="s">
        <v>359</v>
      </c>
      <c r="C15" s="23">
        <v>99.0</v>
      </c>
      <c r="D15" s="23">
        <v>223.0</v>
      </c>
      <c r="E15" s="23">
        <v>330.0</v>
      </c>
      <c r="F15" s="23">
        <v>231.0</v>
      </c>
      <c r="G15" s="23">
        <v>145.0</v>
      </c>
      <c r="H15" s="23">
        <v>174.0</v>
      </c>
      <c r="I15" s="23">
        <v>352.0</v>
      </c>
      <c r="J15" s="23">
        <v>99.0</v>
      </c>
      <c r="K15" s="23">
        <v>118.0</v>
      </c>
      <c r="L15" s="23">
        <v>149.0</v>
      </c>
      <c r="M15" s="23">
        <v>23.0</v>
      </c>
      <c r="N15" s="23">
        <v>162.0</v>
      </c>
      <c r="O15" s="23">
        <f t="shared" si="1"/>
        <v>2105</v>
      </c>
      <c r="Q15" s="24"/>
    </row>
    <row r="16">
      <c r="B16" s="22" t="s">
        <v>361</v>
      </c>
      <c r="C16" s="23">
        <v>32.0</v>
      </c>
      <c r="D16" s="23">
        <v>315.0</v>
      </c>
      <c r="E16" s="23">
        <v>261.0</v>
      </c>
      <c r="F16" s="23">
        <v>454.0</v>
      </c>
      <c r="G16" s="23">
        <v>403.0</v>
      </c>
      <c r="H16" s="23">
        <v>433.0</v>
      </c>
      <c r="I16" s="23">
        <v>57.0</v>
      </c>
      <c r="J16" s="23">
        <v>58.0</v>
      </c>
      <c r="K16" s="23">
        <v>477.0</v>
      </c>
      <c r="L16" s="23">
        <v>183.0</v>
      </c>
      <c r="M16" s="23">
        <v>335.0</v>
      </c>
      <c r="N16" s="23">
        <v>252.0</v>
      </c>
      <c r="O16" s="23">
        <f t="shared" si="1"/>
        <v>3260</v>
      </c>
      <c r="Q16" s="21" t="s">
        <v>368</v>
      </c>
    </row>
    <row r="17">
      <c r="B17" s="22" t="s">
        <v>359</v>
      </c>
      <c r="C17" s="23">
        <v>423.0</v>
      </c>
      <c r="D17" s="23">
        <v>26.0</v>
      </c>
      <c r="E17" s="23">
        <v>346.0</v>
      </c>
      <c r="F17" s="23">
        <v>128.0</v>
      </c>
      <c r="G17" s="23">
        <v>486.0</v>
      </c>
      <c r="H17" s="23">
        <v>376.0</v>
      </c>
      <c r="I17" s="23">
        <v>137.0</v>
      </c>
      <c r="J17" s="23">
        <v>177.0</v>
      </c>
      <c r="K17" s="23">
        <v>423.0</v>
      </c>
      <c r="L17" s="23">
        <v>126.0</v>
      </c>
      <c r="M17" s="23">
        <v>370.0</v>
      </c>
      <c r="N17" s="23">
        <v>49.0</v>
      </c>
      <c r="O17" s="23">
        <f t="shared" si="1"/>
        <v>3067</v>
      </c>
      <c r="Q17" s="24"/>
    </row>
    <row r="18">
      <c r="B18" s="25" t="s">
        <v>356</v>
      </c>
      <c r="C18" s="26">
        <f t="shared" ref="C18:O18" si="2">SUBTOTAL(9,C3:C17)</f>
        <v>3915</v>
      </c>
      <c r="D18" s="26">
        <f t="shared" si="2"/>
        <v>3284</v>
      </c>
      <c r="E18" s="26">
        <f t="shared" si="2"/>
        <v>3920</v>
      </c>
      <c r="F18" s="26">
        <f t="shared" si="2"/>
        <v>3410</v>
      </c>
      <c r="G18" s="26">
        <f t="shared" si="2"/>
        <v>4002</v>
      </c>
      <c r="H18" s="26">
        <f t="shared" si="2"/>
        <v>4097</v>
      </c>
      <c r="I18" s="26">
        <f t="shared" si="2"/>
        <v>4034</v>
      </c>
      <c r="J18" s="26">
        <f t="shared" si="2"/>
        <v>3680</v>
      </c>
      <c r="K18" s="26">
        <f t="shared" si="2"/>
        <v>4477</v>
      </c>
      <c r="L18" s="26">
        <f t="shared" si="2"/>
        <v>2934</v>
      </c>
      <c r="M18" s="26">
        <f t="shared" si="2"/>
        <v>3306</v>
      </c>
      <c r="N18" s="26">
        <f t="shared" si="2"/>
        <v>3726</v>
      </c>
      <c r="O18" s="26">
        <f t="shared" si="2"/>
        <v>44785</v>
      </c>
      <c r="Q18" s="21" t="s">
        <v>369</v>
      </c>
    </row>
    <row r="19">
      <c r="B19" s="27" t="s">
        <v>370</v>
      </c>
      <c r="C19" s="26">
        <f t="shared" ref="C19:O19" si="3">SUBTOTAL(1,C3:C17)</f>
        <v>261</v>
      </c>
      <c r="D19" s="26">
        <f t="shared" si="3"/>
        <v>218.9333333</v>
      </c>
      <c r="E19" s="26">
        <f t="shared" si="3"/>
        <v>261.3333333</v>
      </c>
      <c r="F19" s="26">
        <f t="shared" si="3"/>
        <v>227.3333333</v>
      </c>
      <c r="G19" s="26">
        <f t="shared" si="3"/>
        <v>266.8</v>
      </c>
      <c r="H19" s="26">
        <f t="shared" si="3"/>
        <v>273.1333333</v>
      </c>
      <c r="I19" s="26">
        <f t="shared" si="3"/>
        <v>268.9333333</v>
      </c>
      <c r="J19" s="26">
        <f t="shared" si="3"/>
        <v>245.3333333</v>
      </c>
      <c r="K19" s="26">
        <f t="shared" si="3"/>
        <v>298.4666667</v>
      </c>
      <c r="L19" s="26">
        <f t="shared" si="3"/>
        <v>195.6</v>
      </c>
      <c r="M19" s="26">
        <f t="shared" si="3"/>
        <v>220.4</v>
      </c>
      <c r="N19" s="26">
        <f t="shared" si="3"/>
        <v>248.4</v>
      </c>
      <c r="O19" s="26">
        <f t="shared" si="3"/>
        <v>2985.666667</v>
      </c>
      <c r="Q19" s="24"/>
    </row>
    <row r="20">
      <c r="B20" s="27" t="s">
        <v>371</v>
      </c>
      <c r="C20" s="26">
        <f t="shared" ref="C20:O20" si="4">SUBTOTAL(2,C3:C17)</f>
        <v>15</v>
      </c>
      <c r="D20" s="26">
        <f t="shared" si="4"/>
        <v>15</v>
      </c>
      <c r="E20" s="26">
        <f t="shared" si="4"/>
        <v>15</v>
      </c>
      <c r="F20" s="26">
        <f t="shared" si="4"/>
        <v>15</v>
      </c>
      <c r="G20" s="26">
        <f t="shared" si="4"/>
        <v>15</v>
      </c>
      <c r="H20" s="26">
        <f t="shared" si="4"/>
        <v>15</v>
      </c>
      <c r="I20" s="26">
        <f t="shared" si="4"/>
        <v>15</v>
      </c>
      <c r="J20" s="26">
        <f t="shared" si="4"/>
        <v>15</v>
      </c>
      <c r="K20" s="26">
        <f t="shared" si="4"/>
        <v>15</v>
      </c>
      <c r="L20" s="26">
        <f t="shared" si="4"/>
        <v>15</v>
      </c>
      <c r="M20" s="26">
        <f t="shared" si="4"/>
        <v>15</v>
      </c>
      <c r="N20" s="26">
        <f t="shared" si="4"/>
        <v>15</v>
      </c>
      <c r="O20" s="26">
        <f t="shared" si="4"/>
        <v>15</v>
      </c>
      <c r="Q20" s="21" t="s">
        <v>372</v>
      </c>
    </row>
    <row r="21">
      <c r="B21" s="27" t="s">
        <v>373</v>
      </c>
      <c r="C21" s="26">
        <f t="shared" ref="C21:O21" si="5">SUBTOTAL(4,C3:C17)</f>
        <v>489</v>
      </c>
      <c r="D21" s="26">
        <f t="shared" si="5"/>
        <v>463</v>
      </c>
      <c r="E21" s="26">
        <f t="shared" si="5"/>
        <v>418</v>
      </c>
      <c r="F21" s="26">
        <f t="shared" si="5"/>
        <v>494</v>
      </c>
      <c r="G21" s="26">
        <f t="shared" si="5"/>
        <v>486</v>
      </c>
      <c r="H21" s="26">
        <f t="shared" si="5"/>
        <v>497</v>
      </c>
      <c r="I21" s="26">
        <f t="shared" si="5"/>
        <v>447</v>
      </c>
      <c r="J21" s="26">
        <f t="shared" si="5"/>
        <v>451</v>
      </c>
      <c r="K21" s="26">
        <f t="shared" si="5"/>
        <v>492</v>
      </c>
      <c r="L21" s="26">
        <f t="shared" si="5"/>
        <v>422</v>
      </c>
      <c r="M21" s="26">
        <f t="shared" si="5"/>
        <v>430</v>
      </c>
      <c r="N21" s="26">
        <f t="shared" si="5"/>
        <v>485</v>
      </c>
      <c r="O21" s="26">
        <f t="shared" si="5"/>
        <v>3692</v>
      </c>
      <c r="Q21" s="24"/>
    </row>
    <row r="22">
      <c r="B22" s="27" t="s">
        <v>374</v>
      </c>
      <c r="C22" s="26">
        <f t="shared" ref="C22:O22" si="6">SUBTOTAL(5,C3:C17)</f>
        <v>32</v>
      </c>
      <c r="D22" s="26">
        <f t="shared" si="6"/>
        <v>26</v>
      </c>
      <c r="E22" s="26">
        <f t="shared" si="6"/>
        <v>57</v>
      </c>
      <c r="F22" s="26">
        <f t="shared" si="6"/>
        <v>47</v>
      </c>
      <c r="G22" s="26">
        <f t="shared" si="6"/>
        <v>99</v>
      </c>
      <c r="H22" s="26">
        <f t="shared" si="6"/>
        <v>27</v>
      </c>
      <c r="I22" s="26">
        <f t="shared" si="6"/>
        <v>57</v>
      </c>
      <c r="J22" s="26">
        <f t="shared" si="6"/>
        <v>58</v>
      </c>
      <c r="K22" s="26">
        <f t="shared" si="6"/>
        <v>32</v>
      </c>
      <c r="L22" s="26">
        <f t="shared" si="6"/>
        <v>32</v>
      </c>
      <c r="M22" s="26">
        <f t="shared" si="6"/>
        <v>23</v>
      </c>
      <c r="N22" s="26">
        <f t="shared" si="6"/>
        <v>49</v>
      </c>
      <c r="O22" s="26">
        <f t="shared" si="6"/>
        <v>2105</v>
      </c>
      <c r="Q22" s="21" t="s">
        <v>375</v>
      </c>
    </row>
    <row r="23">
      <c r="Q23" s="26"/>
      <c r="R23" s="26"/>
      <c r="S23" s="26"/>
      <c r="T23" s="26"/>
      <c r="V23" s="26"/>
      <c r="W23" s="26"/>
      <c r="X23" s="26"/>
      <c r="Y23" s="26"/>
      <c r="Z23" s="26"/>
    </row>
  </sheetData>
  <autoFilter ref="$B$2:$O$2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343</v>
      </c>
      <c r="B1" s="20" t="s">
        <v>344</v>
      </c>
      <c r="C1" s="20" t="s">
        <v>345</v>
      </c>
      <c r="D1" s="20" t="s">
        <v>346</v>
      </c>
      <c r="E1" s="28" t="s">
        <v>376</v>
      </c>
    </row>
    <row r="2">
      <c r="A2" s="29" t="s">
        <v>358</v>
      </c>
      <c r="B2" s="30">
        <v>371.0</v>
      </c>
      <c r="C2" s="30">
        <v>130.0</v>
      </c>
      <c r="D2" s="30">
        <v>81.0</v>
      </c>
      <c r="E2" s="16">
        <f t="shared" ref="E2:E16" si="1">PRODUCT(B2,C2,D2)</f>
        <v>3906630</v>
      </c>
      <c r="F2" s="31"/>
    </row>
    <row r="3">
      <c r="A3" s="22" t="s">
        <v>359</v>
      </c>
      <c r="B3" s="23">
        <v>451.0</v>
      </c>
      <c r="C3" s="23">
        <v>264.0</v>
      </c>
      <c r="D3" s="23">
        <v>308.0</v>
      </c>
      <c r="E3" s="16">
        <f t="shared" si="1"/>
        <v>36671712</v>
      </c>
    </row>
    <row r="4">
      <c r="A4" s="22" t="s">
        <v>358</v>
      </c>
      <c r="B4" s="23">
        <v>262.0</v>
      </c>
      <c r="C4" s="23">
        <v>143.0</v>
      </c>
      <c r="D4" s="23">
        <v>308.0</v>
      </c>
      <c r="E4" s="16">
        <f t="shared" si="1"/>
        <v>11539528</v>
      </c>
    </row>
    <row r="5">
      <c r="A5" s="22" t="s">
        <v>361</v>
      </c>
      <c r="B5" s="23">
        <v>372.0</v>
      </c>
      <c r="C5" s="23">
        <v>463.0</v>
      </c>
      <c r="D5" s="23">
        <v>336.0</v>
      </c>
      <c r="E5" s="16">
        <f t="shared" si="1"/>
        <v>57871296</v>
      </c>
    </row>
    <row r="6">
      <c r="A6" s="22" t="s">
        <v>363</v>
      </c>
      <c r="B6" s="23">
        <v>320.0</v>
      </c>
      <c r="C6" s="23">
        <v>59.0</v>
      </c>
      <c r="D6" s="23">
        <v>418.0</v>
      </c>
      <c r="E6" s="16">
        <f t="shared" si="1"/>
        <v>7891840</v>
      </c>
    </row>
    <row r="7">
      <c r="A7" s="22" t="s">
        <v>363</v>
      </c>
      <c r="B7" s="23">
        <v>489.0</v>
      </c>
      <c r="C7" s="23">
        <v>378.0</v>
      </c>
      <c r="D7" s="23">
        <v>127.0</v>
      </c>
      <c r="E7" s="16">
        <f t="shared" si="1"/>
        <v>23474934</v>
      </c>
    </row>
    <row r="8">
      <c r="A8" s="22" t="s">
        <v>361</v>
      </c>
      <c r="B8" s="23">
        <v>263.0</v>
      </c>
      <c r="C8" s="23">
        <v>133.0</v>
      </c>
      <c r="D8" s="23">
        <v>84.0</v>
      </c>
      <c r="E8" s="16">
        <f t="shared" si="1"/>
        <v>2938236</v>
      </c>
    </row>
    <row r="9">
      <c r="A9" s="22" t="s">
        <v>361</v>
      </c>
      <c r="B9" s="23">
        <v>161.0</v>
      </c>
      <c r="C9" s="23">
        <v>387.0</v>
      </c>
      <c r="D9" s="23">
        <v>399.0</v>
      </c>
      <c r="E9" s="16">
        <f t="shared" si="1"/>
        <v>24860493</v>
      </c>
    </row>
    <row r="10">
      <c r="A10" s="22" t="s">
        <v>363</v>
      </c>
      <c r="B10" s="23">
        <v>116.0</v>
      </c>
      <c r="C10" s="23">
        <v>158.0</v>
      </c>
      <c r="D10" s="23">
        <v>339.0</v>
      </c>
      <c r="E10" s="16">
        <f t="shared" si="1"/>
        <v>6213192</v>
      </c>
    </row>
    <row r="11">
      <c r="A11" s="22" t="s">
        <v>358</v>
      </c>
      <c r="B11" s="23">
        <v>70.0</v>
      </c>
      <c r="C11" s="23">
        <v>151.0</v>
      </c>
      <c r="D11" s="23">
        <v>206.0</v>
      </c>
      <c r="E11" s="16">
        <f t="shared" si="1"/>
        <v>2177420</v>
      </c>
    </row>
    <row r="12">
      <c r="A12" s="22" t="s">
        <v>358</v>
      </c>
      <c r="B12" s="23">
        <v>254.0</v>
      </c>
      <c r="C12" s="23">
        <v>168.0</v>
      </c>
      <c r="D12" s="23">
        <v>57.0</v>
      </c>
      <c r="E12" s="16">
        <f t="shared" si="1"/>
        <v>2432304</v>
      </c>
    </row>
    <row r="13">
      <c r="A13" s="22" t="s">
        <v>361</v>
      </c>
      <c r="B13" s="23">
        <v>232.0</v>
      </c>
      <c r="C13" s="23">
        <v>286.0</v>
      </c>
      <c r="D13" s="23">
        <v>320.0</v>
      </c>
      <c r="E13" s="16">
        <f t="shared" si="1"/>
        <v>21232640</v>
      </c>
    </row>
    <row r="14">
      <c r="A14" s="22" t="s">
        <v>359</v>
      </c>
      <c r="B14" s="23">
        <v>99.0</v>
      </c>
      <c r="C14" s="23">
        <v>223.0</v>
      </c>
      <c r="D14" s="23">
        <v>330.0</v>
      </c>
      <c r="E14" s="16">
        <f t="shared" si="1"/>
        <v>7285410</v>
      </c>
    </row>
    <row r="15">
      <c r="A15" s="22" t="s">
        <v>361</v>
      </c>
      <c r="B15" s="23">
        <v>32.0</v>
      </c>
      <c r="C15" s="23">
        <v>315.0</v>
      </c>
      <c r="D15" s="23">
        <v>261.0</v>
      </c>
      <c r="E15" s="16">
        <f t="shared" si="1"/>
        <v>2630880</v>
      </c>
    </row>
    <row r="16">
      <c r="A16" s="22" t="s">
        <v>359</v>
      </c>
      <c r="B16" s="23">
        <v>423.0</v>
      </c>
      <c r="C16" s="23">
        <v>26.0</v>
      </c>
      <c r="D16" s="23">
        <v>346.0</v>
      </c>
      <c r="E16" s="16">
        <f t="shared" si="1"/>
        <v>3805308</v>
      </c>
    </row>
    <row r="17">
      <c r="A17" s="32" t="s">
        <v>377</v>
      </c>
      <c r="C17" s="26">
        <f>SUMPRODUCT(B2:B16,C2:C16,D2:D16)</f>
        <v>214931823</v>
      </c>
      <c r="E17" s="33">
        <f>SUM(E2:E16)</f>
        <v>214931823</v>
      </c>
      <c r="F17" s="14" t="b">
        <f>C17=E17</f>
        <v>1</v>
      </c>
    </row>
    <row r="18">
      <c r="E18" s="16"/>
    </row>
    <row r="19">
      <c r="E19" s="16"/>
    </row>
    <row r="20">
      <c r="E20" s="16"/>
    </row>
    <row r="21">
      <c r="E21" s="16"/>
    </row>
    <row r="22">
      <c r="E22" s="16"/>
    </row>
    <row r="23">
      <c r="E23" s="16"/>
    </row>
    <row r="24">
      <c r="E24" s="16"/>
    </row>
    <row r="25">
      <c r="E25" s="16"/>
    </row>
    <row r="26">
      <c r="E26" s="16"/>
    </row>
    <row r="27">
      <c r="E27" s="16"/>
    </row>
    <row r="28">
      <c r="E28" s="16"/>
    </row>
    <row r="29">
      <c r="E29" s="16"/>
    </row>
    <row r="30">
      <c r="E30" s="16"/>
    </row>
    <row r="31">
      <c r="E31" s="16"/>
    </row>
    <row r="32">
      <c r="E32" s="16"/>
    </row>
    <row r="33">
      <c r="E33" s="16"/>
    </row>
    <row r="34">
      <c r="E34" s="16"/>
    </row>
    <row r="35">
      <c r="E35" s="16"/>
    </row>
    <row r="36">
      <c r="E36" s="16"/>
    </row>
    <row r="37">
      <c r="E37" s="16"/>
    </row>
    <row r="38">
      <c r="E38" s="16"/>
    </row>
    <row r="39">
      <c r="E39" s="16"/>
    </row>
    <row r="40">
      <c r="E40" s="16"/>
    </row>
    <row r="41">
      <c r="E41" s="16"/>
    </row>
    <row r="42">
      <c r="E42" s="16"/>
    </row>
    <row r="43">
      <c r="E43" s="16"/>
    </row>
    <row r="44">
      <c r="E44" s="16"/>
    </row>
    <row r="45">
      <c r="E45" s="16"/>
    </row>
    <row r="46">
      <c r="E46" s="16"/>
    </row>
    <row r="47">
      <c r="E47" s="16"/>
    </row>
    <row r="48">
      <c r="E48" s="16"/>
    </row>
    <row r="49">
      <c r="E49" s="16"/>
    </row>
    <row r="50">
      <c r="E50" s="16"/>
    </row>
    <row r="51">
      <c r="E51" s="16"/>
    </row>
    <row r="52">
      <c r="E52" s="16"/>
    </row>
    <row r="53">
      <c r="E53" s="16"/>
    </row>
    <row r="54">
      <c r="E54" s="16"/>
    </row>
    <row r="55">
      <c r="E55" s="16"/>
    </row>
    <row r="56">
      <c r="E56" s="16"/>
    </row>
    <row r="57">
      <c r="E57" s="16"/>
    </row>
    <row r="58">
      <c r="E58" s="16"/>
    </row>
    <row r="59">
      <c r="E59" s="16"/>
    </row>
    <row r="60">
      <c r="E60" s="16"/>
    </row>
    <row r="61">
      <c r="E61" s="16"/>
    </row>
    <row r="62">
      <c r="E62" s="16"/>
    </row>
    <row r="63">
      <c r="E63" s="16"/>
    </row>
    <row r="64">
      <c r="E64" s="16"/>
    </row>
    <row r="65">
      <c r="E65" s="16"/>
    </row>
    <row r="66">
      <c r="E66" s="16"/>
    </row>
    <row r="67">
      <c r="E67" s="16"/>
    </row>
    <row r="68">
      <c r="E68" s="16"/>
    </row>
    <row r="69">
      <c r="E69" s="16"/>
    </row>
    <row r="70">
      <c r="E70" s="16"/>
    </row>
    <row r="71">
      <c r="E71" s="16"/>
    </row>
    <row r="72">
      <c r="E72" s="16"/>
    </row>
    <row r="73">
      <c r="E73" s="16"/>
    </row>
    <row r="74">
      <c r="E74" s="16"/>
    </row>
    <row r="75">
      <c r="E75" s="16"/>
    </row>
    <row r="76">
      <c r="E76" s="16"/>
    </row>
    <row r="77">
      <c r="E77" s="16"/>
    </row>
    <row r="78">
      <c r="E78" s="16"/>
    </row>
    <row r="79">
      <c r="E79" s="16"/>
    </row>
    <row r="80">
      <c r="E80" s="16"/>
    </row>
    <row r="81">
      <c r="E81" s="16"/>
    </row>
    <row r="82">
      <c r="E82" s="16"/>
    </row>
    <row r="83">
      <c r="E83" s="16"/>
    </row>
    <row r="84">
      <c r="E84" s="16"/>
    </row>
    <row r="85">
      <c r="E85" s="16"/>
    </row>
    <row r="86">
      <c r="E86" s="16"/>
    </row>
    <row r="87">
      <c r="E87" s="16"/>
    </row>
    <row r="88">
      <c r="E88" s="16"/>
    </row>
    <row r="89">
      <c r="E89" s="16"/>
    </row>
    <row r="90">
      <c r="E90" s="16"/>
    </row>
    <row r="91">
      <c r="E91" s="16"/>
    </row>
    <row r="92">
      <c r="E92" s="16"/>
    </row>
    <row r="93">
      <c r="E93" s="16"/>
    </row>
    <row r="94">
      <c r="E94" s="16"/>
    </row>
    <row r="95">
      <c r="E95" s="16"/>
    </row>
    <row r="96">
      <c r="E96" s="16"/>
    </row>
    <row r="97">
      <c r="E97" s="16"/>
    </row>
    <row r="98">
      <c r="E98" s="16"/>
    </row>
    <row r="99">
      <c r="E99" s="16"/>
    </row>
    <row r="100">
      <c r="E100" s="16"/>
    </row>
    <row r="101">
      <c r="E101" s="16"/>
    </row>
    <row r="102">
      <c r="E102" s="16"/>
    </row>
    <row r="103">
      <c r="E103" s="16"/>
    </row>
    <row r="104">
      <c r="E104" s="16"/>
    </row>
    <row r="105">
      <c r="E105" s="16"/>
    </row>
    <row r="106">
      <c r="E106" s="16"/>
    </row>
    <row r="107">
      <c r="E107" s="16"/>
    </row>
    <row r="108">
      <c r="E108" s="16"/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4" t="s">
        <v>378</v>
      </c>
      <c r="B2" s="34" t="s">
        <v>379</v>
      </c>
      <c r="C2" s="34" t="s">
        <v>380</v>
      </c>
      <c r="D2" s="34" t="s">
        <v>381</v>
      </c>
      <c r="E2" s="34" t="s">
        <v>382</v>
      </c>
      <c r="F2" s="35"/>
    </row>
    <row r="3">
      <c r="A3" s="36">
        <v>23.4</v>
      </c>
      <c r="B3" s="14">
        <f t="shared" ref="B3:B11" si="1">ROUND(A3,0)</f>
        <v>23</v>
      </c>
      <c r="C3" s="14">
        <f t="shared" ref="C3:C11" si="2">ROUNDDOWN(A3,0)</f>
        <v>23</v>
      </c>
      <c r="D3" s="14">
        <f t="shared" ref="D3:D11" si="3">ROUNDUP(A3,0)</f>
        <v>24</v>
      </c>
      <c r="E3" s="37">
        <f t="shared" ref="E3:E11" si="4">FLOOR(A3,1)</f>
        <v>23</v>
      </c>
    </row>
    <row r="4">
      <c r="A4" s="38">
        <v>45.9</v>
      </c>
      <c r="B4" s="14">
        <f t="shared" si="1"/>
        <v>46</v>
      </c>
      <c r="C4" s="14">
        <f t="shared" si="2"/>
        <v>45</v>
      </c>
      <c r="D4" s="14">
        <f t="shared" si="3"/>
        <v>46</v>
      </c>
      <c r="E4" s="37">
        <f t="shared" si="4"/>
        <v>45</v>
      </c>
    </row>
    <row r="5">
      <c r="A5" s="38">
        <v>44.9</v>
      </c>
      <c r="B5" s="14">
        <f t="shared" si="1"/>
        <v>45</v>
      </c>
      <c r="C5" s="14">
        <f t="shared" si="2"/>
        <v>44</v>
      </c>
      <c r="D5" s="14">
        <f t="shared" si="3"/>
        <v>45</v>
      </c>
      <c r="E5" s="37">
        <f t="shared" si="4"/>
        <v>44</v>
      </c>
    </row>
    <row r="6">
      <c r="A6" s="38">
        <v>12.5</v>
      </c>
      <c r="B6" s="14">
        <f t="shared" si="1"/>
        <v>13</v>
      </c>
      <c r="C6" s="14">
        <f t="shared" si="2"/>
        <v>12</v>
      </c>
      <c r="D6" s="14">
        <f t="shared" si="3"/>
        <v>13</v>
      </c>
      <c r="E6" s="37">
        <f t="shared" si="4"/>
        <v>12</v>
      </c>
    </row>
    <row r="7">
      <c r="A7" s="38">
        <v>33.4</v>
      </c>
      <c r="B7" s="14">
        <f t="shared" si="1"/>
        <v>33</v>
      </c>
      <c r="C7" s="14">
        <f t="shared" si="2"/>
        <v>33</v>
      </c>
      <c r="D7" s="14">
        <f t="shared" si="3"/>
        <v>34</v>
      </c>
      <c r="E7" s="37">
        <f t="shared" si="4"/>
        <v>33</v>
      </c>
    </row>
    <row r="8">
      <c r="A8" s="38">
        <v>89.1</v>
      </c>
      <c r="B8" s="14">
        <f t="shared" si="1"/>
        <v>89</v>
      </c>
      <c r="C8" s="14">
        <f t="shared" si="2"/>
        <v>89</v>
      </c>
      <c r="D8" s="14">
        <f t="shared" si="3"/>
        <v>90</v>
      </c>
      <c r="E8" s="37">
        <f t="shared" si="4"/>
        <v>89</v>
      </c>
    </row>
    <row r="9">
      <c r="A9" s="38">
        <v>0.6</v>
      </c>
      <c r="B9" s="14">
        <f t="shared" si="1"/>
        <v>1</v>
      </c>
      <c r="C9" s="14">
        <f t="shared" si="2"/>
        <v>0</v>
      </c>
      <c r="D9" s="14">
        <f t="shared" si="3"/>
        <v>1</v>
      </c>
      <c r="E9" s="37">
        <f t="shared" si="4"/>
        <v>0</v>
      </c>
    </row>
    <row r="10">
      <c r="A10" s="38">
        <v>22.9</v>
      </c>
      <c r="B10" s="14">
        <f t="shared" si="1"/>
        <v>23</v>
      </c>
      <c r="C10" s="14">
        <f t="shared" si="2"/>
        <v>22</v>
      </c>
      <c r="D10" s="14">
        <f t="shared" si="3"/>
        <v>23</v>
      </c>
      <c r="E10" s="37">
        <f t="shared" si="4"/>
        <v>22</v>
      </c>
    </row>
    <row r="11">
      <c r="A11" s="38">
        <v>0.4</v>
      </c>
      <c r="B11" s="14">
        <f t="shared" si="1"/>
        <v>0</v>
      </c>
      <c r="C11" s="14">
        <f t="shared" si="2"/>
        <v>0</v>
      </c>
      <c r="D11" s="14">
        <f t="shared" si="3"/>
        <v>1</v>
      </c>
      <c r="E11" s="37">
        <f t="shared" si="4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9" t="s">
        <v>383</v>
      </c>
      <c r="B2" s="40" t="s">
        <v>384</v>
      </c>
      <c r="C2" s="40" t="s">
        <v>385</v>
      </c>
      <c r="D2" s="40" t="s">
        <v>384</v>
      </c>
      <c r="E2" s="40" t="s">
        <v>384</v>
      </c>
      <c r="F2" s="34" t="s">
        <v>386</v>
      </c>
      <c r="G2" s="34" t="s">
        <v>386</v>
      </c>
      <c r="H2" s="34" t="s">
        <v>386</v>
      </c>
      <c r="I2" s="41"/>
      <c r="J2" s="41"/>
      <c r="K2" s="41"/>
      <c r="L2" s="41"/>
      <c r="M2" s="41"/>
      <c r="N2" s="41"/>
      <c r="O2" s="41"/>
    </row>
    <row r="3">
      <c r="A3" s="42">
        <v>23.1</v>
      </c>
      <c r="B3" s="14">
        <f t="shared" ref="B3:B8" si="1">CEILING(A3,1)</f>
        <v>24</v>
      </c>
      <c r="C3" s="14">
        <f t="shared" ref="C3:C8" si="2">EVEN(A3)</f>
        <v>24</v>
      </c>
      <c r="D3" s="14">
        <f t="shared" ref="D3:D8" si="3">CEILING(A3,10)</f>
        <v>30</v>
      </c>
      <c r="E3" s="14">
        <f t="shared" ref="E3:E8" si="4">CEILING(A3,100) </f>
        <v>100</v>
      </c>
      <c r="F3" s="14">
        <f t="shared" ref="F3:F8" si="5">CEILING(A3,50)</f>
        <v>50</v>
      </c>
      <c r="G3" s="14">
        <f t="shared" ref="G3:G8" si="6">CEILING($A$3:$A$8,5)</f>
        <v>25</v>
      </c>
      <c r="H3" s="43" t="s">
        <v>387</v>
      </c>
      <c r="K3" s="41"/>
      <c r="L3" s="41"/>
      <c r="M3" s="41"/>
      <c r="N3" s="41"/>
      <c r="O3" s="41"/>
    </row>
    <row r="4">
      <c r="A4" s="44">
        <v>25.9</v>
      </c>
      <c r="B4" s="14">
        <f t="shared" si="1"/>
        <v>26</v>
      </c>
      <c r="C4" s="14">
        <f t="shared" si="2"/>
        <v>26</v>
      </c>
      <c r="D4" s="14">
        <f t="shared" si="3"/>
        <v>30</v>
      </c>
      <c r="E4" s="14">
        <f t="shared" si="4"/>
        <v>100</v>
      </c>
      <c r="F4" s="14">
        <f t="shared" si="5"/>
        <v>50</v>
      </c>
      <c r="G4" s="14">
        <f t="shared" si="6"/>
        <v>30</v>
      </c>
      <c r="H4" s="43" t="s">
        <v>388</v>
      </c>
    </row>
    <row r="5">
      <c r="A5" s="44">
        <v>-22.5</v>
      </c>
      <c r="B5" s="14">
        <f t="shared" si="1"/>
        <v>-22</v>
      </c>
      <c r="C5" s="14">
        <f t="shared" si="2"/>
        <v>-24</v>
      </c>
      <c r="D5" s="14">
        <f t="shared" si="3"/>
        <v>-20</v>
      </c>
      <c r="E5" s="14">
        <f t="shared" si="4"/>
        <v>0</v>
      </c>
      <c r="F5" s="14">
        <f t="shared" si="5"/>
        <v>0</v>
      </c>
      <c r="G5" s="14">
        <f t="shared" si="6"/>
        <v>-20</v>
      </c>
    </row>
    <row r="6">
      <c r="A6" s="44">
        <v>-45.3</v>
      </c>
      <c r="B6" s="14">
        <f t="shared" si="1"/>
        <v>-45</v>
      </c>
      <c r="C6" s="14">
        <f t="shared" si="2"/>
        <v>-46</v>
      </c>
      <c r="D6" s="14">
        <f t="shared" si="3"/>
        <v>-40</v>
      </c>
      <c r="E6" s="14">
        <f t="shared" si="4"/>
        <v>0</v>
      </c>
      <c r="F6" s="14">
        <f t="shared" si="5"/>
        <v>0</v>
      </c>
      <c r="G6" s="14">
        <f t="shared" si="6"/>
        <v>-45</v>
      </c>
      <c r="H6" s="45" t="s">
        <v>385</v>
      </c>
      <c r="I6" s="41"/>
      <c r="J6" s="41"/>
      <c r="K6" s="41"/>
      <c r="L6" s="41"/>
    </row>
    <row r="7">
      <c r="A7" s="44">
        <v>36.4</v>
      </c>
      <c r="B7" s="14">
        <f t="shared" si="1"/>
        <v>37</v>
      </c>
      <c r="C7" s="14">
        <f t="shared" si="2"/>
        <v>38</v>
      </c>
      <c r="D7" s="14">
        <f t="shared" si="3"/>
        <v>40</v>
      </c>
      <c r="E7" s="14">
        <f t="shared" si="4"/>
        <v>100</v>
      </c>
      <c r="F7" s="14">
        <f t="shared" si="5"/>
        <v>50</v>
      </c>
      <c r="G7" s="14">
        <f t="shared" si="6"/>
        <v>40</v>
      </c>
      <c r="H7" s="46" t="s">
        <v>389</v>
      </c>
      <c r="J7" s="41"/>
      <c r="K7" s="41"/>
      <c r="L7" s="41"/>
    </row>
    <row r="8">
      <c r="A8" s="44">
        <v>12.7</v>
      </c>
      <c r="B8" s="14">
        <f t="shared" si="1"/>
        <v>13</v>
      </c>
      <c r="C8" s="14">
        <f t="shared" si="2"/>
        <v>14</v>
      </c>
      <c r="D8" s="14">
        <f t="shared" si="3"/>
        <v>20</v>
      </c>
      <c r="E8" s="14">
        <f t="shared" si="4"/>
        <v>100</v>
      </c>
      <c r="F8" s="14">
        <f t="shared" si="5"/>
        <v>50</v>
      </c>
      <c r="G8" s="14">
        <f t="shared" si="6"/>
        <v>15</v>
      </c>
      <c r="H8" s="46" t="s">
        <v>390</v>
      </c>
    </row>
  </sheetData>
  <mergeCells count="4">
    <mergeCell ref="H3:J3"/>
    <mergeCell ref="H4:O4"/>
    <mergeCell ref="H7:I7"/>
    <mergeCell ref="H8:L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32" t="s">
        <v>391</v>
      </c>
      <c r="C1" s="47" t="s">
        <v>392</v>
      </c>
    </row>
    <row r="2">
      <c r="A2" s="47" t="s">
        <v>393</v>
      </c>
      <c r="C2" s="47" t="s">
        <v>394</v>
      </c>
      <c r="E2" s="14" t="str">
        <f t="shared" ref="E2:E14" si="1">CHAR(RANDBETWEEN(65,91))&amp;RANDBETWEEN(11,99)</f>
        <v>J14</v>
      </c>
      <c r="F2" s="48" t="s">
        <v>395</v>
      </c>
    </row>
    <row r="3">
      <c r="A3" s="14">
        <v>0.16739178517087328</v>
      </c>
      <c r="C3" s="14">
        <v>487.0</v>
      </c>
      <c r="E3" s="14" t="str">
        <f t="shared" si="1"/>
        <v>I92</v>
      </c>
      <c r="G3" s="49"/>
    </row>
    <row r="4">
      <c r="A4" s="14">
        <v>0.7450432137536933</v>
      </c>
      <c r="C4" s="14">
        <v>174.0</v>
      </c>
      <c r="E4" s="14" t="str">
        <f t="shared" si="1"/>
        <v>R53</v>
      </c>
    </row>
    <row r="5">
      <c r="A5" s="14">
        <v>0.07483688192472226</v>
      </c>
      <c r="C5" s="14">
        <v>487.0</v>
      </c>
      <c r="E5" s="14" t="str">
        <f t="shared" si="1"/>
        <v>Q76</v>
      </c>
    </row>
    <row r="6">
      <c r="A6" s="14">
        <v>0.36962968694712994</v>
      </c>
      <c r="C6" s="14">
        <v>421.0</v>
      </c>
      <c r="E6" s="14" t="str">
        <f t="shared" si="1"/>
        <v>N33</v>
      </c>
    </row>
    <row r="7">
      <c r="A7" s="14">
        <v>0.9311946638792417</v>
      </c>
      <c r="C7" s="14">
        <v>189.0</v>
      </c>
      <c r="E7" s="14" t="str">
        <f t="shared" si="1"/>
        <v>K68</v>
      </c>
    </row>
    <row r="8">
      <c r="A8" s="14">
        <v>0.7048673462806022</v>
      </c>
      <c r="C8" s="14">
        <v>267.0</v>
      </c>
      <c r="E8" s="14" t="str">
        <f t="shared" si="1"/>
        <v>J94</v>
      </c>
    </row>
    <row r="9">
      <c r="A9" s="14">
        <v>0.17648369054141755</v>
      </c>
      <c r="C9" s="14">
        <v>414.0</v>
      </c>
      <c r="E9" s="14" t="str">
        <f t="shared" si="1"/>
        <v>R45</v>
      </c>
    </row>
    <row r="10">
      <c r="A10" s="14">
        <v>0.3375333042079648</v>
      </c>
      <c r="C10" s="14">
        <v>499.0</v>
      </c>
      <c r="E10" s="14" t="str">
        <f t="shared" si="1"/>
        <v>Y98</v>
      </c>
    </row>
    <row r="11">
      <c r="A11" s="14">
        <v>0.5821656399391305</v>
      </c>
      <c r="C11" s="14">
        <v>103.0</v>
      </c>
      <c r="E11" s="14" t="str">
        <f t="shared" si="1"/>
        <v>K99</v>
      </c>
    </row>
    <row r="12">
      <c r="A12" s="14">
        <v>0.25136176672492216</v>
      </c>
      <c r="C12" s="14">
        <v>240.0</v>
      </c>
      <c r="E12" s="14" t="str">
        <f t="shared" si="1"/>
        <v>M84</v>
      </c>
    </row>
    <row r="13">
      <c r="A13" s="14">
        <v>0.8479745447157415</v>
      </c>
      <c r="C13" s="14">
        <v>327.0</v>
      </c>
      <c r="E13" s="14" t="str">
        <f t="shared" si="1"/>
        <v>K97</v>
      </c>
    </row>
    <row r="14">
      <c r="A14" s="14">
        <v>0.1482650544712114</v>
      </c>
      <c r="C14" s="14">
        <v>267.0</v>
      </c>
      <c r="E14" s="14" t="str">
        <f t="shared" si="1"/>
        <v>F34</v>
      </c>
    </row>
  </sheetData>
  <hyperlinks>
    <hyperlink r:id="rId1" ref="F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43" t="s">
        <v>396</v>
      </c>
      <c r="C2" s="41"/>
      <c r="D2" s="41"/>
      <c r="E2" s="41"/>
      <c r="F2" s="41"/>
      <c r="G2" s="41"/>
      <c r="H2" s="43" t="s">
        <v>397</v>
      </c>
      <c r="I2" s="41"/>
      <c r="J2" s="41"/>
      <c r="K2" s="41"/>
      <c r="L2" s="41"/>
    </row>
    <row r="3">
      <c r="B3" s="43" t="s">
        <v>398</v>
      </c>
      <c r="D3" s="41"/>
      <c r="E3" s="41"/>
      <c r="F3" s="41"/>
      <c r="G3" s="41"/>
      <c r="H3" s="43" t="s">
        <v>399</v>
      </c>
      <c r="J3" s="41"/>
      <c r="K3" s="41"/>
      <c r="L3" s="41"/>
    </row>
    <row r="4">
      <c r="B4" s="43" t="s">
        <v>400</v>
      </c>
      <c r="G4" s="41"/>
      <c r="H4" s="43" t="s">
        <v>401</v>
      </c>
    </row>
    <row r="6">
      <c r="D6" s="50" t="s">
        <v>383</v>
      </c>
      <c r="E6" s="51" t="s">
        <v>396</v>
      </c>
      <c r="F6" s="52" t="s">
        <v>397</v>
      </c>
    </row>
    <row r="7">
      <c r="D7" s="53">
        <v>21.4</v>
      </c>
      <c r="E7" s="14">
        <f t="shared" ref="E7:E15" si="1">INT(D7:D15)</f>
        <v>21</v>
      </c>
      <c r="F7" s="14">
        <f t="shared" ref="F7:F15" si="2">ODD(D7:D15)</f>
        <v>23</v>
      </c>
    </row>
    <row r="8">
      <c r="D8" s="54">
        <v>35.2</v>
      </c>
      <c r="E8" s="14">
        <f t="shared" si="1"/>
        <v>35</v>
      </c>
      <c r="F8" s="14">
        <f t="shared" si="2"/>
        <v>37</v>
      </c>
    </row>
    <row r="9">
      <c r="D9" s="54">
        <v>45.0</v>
      </c>
      <c r="E9" s="14">
        <f t="shared" si="1"/>
        <v>45</v>
      </c>
      <c r="F9" s="14">
        <f t="shared" si="2"/>
        <v>45</v>
      </c>
    </row>
    <row r="10">
      <c r="D10" s="54">
        <v>78.9</v>
      </c>
      <c r="E10" s="14">
        <f t="shared" si="1"/>
        <v>78</v>
      </c>
      <c r="F10" s="14">
        <f t="shared" si="2"/>
        <v>79</v>
      </c>
    </row>
    <row r="11">
      <c r="D11" s="54">
        <v>67.2</v>
      </c>
      <c r="E11" s="14">
        <f t="shared" si="1"/>
        <v>67</v>
      </c>
      <c r="F11" s="14">
        <f t="shared" si="2"/>
        <v>69</v>
      </c>
    </row>
    <row r="12">
      <c r="D12" s="54">
        <v>89.5</v>
      </c>
      <c r="E12" s="14">
        <f t="shared" si="1"/>
        <v>89</v>
      </c>
      <c r="F12" s="14">
        <f t="shared" si="2"/>
        <v>91</v>
      </c>
    </row>
    <row r="13">
      <c r="D13" s="54">
        <v>90.4</v>
      </c>
      <c r="E13" s="14">
        <f t="shared" si="1"/>
        <v>90</v>
      </c>
      <c r="F13" s="14">
        <f t="shared" si="2"/>
        <v>91</v>
      </c>
    </row>
    <row r="14">
      <c r="D14" s="54">
        <v>59.5</v>
      </c>
      <c r="E14" s="14">
        <f t="shared" si="1"/>
        <v>59</v>
      </c>
      <c r="F14" s="14">
        <f t="shared" si="2"/>
        <v>61</v>
      </c>
    </row>
    <row r="15">
      <c r="D15" s="54">
        <v>66.3</v>
      </c>
      <c r="E15" s="14">
        <f t="shared" si="1"/>
        <v>66</v>
      </c>
      <c r="F15" s="14">
        <f t="shared" si="2"/>
        <v>67</v>
      </c>
    </row>
  </sheetData>
  <mergeCells count="4">
    <mergeCell ref="B3:C3"/>
    <mergeCell ref="H3:I3"/>
    <mergeCell ref="B4:F4"/>
    <mergeCell ref="H4:L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402</v>
      </c>
      <c r="D1" s="41"/>
    </row>
    <row r="2">
      <c r="A2" s="43" t="s">
        <v>403</v>
      </c>
    </row>
    <row r="4">
      <c r="B4" s="55" t="s">
        <v>383</v>
      </c>
      <c r="C4" s="55" t="s">
        <v>404</v>
      </c>
    </row>
    <row r="5">
      <c r="B5" s="38">
        <v>182.0</v>
      </c>
      <c r="C5" s="14">
        <f t="shared" ref="C5:C15" si="1">ABS(B5)</f>
        <v>182</v>
      </c>
    </row>
    <row r="6">
      <c r="B6" s="38">
        <v>140.0</v>
      </c>
      <c r="C6" s="14">
        <f t="shared" si="1"/>
        <v>140</v>
      </c>
    </row>
    <row r="7">
      <c r="B7" s="38">
        <v>-93.0</v>
      </c>
      <c r="C7" s="14">
        <f t="shared" si="1"/>
        <v>93</v>
      </c>
    </row>
    <row r="8">
      <c r="B8" s="38">
        <v>-47.56</v>
      </c>
      <c r="C8" s="14">
        <f t="shared" si="1"/>
        <v>47.56</v>
      </c>
    </row>
    <row r="9">
      <c r="B9" s="38">
        <v>-82.0</v>
      </c>
      <c r="C9" s="14">
        <f t="shared" si="1"/>
        <v>82</v>
      </c>
    </row>
    <row r="10">
      <c r="B10" s="38">
        <v>85.0</v>
      </c>
      <c r="C10" s="14">
        <f t="shared" si="1"/>
        <v>85</v>
      </c>
    </row>
    <row r="11">
      <c r="B11" s="38">
        <v>94.0</v>
      </c>
      <c r="C11" s="14">
        <f t="shared" si="1"/>
        <v>94</v>
      </c>
    </row>
    <row r="12">
      <c r="B12" s="38">
        <v>-89.0</v>
      </c>
      <c r="C12" s="14">
        <f t="shared" si="1"/>
        <v>89</v>
      </c>
    </row>
    <row r="13">
      <c r="B13" s="38">
        <v>-90.0</v>
      </c>
      <c r="C13" s="14">
        <f t="shared" si="1"/>
        <v>90</v>
      </c>
    </row>
    <row r="14">
      <c r="B14" s="38">
        <v>183.0</v>
      </c>
      <c r="C14" s="14">
        <f t="shared" si="1"/>
        <v>183</v>
      </c>
    </row>
    <row r="15">
      <c r="B15" s="38">
        <v>-1.0</v>
      </c>
      <c r="C15" s="14">
        <f t="shared" si="1"/>
        <v>1</v>
      </c>
    </row>
  </sheetData>
  <mergeCells count="2">
    <mergeCell ref="A1:C1"/>
    <mergeCell ref="A2:D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43" t="s">
        <v>405</v>
      </c>
      <c r="C2" s="41"/>
      <c r="D2" s="41"/>
      <c r="E2" s="41"/>
      <c r="F2" s="41"/>
      <c r="G2" s="43" t="s">
        <v>406</v>
      </c>
      <c r="H2" s="41"/>
    </row>
    <row r="3">
      <c r="B3" s="43" t="s">
        <v>407</v>
      </c>
      <c r="D3" s="41"/>
      <c r="E3" s="41"/>
      <c r="F3" s="41"/>
      <c r="G3" s="43" t="s">
        <v>408</v>
      </c>
      <c r="H3" s="41"/>
    </row>
    <row r="4">
      <c r="B4" s="43" t="s">
        <v>409</v>
      </c>
      <c r="F4" s="41"/>
      <c r="G4" s="43" t="s">
        <v>410</v>
      </c>
    </row>
    <row r="5">
      <c r="B5" s="39" t="s">
        <v>383</v>
      </c>
      <c r="C5" s="40" t="s">
        <v>411</v>
      </c>
      <c r="D5" s="40" t="s">
        <v>412</v>
      </c>
    </row>
    <row r="6">
      <c r="B6" s="44">
        <v>2.0</v>
      </c>
      <c r="C6" s="14">
        <f t="shared" ref="C6:C11" si="1">EXP(B6)</f>
        <v>7.389056099</v>
      </c>
      <c r="D6" s="14">
        <f t="shared" ref="D6:D11" si="2">FACT(B6)</f>
        <v>2</v>
      </c>
      <c r="E6" s="14">
        <f>2*1</f>
        <v>2</v>
      </c>
      <c r="F6" s="14" t="b">
        <f t="shared" ref="F6:F11" si="3">D6=E6</f>
        <v>1</v>
      </c>
    </row>
    <row r="7">
      <c r="B7" s="44">
        <v>3.0</v>
      </c>
      <c r="C7" s="14">
        <f t="shared" si="1"/>
        <v>20.08553692</v>
      </c>
      <c r="D7" s="14">
        <f t="shared" si="2"/>
        <v>6</v>
      </c>
      <c r="E7" s="14">
        <f>3*2*1</f>
        <v>6</v>
      </c>
      <c r="F7" s="14" t="b">
        <f t="shared" si="3"/>
        <v>1</v>
      </c>
    </row>
    <row r="8">
      <c r="B8" s="44">
        <v>4.0</v>
      </c>
      <c r="C8" s="14">
        <f t="shared" si="1"/>
        <v>54.59815003</v>
      </c>
      <c r="D8" s="14">
        <f t="shared" si="2"/>
        <v>24</v>
      </c>
      <c r="E8" s="14">
        <f>4*3*2*1</f>
        <v>24</v>
      </c>
      <c r="F8" s="14" t="b">
        <f t="shared" si="3"/>
        <v>1</v>
      </c>
    </row>
    <row r="9">
      <c r="B9" s="44">
        <v>5.0</v>
      </c>
      <c r="C9" s="14">
        <f t="shared" si="1"/>
        <v>148.4131591</v>
      </c>
      <c r="D9" s="14">
        <f t="shared" si="2"/>
        <v>120</v>
      </c>
      <c r="E9" s="14">
        <f>5*4*3*2*1</f>
        <v>120</v>
      </c>
      <c r="F9" s="14" t="b">
        <f t="shared" si="3"/>
        <v>1</v>
      </c>
    </row>
    <row r="10">
      <c r="B10" s="44">
        <v>6.0</v>
      </c>
      <c r="C10" s="14">
        <f t="shared" si="1"/>
        <v>403.4287935</v>
      </c>
      <c r="D10" s="14">
        <f t="shared" si="2"/>
        <v>720</v>
      </c>
      <c r="E10" s="14">
        <f>6*5*4*3*2*1</f>
        <v>720</v>
      </c>
      <c r="F10" s="14" t="b">
        <f t="shared" si="3"/>
        <v>1</v>
      </c>
    </row>
    <row r="11">
      <c r="B11" s="44">
        <v>7.0</v>
      </c>
      <c r="C11" s="14">
        <f t="shared" si="1"/>
        <v>1096.633158</v>
      </c>
      <c r="D11" s="14">
        <f t="shared" si="2"/>
        <v>5040</v>
      </c>
      <c r="E11" s="14">
        <f>7*6*5*4*3*2*1</f>
        <v>5040</v>
      </c>
      <c r="F11" s="14" t="b">
        <f t="shared" si="3"/>
        <v>1</v>
      </c>
    </row>
  </sheetData>
  <mergeCells count="3">
    <mergeCell ref="B3:C3"/>
    <mergeCell ref="B4:E4"/>
    <mergeCell ref="G4:H4"/>
  </mergeCells>
  <drawing r:id="rId1"/>
</worksheet>
</file>