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rivera\Documents\Lost-Potential-Tracker\Data\"/>
    </mc:Choice>
  </mc:AlternateContent>
  <xr:revisionPtr revIDLastSave="0" documentId="13_ncr:1_{2D912DFA-82F9-4947-AD38-6003787CB559}" xr6:coauthVersionLast="47" xr6:coauthVersionMax="47" xr10:uidLastSave="{00000000-0000-0000-0000-000000000000}"/>
  <bookViews>
    <workbookView xWindow="-120" yWindow="-120" windowWidth="29040" windowHeight="15840" tabRatio="715" xr2:uid="{22FE9F55-D8F3-4364-A1F3-9FDE7C1BCD01}"/>
  </bookViews>
  <sheets>
    <sheet name="Cover Sheet" sheetId="4" r:id="rId1"/>
    <sheet name="LP BAU" sheetId="5" r:id="rId2"/>
    <sheet name="SP BAU" sheetId="6" r:id="rId3"/>
    <sheet name="LP C19 BAU" sheetId="7" r:id="rId4"/>
    <sheet name="SP C19 BAU" sheetId="8" r:id="rId5"/>
    <sheet name="Ed Fin_Summary" sheetId="3" r:id="rId6"/>
    <sheet name="Ed Fin_Tables and Outputs" sheetId="1" r:id="rId7"/>
    <sheet name="Ed Fin_GDP NPV Calculation" sheetId="2" r:id="rId8"/>
    <sheet name="Sources_Geolocation Graphics"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3" l="1"/>
  <c r="F4" i="3"/>
  <c r="G4" i="3"/>
  <c r="D4" i="3"/>
  <c r="E91" i="1"/>
  <c r="F91" i="1"/>
  <c r="G91" i="1"/>
  <c r="D91" i="1"/>
  <c r="G90" i="1"/>
  <c r="F90" i="1"/>
  <c r="E90" i="1"/>
  <c r="D90" i="1"/>
  <c r="E109" i="1"/>
  <c r="E111" i="1" s="1"/>
  <c r="F109" i="1"/>
  <c r="F111" i="1" s="1"/>
  <c r="G109" i="1"/>
  <c r="G111" i="1" s="1"/>
  <c r="D109" i="1"/>
  <c r="D111" i="1" s="1"/>
  <c r="E98" i="1"/>
  <c r="F98" i="1"/>
  <c r="G98" i="1"/>
  <c r="D98" i="1"/>
  <c r="D6" i="3"/>
  <c r="D101" i="1" s="1"/>
  <c r="D106" i="1" s="1"/>
  <c r="E6" i="3"/>
  <c r="F6" i="3"/>
  <c r="G6" i="3"/>
  <c r="E105" i="1"/>
  <c r="F105" i="1"/>
  <c r="G105" i="1"/>
  <c r="D105" i="1"/>
  <c r="G104" i="1"/>
  <c r="E104" i="1"/>
  <c r="F104" i="1"/>
  <c r="D104" i="1"/>
  <c r="E89" i="1"/>
  <c r="F89" i="1"/>
  <c r="G89" i="1"/>
  <c r="D89" i="1"/>
  <c r="D112" i="1" l="1"/>
  <c r="D7" i="3" s="1"/>
  <c r="G81" i="1"/>
  <c r="F81" i="1"/>
  <c r="E81" i="1"/>
  <c r="D81" i="1"/>
  <c r="G83" i="1" l="1"/>
  <c r="G87" i="1" s="1"/>
  <c r="G3" i="3" s="1"/>
  <c r="U84" i="1"/>
  <c r="U85" i="1"/>
  <c r="D83" i="1"/>
  <c r="D87" i="1" s="1"/>
  <c r="R84" i="1"/>
  <c r="R85" i="1"/>
  <c r="E83" i="1"/>
  <c r="E87" i="1" s="1"/>
  <c r="S85" i="1"/>
  <c r="S84" i="1"/>
  <c r="F83" i="1"/>
  <c r="F87" i="1" s="1"/>
  <c r="F3" i="3" s="1"/>
  <c r="T85" i="1"/>
  <c r="T84" i="1"/>
  <c r="F92" i="1" l="1"/>
  <c r="F5" i="3" s="1"/>
  <c r="D3" i="3"/>
  <c r="D92" i="1"/>
  <c r="D5" i="3" s="1"/>
  <c r="E3" i="3"/>
  <c r="E92" i="1"/>
  <c r="E5" i="3" s="1"/>
  <c r="G92" i="1"/>
  <c r="G5" i="3" s="1"/>
  <c r="D130" i="1" l="1"/>
  <c r="D8" i="3" s="1"/>
  <c r="G169" i="1"/>
  <c r="F169" i="1"/>
  <c r="E169" i="1"/>
  <c r="D169" i="1"/>
  <c r="D167" i="1"/>
  <c r="D134" i="1" l="1"/>
  <c r="D144" i="1"/>
  <c r="G167" i="1"/>
  <c r="F167" i="1"/>
  <c r="E167" i="1"/>
  <c r="E139" i="1" l="1"/>
  <c r="F139" i="1"/>
  <c r="G139" i="1"/>
  <c r="D139" i="1"/>
  <c r="E101" i="1" l="1"/>
  <c r="F101" i="1"/>
  <c r="G101" i="1"/>
  <c r="C15" i="2"/>
  <c r="C16" i="2" s="1"/>
  <c r="C23" i="2"/>
  <c r="D23" i="2" s="1"/>
  <c r="E23" i="2" s="1"/>
  <c r="F23" i="2" s="1"/>
  <c r="G23" i="2" s="1"/>
  <c r="H23" i="2" s="1"/>
  <c r="I23" i="2" s="1"/>
  <c r="J23" i="2" s="1"/>
  <c r="D45" i="2"/>
  <c r="D33" i="2"/>
  <c r="D21" i="2"/>
  <c r="C48" i="2"/>
  <c r="D48" i="2" s="1"/>
  <c r="E48" i="2" s="1"/>
  <c r="F48" i="2" s="1"/>
  <c r="G48" i="2" s="1"/>
  <c r="H48" i="2" s="1"/>
  <c r="I48" i="2" s="1"/>
  <c r="J48" i="2" s="1"/>
  <c r="C47" i="2"/>
  <c r="D47" i="2" s="1"/>
  <c r="E47" i="2" s="1"/>
  <c r="F47" i="2" s="1"/>
  <c r="G47" i="2" s="1"/>
  <c r="H47" i="2" s="1"/>
  <c r="I47" i="2" s="1"/>
  <c r="J47" i="2" s="1"/>
  <c r="C36" i="2"/>
  <c r="D36" i="2" s="1"/>
  <c r="E36" i="2" s="1"/>
  <c r="F36" i="2" s="1"/>
  <c r="G36" i="2" s="1"/>
  <c r="H36" i="2" s="1"/>
  <c r="I36" i="2" s="1"/>
  <c r="J36" i="2" s="1"/>
  <c r="C35" i="2"/>
  <c r="D35" i="2" s="1"/>
  <c r="E35" i="2" s="1"/>
  <c r="F35" i="2" s="1"/>
  <c r="G35" i="2" s="1"/>
  <c r="H35" i="2" s="1"/>
  <c r="I35" i="2" s="1"/>
  <c r="J35" i="2" s="1"/>
  <c r="K35" i="2" s="1"/>
  <c r="L35" i="2" s="1"/>
  <c r="M35" i="2" s="1"/>
  <c r="N35" i="2" s="1"/>
  <c r="O35" i="2" s="1"/>
  <c r="P35" i="2" s="1"/>
  <c r="Q35" i="2" s="1"/>
  <c r="R35" i="2" s="1"/>
  <c r="S35" i="2" s="1"/>
  <c r="T35" i="2" s="1"/>
  <c r="U35" i="2" s="1"/>
  <c r="V35" i="2" s="1"/>
  <c r="W35" i="2" s="1"/>
  <c r="X35" i="2" s="1"/>
  <c r="Y35" i="2" s="1"/>
  <c r="Z35" i="2" s="1"/>
  <c r="AA35" i="2" s="1"/>
  <c r="AB35" i="2" s="1"/>
  <c r="AC35" i="2" s="1"/>
  <c r="AD35" i="2" s="1"/>
  <c r="AE35" i="2" s="1"/>
  <c r="AF35" i="2" s="1"/>
  <c r="AG35" i="2" s="1"/>
  <c r="AH35" i="2" s="1"/>
  <c r="AI35" i="2" s="1"/>
  <c r="AJ35" i="2" s="1"/>
  <c r="AK35" i="2" s="1"/>
  <c r="AL35" i="2" s="1"/>
  <c r="AM35" i="2" s="1"/>
  <c r="AN35" i="2" s="1"/>
  <c r="AO35" i="2" s="1"/>
  <c r="AP35" i="2" s="1"/>
  <c r="AQ35" i="2" s="1"/>
  <c r="AR35" i="2" s="1"/>
  <c r="AS35" i="2" s="1"/>
  <c r="AT35" i="2" s="1"/>
  <c r="AU35" i="2" s="1"/>
  <c r="AV35" i="2" s="1"/>
  <c r="AW35" i="2" s="1"/>
  <c r="AX35" i="2" s="1"/>
  <c r="AY35" i="2" s="1"/>
  <c r="AZ35" i="2" s="1"/>
  <c r="BA35" i="2" s="1"/>
  <c r="BB35" i="2" s="1"/>
  <c r="BC35" i="2" s="1"/>
  <c r="BD35" i="2" s="1"/>
  <c r="BE35" i="2" s="1"/>
  <c r="C24" i="2"/>
  <c r="D24" i="2" s="1"/>
  <c r="E24" i="2" s="1"/>
  <c r="F24" i="2" s="1"/>
  <c r="G24" i="2" s="1"/>
  <c r="H24" i="2" s="1"/>
  <c r="I24" i="2" s="1"/>
  <c r="J24" i="2" s="1"/>
  <c r="D9" i="2"/>
  <c r="C12" i="2"/>
  <c r="D12" i="2" s="1"/>
  <c r="E12" i="2" s="1"/>
  <c r="F12" i="2" s="1"/>
  <c r="G12" i="2" s="1"/>
  <c r="H12" i="2" s="1"/>
  <c r="I12" i="2" s="1"/>
  <c r="J12" i="2" s="1"/>
  <c r="C11" i="2"/>
  <c r="D11" i="2" s="1"/>
  <c r="E11" i="2" s="1"/>
  <c r="F11" i="2" s="1"/>
  <c r="G11" i="2" s="1"/>
  <c r="H11" i="2" s="1"/>
  <c r="I11" i="2" s="1"/>
  <c r="J11" i="2" s="1"/>
  <c r="G106" i="1" l="1"/>
  <c r="G112" i="1"/>
  <c r="G7" i="3" s="1"/>
  <c r="F106" i="1"/>
  <c r="F112" i="1"/>
  <c r="F7" i="3" s="1"/>
  <c r="E106" i="1"/>
  <c r="E112" i="1"/>
  <c r="E7" i="3" s="1"/>
  <c r="C27" i="2"/>
  <c r="C28" i="2" s="1"/>
  <c r="E130" i="1"/>
  <c r="C51" i="2"/>
  <c r="C52" i="2" s="1"/>
  <c r="G130" i="1"/>
  <c r="C39" i="2"/>
  <c r="C40" i="2" s="1"/>
  <c r="F130" i="1"/>
  <c r="K23" i="2"/>
  <c r="L23" i="2" s="1"/>
  <c r="M23" i="2" s="1"/>
  <c r="N23" i="2" s="1"/>
  <c r="O23" i="2" s="1"/>
  <c r="P23" i="2" s="1"/>
  <c r="Q23" i="2" s="1"/>
  <c r="R23" i="2" s="1"/>
  <c r="S23" i="2" s="1"/>
  <c r="T23" i="2" s="1"/>
  <c r="U23" i="2" s="1"/>
  <c r="V23" i="2" s="1"/>
  <c r="W23" i="2" s="1"/>
  <c r="X23" i="2" s="1"/>
  <c r="Y23" i="2" s="1"/>
  <c r="Z23" i="2" s="1"/>
  <c r="AA23" i="2" s="1"/>
  <c r="AB23" i="2" s="1"/>
  <c r="AC23" i="2" s="1"/>
  <c r="AD23" i="2" s="1"/>
  <c r="AE23" i="2" s="1"/>
  <c r="AF23" i="2" s="1"/>
  <c r="AG23" i="2" s="1"/>
  <c r="AH23" i="2" s="1"/>
  <c r="AI23" i="2" s="1"/>
  <c r="AJ23" i="2" s="1"/>
  <c r="AK23" i="2" s="1"/>
  <c r="AL23" i="2" s="1"/>
  <c r="AM23" i="2" s="1"/>
  <c r="AN23" i="2" s="1"/>
  <c r="AO23" i="2" s="1"/>
  <c r="AP23" i="2" s="1"/>
  <c r="AQ23" i="2" s="1"/>
  <c r="AR23" i="2" s="1"/>
  <c r="AS23" i="2" s="1"/>
  <c r="AT23" i="2" s="1"/>
  <c r="AU23" i="2" s="1"/>
  <c r="AV23" i="2" s="1"/>
  <c r="AW23" i="2" s="1"/>
  <c r="AX23" i="2" s="1"/>
  <c r="AY23" i="2" s="1"/>
  <c r="AZ23" i="2" s="1"/>
  <c r="BA23" i="2" s="1"/>
  <c r="BB23" i="2" s="1"/>
  <c r="BC23" i="2" s="1"/>
  <c r="BD23" i="2" s="1"/>
  <c r="BE23" i="2" s="1"/>
  <c r="K11" i="2"/>
  <c r="L11" i="2" s="1"/>
  <c r="M11" i="2" s="1"/>
  <c r="N11" i="2" s="1"/>
  <c r="O11" i="2" s="1"/>
  <c r="P11" i="2" s="1"/>
  <c r="Q11" i="2" s="1"/>
  <c r="R11" i="2" s="1"/>
  <c r="S11" i="2" s="1"/>
  <c r="T11" i="2" s="1"/>
  <c r="U11" i="2" s="1"/>
  <c r="V11" i="2" s="1"/>
  <c r="W11" i="2" s="1"/>
  <c r="X11" i="2" s="1"/>
  <c r="Y11" i="2" s="1"/>
  <c r="Z11" i="2" s="1"/>
  <c r="AA11" i="2" s="1"/>
  <c r="AB11" i="2" s="1"/>
  <c r="AC11" i="2" s="1"/>
  <c r="AD11" i="2" s="1"/>
  <c r="AE11" i="2" s="1"/>
  <c r="AF11" i="2" s="1"/>
  <c r="AG11" i="2" s="1"/>
  <c r="AH11" i="2" s="1"/>
  <c r="AI11" i="2" s="1"/>
  <c r="AJ11" i="2" s="1"/>
  <c r="AK11" i="2" s="1"/>
  <c r="AL11" i="2" s="1"/>
  <c r="AM11" i="2" s="1"/>
  <c r="AN11" i="2" s="1"/>
  <c r="AO11" i="2" s="1"/>
  <c r="AP11" i="2" s="1"/>
  <c r="AQ11" i="2" s="1"/>
  <c r="AR11" i="2" s="1"/>
  <c r="AS11" i="2" s="1"/>
  <c r="AT11" i="2" s="1"/>
  <c r="AU11" i="2" s="1"/>
  <c r="AV11" i="2" s="1"/>
  <c r="AW11" i="2" s="1"/>
  <c r="AX11" i="2" s="1"/>
  <c r="AY11" i="2" s="1"/>
  <c r="AZ11" i="2" s="1"/>
  <c r="BA11" i="2" s="1"/>
  <c r="BB11" i="2" s="1"/>
  <c r="BC11" i="2" s="1"/>
  <c r="BD11" i="2" s="1"/>
  <c r="BE11" i="2" s="1"/>
  <c r="K47" i="2"/>
  <c r="L47" i="2" s="1"/>
  <c r="M47" i="2" s="1"/>
  <c r="N47" i="2" s="1"/>
  <c r="O47" i="2" s="1"/>
  <c r="P47" i="2" s="1"/>
  <c r="Q47" i="2" s="1"/>
  <c r="R47" i="2" s="1"/>
  <c r="S47" i="2" s="1"/>
  <c r="T47" i="2" s="1"/>
  <c r="U47" i="2" s="1"/>
  <c r="V47" i="2" s="1"/>
  <c r="W47" i="2" s="1"/>
  <c r="X47" i="2" s="1"/>
  <c r="Y47" i="2" s="1"/>
  <c r="Z47" i="2" s="1"/>
  <c r="AA47" i="2" s="1"/>
  <c r="AB47" i="2" s="1"/>
  <c r="AC47" i="2" s="1"/>
  <c r="AD47" i="2" s="1"/>
  <c r="AE47" i="2" s="1"/>
  <c r="AF47" i="2" s="1"/>
  <c r="AG47" i="2" s="1"/>
  <c r="AH47" i="2" s="1"/>
  <c r="AI47" i="2" s="1"/>
  <c r="AJ47" i="2" s="1"/>
  <c r="AK47" i="2" s="1"/>
  <c r="AL47" i="2" s="1"/>
  <c r="AM47" i="2" s="1"/>
  <c r="AN47" i="2" s="1"/>
  <c r="AO47" i="2" s="1"/>
  <c r="AP47" i="2" s="1"/>
  <c r="AQ47" i="2" s="1"/>
  <c r="AR47" i="2" s="1"/>
  <c r="AS47" i="2" s="1"/>
  <c r="AT47" i="2" s="1"/>
  <c r="AU47" i="2" s="1"/>
  <c r="AV47" i="2" s="1"/>
  <c r="AW47" i="2" s="1"/>
  <c r="AX47" i="2" s="1"/>
  <c r="AY47" i="2" s="1"/>
  <c r="AZ47" i="2" s="1"/>
  <c r="BA47" i="2" s="1"/>
  <c r="BB47" i="2" s="1"/>
  <c r="BC47" i="2" s="1"/>
  <c r="BD47" i="2" s="1"/>
  <c r="BE47" i="2" s="1"/>
  <c r="D115" i="1"/>
  <c r="D119" i="1" s="1"/>
  <c r="D121" i="1" s="1"/>
  <c r="D122" i="1" s="1"/>
  <c r="D10" i="2" s="1"/>
  <c r="K12" i="2" s="1"/>
  <c r="L12" i="2" s="1"/>
  <c r="M12" i="2" s="1"/>
  <c r="N12" i="2" s="1"/>
  <c r="O12" i="2" s="1"/>
  <c r="P12" i="2" s="1"/>
  <c r="Q12" i="2" s="1"/>
  <c r="R12" i="2" s="1"/>
  <c r="S12" i="2" s="1"/>
  <c r="T12" i="2" s="1"/>
  <c r="U12" i="2" s="1"/>
  <c r="V12" i="2" s="1"/>
  <c r="W12" i="2" s="1"/>
  <c r="X12" i="2" s="1"/>
  <c r="Y12" i="2" s="1"/>
  <c r="Z12" i="2" s="1"/>
  <c r="AA12" i="2" s="1"/>
  <c r="AB12" i="2" s="1"/>
  <c r="AC12" i="2" s="1"/>
  <c r="AD12" i="2" s="1"/>
  <c r="AE12" i="2" s="1"/>
  <c r="AF12" i="2" s="1"/>
  <c r="AG12" i="2" s="1"/>
  <c r="AH12" i="2" s="1"/>
  <c r="AI12" i="2" s="1"/>
  <c r="AJ12" i="2" s="1"/>
  <c r="AK12" i="2" s="1"/>
  <c r="AL12" i="2" s="1"/>
  <c r="AM12" i="2" s="1"/>
  <c r="AN12" i="2" s="1"/>
  <c r="AO12" i="2" s="1"/>
  <c r="AP12" i="2" s="1"/>
  <c r="AQ12" i="2" s="1"/>
  <c r="AR12" i="2" s="1"/>
  <c r="AS12" i="2" s="1"/>
  <c r="AT12" i="2" s="1"/>
  <c r="AU12" i="2" s="1"/>
  <c r="AV12" i="2" s="1"/>
  <c r="AW12" i="2" s="1"/>
  <c r="AX12" i="2" s="1"/>
  <c r="AY12" i="2" s="1"/>
  <c r="AZ12" i="2" s="1"/>
  <c r="BA12" i="2" s="1"/>
  <c r="BB12" i="2" s="1"/>
  <c r="BC12" i="2" s="1"/>
  <c r="BD12" i="2" s="1"/>
  <c r="BE12" i="2" s="1"/>
  <c r="F115" i="1"/>
  <c r="F119" i="1" s="1"/>
  <c r="F121" i="1" s="1"/>
  <c r="F122" i="1" s="1"/>
  <c r="D34" i="2" s="1"/>
  <c r="K36" i="2" s="1"/>
  <c r="L36" i="2" s="1"/>
  <c r="M36" i="2" s="1"/>
  <c r="N36" i="2" s="1"/>
  <c r="O36" i="2" s="1"/>
  <c r="P36" i="2" s="1"/>
  <c r="Q36" i="2" s="1"/>
  <c r="R36" i="2" s="1"/>
  <c r="S36" i="2" s="1"/>
  <c r="T36" i="2" s="1"/>
  <c r="U36" i="2" s="1"/>
  <c r="V36" i="2" s="1"/>
  <c r="W36" i="2" s="1"/>
  <c r="X36" i="2" s="1"/>
  <c r="Y36" i="2" s="1"/>
  <c r="Z36" i="2" s="1"/>
  <c r="AA36" i="2" s="1"/>
  <c r="AB36" i="2" s="1"/>
  <c r="AC36" i="2" s="1"/>
  <c r="AD36" i="2" s="1"/>
  <c r="AE36" i="2" s="1"/>
  <c r="AF36" i="2" s="1"/>
  <c r="AG36" i="2" s="1"/>
  <c r="AH36" i="2" s="1"/>
  <c r="AI36" i="2" s="1"/>
  <c r="AJ36" i="2" s="1"/>
  <c r="AK36" i="2" s="1"/>
  <c r="AL36" i="2" s="1"/>
  <c r="AM36" i="2" s="1"/>
  <c r="AN36" i="2" s="1"/>
  <c r="AO36" i="2" s="1"/>
  <c r="AP36" i="2" s="1"/>
  <c r="AQ36" i="2" s="1"/>
  <c r="AR36" i="2" s="1"/>
  <c r="AS36" i="2" s="1"/>
  <c r="AT36" i="2" s="1"/>
  <c r="AU36" i="2" s="1"/>
  <c r="AV36" i="2" s="1"/>
  <c r="AW36" i="2" s="1"/>
  <c r="AX36" i="2" s="1"/>
  <c r="AY36" i="2" s="1"/>
  <c r="AZ36" i="2" s="1"/>
  <c r="BA36" i="2" s="1"/>
  <c r="BB36" i="2" s="1"/>
  <c r="BC36" i="2" s="1"/>
  <c r="BD36" i="2" s="1"/>
  <c r="BE36" i="2" s="1"/>
  <c r="E115" i="1"/>
  <c r="E119" i="1" s="1"/>
  <c r="E121" i="1" s="1"/>
  <c r="E122" i="1" s="1"/>
  <c r="D22" i="2" s="1"/>
  <c r="K24" i="2" s="1"/>
  <c r="L24" i="2" s="1"/>
  <c r="M24" i="2" s="1"/>
  <c r="N24" i="2" s="1"/>
  <c r="O24" i="2" s="1"/>
  <c r="P24" i="2" s="1"/>
  <c r="Q24" i="2" s="1"/>
  <c r="R24" i="2" s="1"/>
  <c r="S24" i="2" s="1"/>
  <c r="T24" i="2" s="1"/>
  <c r="U24" i="2" s="1"/>
  <c r="V24" i="2" s="1"/>
  <c r="W24" i="2" s="1"/>
  <c r="X24" i="2" s="1"/>
  <c r="Y24" i="2" s="1"/>
  <c r="Z24" i="2" s="1"/>
  <c r="AA24" i="2" s="1"/>
  <c r="AB24" i="2" s="1"/>
  <c r="AC24" i="2" s="1"/>
  <c r="AD24" i="2" s="1"/>
  <c r="AE24" i="2" s="1"/>
  <c r="AF24" i="2" s="1"/>
  <c r="AG24" i="2" s="1"/>
  <c r="AH24" i="2" s="1"/>
  <c r="AI24" i="2" s="1"/>
  <c r="AJ24" i="2" s="1"/>
  <c r="AK24" i="2" s="1"/>
  <c r="AL24" i="2" s="1"/>
  <c r="AM24" i="2" s="1"/>
  <c r="AN24" i="2" s="1"/>
  <c r="AO24" i="2" s="1"/>
  <c r="AP24" i="2" s="1"/>
  <c r="AQ24" i="2" s="1"/>
  <c r="AR24" i="2" s="1"/>
  <c r="AS24" i="2" s="1"/>
  <c r="AT24" i="2" s="1"/>
  <c r="AU24" i="2" s="1"/>
  <c r="AV24" i="2" s="1"/>
  <c r="AW24" i="2" s="1"/>
  <c r="AX24" i="2" s="1"/>
  <c r="AY24" i="2" s="1"/>
  <c r="AZ24" i="2" s="1"/>
  <c r="BA24" i="2" s="1"/>
  <c r="BB24" i="2" s="1"/>
  <c r="BC24" i="2" s="1"/>
  <c r="BD24" i="2" s="1"/>
  <c r="BE24" i="2" s="1"/>
  <c r="G115" i="1"/>
  <c r="G119" i="1" s="1"/>
  <c r="G121" i="1" s="1"/>
  <c r="G122" i="1" s="1"/>
  <c r="D46" i="2" s="1"/>
  <c r="K48" i="2" s="1"/>
  <c r="L48" i="2" s="1"/>
  <c r="M48" i="2" s="1"/>
  <c r="N48" i="2" s="1"/>
  <c r="O48" i="2" s="1"/>
  <c r="P48" i="2" s="1"/>
  <c r="Q48" i="2" s="1"/>
  <c r="R48" i="2" s="1"/>
  <c r="S48" i="2" s="1"/>
  <c r="T48" i="2" s="1"/>
  <c r="U48" i="2" s="1"/>
  <c r="V48" i="2" s="1"/>
  <c r="W48" i="2" s="1"/>
  <c r="X48" i="2" s="1"/>
  <c r="Y48" i="2" s="1"/>
  <c r="Z48" i="2" s="1"/>
  <c r="AA48" i="2" s="1"/>
  <c r="AB48" i="2" s="1"/>
  <c r="AC48" i="2" s="1"/>
  <c r="AD48" i="2" s="1"/>
  <c r="AE48" i="2" s="1"/>
  <c r="AF48" i="2" s="1"/>
  <c r="AG48" i="2" s="1"/>
  <c r="AH48" i="2" s="1"/>
  <c r="AI48" i="2" s="1"/>
  <c r="AJ48" i="2" s="1"/>
  <c r="AK48" i="2" s="1"/>
  <c r="AL48" i="2" s="1"/>
  <c r="AM48" i="2" s="1"/>
  <c r="AN48" i="2" s="1"/>
  <c r="AO48" i="2" s="1"/>
  <c r="AP48" i="2" s="1"/>
  <c r="AQ48" i="2" s="1"/>
  <c r="AR48" i="2" s="1"/>
  <c r="AS48" i="2" s="1"/>
  <c r="AT48" i="2" s="1"/>
  <c r="AU48" i="2" s="1"/>
  <c r="AV48" i="2" s="1"/>
  <c r="AW48" i="2" s="1"/>
  <c r="AX48" i="2" s="1"/>
  <c r="AY48" i="2" s="1"/>
  <c r="AZ48" i="2" s="1"/>
  <c r="BA48" i="2" s="1"/>
  <c r="BB48" i="2" s="1"/>
  <c r="BC48" i="2" s="1"/>
  <c r="BD48" i="2" s="1"/>
  <c r="BE48" i="2" s="1"/>
  <c r="D51" i="2"/>
  <c r="D52" i="2" s="1"/>
  <c r="D39" i="2"/>
  <c r="D40" i="2" s="1"/>
  <c r="D27" i="2"/>
  <c r="D28" i="2" s="1"/>
  <c r="D15" i="2"/>
  <c r="D16" i="2" s="1"/>
  <c r="F134" i="1" l="1"/>
  <c r="F8" i="3"/>
  <c r="F144" i="1"/>
  <c r="G134" i="1"/>
  <c r="G8" i="3"/>
  <c r="G144" i="1"/>
  <c r="E8" i="3"/>
  <c r="E144" i="1"/>
  <c r="E134" i="1"/>
  <c r="G150" i="1"/>
  <c r="G157" i="1"/>
  <c r="G158" i="1" s="1"/>
  <c r="E157" i="1"/>
  <c r="E158" i="1" s="1"/>
  <c r="D157" i="1"/>
  <c r="D158" i="1" s="1"/>
  <c r="E170" i="1"/>
  <c r="E171" i="1" s="1"/>
  <c r="F157" i="1"/>
  <c r="F158" i="1" s="1"/>
  <c r="F170" i="1"/>
  <c r="F171" i="1" s="1"/>
  <c r="D150" i="1"/>
  <c r="D170" i="1"/>
  <c r="D171" i="1" s="1"/>
  <c r="E150" i="1"/>
  <c r="F150" i="1"/>
  <c r="G170" i="1"/>
  <c r="G171" i="1" s="1"/>
  <c r="E51" i="2"/>
  <c r="E52" i="2" s="1"/>
  <c r="E39" i="2"/>
  <c r="E40" i="2" s="1"/>
  <c r="F51" i="2"/>
  <c r="F52" i="2" s="1"/>
  <c r="F39" i="2"/>
  <c r="F40" i="2" s="1"/>
  <c r="E27" i="2"/>
  <c r="E28" i="2" s="1"/>
  <c r="E15" i="2"/>
  <c r="E16" i="2" s="1"/>
  <c r="D173" i="1" l="1"/>
  <c r="D13" i="3" s="1"/>
  <c r="G173" i="1"/>
  <c r="G13" i="3" s="1"/>
  <c r="F173" i="1"/>
  <c r="F13" i="3" s="1"/>
  <c r="E173" i="1"/>
  <c r="E13" i="3" s="1"/>
  <c r="G161" i="1"/>
  <c r="G12" i="3" s="1"/>
  <c r="F161" i="1"/>
  <c r="F12" i="3" s="1"/>
  <c r="E161" i="1"/>
  <c r="E12" i="3" s="1"/>
  <c r="D161" i="1"/>
  <c r="D12" i="3" s="1"/>
  <c r="E152" i="1"/>
  <c r="E153" i="1" s="1"/>
  <c r="E11" i="3" s="1"/>
  <c r="F152" i="1"/>
  <c r="F153" i="1" s="1"/>
  <c r="F11" i="3" s="1"/>
  <c r="G152" i="1"/>
  <c r="G153" i="1" s="1"/>
  <c r="G11" i="3" s="1"/>
  <c r="D152" i="1"/>
  <c r="D153" i="1" s="1"/>
  <c r="D11" i="3" s="1"/>
  <c r="G51" i="2"/>
  <c r="G52" i="2" s="1"/>
  <c r="G39" i="2"/>
  <c r="G40" i="2" s="1"/>
  <c r="F27" i="2"/>
  <c r="F28" i="2" s="1"/>
  <c r="F15" i="2"/>
  <c r="F16" i="2" s="1"/>
  <c r="H51" i="2" l="1"/>
  <c r="H52" i="2" s="1"/>
  <c r="H39" i="2"/>
  <c r="H40" i="2" s="1"/>
  <c r="G27" i="2"/>
  <c r="G28" i="2" s="1"/>
  <c r="G15" i="2"/>
  <c r="G16" i="2" s="1"/>
  <c r="I51" i="2" l="1"/>
  <c r="I52" i="2" s="1"/>
  <c r="I39" i="2"/>
  <c r="I40" i="2" s="1"/>
  <c r="H27" i="2"/>
  <c r="H28" i="2" s="1"/>
  <c r="H15" i="2"/>
  <c r="H16" i="2" s="1"/>
  <c r="J51" i="2" l="1"/>
  <c r="J52" i="2" s="1"/>
  <c r="J39" i="2"/>
  <c r="J40" i="2" s="1"/>
  <c r="I27" i="2"/>
  <c r="I28" i="2" s="1"/>
  <c r="I15" i="2"/>
  <c r="I16" i="2" s="1"/>
  <c r="K51" i="2" l="1"/>
  <c r="K52" i="2" s="1"/>
  <c r="K39" i="2"/>
  <c r="K40" i="2" s="1"/>
  <c r="J27" i="2"/>
  <c r="J28" i="2" s="1"/>
  <c r="J15" i="2"/>
  <c r="J16" i="2" s="1"/>
  <c r="L51" i="2" l="1"/>
  <c r="L52" i="2" s="1"/>
  <c r="L39" i="2"/>
  <c r="L40" i="2" s="1"/>
  <c r="K27" i="2"/>
  <c r="K28" i="2" s="1"/>
  <c r="K15" i="2"/>
  <c r="K16" i="2" s="1"/>
  <c r="M51" i="2" l="1"/>
  <c r="M52" i="2" s="1"/>
  <c r="M39" i="2"/>
  <c r="M40" i="2" s="1"/>
  <c r="L27" i="2"/>
  <c r="L28" i="2" s="1"/>
  <c r="L15" i="2"/>
  <c r="L16" i="2" s="1"/>
  <c r="N51" i="2" l="1"/>
  <c r="N52" i="2" s="1"/>
  <c r="N39" i="2"/>
  <c r="N40" i="2" s="1"/>
  <c r="M27" i="2"/>
  <c r="M28" i="2" s="1"/>
  <c r="M15" i="2"/>
  <c r="M16" i="2" s="1"/>
  <c r="O51" i="2" l="1"/>
  <c r="O52" i="2" s="1"/>
  <c r="O39" i="2"/>
  <c r="O40" i="2" s="1"/>
  <c r="N27" i="2"/>
  <c r="N28" i="2" s="1"/>
  <c r="N15" i="2"/>
  <c r="N16" i="2" s="1"/>
  <c r="P51" i="2" l="1"/>
  <c r="P52" i="2" s="1"/>
  <c r="P39" i="2"/>
  <c r="P40" i="2" s="1"/>
  <c r="O27" i="2"/>
  <c r="O28" i="2" s="1"/>
  <c r="O15" i="2"/>
  <c r="O16" i="2" s="1"/>
  <c r="Q51" i="2" l="1"/>
  <c r="Q52" i="2" s="1"/>
  <c r="Q39" i="2"/>
  <c r="Q40" i="2" s="1"/>
  <c r="P27" i="2"/>
  <c r="P28" i="2" s="1"/>
  <c r="P15" i="2"/>
  <c r="P16" i="2" s="1"/>
  <c r="R51" i="2" l="1"/>
  <c r="R52" i="2" s="1"/>
  <c r="R39" i="2"/>
  <c r="R40" i="2" s="1"/>
  <c r="Q27" i="2"/>
  <c r="Q28" i="2" s="1"/>
  <c r="Q15" i="2"/>
  <c r="Q16" i="2" s="1"/>
  <c r="S51" i="2" l="1"/>
  <c r="S52" i="2" s="1"/>
  <c r="S39" i="2"/>
  <c r="S40" i="2" s="1"/>
  <c r="R27" i="2"/>
  <c r="R28" i="2" s="1"/>
  <c r="R15" i="2"/>
  <c r="R16" i="2" s="1"/>
  <c r="T51" i="2" l="1"/>
  <c r="T52" i="2" s="1"/>
  <c r="T39" i="2"/>
  <c r="T40" i="2" s="1"/>
  <c r="S27" i="2"/>
  <c r="S28" i="2" s="1"/>
  <c r="S15" i="2"/>
  <c r="S16" i="2" s="1"/>
  <c r="U51" i="2" l="1"/>
  <c r="U52" i="2" s="1"/>
  <c r="U39" i="2"/>
  <c r="U40" i="2" s="1"/>
  <c r="T27" i="2"/>
  <c r="T28" i="2" s="1"/>
  <c r="T15" i="2"/>
  <c r="T16" i="2" s="1"/>
  <c r="V51" i="2" l="1"/>
  <c r="V52" i="2" s="1"/>
  <c r="V39" i="2"/>
  <c r="V40" i="2" s="1"/>
  <c r="U27" i="2"/>
  <c r="U28" i="2" s="1"/>
  <c r="U15" i="2"/>
  <c r="U16" i="2" s="1"/>
  <c r="W51" i="2" l="1"/>
  <c r="W52" i="2" s="1"/>
  <c r="W39" i="2"/>
  <c r="W40" i="2" s="1"/>
  <c r="V27" i="2"/>
  <c r="V28" i="2" s="1"/>
  <c r="V15" i="2"/>
  <c r="V16" i="2" s="1"/>
  <c r="X51" i="2" l="1"/>
  <c r="X52" i="2" s="1"/>
  <c r="X39" i="2"/>
  <c r="X40" i="2" s="1"/>
  <c r="W27" i="2"/>
  <c r="W28" i="2" s="1"/>
  <c r="W15" i="2"/>
  <c r="W16" i="2" s="1"/>
  <c r="Y51" i="2" l="1"/>
  <c r="Y52" i="2" s="1"/>
  <c r="Y39" i="2"/>
  <c r="Y40" i="2" s="1"/>
  <c r="X27" i="2"/>
  <c r="X28" i="2" s="1"/>
  <c r="X15" i="2"/>
  <c r="X16" i="2" s="1"/>
  <c r="Z51" i="2" l="1"/>
  <c r="Z52" i="2" s="1"/>
  <c r="Z39" i="2"/>
  <c r="Z40" i="2" s="1"/>
  <c r="Y27" i="2"/>
  <c r="Y28" i="2" s="1"/>
  <c r="Y15" i="2"/>
  <c r="Y16" i="2" s="1"/>
  <c r="AA51" i="2" l="1"/>
  <c r="AA52" i="2" s="1"/>
  <c r="AA39" i="2"/>
  <c r="AA40" i="2" s="1"/>
  <c r="Z27" i="2"/>
  <c r="Z28" i="2" s="1"/>
  <c r="Z15" i="2"/>
  <c r="Z16" i="2" s="1"/>
  <c r="AB51" i="2" l="1"/>
  <c r="AB52" i="2" s="1"/>
  <c r="AB39" i="2"/>
  <c r="AB40" i="2" s="1"/>
  <c r="AA27" i="2"/>
  <c r="AA28" i="2" s="1"/>
  <c r="AA15" i="2"/>
  <c r="AA16" i="2" s="1"/>
  <c r="AC51" i="2" l="1"/>
  <c r="AC52" i="2" s="1"/>
  <c r="AC39" i="2"/>
  <c r="AC40" i="2" s="1"/>
  <c r="AB27" i="2"/>
  <c r="AB28" i="2" s="1"/>
  <c r="AB15" i="2"/>
  <c r="AB16" i="2" s="1"/>
  <c r="AD51" i="2" l="1"/>
  <c r="AD52" i="2" s="1"/>
  <c r="AD39" i="2"/>
  <c r="AD40" i="2" s="1"/>
  <c r="AC27" i="2"/>
  <c r="AC28" i="2" s="1"/>
  <c r="AC15" i="2"/>
  <c r="AC16" i="2" s="1"/>
  <c r="AE51" i="2" l="1"/>
  <c r="AE52" i="2" s="1"/>
  <c r="AE39" i="2"/>
  <c r="AE40" i="2" s="1"/>
  <c r="AD27" i="2"/>
  <c r="AD28" i="2" s="1"/>
  <c r="AD15" i="2"/>
  <c r="AD16" i="2" s="1"/>
  <c r="AF51" i="2" l="1"/>
  <c r="AF52" i="2" s="1"/>
  <c r="AF39" i="2"/>
  <c r="AF40" i="2" s="1"/>
  <c r="AE27" i="2"/>
  <c r="AE28" i="2" s="1"/>
  <c r="AE15" i="2"/>
  <c r="AE16" i="2" s="1"/>
  <c r="AG51" i="2" l="1"/>
  <c r="AG52" i="2" s="1"/>
  <c r="AG39" i="2"/>
  <c r="AG40" i="2" s="1"/>
  <c r="AF27" i="2"/>
  <c r="AF28" i="2" s="1"/>
  <c r="AF15" i="2"/>
  <c r="AF16" i="2" s="1"/>
  <c r="AH51" i="2" l="1"/>
  <c r="AH52" i="2" s="1"/>
  <c r="AH39" i="2"/>
  <c r="AH40" i="2" s="1"/>
  <c r="AG27" i="2"/>
  <c r="AG28" i="2" s="1"/>
  <c r="AG15" i="2"/>
  <c r="AG16" i="2" s="1"/>
  <c r="AI51" i="2" l="1"/>
  <c r="AI52" i="2" s="1"/>
  <c r="AI39" i="2"/>
  <c r="AI40" i="2" s="1"/>
  <c r="AH27" i="2"/>
  <c r="AH28" i="2" s="1"/>
  <c r="AH15" i="2"/>
  <c r="AH16" i="2" s="1"/>
  <c r="AJ51" i="2" l="1"/>
  <c r="AJ52" i="2" s="1"/>
  <c r="AJ39" i="2"/>
  <c r="AJ40" i="2" s="1"/>
  <c r="AI27" i="2"/>
  <c r="AI28" i="2" s="1"/>
  <c r="AI15" i="2"/>
  <c r="AI16" i="2" s="1"/>
  <c r="AK51" i="2" l="1"/>
  <c r="AK52" i="2" s="1"/>
  <c r="AK39" i="2"/>
  <c r="AK40" i="2" s="1"/>
  <c r="AJ27" i="2"/>
  <c r="AJ28" i="2" s="1"/>
  <c r="AJ15" i="2"/>
  <c r="AJ16" i="2" s="1"/>
  <c r="AL51" i="2" l="1"/>
  <c r="AL52" i="2" s="1"/>
  <c r="AL39" i="2"/>
  <c r="AL40" i="2" s="1"/>
  <c r="AK27" i="2"/>
  <c r="AK28" i="2" s="1"/>
  <c r="AK15" i="2"/>
  <c r="AK16" i="2" s="1"/>
  <c r="AM51" i="2" l="1"/>
  <c r="AM52" i="2" s="1"/>
  <c r="AM39" i="2"/>
  <c r="AM40" i="2" s="1"/>
  <c r="AL27" i="2"/>
  <c r="AL28" i="2" s="1"/>
  <c r="AL15" i="2"/>
  <c r="AL16" i="2" s="1"/>
  <c r="AN51" i="2" l="1"/>
  <c r="AN52" i="2" s="1"/>
  <c r="AN39" i="2"/>
  <c r="AN40" i="2" s="1"/>
  <c r="AM27" i="2"/>
  <c r="AM28" i="2" s="1"/>
  <c r="AM15" i="2"/>
  <c r="AM16" i="2" s="1"/>
  <c r="AO51" i="2" l="1"/>
  <c r="AO52" i="2" s="1"/>
  <c r="AO39" i="2"/>
  <c r="AO40" i="2" s="1"/>
  <c r="AN27" i="2"/>
  <c r="AN28" i="2" s="1"/>
  <c r="AN15" i="2"/>
  <c r="AN16" i="2" s="1"/>
  <c r="AP51" i="2" l="1"/>
  <c r="AP52" i="2" s="1"/>
  <c r="AP39" i="2"/>
  <c r="AP40" i="2" s="1"/>
  <c r="AO27" i="2"/>
  <c r="AO28" i="2" s="1"/>
  <c r="AO15" i="2"/>
  <c r="AO16" i="2" s="1"/>
  <c r="AQ51" i="2" l="1"/>
  <c r="AQ52" i="2" s="1"/>
  <c r="AQ39" i="2"/>
  <c r="AQ40" i="2" s="1"/>
  <c r="AP27" i="2"/>
  <c r="AP28" i="2" s="1"/>
  <c r="AP15" i="2"/>
  <c r="AP16" i="2" s="1"/>
  <c r="AR51" i="2" l="1"/>
  <c r="AR52" i="2" s="1"/>
  <c r="AR39" i="2"/>
  <c r="AR40" i="2" s="1"/>
  <c r="AQ27" i="2"/>
  <c r="AQ28" i="2" s="1"/>
  <c r="AQ15" i="2"/>
  <c r="AQ16" i="2" s="1"/>
  <c r="AS51" i="2" l="1"/>
  <c r="AS52" i="2" s="1"/>
  <c r="AS39" i="2"/>
  <c r="AS40" i="2" s="1"/>
  <c r="AR27" i="2"/>
  <c r="AR28" i="2" s="1"/>
  <c r="AR15" i="2"/>
  <c r="AR16" i="2" s="1"/>
  <c r="AT51" i="2" l="1"/>
  <c r="AT52" i="2" s="1"/>
  <c r="AT39" i="2"/>
  <c r="AT40" i="2" s="1"/>
  <c r="AS27" i="2"/>
  <c r="AS28" i="2" s="1"/>
  <c r="AS15" i="2"/>
  <c r="AS16" i="2" s="1"/>
  <c r="AU51" i="2" l="1"/>
  <c r="AU52" i="2" s="1"/>
  <c r="AU39" i="2"/>
  <c r="AU40" i="2" s="1"/>
  <c r="AT27" i="2"/>
  <c r="AT28" i="2" s="1"/>
  <c r="AT15" i="2"/>
  <c r="AT16" i="2" s="1"/>
  <c r="AV51" i="2" l="1"/>
  <c r="AV52" i="2" s="1"/>
  <c r="AV39" i="2"/>
  <c r="AV40" i="2" s="1"/>
  <c r="AU27" i="2"/>
  <c r="AU28" i="2" s="1"/>
  <c r="AU15" i="2"/>
  <c r="AU16" i="2" s="1"/>
  <c r="AW51" i="2" l="1"/>
  <c r="AW52" i="2" s="1"/>
  <c r="AW39" i="2"/>
  <c r="AW40" i="2" s="1"/>
  <c r="AV27" i="2"/>
  <c r="AV28" i="2" s="1"/>
  <c r="AV15" i="2"/>
  <c r="AV16" i="2" s="1"/>
  <c r="AX51" i="2" l="1"/>
  <c r="AX52" i="2" s="1"/>
  <c r="AX39" i="2"/>
  <c r="AX40" i="2" s="1"/>
  <c r="AW27" i="2"/>
  <c r="AW28" i="2" s="1"/>
  <c r="AW15" i="2"/>
  <c r="AW16" i="2" s="1"/>
  <c r="AY51" i="2" l="1"/>
  <c r="AY52" i="2" s="1"/>
  <c r="AY39" i="2"/>
  <c r="AY40" i="2" s="1"/>
  <c r="AX27" i="2"/>
  <c r="AX28" i="2" s="1"/>
  <c r="AX15" i="2"/>
  <c r="AX16" i="2" s="1"/>
  <c r="AZ51" i="2" l="1"/>
  <c r="AZ52" i="2" s="1"/>
  <c r="AZ39" i="2"/>
  <c r="AZ40" i="2" s="1"/>
  <c r="AY27" i="2"/>
  <c r="AY28" i="2" s="1"/>
  <c r="AY15" i="2"/>
  <c r="AY16" i="2" s="1"/>
  <c r="BA51" i="2" l="1"/>
  <c r="BA52" i="2" s="1"/>
  <c r="BA39" i="2"/>
  <c r="BA40" i="2" s="1"/>
  <c r="AZ27" i="2"/>
  <c r="AZ28" i="2" s="1"/>
  <c r="AZ15" i="2"/>
  <c r="AZ16" i="2" s="1"/>
  <c r="BB51" i="2" l="1"/>
  <c r="BB52" i="2" s="1"/>
  <c r="BB39" i="2"/>
  <c r="BB40" i="2" s="1"/>
  <c r="BA27" i="2"/>
  <c r="BA28" i="2" s="1"/>
  <c r="BA15" i="2"/>
  <c r="BA16" i="2" s="1"/>
  <c r="BC51" i="2" l="1"/>
  <c r="BC52" i="2" s="1"/>
  <c r="BC39" i="2"/>
  <c r="BC40" i="2" s="1"/>
  <c r="BB27" i="2"/>
  <c r="BB28" i="2" s="1"/>
  <c r="BB15" i="2"/>
  <c r="BB16" i="2" s="1"/>
  <c r="BE51" i="2" l="1"/>
  <c r="BD51" i="2"/>
  <c r="BD52" i="2" s="1"/>
  <c r="BE39" i="2"/>
  <c r="BD39" i="2"/>
  <c r="BD40" i="2" s="1"/>
  <c r="BC27" i="2"/>
  <c r="BC28" i="2" s="1"/>
  <c r="BC15" i="2"/>
  <c r="BC16" i="2" s="1"/>
  <c r="BE40" i="2" l="1"/>
  <c r="D41" i="2" s="1"/>
  <c r="BE52" i="2"/>
  <c r="D53" i="2" s="1"/>
  <c r="BE27" i="2"/>
  <c r="BD27" i="2"/>
  <c r="BD28" i="2" s="1"/>
  <c r="BD15" i="2"/>
  <c r="BD16" i="2" s="1"/>
  <c r="BE15" i="2"/>
  <c r="D54" i="2" l="1"/>
  <c r="G125" i="1"/>
  <c r="D42" i="2"/>
  <c r="F125" i="1"/>
  <c r="BE28" i="2"/>
  <c r="BE16" i="2"/>
  <c r="D17" i="2" s="1"/>
  <c r="D43" i="2" l="1"/>
  <c r="F127" i="1" s="1"/>
  <c r="F126" i="1"/>
  <c r="D55" i="2"/>
  <c r="G127" i="1" s="1"/>
  <c r="G126" i="1"/>
  <c r="D29" i="2"/>
  <c r="D18" i="2"/>
  <c r="D125" i="1"/>
  <c r="G146" i="1" l="1"/>
  <c r="G10" i="3" s="1"/>
  <c r="G137" i="1"/>
  <c r="G140" i="1" s="1"/>
  <c r="D30" i="2"/>
  <c r="E125" i="1"/>
  <c r="F137" i="1"/>
  <c r="F140" i="1" s="1"/>
  <c r="F146" i="1"/>
  <c r="F10" i="3" s="1"/>
  <c r="D19" i="2"/>
  <c r="D127" i="1" s="1"/>
  <c r="D126" i="1"/>
  <c r="F9" i="3" l="1"/>
  <c r="G9" i="3"/>
  <c r="D31" i="2"/>
  <c r="E127" i="1" s="1"/>
  <c r="E126" i="1"/>
  <c r="D137" i="1"/>
  <c r="D140" i="1" s="1"/>
  <c r="D146" i="1"/>
  <c r="D10" i="3" s="1"/>
  <c r="D9" i="3" l="1"/>
  <c r="E146" i="1"/>
  <c r="E10" i="3" s="1"/>
  <c r="E137" i="1"/>
  <c r="E140" i="1" s="1"/>
  <c r="E9" i="3" l="1"/>
</calcChain>
</file>

<file path=xl/sharedStrings.xml><?xml version="1.0" encoding="utf-8"?>
<sst xmlns="http://schemas.openxmlformats.org/spreadsheetml/2006/main" count="842" uniqueCount="319">
  <si>
    <t>Formula</t>
  </si>
  <si>
    <t>Low Income Countries</t>
  </si>
  <si>
    <t>Lower Middle Income Countries</t>
  </si>
  <si>
    <t>Upper Middle Income Countries</t>
  </si>
  <si>
    <t>High income countries</t>
  </si>
  <si>
    <t>Cost of one additional year of quality education</t>
  </si>
  <si>
    <t>Calculation</t>
  </si>
  <si>
    <t>Adjusted proficiency</t>
  </si>
  <si>
    <t>(i) = from data</t>
  </si>
  <si>
    <t>Spend per child</t>
  </si>
  <si>
    <t>(ii) = from data</t>
  </si>
  <si>
    <t>Taking the first differential of the spend, and inputting the log of the spend</t>
  </si>
  <si>
    <t>The percentage increase needed to increase one percentage point of adjusted proficiency</t>
  </si>
  <si>
    <t>(iv) = 1/(i)</t>
  </si>
  <si>
    <t>Dividing the percentage increase by the output of the first differential</t>
  </si>
  <si>
    <t>(v) = (iv)/(iii)</t>
  </si>
  <si>
    <t>Additional cost per child needed to adjust proficiency by one percentage point</t>
  </si>
  <si>
    <t>(vi) = (v)*(ii)</t>
  </si>
  <si>
    <t>Total Children turning ten each year</t>
  </si>
  <si>
    <t>(vii) = from data</t>
  </si>
  <si>
    <t>Additional total spending if that cost was spent for every child</t>
  </si>
  <si>
    <r>
      <t>(viii) = ((ii)+(vi))*(vii))-((ii)*(vii)) =</t>
    </r>
    <r>
      <rPr>
        <sz val="11"/>
        <color rgb="FFFF0000"/>
        <rFont val="Calibri"/>
        <family val="2"/>
        <scheme val="minor"/>
      </rPr>
      <t xml:space="preserve"> </t>
    </r>
    <r>
      <rPr>
        <sz val="11"/>
        <color theme="1"/>
        <rFont val="Calibri"/>
        <family val="2"/>
        <scheme val="minor"/>
      </rPr>
      <t>(vi)*(vii)</t>
    </r>
  </si>
  <si>
    <t>Additional number of children with adjusted proficiency if that spending was added</t>
  </si>
  <si>
    <t>(ix) = ((i)+1)*(vii))-((i)*(vii)) = (vii)*1%</t>
  </si>
  <si>
    <t>Additional cost per child with adjusted proficiency</t>
  </si>
  <si>
    <t>(x) = (viii)/(ix)</t>
  </si>
  <si>
    <t>Variable</t>
  </si>
  <si>
    <t>Obs</t>
  </si>
  <si>
    <t>Mean</t>
  </si>
  <si>
    <t>St Dev.</t>
  </si>
  <si>
    <t>Min</t>
  </si>
  <si>
    <t>Max</t>
  </si>
  <si>
    <t>Input Variable</t>
  </si>
  <si>
    <t>Total public expenditure on primary per primary school aged child</t>
  </si>
  <si>
    <t>Output Variable</t>
  </si>
  <si>
    <t>Adjusted Proficiency</t>
  </si>
  <si>
    <t>Additional Variables</t>
  </si>
  <si>
    <t>ODA Share</t>
  </si>
  <si>
    <t>Primary Completion Rate</t>
  </si>
  <si>
    <t>Student to Trained Teacher Ratio</t>
  </si>
  <si>
    <t>Same Language</t>
  </si>
  <si>
    <t>Unemployment Rate (Total)</t>
  </si>
  <si>
    <t>Unemployment Rate (Basic Education)</t>
  </si>
  <si>
    <t>Pre-Primary Gross Enrolment Rate</t>
  </si>
  <si>
    <t>The primary out of school rate</t>
  </si>
  <si>
    <t>The child labour rate</t>
  </si>
  <si>
    <t>Low Income</t>
  </si>
  <si>
    <t>Lower Middle Income</t>
  </si>
  <si>
    <t>Upper Middle Income</t>
  </si>
  <si>
    <t>High Income</t>
  </si>
  <si>
    <t>Model 1a</t>
  </si>
  <si>
    <t>3,545***</t>
  </si>
  <si>
    <t>4,529***</t>
  </si>
  <si>
    <t>Model 1b</t>
  </si>
  <si>
    <t>Model 2a</t>
  </si>
  <si>
    <t>4,522***</t>
  </si>
  <si>
    <t>6,084***</t>
  </si>
  <si>
    <t>16,220***</t>
  </si>
  <si>
    <t>Model 2b</t>
  </si>
  <si>
    <t>4,606**</t>
  </si>
  <si>
    <t>6,649***</t>
  </si>
  <si>
    <t>20,038**</t>
  </si>
  <si>
    <t>Table 8:  Change in LAYS based on example financing</t>
  </si>
  <si>
    <t>Additional children reaching 1 additional LAYS</t>
  </si>
  <si>
    <t>User Inputted</t>
  </si>
  <si>
    <t>Additional Financing</t>
  </si>
  <si>
    <t>Table 9:  External benefits to GDP increases (USD)</t>
  </si>
  <si>
    <t>(b) = From Table 8</t>
  </si>
  <si>
    <t xml:space="preserve">Population (2020) </t>
  </si>
  <si>
    <t>(c) = From data</t>
  </si>
  <si>
    <t>Increase in LAYS weighted over the population</t>
  </si>
  <si>
    <t>(d) = (b) / (c)</t>
  </si>
  <si>
    <t>Percentage point increase in GDP per capita growth rate due to the increase in LAYS</t>
  </si>
  <si>
    <t>(e) = 0.894 * (d)</t>
  </si>
  <si>
    <t>GDP per capita 2020 current USD</t>
  </si>
  <si>
    <t>(f) = From data</t>
  </si>
  <si>
    <t>Net Present Value of increase in GDP per capita growth rate</t>
  </si>
  <si>
    <t>Benefit cost ratio</t>
  </si>
  <si>
    <t>Increase in GDP</t>
  </si>
  <si>
    <t>(j) = From table 9</t>
  </si>
  <si>
    <t xml:space="preserve">Households share of final consumption expenditure </t>
  </si>
  <si>
    <t>(k) = From Data</t>
  </si>
  <si>
    <t>Incidence of Poverty (extreme poverty line)</t>
  </si>
  <si>
    <t>(l) = From Data</t>
  </si>
  <si>
    <t>Poor households increase in consumption</t>
  </si>
  <si>
    <t>(m) = (j)*(k)*(l)</t>
  </si>
  <si>
    <t>Poverty Gap at 1.90 USD per day (extreme poverty line)</t>
  </si>
  <si>
    <t>(n) From data</t>
  </si>
  <si>
    <t>(j) From Table 9</t>
  </si>
  <si>
    <t>Revenue (excl. grants) as a share of GDP</t>
  </si>
  <si>
    <t>(p) From Data</t>
  </si>
  <si>
    <t>Public revenue generated</t>
  </si>
  <si>
    <t>(q) = (j)*(p)</t>
  </si>
  <si>
    <t>Total Population</t>
  </si>
  <si>
    <t>(r) = From Data</t>
  </si>
  <si>
    <t>Lives Saved</t>
  </si>
  <si>
    <t>(t) = (s) * (r)</t>
  </si>
  <si>
    <t>Addition girls reaching 1 additional LAYS</t>
  </si>
  <si>
    <t>(w) = (b)/2</t>
  </si>
  <si>
    <t>Girls prevented from early marriage</t>
  </si>
  <si>
    <t>Average LAYS</t>
  </si>
  <si>
    <t>(y) = From Data</t>
  </si>
  <si>
    <t>Total Fertility Rate per woman (assumed same per man)</t>
  </si>
  <si>
    <t>Reduced Stunting</t>
  </si>
  <si>
    <t>Starts after x years</t>
  </si>
  <si>
    <t>Discount rate</t>
  </si>
  <si>
    <t>Increase in GDP per capita due to the increase in the growth rate from increasing LAYS</t>
  </si>
  <si>
    <t>status quo growth rate</t>
  </si>
  <si>
    <t>new growth rate</t>
  </si>
  <si>
    <t>gdp per capita status quo</t>
  </si>
  <si>
    <t>gdp per capita new rate</t>
  </si>
  <si>
    <t>Increase in GDP per capita</t>
  </si>
  <si>
    <t>Discounted costs</t>
  </si>
  <si>
    <t>NPV</t>
  </si>
  <si>
    <t>Benefit Cost Ratio</t>
  </si>
  <si>
    <t>Lower Middle</t>
  </si>
  <si>
    <t>Upper Middle</t>
  </si>
  <si>
    <t>High</t>
  </si>
  <si>
    <t>(h) = Calculated as described above</t>
  </si>
  <si>
    <t>(i) = (h) divided by NPV of cost in year zero</t>
  </si>
  <si>
    <t>(j) = (h) * (c) = (i) * 1bn</t>
  </si>
  <si>
    <t>(g) = From data</t>
  </si>
  <si>
    <t>GDP per capita growth rate (10 year average)</t>
  </si>
  <si>
    <t xml:space="preserve">Effective gap </t>
  </si>
  <si>
    <t>(s) = 1.55% * (b) / (r)</t>
  </si>
  <si>
    <t>Note this is all available data, the averages change slightly when running the financing analysis as that is only the countries with applicable data</t>
  </si>
  <si>
    <t>(x) = From Data</t>
  </si>
  <si>
    <t xml:space="preserve">Progression to secondary school </t>
  </si>
  <si>
    <t>Persistence to last grade of primary</t>
  </si>
  <si>
    <t>(z) = 7.5% * (w) * (x) * (y)</t>
  </si>
  <si>
    <t>Impact of mothers education on stunting</t>
  </si>
  <si>
    <t>Impact of fathers education on stunting</t>
  </si>
  <si>
    <t xml:space="preserve">=-(0.048-0.024)/3 = </t>
  </si>
  <si>
    <t xml:space="preserve">=-(0.024-0.010)/3 = </t>
  </si>
  <si>
    <t xml:space="preserve">=-(0.019-0.007)/3 = </t>
  </si>
  <si>
    <t xml:space="preserve">=-(0.029-0.019)/3 = </t>
  </si>
  <si>
    <t>(aa) = From Data</t>
  </si>
  <si>
    <t>(ab) = From literature for  additional level of LAYS for ((aa)+1) minus previous level, divided by the years in that group</t>
  </si>
  <si>
    <t>(ac) = From literature for  additional level of LAYS for ((aa)+1) minus previous level, divided by the years in that group</t>
  </si>
  <si>
    <t>(ad) = From Data</t>
  </si>
  <si>
    <t xml:space="preserve"> =-(0.007-0)/3 =</t>
  </si>
  <si>
    <t xml:space="preserve"> =-(0.010-0)/3 =</t>
  </si>
  <si>
    <t>(ae) = ((ab)* (ad)* (w)) + ((ac)* (ad)* (w)</t>
  </si>
  <si>
    <t>Example for Low Income – Model 1a</t>
  </si>
  <si>
    <t>Example for Low Income – Model 2a</t>
  </si>
  <si>
    <r>
      <t>(iii) = β</t>
    </r>
    <r>
      <rPr>
        <vertAlign val="subscript"/>
        <sz val="11"/>
        <color theme="1"/>
        <rFont val="Calibri"/>
        <family val="2"/>
        <scheme val="minor"/>
      </rPr>
      <t>1</t>
    </r>
    <r>
      <rPr>
        <sz val="11"/>
        <color theme="1"/>
        <rFont val="Calibri"/>
        <family val="2"/>
        <scheme val="minor"/>
      </rPr>
      <t xml:space="preserve"> + (2 * β</t>
    </r>
    <r>
      <rPr>
        <vertAlign val="subscript"/>
        <sz val="11"/>
        <color theme="1"/>
        <rFont val="Calibri"/>
        <family val="2"/>
        <scheme val="minor"/>
      </rPr>
      <t>2</t>
    </r>
    <r>
      <rPr>
        <sz val="11"/>
        <color theme="1"/>
        <rFont val="Calibri"/>
        <family val="2"/>
        <scheme val="minor"/>
      </rPr>
      <t xml:space="preserve"> * (Ln(ii)))</t>
    </r>
  </si>
  <si>
    <t>Unit cost with inefficiencies</t>
  </si>
  <si>
    <t>(xi) = Model 2a From Table 5</t>
  </si>
  <si>
    <t>Average efficiency score</t>
  </si>
  <si>
    <t>(xii) = Output from Model 2a</t>
  </si>
  <si>
    <t>Unit cost if spending at full efficiency</t>
  </si>
  <si>
    <t>(xiii) = (xi) * (xii)</t>
  </si>
  <si>
    <t>(xiii) = From Table 6</t>
  </si>
  <si>
    <t>Learning poverty gap (among the learning poor)</t>
  </si>
  <si>
    <t>(xiv) = From Azevedo (2020)</t>
  </si>
  <si>
    <r>
      <t>26.0%</t>
    </r>
    <r>
      <rPr>
        <sz val="8"/>
        <color theme="1"/>
        <rFont val="Calibri"/>
        <family val="2"/>
        <scheme val="minor"/>
      </rPr>
      <t>  </t>
    </r>
  </si>
  <si>
    <t>Unit cost if spending at full efficiency targeting the learning poor</t>
  </si>
  <si>
    <t>(xv) = (xiii) * (xiv)</t>
  </si>
  <si>
    <t>Learning Poverty rate for countries in financing sample</t>
  </si>
  <si>
    <t>(xvi) = From Data</t>
  </si>
  <si>
    <t>Learning Poverty rate for countries in financing sample of next income group</t>
  </si>
  <si>
    <t>(xvii) = From Data</t>
  </si>
  <si>
    <t>(xv) = From Table 7</t>
  </si>
  <si>
    <t>Total Children turning 10 (2020)</t>
  </si>
  <si>
    <t>(xviii) = From Data</t>
  </si>
  <si>
    <t>Annual change in financing to get to the next income groups Learning Poverty Rate</t>
  </si>
  <si>
    <t>(xix) = (((xvii) – (xvi)) * (xviii)) * (xv)</t>
  </si>
  <si>
    <t>(xx) = From Data</t>
  </si>
  <si>
    <t>Unit cost if targeting the learning poor (but not at full efficiency)</t>
  </si>
  <si>
    <t>(xxi) = From Data</t>
  </si>
  <si>
    <t>Annual financing to get to next income groups Learning Poverty Rate</t>
  </si>
  <si>
    <t>Estimated number lifted from extreme poverty</t>
  </si>
  <si>
    <t xml:space="preserve">Benefit cost ratio (at exactly 1 billion). </t>
  </si>
  <si>
    <t>(i) = (h) divided by NPV of cost in year zero (at exactly 1bn)</t>
  </si>
  <si>
    <t>(j) = (i) * Additional Financing</t>
  </si>
  <si>
    <t>Note: the net present value formula in Excel includes rounding, meaning that this is ever so slightly not linear. For example, the value for the increase in GDP for 1bn doubled is equivalent to 99.86% of the value for the increase in GDP for 2bn. To maintain a linear relationship, we take the benefit cost ratio from a 1bn increase and use this value. The original formulas are shown above, the output values we use are shown below. The values below are used for the poverty and revenue calculations.</t>
  </si>
  <si>
    <t>Max / min percent change</t>
  </si>
  <si>
    <t>Calculated in Tab 2</t>
  </si>
  <si>
    <t>Calculated in Tab 2&amp;3</t>
  </si>
  <si>
    <t>Table 1</t>
  </si>
  <si>
    <t>Table 2</t>
  </si>
  <si>
    <t>Mean of Total public expenditure on primary per primary school aged child (mean over 10 year period)</t>
  </si>
  <si>
    <t>Sum of primary school aged children (2019)</t>
  </si>
  <si>
    <t>Note: Primary school aged children data from: 'wbopendata, indicator(SP.PRM.TOTL.IN) year(1980:2020) clear'</t>
  </si>
  <si>
    <t>Estimate spend on primary</t>
  </si>
  <si>
    <t>(1) From Table 2</t>
  </si>
  <si>
    <t>(2) From WB Data</t>
  </si>
  <si>
    <t>(3) = (1) * (2)</t>
  </si>
  <si>
    <t>Rounded estimate spend on primary</t>
  </si>
  <si>
    <t>Rounded estimate of bound on additional spend</t>
  </si>
  <si>
    <t>Rounded estimate of bound on reduced spend</t>
  </si>
  <si>
    <t>if latest==1</t>
  </si>
  <si>
    <t>From Financing Database</t>
  </si>
  <si>
    <t>Rounded Estimate Current Total Spend on Primary Education</t>
  </si>
  <si>
    <t>Increase in adult survival rate due to addition LAYS weighted by population</t>
  </si>
  <si>
    <t>Future Children With Reduced Stunting</t>
  </si>
  <si>
    <t>Number Lifted From Extreme Poverty</t>
  </si>
  <si>
    <t>Public Revenue Generated</t>
  </si>
  <si>
    <t>Girls Prevented From Early Marriage</t>
  </si>
  <si>
    <t>Change in Children with Opportunity Secured</t>
  </si>
  <si>
    <t>(4) = Rounded (3)</t>
  </si>
  <si>
    <t>(5) = Rounded (xix)</t>
  </si>
  <si>
    <t>(xxii) = (((xx) - (xvi)) * (xviii)) * (xxi)</t>
  </si>
  <si>
    <t>(6) = Rounded (xxii)</t>
  </si>
  <si>
    <t>Unit cost for increasing spend</t>
  </si>
  <si>
    <t>Unit cost for decreasing spend</t>
  </si>
  <si>
    <t xml:space="preserve">(xxi) = From Table 9 </t>
  </si>
  <si>
    <t>(b) = Financing / (a)</t>
  </si>
  <si>
    <r>
      <t xml:space="preserve">(9) = Financing / (xv) </t>
    </r>
    <r>
      <rPr>
        <i/>
        <sz val="11"/>
        <color theme="1"/>
        <rFont val="Calibri"/>
        <family val="2"/>
        <scheme val="minor"/>
      </rPr>
      <t>or</t>
    </r>
    <r>
      <rPr>
        <sz val="11"/>
        <color theme="1"/>
        <rFont val="Calibri"/>
        <family val="2"/>
        <scheme val="minor"/>
      </rPr>
      <t xml:space="preserve"> (xxi) as applicable</t>
    </r>
  </si>
  <si>
    <t>Average efficiency by income group</t>
  </si>
  <si>
    <t>Cost of one additional year of quality education at full efficiency</t>
  </si>
  <si>
    <t xml:space="preserve">(a1) = From source below </t>
  </si>
  <si>
    <t>(a2) = From source below</t>
  </si>
  <si>
    <t>(a)  = (a1) * (a2)</t>
  </si>
  <si>
    <t>Additional children reaching 1 additional LAYS at full efficiency</t>
  </si>
  <si>
    <t>Addition girls / boys reaching 1 additional LAYS at full efficiency</t>
  </si>
  <si>
    <t>(o) = (m) / ((n) * 1.90 * 365 * (47 + 8))</t>
  </si>
  <si>
    <t>Assumed years of primary</t>
  </si>
  <si>
    <t>(xxii) = Assumption</t>
  </si>
  <si>
    <t xml:space="preserve">(xxiii) = </t>
  </si>
  <si>
    <t>Change in Children on the Pathway to Opportunity Secured</t>
  </si>
  <si>
    <t>Annualised cost to get a child on the pathway to opportunity secured</t>
  </si>
  <si>
    <t>(7) = Min of (5) across income groups</t>
  </si>
  <si>
    <t>Minimum estimate of bound on additional spend across income groups</t>
  </si>
  <si>
    <t>(8) = (7) * 10</t>
  </si>
  <si>
    <t>(9) = (7) / (4)</t>
  </si>
  <si>
    <t>Consistent Spending Bound over 10 years of Spending</t>
  </si>
  <si>
    <t>Female</t>
  </si>
  <si>
    <t>Male</t>
  </si>
  <si>
    <t>Both</t>
  </si>
  <si>
    <t>Lower-Middle Income</t>
  </si>
  <si>
    <t>Upper-Middle Income</t>
  </si>
  <si>
    <t>WB - East Asia and Pacific</t>
  </si>
  <si>
    <t>WB - Europe and Central Asia</t>
  </si>
  <si>
    <t>WB - Latin America and Carribean</t>
  </si>
  <si>
    <t>WB - Middle East and North Africa</t>
  </si>
  <si>
    <t>WB - North America</t>
  </si>
  <si>
    <t>WB - South Asia</t>
  </si>
  <si>
    <t>WB - Sub-Saharan Africa</t>
  </si>
  <si>
    <t>UN - East Asia and Pacific</t>
  </si>
  <si>
    <t>UN - Eastern Europe and Central Asia</t>
  </si>
  <si>
    <t>UN - Western Europe</t>
  </si>
  <si>
    <t>UN - Latin America and Carribean</t>
  </si>
  <si>
    <t>UN - Middle East and North Africa</t>
  </si>
  <si>
    <t>UN - North America</t>
  </si>
  <si>
    <t>UN - South Asia</t>
  </si>
  <si>
    <t>UN - Eastern and Southern Africa</t>
  </si>
  <si>
    <t>UN - Western and Central Africa</t>
  </si>
  <si>
    <t>OECD 2020 - Non-Fragile</t>
  </si>
  <si>
    <t>OECD 2020 - Fragile</t>
  </si>
  <si>
    <t>Cover Sheet</t>
  </si>
  <si>
    <t>This spreadsheet shows all the data used for the Lost Potential Tracker, as well as the sources used for the location graphics.</t>
  </si>
  <si>
    <t>The first four sheets show data for children with lost potential (i.e. who fail to acquire basic literacy skills at age 10) and the number of children with secured potential (i.e. those that do acquire basic literacy skills at age 10) broken down by gender, income group, world region (including both UN and World Bank regions), and fragile and non-fragile countries (using the OECD 2020 categorization). The spreadsheet includes the potential impact of COVID-19 on all these estimates using the pessimistic scenario from World Bank projections (see methodology document for more information).
All numbers displayed are daily lost potential i.e. the number of children who turn 10 everyday and don't acquire basic literacy skills or daily secured potential i.e. the number of children who turn 10 everyday and do acquire basic literacy skills. To get estimates by the hour, daily estimates were divided by 24; by the second, the hourly estimates were divided by 60; by the week, daily estimates were multiplied by 7; for the month, daily figures were multiplied by 30; for the year, daily figures were multiplied by 365.
The methodology to develop these estimates involved using the World Bank and UNESCO learning poverty indicator released in 2019, and combining this with UN population data (the methodology document details this more).</t>
  </si>
  <si>
    <t>An Advisory Council composed of key education stakeholders fed into the methodology.</t>
  </si>
  <si>
    <t>Percentage Change represented by row 4</t>
  </si>
  <si>
    <t>The next three sheets contain the data on how efficient education financing targeted at children below age 10 who are not acquiring basic literacy skills, impacts the number of children who are set on the path to securing their potential. It also indicates the long-term impact of this financing. Calculations are based on considering where the average child is from the learning poverty line (i.e. the learning poverty gap).
The 'Ed Fin_Summary' sheet is the main sheet that users can use to interact with the data by changing row 6 ("Additional Financing"), which will change the subsequent rows. To generate these changes, the sheet pulls from analysis conducted in the 'Ed Fin_Tables and Outputs' sheet as well as the 'Ed Fin_GDP NPV' sheet. To ascertain the impact of financing, it must be spent by income group. Financing is over 10 years (2021-2030), and, for consistency, a maximum amount of financing per income group of $35 billion is allocated. The unit cost of financing incorporate the amount of financing required to get a child on the path out of learning poverty i.e. to give them one extra year of quality education; however, to get a child out of learning poverty, the unit cost per child would need to be multiplied by 6 (6 years of education by the time they're aged 10). This is explained in more detail in the methodology document.</t>
  </si>
  <si>
    <t>These sheets will be updated on an annual basis when more data is released on learning poverty and UN population data.</t>
  </si>
  <si>
    <t>Sheets</t>
  </si>
  <si>
    <t>SP C19 BAU: Secured Potential, COVID-19, Business As Usual i.e. shows the daily numbers of children with their potential secured including the impact of COVID-19 with no further intervention.</t>
  </si>
  <si>
    <t>LP C19 BAU: Lost Potential, COVID-19, Business As Usual i.e. shows the daily numbers of children with lost potential including the impact of COVID-19 with no further intervention.</t>
  </si>
  <si>
    <t>SP BAU: Secured Potential, Business As Usual i.e. shows the daily numbers of children with their potential secured pre-COVID-19 with no intervention.</t>
  </si>
  <si>
    <t>LP BAU: Lost Potential, Business As Usual i.e. shows the daily numbers of children with lost potential pre-COVID-19 with no intervention.</t>
  </si>
  <si>
    <t>The final sheet contains the sources used to quantify the LPT figures during different units of time. Note that these location graphics are different depending on whether you log in from Europe, the US, or Africa, and sources for all the regions are given.</t>
  </si>
  <si>
    <t>Change in Children on the Pathway to Secured Potential</t>
  </si>
  <si>
    <t>Ed Fin_Summary: Shows the impact of financing on the number of children who are set on the pathway to secured potential, and the long-term impacts. Row 6 can be adjusted by the user.</t>
  </si>
  <si>
    <t>Ed Fin_Tables and Outputs: Background analysis for the 'Ed Fin_Summary' sheet, which pulls figures from this sheet.</t>
  </si>
  <si>
    <t>Ed Fin_GDP NPV Calculation: Contains Net Present Value calculations for the impact of financing on GDP. This sheet is used for the estimates in the 'Ed Fin_Summary' sheet, for row 8</t>
  </si>
  <si>
    <t>Numbers</t>
  </si>
  <si>
    <t>North America</t>
  </si>
  <si>
    <t>Europe</t>
  </si>
  <si>
    <t>Africa</t>
  </si>
  <si>
    <t>One hour</t>
  </si>
  <si>
    <t>enough to fill 29 UK primary schools</t>
  </si>
  <si>
    <t>more than the total number of students at the University of Eswatini</t>
  </si>
  <si>
    <t>One day</t>
  </si>
  <si>
    <t>more than twice the capacity of The Rose Bowl in Los Angeles</t>
  </si>
  <si>
    <t>twice the capacity of Camp Nou Stadium, the largest stadium in Europe</t>
  </si>
  <si>
    <t>more than four times the capacity of the National Stadium in Lagos</t>
  </si>
  <si>
    <t>equivalent to the population of Samoa</t>
  </si>
  <si>
    <t>One week</t>
  </si>
  <si>
    <t>equivalent to 50% of total secondary school enrollment in Canada</t>
  </si>
  <si>
    <t>equivalent to the population of Estonia</t>
  </si>
  <si>
    <t>equivalent to the population of Equatorial Guinea</t>
  </si>
  <si>
    <t>equivalent to the population of Trinidad and Tobago</t>
  </si>
  <si>
    <t>One month</t>
  </si>
  <si>
    <t>nearly half the population of Pennsylvania</t>
  </si>
  <si>
    <t>equivalent to the population of Denmark</t>
  </si>
  <si>
    <t>equivalent to the population of Johannesburg</t>
  </si>
  <si>
    <t>equivalent to twice the population of Dubai</t>
  </si>
  <si>
    <t>One year</t>
  </si>
  <si>
    <t>over half the population of Mexico</t>
  </si>
  <si>
    <t>equivalent to the population of France</t>
  </si>
  <si>
    <t>equivalent to the combined population of Kenya and Senegal</t>
  </si>
  <si>
    <t>equivalent to the population of Thailand</t>
  </si>
  <si>
    <t>Other locations</t>
  </si>
  <si>
    <t>enough to fill 15 US public schools</t>
  </si>
  <si>
    <t>Source</t>
  </si>
  <si>
    <t>Content</t>
  </si>
  <si>
    <t>https://www.collegegridirons.com/stadiums/rose-bowl/</t>
  </si>
  <si>
    <t>Enrolment in secondary education, both sexes (number), for Canada in 2018: http://data.uis.unesco.org/</t>
  </si>
  <si>
    <t>https://www.fcbarcelona.com/en/club/facilities/camp-nou</t>
  </si>
  <si>
    <t>http://www.uneswa.ac.sz/</t>
  </si>
  <si>
    <t>https://lagosstate.gov.ng/blog/2017/03/28/lagos-and-the-national-stadium/</t>
  </si>
  <si>
    <t>2019 population: https://data.worldbank.org/indicator/SP.POP.TOTL?locations=GQ</t>
  </si>
  <si>
    <t>2019 population: https://data.worldbank.org/indicator/SP.POP.TOTL?locations=KE-SN</t>
  </si>
  <si>
    <t>2019 population: https://data.worldbank.org/indicator/SP.POP.TOTL?locations=WS</t>
  </si>
  <si>
    <t>2019 population: https://data.worldbank.org/indicator/SP.POP.TOTL?locations=TT</t>
  </si>
  <si>
    <t>2019 population: https://data.worldbank.org/indicator/SP.POP.TOTL?locations=TH</t>
  </si>
  <si>
    <t>2019 population: https://data.worldbank.org/indicator/SP.POP.TOTL?locations=MX</t>
  </si>
  <si>
    <t>2019 population: https://data.worldbank.org/indicator/SP.POP.TOTL?locations=EE</t>
  </si>
  <si>
    <t>2019 population: https://data.worldbank.org/indicator/SP.POP.TOTL?locations=DK</t>
  </si>
  <si>
    <t>2019 population: https://data.worldbank.org/indicator/SP.POP.TOTL?locations=FR</t>
  </si>
  <si>
    <t>2021 population: https://populationstat.com/south-africa/johannesburg</t>
  </si>
  <si>
    <t>2021 population: https://worldpopulationreview.com/world-cities/dubai-population</t>
  </si>
  <si>
    <t>Under 'school numbers', 2020 data: https://explore-education-statistics.service.gov.uk/find-statistics/school-pupils-and-their-characteristics</t>
  </si>
  <si>
    <t>Source from 2017: https://www.edweek.org/leadership/education-statistics-facts-about-american-schools/2019/01</t>
  </si>
  <si>
    <t>2019 estimates: https://www.census.gov/quickfacts/PA</t>
  </si>
  <si>
    <t>Last updated: April 2021</t>
  </si>
  <si>
    <t>Sources_Geolocation Graphics: Contains the sources used in the LPT quantifying lost potential by different units of time. All geolocation sources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</si>
</sst>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 #,##0.00_);_(* \(#,##0.00\);_(* &quot;-&quot;??_);_(@_)"/>
    <numFmt numFmtId="165" formatCode="0.00000"/>
    <numFmt numFmtId="166" formatCode="_-* #,##0_-;\-* #,##0_-;_-* &quot;-&quot;??_-;_-@_-"/>
    <numFmt numFmtId="167" formatCode="0.0000%"/>
    <numFmt numFmtId="168" formatCode="_(* #,##0_);_(* \(#,##0\);_(* &quot;-&quot;??_);_(@_)"/>
    <numFmt numFmtId="169" formatCode="_-* #,##0.000_-;\-* #,##0.000_-;_-* &quot;-&quot;??_-;_-@_-"/>
    <numFmt numFmtId="170" formatCode="#,##0_ ;\-#,##0\ "/>
    <numFmt numFmtId="171" formatCode="0.000%"/>
    <numFmt numFmtId="172" formatCode="_-* #,##0.0000_-;\-* #,##0.0000_-;_-* &quot;-&quot;??_-;_-@_-"/>
    <numFmt numFmtId="173" formatCode="_-* #,##0.000000_-;\-* #,##0.000000_-;_-* &quot;-&quot;??_-;_-@_-"/>
    <numFmt numFmtId="174" formatCode="0.0000"/>
    <numFmt numFmtId="175" formatCode="#,##0.00000000000"/>
    <numFmt numFmtId="176" formatCode="0.0%"/>
    <numFmt numFmtId="177" formatCode="0.00000%"/>
    <numFmt numFmtId="178" formatCode="0.0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rgb="FF000000"/>
      <name val="Calibri"/>
      <family val="2"/>
      <scheme val="minor"/>
    </font>
    <font>
      <i/>
      <sz val="11"/>
      <color theme="1"/>
      <name val="Calibri"/>
      <family val="2"/>
      <scheme val="minor"/>
    </font>
    <font>
      <i/>
      <sz val="11"/>
      <name val="Calibri"/>
      <family val="2"/>
      <scheme val="minor"/>
    </font>
    <font>
      <vertAlign val="subscript"/>
      <sz val="11"/>
      <color theme="1"/>
      <name val="Calibri"/>
      <family val="2"/>
      <scheme val="minor"/>
    </font>
    <font>
      <sz val="10"/>
      <color theme="1"/>
      <name val="Calibri"/>
      <family val="2"/>
      <scheme val="minor"/>
    </font>
    <font>
      <sz val="8"/>
      <color theme="1"/>
      <name val="Calibri"/>
      <family val="2"/>
      <scheme val="minor"/>
    </font>
    <font>
      <i/>
      <sz val="11"/>
      <color rgb="FF000000"/>
      <name val="Calibri"/>
      <family val="2"/>
      <scheme val="minor"/>
    </font>
    <font>
      <u/>
      <sz val="11"/>
      <color theme="10"/>
      <name val="Calibri"/>
      <family val="2"/>
      <scheme val="minor"/>
    </font>
    <font>
      <sz val="10"/>
      <color theme="1"/>
      <name val="Arial"/>
      <family val="2"/>
    </font>
    <font>
      <b/>
      <sz val="10"/>
      <color theme="1"/>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125">
    <xf numFmtId="0" fontId="0" fillId="0" borderId="0" xfId="0"/>
    <xf numFmtId="0" fontId="0" fillId="0" borderId="1" xfId="0" applyBorder="1" applyAlignment="1">
      <alignment horizontal="justify" vertical="center" wrapText="1"/>
    </xf>
    <xf numFmtId="0" fontId="4" fillId="0" borderId="1" xfId="0" applyFont="1" applyBorder="1" applyAlignment="1">
      <alignment horizontal="justify" vertical="center" wrapText="1"/>
    </xf>
    <xf numFmtId="0" fontId="0" fillId="0" borderId="2" xfId="0" applyBorder="1" applyAlignment="1">
      <alignment horizontal="justify" vertical="center" wrapText="1"/>
    </xf>
    <xf numFmtId="0" fontId="4" fillId="0" borderId="2" xfId="0" applyFont="1" applyBorder="1" applyAlignment="1">
      <alignment horizontal="justify" vertical="center" wrapText="1"/>
    </xf>
    <xf numFmtId="0" fontId="0" fillId="0" borderId="3" xfId="0" applyBorder="1" applyAlignment="1">
      <alignment vertical="center" wrapText="1"/>
    </xf>
    <xf numFmtId="0" fontId="4" fillId="0" borderId="3" xfId="0" applyFont="1" applyBorder="1" applyAlignment="1">
      <alignment vertical="center" wrapText="1"/>
    </xf>
    <xf numFmtId="0" fontId="0" fillId="0" borderId="4" xfId="0" applyBorder="1" applyAlignment="1">
      <alignment vertical="center" wrapText="1"/>
    </xf>
    <xf numFmtId="0" fontId="4" fillId="0" borderId="4" xfId="0" applyFont="1" applyBorder="1" applyAlignment="1">
      <alignment horizontal="justify" vertical="center" wrapText="1"/>
    </xf>
    <xf numFmtId="3" fontId="0" fillId="0" borderId="4" xfId="0" applyNumberFormat="1" applyBorder="1" applyAlignment="1">
      <alignment horizontal="justify" vertical="center" wrapText="1"/>
    </xf>
    <xf numFmtId="3" fontId="4" fillId="0" borderId="4" xfId="0" applyNumberFormat="1" applyFont="1" applyBorder="1" applyAlignment="1">
      <alignment horizontal="justify" vertical="center" wrapText="1"/>
    </xf>
    <xf numFmtId="3" fontId="0" fillId="0" borderId="4" xfId="0" applyNumberForma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4" fillId="0" borderId="4" xfId="0" applyFont="1" applyBorder="1" applyAlignment="1">
      <alignment vertical="center" wrapText="1"/>
    </xf>
    <xf numFmtId="4" fontId="4" fillId="0" borderId="4" xfId="0" applyNumberFormat="1" applyFont="1" applyBorder="1" applyAlignment="1">
      <alignment vertical="center" wrapText="1"/>
    </xf>
    <xf numFmtId="0" fontId="0" fillId="0" borderId="3" xfId="0" applyBorder="1" applyAlignment="1">
      <alignment horizontal="justify" vertical="center" wrapText="1"/>
    </xf>
    <xf numFmtId="0" fontId="4" fillId="0" borderId="4" xfId="0" applyFont="1" applyBorder="1" applyAlignment="1">
      <alignment horizontal="center" vertical="center" wrapText="1"/>
    </xf>
    <xf numFmtId="3" fontId="0" fillId="0" borderId="4" xfId="0" applyNumberFormat="1" applyBorder="1" applyAlignment="1">
      <alignment horizontal="center" vertical="center" wrapText="1"/>
    </xf>
    <xf numFmtId="3" fontId="4" fillId="0" borderId="4" xfId="0" applyNumberFormat="1" applyFont="1" applyBorder="1" applyAlignment="1">
      <alignment horizontal="center" vertical="center" wrapText="1"/>
    </xf>
    <xf numFmtId="0" fontId="4" fillId="0" borderId="1" xfId="0" applyFont="1" applyBorder="1" applyAlignment="1">
      <alignment vertical="center" wrapText="1"/>
    </xf>
    <xf numFmtId="10" fontId="0" fillId="0" borderId="0" xfId="0" applyNumberFormat="1"/>
    <xf numFmtId="10" fontId="0" fillId="0" borderId="4" xfId="0" applyNumberFormat="1" applyBorder="1" applyAlignment="1">
      <alignment vertical="center" wrapText="1"/>
    </xf>
    <xf numFmtId="0" fontId="0" fillId="0" borderId="0" xfId="0" applyBorder="1"/>
    <xf numFmtId="0" fontId="0" fillId="0" borderId="0" xfId="0" applyBorder="1" applyAlignment="1">
      <alignment vertical="center" wrapText="1"/>
    </xf>
    <xf numFmtId="3" fontId="4" fillId="0" borderId="0" xfId="0" applyNumberFormat="1" applyFont="1" applyBorder="1" applyAlignment="1">
      <alignment horizontal="justify" vertical="center" wrapText="1"/>
    </xf>
    <xf numFmtId="3" fontId="6" fillId="0" borderId="4" xfId="0" applyNumberFormat="1" applyFont="1" applyBorder="1" applyAlignment="1">
      <alignment horizontal="justify" vertical="center" wrapText="1"/>
    </xf>
    <xf numFmtId="0" fontId="4" fillId="0" borderId="2" xfId="0" applyFont="1" applyBorder="1" applyAlignment="1">
      <alignment vertical="center" wrapText="1"/>
    </xf>
    <xf numFmtId="0" fontId="0" fillId="0" borderId="0" xfId="0" applyAlignment="1">
      <alignment vertical="center" wrapText="1"/>
    </xf>
    <xf numFmtId="0" fontId="0" fillId="0" borderId="7" xfId="0" applyBorder="1" applyAlignment="1">
      <alignment vertical="center" wrapText="1"/>
    </xf>
    <xf numFmtId="4" fontId="4" fillId="0" borderId="4" xfId="0" applyNumberFormat="1" applyFont="1" applyBorder="1" applyAlignment="1">
      <alignment horizontal="justify" vertical="center" wrapText="1"/>
    </xf>
    <xf numFmtId="165" fontId="4" fillId="0" borderId="4" xfId="0" applyNumberFormat="1" applyFont="1" applyBorder="1" applyAlignment="1">
      <alignment horizontal="justify" vertical="center" wrapText="1"/>
    </xf>
    <xf numFmtId="0" fontId="3" fillId="0" borderId="0" xfId="0" applyFont="1"/>
    <xf numFmtId="166" fontId="0" fillId="0" borderId="0" xfId="0" applyNumberFormat="1"/>
    <xf numFmtId="9" fontId="0" fillId="0" borderId="0" xfId="2" applyFont="1"/>
    <xf numFmtId="167" fontId="0" fillId="0" borderId="0" xfId="0" applyNumberFormat="1"/>
    <xf numFmtId="168" fontId="0" fillId="0" borderId="0" xfId="0" applyNumberFormat="1"/>
    <xf numFmtId="166" fontId="0" fillId="0" borderId="0" xfId="1" applyNumberFormat="1" applyFont="1"/>
    <xf numFmtId="169" fontId="0" fillId="0" borderId="0" xfId="1" applyNumberFormat="1" applyFont="1"/>
    <xf numFmtId="0" fontId="3" fillId="0" borderId="0" xfId="0" applyFont="1" applyAlignment="1">
      <alignment wrapText="1"/>
    </xf>
    <xf numFmtId="169" fontId="3" fillId="0" borderId="0" xfId="1" applyNumberFormat="1" applyFont="1" applyAlignment="1">
      <alignment horizontal="center"/>
    </xf>
    <xf numFmtId="170" fontId="3" fillId="0" borderId="0" xfId="1" applyNumberFormat="1" applyFont="1" applyAlignment="1">
      <alignment horizontal="center"/>
    </xf>
    <xf numFmtId="166" fontId="3" fillId="0" borderId="0" xfId="1" applyNumberFormat="1" applyFont="1" applyAlignment="1">
      <alignment horizontal="center"/>
    </xf>
    <xf numFmtId="166" fontId="1" fillId="0" borderId="0" xfId="1" applyNumberFormat="1" applyFont="1" applyAlignment="1">
      <alignment horizontal="center"/>
    </xf>
    <xf numFmtId="171" fontId="0" fillId="0" borderId="0" xfId="0" applyNumberFormat="1"/>
    <xf numFmtId="10" fontId="4" fillId="0" borderId="4" xfId="2" applyNumberFormat="1" applyFont="1" applyBorder="1" applyAlignment="1">
      <alignment horizontal="justify" vertical="center" wrapText="1"/>
    </xf>
    <xf numFmtId="164" fontId="0" fillId="0" borderId="0" xfId="0" applyNumberFormat="1"/>
    <xf numFmtId="164" fontId="0" fillId="0" borderId="0" xfId="1" applyNumberFormat="1" applyFont="1"/>
    <xf numFmtId="2" fontId="4" fillId="0" borderId="4" xfId="0" applyNumberFormat="1" applyFont="1" applyBorder="1" applyAlignment="1">
      <alignment horizontal="justify" vertical="center" wrapText="1"/>
    </xf>
    <xf numFmtId="172" fontId="0" fillId="0" borderId="0" xfId="1" applyNumberFormat="1" applyFont="1"/>
    <xf numFmtId="0" fontId="7" fillId="0" borderId="0" xfId="0" applyFont="1"/>
    <xf numFmtId="0" fontId="5" fillId="0" borderId="0" xfId="0" applyFont="1" applyBorder="1" applyAlignment="1">
      <alignment vertical="center" wrapText="1"/>
    </xf>
    <xf numFmtId="3" fontId="5" fillId="0" borderId="0" xfId="0" applyNumberFormat="1" applyFont="1" applyBorder="1" applyAlignment="1">
      <alignment horizontal="justify" vertical="center" wrapText="1"/>
    </xf>
    <xf numFmtId="173" fontId="0" fillId="0" borderId="8" xfId="1" applyNumberFormat="1" applyFont="1" applyBorder="1" applyAlignment="1">
      <alignment vertical="center" wrapText="1"/>
    </xf>
    <xf numFmtId="0" fontId="4" fillId="0" borderId="3" xfId="0" applyFont="1" applyBorder="1" applyAlignment="1">
      <alignment vertical="center" wrapText="1"/>
    </xf>
    <xf numFmtId="0" fontId="0" fillId="0" borderId="3" xfId="0" applyBorder="1" applyAlignment="1">
      <alignment vertical="center" wrapText="1"/>
    </xf>
    <xf numFmtId="0" fontId="8" fillId="0" borderId="0" xfId="0" applyFont="1"/>
    <xf numFmtId="0" fontId="0" fillId="0" borderId="0" xfId="0" applyFill="1" applyBorder="1" applyAlignment="1">
      <alignment vertical="center" wrapText="1"/>
    </xf>
    <xf numFmtId="0" fontId="0" fillId="0" borderId="8" xfId="0" applyBorder="1" applyAlignment="1">
      <alignment vertical="center" wrapText="1"/>
    </xf>
    <xf numFmtId="0" fontId="0" fillId="0" borderId="3" xfId="0" applyBorder="1" applyAlignment="1">
      <alignment vertical="center" wrapText="1"/>
    </xf>
    <xf numFmtId="174" fontId="4" fillId="0" borderId="4" xfId="0" applyNumberFormat="1" applyFont="1" applyBorder="1" applyAlignment="1">
      <alignment horizontal="justify" vertical="center" wrapText="1"/>
    </xf>
    <xf numFmtId="174" fontId="4" fillId="0" borderId="4" xfId="0" quotePrefix="1" applyNumberFormat="1" applyFont="1" applyBorder="1" applyAlignment="1">
      <alignment horizontal="justify" vertical="center" wrapText="1"/>
    </xf>
    <xf numFmtId="0" fontId="4" fillId="0" borderId="4" xfId="0" quotePrefix="1" applyFont="1" applyBorder="1" applyAlignment="1">
      <alignment horizontal="justify" vertical="center" wrapText="1"/>
    </xf>
    <xf numFmtId="3" fontId="4" fillId="0" borderId="4" xfId="0" applyNumberFormat="1" applyFont="1" applyBorder="1" applyAlignment="1">
      <alignment vertical="center" wrapText="1"/>
    </xf>
    <xf numFmtId="0" fontId="6" fillId="0" borderId="2" xfId="0" applyFont="1" applyBorder="1" applyAlignment="1">
      <alignment vertical="center" wrapText="1"/>
    </xf>
    <xf numFmtId="10" fontId="4" fillId="0" borderId="4" xfId="0" applyNumberFormat="1" applyFont="1" applyBorder="1" applyAlignment="1">
      <alignment vertical="center" wrapText="1"/>
    </xf>
    <xf numFmtId="0" fontId="6" fillId="0" borderId="3" xfId="0" applyFont="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3" fontId="6" fillId="0" borderId="4" xfId="0" applyNumberFormat="1" applyFont="1" applyBorder="1" applyAlignment="1">
      <alignment vertical="center" wrapText="1"/>
    </xf>
    <xf numFmtId="177" fontId="0" fillId="0" borderId="0" xfId="2" applyNumberFormat="1" applyFont="1"/>
    <xf numFmtId="175" fontId="6" fillId="0" borderId="1" xfId="0" applyNumberFormat="1" applyFont="1" applyBorder="1" applyAlignment="1">
      <alignment horizontal="justify" vertical="center" wrapText="1"/>
    </xf>
    <xf numFmtId="3" fontId="6" fillId="0" borderId="1" xfId="0" applyNumberFormat="1" applyFont="1" applyBorder="1" applyAlignment="1">
      <alignment horizontal="justify" vertical="center" wrapText="1"/>
    </xf>
    <xf numFmtId="166" fontId="4" fillId="0" borderId="4" xfId="1" applyNumberFormat="1" applyFont="1" applyBorder="1" applyAlignment="1">
      <alignment vertical="center" wrapText="1"/>
    </xf>
    <xf numFmtId="43" fontId="4" fillId="0" borderId="4" xfId="1" applyNumberFormat="1" applyFont="1" applyBorder="1" applyAlignment="1">
      <alignment vertical="center" wrapText="1"/>
    </xf>
    <xf numFmtId="166" fontId="0" fillId="0" borderId="4" xfId="1" applyNumberFormat="1" applyFont="1" applyBorder="1" applyAlignment="1">
      <alignment vertical="center" wrapText="1"/>
    </xf>
    <xf numFmtId="0" fontId="6" fillId="0" borderId="1" xfId="0" applyFont="1" applyBorder="1" applyAlignment="1">
      <alignment vertical="center" wrapText="1"/>
    </xf>
    <xf numFmtId="0" fontId="0" fillId="0" borderId="1" xfId="0" applyFont="1" applyBorder="1"/>
    <xf numFmtId="0" fontId="0" fillId="0" borderId="1" xfId="0" applyBorder="1"/>
    <xf numFmtId="166" fontId="0" fillId="0" borderId="1" xfId="0" applyNumberFormat="1" applyBorder="1"/>
    <xf numFmtId="3" fontId="0" fillId="0" borderId="1" xfId="0" applyNumberFormat="1" applyBorder="1"/>
    <xf numFmtId="176" fontId="0" fillId="0" borderId="1" xfId="2" applyNumberFormat="1" applyFont="1" applyBorder="1"/>
    <xf numFmtId="3" fontId="5" fillId="2" borderId="1" xfId="0" applyNumberFormat="1" applyFont="1" applyFill="1" applyBorder="1"/>
    <xf numFmtId="3" fontId="4" fillId="0" borderId="1" xfId="0" applyNumberFormat="1" applyFont="1" applyBorder="1" applyAlignment="1">
      <alignment horizontal="justify" vertical="center" wrapText="1"/>
    </xf>
    <xf numFmtId="3" fontId="0" fillId="0" borderId="1" xfId="0" applyNumberFormat="1" applyBorder="1" applyAlignment="1">
      <alignment horizontal="left" vertical="center" wrapText="1"/>
    </xf>
    <xf numFmtId="3" fontId="0" fillId="0" borderId="1" xfId="0" applyNumberFormat="1" applyBorder="1" applyAlignment="1">
      <alignment horizontal="justify" vertical="center" wrapText="1"/>
    </xf>
    <xf numFmtId="176" fontId="0" fillId="0" borderId="1" xfId="2" applyNumberFormat="1" applyFont="1" applyBorder="1" applyAlignment="1">
      <alignment horizontal="justify" vertical="center" wrapText="1"/>
    </xf>
    <xf numFmtId="3" fontId="0" fillId="0" borderId="1" xfId="1" applyNumberFormat="1" applyFont="1" applyBorder="1" applyAlignment="1">
      <alignment horizontal="left" vertical="center" wrapText="1"/>
    </xf>
    <xf numFmtId="0" fontId="0" fillId="0" borderId="1" xfId="0" applyBorder="1" applyAlignment="1">
      <alignment wrapText="1"/>
    </xf>
    <xf numFmtId="3" fontId="5" fillId="0" borderId="1" xfId="0" applyNumberFormat="1" applyFont="1" applyBorder="1" applyAlignment="1">
      <alignment horizontal="justify" vertical="center" wrapText="1"/>
    </xf>
    <xf numFmtId="166" fontId="0" fillId="0" borderId="1" xfId="1" applyNumberFormat="1" applyFont="1" applyBorder="1"/>
    <xf numFmtId="0" fontId="4" fillId="0" borderId="3" xfId="0" applyFont="1" applyBorder="1" applyAlignment="1">
      <alignment vertical="center" wrapText="1"/>
    </xf>
    <xf numFmtId="0" fontId="0" fillId="0" borderId="8" xfId="0" applyBorder="1" applyAlignment="1">
      <alignment vertical="center" wrapText="1"/>
    </xf>
    <xf numFmtId="0" fontId="6" fillId="0" borderId="2" xfId="0" applyFont="1" applyBorder="1" applyAlignment="1">
      <alignment horizontal="justify" vertical="center" wrapText="1"/>
    </xf>
    <xf numFmtId="178" fontId="4" fillId="0" borderId="4" xfId="0" applyNumberFormat="1" applyFont="1" applyBorder="1" applyAlignment="1">
      <alignment horizontal="justify" vertical="center" wrapText="1"/>
    </xf>
    <xf numFmtId="10" fontId="4" fillId="0" borderId="8" xfId="0" applyNumberFormat="1" applyFont="1" applyBorder="1" applyAlignment="1">
      <alignment vertical="center" wrapText="1"/>
    </xf>
    <xf numFmtId="3" fontId="4" fillId="0" borderId="8" xfId="0" applyNumberFormat="1" applyFont="1" applyBorder="1" applyAlignment="1">
      <alignment vertical="center" wrapText="1"/>
    </xf>
    <xf numFmtId="0" fontId="0" fillId="0" borderId="1" xfId="0" applyFont="1" applyFill="1" applyBorder="1" applyAlignment="1">
      <alignment wrapText="1"/>
    </xf>
    <xf numFmtId="0" fontId="0" fillId="0" borderId="0" xfId="0" applyBorder="1" applyAlignment="1">
      <alignment wrapText="1"/>
    </xf>
    <xf numFmtId="0" fontId="0" fillId="0" borderId="0" xfId="0" applyBorder="1" applyAlignment="1">
      <alignment horizontal="right" wrapText="1"/>
    </xf>
    <xf numFmtId="0" fontId="0" fillId="0" borderId="0" xfId="0" applyBorder="1" applyAlignment="1">
      <alignment vertical="center"/>
    </xf>
    <xf numFmtId="0" fontId="3" fillId="0" borderId="0" xfId="0" applyFont="1" applyBorder="1"/>
    <xf numFmtId="0" fontId="3" fillId="0" borderId="0" xfId="0" applyFont="1" applyBorder="1" applyAlignment="1">
      <alignment wrapText="1"/>
    </xf>
    <xf numFmtId="0" fontId="0" fillId="0" borderId="0" xfId="0" applyFill="1" applyBorder="1" applyAlignment="1">
      <alignment wrapText="1"/>
    </xf>
    <xf numFmtId="0" fontId="15" fillId="3" borderId="0" xfId="0" applyFont="1" applyFill="1" applyBorder="1" applyAlignment="1">
      <alignment vertical="center" wrapText="1"/>
    </xf>
    <xf numFmtId="3" fontId="14" fillId="3" borderId="0" xfId="0" applyNumberFormat="1" applyFont="1" applyFill="1" applyBorder="1" applyAlignment="1">
      <alignment horizontal="right" vertical="center" wrapText="1"/>
    </xf>
    <xf numFmtId="0" fontId="14" fillId="3" borderId="0" xfId="0" applyFont="1" applyFill="1" applyBorder="1" applyAlignment="1">
      <alignment vertical="center" wrapText="1"/>
    </xf>
    <xf numFmtId="0" fontId="14" fillId="0" borderId="0" xfId="0" applyFont="1" applyBorder="1" applyAlignment="1">
      <alignment vertical="center" wrapText="1"/>
    </xf>
    <xf numFmtId="0" fontId="15" fillId="3" borderId="9" xfId="0" applyFont="1" applyFill="1" applyBorder="1" applyAlignment="1">
      <alignment vertical="center" wrapText="1"/>
    </xf>
    <xf numFmtId="3" fontId="14" fillId="3" borderId="9" xfId="0" applyNumberFormat="1" applyFont="1" applyFill="1" applyBorder="1" applyAlignment="1">
      <alignment horizontal="right" vertical="center" wrapText="1"/>
    </xf>
    <xf numFmtId="0" fontId="14" fillId="3" borderId="9" xfId="0" applyFont="1" applyFill="1" applyBorder="1" applyAlignment="1">
      <alignment vertical="center" wrapText="1"/>
    </xf>
    <xf numFmtId="0" fontId="15" fillId="0" borderId="0" xfId="0" applyFont="1" applyBorder="1" applyAlignment="1">
      <alignment vertical="center" wrapText="1"/>
    </xf>
    <xf numFmtId="0" fontId="13" fillId="3" borderId="9" xfId="3" applyFill="1" applyBorder="1" applyAlignment="1">
      <alignment vertical="center" wrapText="1"/>
    </xf>
    <xf numFmtId="0" fontId="7" fillId="0" borderId="0" xfId="0" applyFont="1" applyBorder="1"/>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2"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2" xfId="0" applyFont="1" applyBorder="1" applyAlignment="1">
      <alignment horizontal="lef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uneswa.ac.s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94EED-FD72-4B56-A6B4-39CD6D6CA293}">
  <sheetPr>
    <tabColor theme="0" tint="-0.14999847407452621"/>
  </sheetPr>
  <dimension ref="A1:A20"/>
  <sheetViews>
    <sheetView tabSelected="1" zoomScaleNormal="100" workbookViewId="0">
      <selection activeCell="A6" sqref="A6"/>
    </sheetView>
  </sheetViews>
  <sheetFormatPr defaultRowHeight="15" x14ac:dyDescent="0.25"/>
  <cols>
    <col min="1" max="1" width="146.7109375" style="23" customWidth="1"/>
    <col min="2" max="16384" width="9.140625" style="23"/>
  </cols>
  <sheetData>
    <row r="1" spans="1:1" x14ac:dyDescent="0.25">
      <c r="A1" s="113" t="s">
        <v>317</v>
      </c>
    </row>
    <row r="3" spans="1:1" x14ac:dyDescent="0.25">
      <c r="A3" s="101" t="s">
        <v>250</v>
      </c>
    </row>
    <row r="4" spans="1:1" x14ac:dyDescent="0.25">
      <c r="A4" s="98" t="s">
        <v>251</v>
      </c>
    </row>
    <row r="5" spans="1:1" ht="180" x14ac:dyDescent="0.25">
      <c r="A5" s="98" t="s">
        <v>252</v>
      </c>
    </row>
    <row r="6" spans="1:1" ht="150" x14ac:dyDescent="0.25">
      <c r="A6" s="98" t="s">
        <v>255</v>
      </c>
    </row>
    <row r="7" spans="1:1" x14ac:dyDescent="0.25">
      <c r="A7" s="98" t="s">
        <v>256</v>
      </c>
    </row>
    <row r="8" spans="1:1" x14ac:dyDescent="0.25">
      <c r="A8" s="98" t="s">
        <v>253</v>
      </c>
    </row>
    <row r="9" spans="1:1" ht="30" x14ac:dyDescent="0.25">
      <c r="A9" s="98" t="s">
        <v>262</v>
      </c>
    </row>
    <row r="10" spans="1:1" x14ac:dyDescent="0.25">
      <c r="A10" s="98"/>
    </row>
    <row r="11" spans="1:1" x14ac:dyDescent="0.25">
      <c r="A11" s="98"/>
    </row>
    <row r="12" spans="1:1" x14ac:dyDescent="0.25">
      <c r="A12" s="102" t="s">
        <v>257</v>
      </c>
    </row>
    <row r="13" spans="1:1" x14ac:dyDescent="0.25">
      <c r="A13" s="98" t="s">
        <v>261</v>
      </c>
    </row>
    <row r="14" spans="1:1" x14ac:dyDescent="0.25">
      <c r="A14" s="98" t="s">
        <v>260</v>
      </c>
    </row>
    <row r="15" spans="1:1" ht="30" x14ac:dyDescent="0.25">
      <c r="A15" s="98" t="s">
        <v>259</v>
      </c>
    </row>
    <row r="16" spans="1:1" ht="30" x14ac:dyDescent="0.25">
      <c r="A16" s="98" t="s">
        <v>258</v>
      </c>
    </row>
    <row r="17" spans="1:1" ht="30" x14ac:dyDescent="0.25">
      <c r="A17" s="98" t="s">
        <v>264</v>
      </c>
    </row>
    <row r="18" spans="1:1" x14ac:dyDescent="0.25">
      <c r="A18" s="103" t="s">
        <v>265</v>
      </c>
    </row>
    <row r="19" spans="1:1" ht="30" x14ac:dyDescent="0.25">
      <c r="A19" s="103" t="s">
        <v>266</v>
      </c>
    </row>
    <row r="20" spans="1:1" x14ac:dyDescent="0.25">
      <c r="A20" s="103" t="s">
        <v>318</v>
      </c>
    </row>
  </sheetData>
  <pageMargins left="0.7" right="0.57291666666666663"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3528-949A-4DC8-BB34-2241A7761D5E}">
  <sheetPr>
    <tabColor theme="4" tint="0.79998168889431442"/>
  </sheetPr>
  <dimension ref="A1:Z1000"/>
  <sheetViews>
    <sheetView zoomScaleNormal="100" workbookViewId="0">
      <selection activeCell="G27" sqref="G27"/>
    </sheetView>
  </sheetViews>
  <sheetFormatPr defaultRowHeight="15" x14ac:dyDescent="0.25"/>
  <cols>
    <col min="1" max="1" width="9.140625" style="23"/>
    <col min="2" max="17" width="14" style="23" bestFit="1" customWidth="1"/>
    <col min="18" max="16384" width="9.140625" style="23"/>
  </cols>
  <sheetData>
    <row r="1" spans="1:26" x14ac:dyDescent="0.25">
      <c r="A1" s="98"/>
      <c r="B1" s="98"/>
      <c r="C1" s="98"/>
      <c r="D1" s="98"/>
      <c r="E1" s="98"/>
      <c r="F1" s="98"/>
      <c r="G1" s="98"/>
      <c r="H1" s="98"/>
      <c r="I1" s="98"/>
      <c r="J1" s="98"/>
      <c r="K1" s="98"/>
      <c r="L1" s="98"/>
      <c r="M1" s="98"/>
      <c r="N1" s="98"/>
      <c r="O1" s="98"/>
      <c r="P1" s="98"/>
      <c r="Q1" s="98"/>
      <c r="R1" s="98"/>
      <c r="S1" s="98"/>
      <c r="T1" s="98"/>
      <c r="U1" s="98"/>
      <c r="V1" s="98"/>
      <c r="W1" s="98"/>
      <c r="X1" s="98"/>
      <c r="Y1" s="98"/>
      <c r="Z1" s="98"/>
    </row>
    <row r="2" spans="1:26" x14ac:dyDescent="0.25">
      <c r="A2" s="98"/>
      <c r="B2" s="98"/>
      <c r="C2" s="98"/>
      <c r="D2" s="98"/>
      <c r="E2" s="98"/>
      <c r="F2" s="98"/>
      <c r="G2" s="98"/>
      <c r="H2" s="98"/>
      <c r="I2" s="98"/>
      <c r="J2" s="98"/>
      <c r="K2" s="98"/>
      <c r="L2" s="98"/>
      <c r="M2" s="98"/>
      <c r="N2" s="98"/>
      <c r="O2" s="98"/>
      <c r="P2" s="98"/>
      <c r="Q2" s="98"/>
      <c r="R2" s="98"/>
      <c r="S2" s="98"/>
      <c r="T2" s="98"/>
      <c r="U2" s="98"/>
      <c r="V2" s="98"/>
      <c r="W2" s="98"/>
      <c r="X2" s="98"/>
      <c r="Y2" s="98"/>
      <c r="Z2" s="98"/>
    </row>
    <row r="3" spans="1:26" x14ac:dyDescent="0.25">
      <c r="A3" s="98"/>
      <c r="B3" s="98"/>
      <c r="C3" s="98"/>
      <c r="D3" s="98"/>
      <c r="E3" s="98"/>
      <c r="F3" s="98"/>
      <c r="G3" s="98"/>
      <c r="H3" s="98"/>
      <c r="I3" s="98"/>
      <c r="J3" s="98"/>
      <c r="K3" s="98"/>
      <c r="L3" s="98"/>
      <c r="M3" s="98"/>
      <c r="N3" s="98"/>
      <c r="O3" s="98"/>
      <c r="P3" s="98"/>
      <c r="Q3" s="98"/>
      <c r="R3" s="98"/>
      <c r="S3" s="98"/>
      <c r="T3" s="98"/>
      <c r="U3" s="98"/>
      <c r="V3" s="98"/>
      <c r="W3" s="98"/>
      <c r="X3" s="98"/>
      <c r="Y3" s="98"/>
      <c r="Z3" s="98"/>
    </row>
    <row r="4" spans="1:26" x14ac:dyDescent="0.25">
      <c r="A4" s="98"/>
      <c r="B4" s="99">
        <v>2015</v>
      </c>
      <c r="C4" s="99">
        <v>2016</v>
      </c>
      <c r="D4" s="99">
        <v>2017</v>
      </c>
      <c r="E4" s="99">
        <v>2018</v>
      </c>
      <c r="F4" s="99">
        <v>2019</v>
      </c>
      <c r="G4" s="99">
        <v>2020</v>
      </c>
      <c r="H4" s="99">
        <v>2021</v>
      </c>
      <c r="I4" s="99">
        <v>2022</v>
      </c>
      <c r="J4" s="99">
        <v>2023</v>
      </c>
      <c r="K4" s="99">
        <v>2024</v>
      </c>
      <c r="L4" s="99">
        <v>2025</v>
      </c>
      <c r="M4" s="99">
        <v>2026</v>
      </c>
      <c r="N4" s="99">
        <v>2027</v>
      </c>
      <c r="O4" s="99">
        <v>2028</v>
      </c>
      <c r="P4" s="99">
        <v>2029</v>
      </c>
      <c r="Q4" s="99">
        <v>2030</v>
      </c>
      <c r="R4" s="98"/>
      <c r="S4" s="98"/>
      <c r="T4" s="98"/>
      <c r="U4" s="98"/>
      <c r="V4" s="98"/>
      <c r="W4" s="98"/>
      <c r="X4" s="98"/>
      <c r="Y4" s="98"/>
      <c r="Z4" s="98"/>
    </row>
    <row r="5" spans="1:26" x14ac:dyDescent="0.25">
      <c r="A5" s="98" t="s">
        <v>227</v>
      </c>
      <c r="B5" s="99">
        <v>78722.210940000004</v>
      </c>
      <c r="C5" s="99">
        <v>78551.382809999996</v>
      </c>
      <c r="D5" s="99">
        <v>78379.773440000004</v>
      </c>
      <c r="E5" s="99">
        <v>78183.757809999996</v>
      </c>
      <c r="F5" s="99">
        <v>77901.476559999996</v>
      </c>
      <c r="G5" s="99">
        <v>77508.40625</v>
      </c>
      <c r="H5" s="99">
        <v>77153.851559999996</v>
      </c>
      <c r="I5" s="99">
        <v>76808.210940000004</v>
      </c>
      <c r="J5" s="99">
        <v>76443.898440000004</v>
      </c>
      <c r="K5" s="99">
        <v>76044.78125</v>
      </c>
      <c r="L5" s="99">
        <v>75603.328129999994</v>
      </c>
      <c r="M5" s="99">
        <v>75170.960940000004</v>
      </c>
      <c r="N5" s="99">
        <v>74754.148440000004</v>
      </c>
      <c r="O5" s="99">
        <v>74298.4375</v>
      </c>
      <c r="P5" s="99">
        <v>73765.664059999996</v>
      </c>
      <c r="Q5" s="99">
        <v>73145.1875</v>
      </c>
      <c r="R5" s="98"/>
      <c r="S5" s="98"/>
      <c r="T5" s="98"/>
      <c r="U5" s="98"/>
      <c r="V5" s="98"/>
      <c r="W5" s="98"/>
      <c r="X5" s="98"/>
      <c r="Y5" s="98"/>
      <c r="Z5" s="98"/>
    </row>
    <row r="6" spans="1:26" x14ac:dyDescent="0.25">
      <c r="A6" s="98" t="s">
        <v>228</v>
      </c>
      <c r="B6" s="99">
        <v>86652.21875</v>
      </c>
      <c r="C6" s="99">
        <v>86390.210940000004</v>
      </c>
      <c r="D6" s="99">
        <v>86139.929690000004</v>
      </c>
      <c r="E6" s="99">
        <v>85872.84375</v>
      </c>
      <c r="F6" s="99">
        <v>85531.210940000004</v>
      </c>
      <c r="G6" s="99">
        <v>85094.6875</v>
      </c>
      <c r="H6" s="99">
        <v>84693.484379999994</v>
      </c>
      <c r="I6" s="99">
        <v>84321.9375</v>
      </c>
      <c r="J6" s="99">
        <v>83923.015629999994</v>
      </c>
      <c r="K6" s="99">
        <v>83461.703129999994</v>
      </c>
      <c r="L6" s="99">
        <v>82924.453129999994</v>
      </c>
      <c r="M6" s="99">
        <v>82407.703129999994</v>
      </c>
      <c r="N6" s="99">
        <v>81878.726559999996</v>
      </c>
      <c r="O6" s="99">
        <v>81338.710940000004</v>
      </c>
      <c r="P6" s="99">
        <v>80722.046879999994</v>
      </c>
      <c r="Q6" s="99">
        <v>80006.59375</v>
      </c>
      <c r="R6" s="98"/>
      <c r="S6" s="98"/>
      <c r="T6" s="98"/>
      <c r="U6" s="98"/>
      <c r="V6" s="98"/>
      <c r="W6" s="98"/>
      <c r="X6" s="98"/>
      <c r="Y6" s="98"/>
      <c r="Z6" s="98"/>
    </row>
    <row r="7" spans="1:26" x14ac:dyDescent="0.25">
      <c r="A7" s="98" t="s">
        <v>229</v>
      </c>
      <c r="B7" s="99">
        <v>165374.42970000001</v>
      </c>
      <c r="C7" s="99">
        <v>164941.5938</v>
      </c>
      <c r="D7" s="99">
        <v>164519.70310000001</v>
      </c>
      <c r="E7" s="99">
        <v>164056.60159999999</v>
      </c>
      <c r="F7" s="99">
        <v>163432.6875</v>
      </c>
      <c r="G7" s="99">
        <v>162603.0938</v>
      </c>
      <c r="H7" s="99">
        <v>161847.33590000001</v>
      </c>
      <c r="I7" s="99">
        <v>161130.14840000001</v>
      </c>
      <c r="J7" s="99">
        <v>160366.91409999999</v>
      </c>
      <c r="K7" s="99">
        <v>159506.48439999999</v>
      </c>
      <c r="L7" s="99">
        <v>158527.7813</v>
      </c>
      <c r="M7" s="99">
        <v>157578.66409999999</v>
      </c>
      <c r="N7" s="99">
        <v>156632.875</v>
      </c>
      <c r="O7" s="99">
        <v>155637.14840000001</v>
      </c>
      <c r="P7" s="99">
        <v>154487.71090000001</v>
      </c>
      <c r="Q7" s="99">
        <v>153151.7813</v>
      </c>
      <c r="R7" s="98"/>
      <c r="S7" s="98"/>
      <c r="T7" s="98"/>
      <c r="U7" s="98"/>
      <c r="V7" s="98"/>
      <c r="W7" s="98"/>
      <c r="X7" s="98"/>
      <c r="Y7" s="98"/>
      <c r="Z7" s="98"/>
    </row>
    <row r="8" spans="1:26" x14ac:dyDescent="0.25">
      <c r="A8" s="98"/>
      <c r="B8" s="98"/>
      <c r="C8" s="98"/>
      <c r="D8" s="98"/>
      <c r="E8" s="98"/>
      <c r="F8" s="98"/>
      <c r="G8" s="98"/>
      <c r="H8" s="98"/>
      <c r="I8" s="98"/>
      <c r="J8" s="98"/>
      <c r="K8" s="98"/>
      <c r="L8" s="98"/>
      <c r="M8" s="98"/>
      <c r="N8" s="98"/>
      <c r="O8" s="98"/>
      <c r="P8" s="98"/>
      <c r="Q8" s="98"/>
      <c r="R8" s="98"/>
      <c r="S8" s="98"/>
      <c r="T8" s="98"/>
      <c r="U8" s="98"/>
      <c r="V8" s="98"/>
      <c r="W8" s="98"/>
      <c r="X8" s="98"/>
      <c r="Y8" s="98"/>
      <c r="Z8" s="98"/>
    </row>
    <row r="9" spans="1:26" x14ac:dyDescent="0.25">
      <c r="A9" s="98"/>
      <c r="B9" s="98"/>
      <c r="C9" s="98"/>
      <c r="D9" s="98"/>
      <c r="E9" s="98"/>
      <c r="F9" s="98"/>
      <c r="G9" s="98"/>
      <c r="H9" s="98"/>
      <c r="I9" s="98"/>
      <c r="J9" s="98"/>
      <c r="K9" s="98"/>
      <c r="L9" s="98"/>
      <c r="M9" s="98"/>
      <c r="N9" s="98"/>
      <c r="O9" s="98"/>
      <c r="P9" s="98"/>
      <c r="Q9" s="98"/>
      <c r="R9" s="98"/>
      <c r="S9" s="98"/>
      <c r="T9" s="98"/>
      <c r="U9" s="98"/>
      <c r="V9" s="98"/>
      <c r="W9" s="98"/>
      <c r="X9" s="98"/>
      <c r="Y9" s="98"/>
      <c r="Z9" s="98"/>
    </row>
    <row r="10" spans="1:26" x14ac:dyDescent="0.25">
      <c r="A10" s="100" t="s">
        <v>46</v>
      </c>
      <c r="B10" s="98"/>
      <c r="C10" s="98"/>
      <c r="D10" s="98"/>
      <c r="E10" s="98"/>
      <c r="F10" s="98"/>
      <c r="G10" s="98"/>
      <c r="H10" s="98"/>
      <c r="I10" s="98"/>
      <c r="J10" s="98"/>
      <c r="K10" s="98"/>
      <c r="L10" s="98"/>
      <c r="M10" s="98"/>
      <c r="N10" s="98"/>
      <c r="O10" s="98"/>
      <c r="P10" s="98"/>
      <c r="Q10" s="98"/>
      <c r="R10" s="98"/>
      <c r="S10" s="98"/>
      <c r="T10" s="98"/>
      <c r="U10" s="98"/>
      <c r="V10" s="98"/>
      <c r="W10" s="98"/>
      <c r="X10" s="98"/>
      <c r="Y10" s="98"/>
      <c r="Z10" s="98"/>
    </row>
    <row r="11" spans="1:26" x14ac:dyDescent="0.25">
      <c r="A11" s="98" t="s">
        <v>227</v>
      </c>
      <c r="B11" s="99">
        <v>19452.57617</v>
      </c>
      <c r="C11" s="99">
        <v>19740.851559999999</v>
      </c>
      <c r="D11" s="99">
        <v>20035.912110000001</v>
      </c>
      <c r="E11" s="99">
        <v>20326.587889999999</v>
      </c>
      <c r="F11" s="99">
        <v>20593.136719999999</v>
      </c>
      <c r="G11" s="99">
        <v>20827.134770000001</v>
      </c>
      <c r="H11" s="99">
        <v>21073.183590000001</v>
      </c>
      <c r="I11" s="99">
        <v>21333.523440000001</v>
      </c>
      <c r="J11" s="99">
        <v>21598.248049999998</v>
      </c>
      <c r="K11" s="99">
        <v>21861.4375</v>
      </c>
      <c r="L11" s="99">
        <v>22114.917969999999</v>
      </c>
      <c r="M11" s="99">
        <v>22362.015630000002</v>
      </c>
      <c r="N11" s="99">
        <v>22603.443360000001</v>
      </c>
      <c r="O11" s="99">
        <v>22828.464840000001</v>
      </c>
      <c r="P11" s="99">
        <v>23019.703130000002</v>
      </c>
      <c r="Q11" s="99">
        <v>23171.654299999998</v>
      </c>
      <c r="R11" s="98"/>
      <c r="S11" s="98"/>
      <c r="T11" s="98"/>
      <c r="U11" s="98"/>
      <c r="V11" s="98"/>
      <c r="W11" s="98"/>
      <c r="X11" s="98"/>
      <c r="Y11" s="98"/>
      <c r="Z11" s="98"/>
    </row>
    <row r="12" spans="1:26" x14ac:dyDescent="0.25">
      <c r="A12" s="98" t="s">
        <v>228</v>
      </c>
      <c r="B12" s="99">
        <v>19851.119139999999</v>
      </c>
      <c r="C12" s="99">
        <v>20150.804690000001</v>
      </c>
      <c r="D12" s="99">
        <v>20458.25</v>
      </c>
      <c r="E12" s="99">
        <v>20762.003909999999</v>
      </c>
      <c r="F12" s="99">
        <v>21043.26367</v>
      </c>
      <c r="G12" s="99">
        <v>21293.025389999999</v>
      </c>
      <c r="H12" s="99">
        <v>21555.064450000002</v>
      </c>
      <c r="I12" s="99">
        <v>21832.556639999999</v>
      </c>
      <c r="J12" s="99">
        <v>22113.460940000001</v>
      </c>
      <c r="K12" s="99">
        <v>22388.220700000002</v>
      </c>
      <c r="L12" s="99">
        <v>22647.3125</v>
      </c>
      <c r="M12" s="99">
        <v>22900.820309999999</v>
      </c>
      <c r="N12" s="99">
        <v>23149.417969999999</v>
      </c>
      <c r="O12" s="99">
        <v>23380.337889999999</v>
      </c>
      <c r="P12" s="99">
        <v>23574.26367</v>
      </c>
      <c r="Q12" s="99">
        <v>23724.802729999999</v>
      </c>
      <c r="R12" s="98"/>
      <c r="S12" s="98"/>
      <c r="T12" s="98"/>
      <c r="U12" s="98"/>
      <c r="V12" s="98"/>
      <c r="W12" s="98"/>
      <c r="X12" s="98"/>
      <c r="Y12" s="98"/>
      <c r="Z12" s="98"/>
    </row>
    <row r="13" spans="1:26" x14ac:dyDescent="0.25">
      <c r="A13" s="98" t="s">
        <v>229</v>
      </c>
      <c r="B13" s="99">
        <v>39303.695310000003</v>
      </c>
      <c r="C13" s="99">
        <v>39891.65625</v>
      </c>
      <c r="D13" s="99">
        <v>40494.162109999997</v>
      </c>
      <c r="E13" s="99">
        <v>41088.591800000002</v>
      </c>
      <c r="F13" s="99">
        <v>41636.400390000003</v>
      </c>
      <c r="G13" s="99">
        <v>42120.160159999999</v>
      </c>
      <c r="H13" s="99">
        <v>42628.248050000002</v>
      </c>
      <c r="I13" s="99">
        <v>43166.08008</v>
      </c>
      <c r="J13" s="99">
        <v>43711.708980000003</v>
      </c>
      <c r="K13" s="99">
        <v>44249.658199999998</v>
      </c>
      <c r="L13" s="99">
        <v>44762.230470000002</v>
      </c>
      <c r="M13" s="99">
        <v>45262.835939999997</v>
      </c>
      <c r="N13" s="99">
        <v>45752.86133</v>
      </c>
      <c r="O13" s="99">
        <v>46208.802730000003</v>
      </c>
      <c r="P13" s="99">
        <v>46593.966800000002</v>
      </c>
      <c r="Q13" s="99">
        <v>46896.457029999998</v>
      </c>
      <c r="R13" s="98"/>
      <c r="S13" s="98"/>
      <c r="T13" s="98"/>
      <c r="U13" s="98"/>
      <c r="V13" s="98"/>
      <c r="W13" s="98"/>
      <c r="X13" s="98"/>
      <c r="Y13" s="98"/>
      <c r="Z13" s="98"/>
    </row>
    <row r="14" spans="1:26" x14ac:dyDescent="0.25">
      <c r="A14" s="98"/>
      <c r="B14" s="98"/>
      <c r="C14" s="98"/>
      <c r="D14" s="98"/>
      <c r="E14" s="98"/>
      <c r="F14" s="98"/>
      <c r="G14" s="98"/>
      <c r="H14" s="98"/>
      <c r="I14" s="98"/>
      <c r="J14" s="98"/>
      <c r="K14" s="98"/>
      <c r="L14" s="98"/>
      <c r="M14" s="98"/>
      <c r="N14" s="98"/>
      <c r="O14" s="98"/>
      <c r="P14" s="98"/>
      <c r="Q14" s="98"/>
      <c r="R14" s="98"/>
      <c r="S14" s="98"/>
      <c r="T14" s="98"/>
      <c r="U14" s="98"/>
      <c r="V14" s="98"/>
      <c r="W14" s="98"/>
      <c r="X14" s="98"/>
      <c r="Y14" s="98"/>
      <c r="Z14" s="98"/>
    </row>
    <row r="15" spans="1:26" x14ac:dyDescent="0.25">
      <c r="A15" s="100" t="s">
        <v>230</v>
      </c>
      <c r="B15" s="98"/>
      <c r="C15" s="98"/>
      <c r="D15" s="98"/>
      <c r="E15" s="98"/>
      <c r="F15" s="98"/>
      <c r="G15" s="98"/>
      <c r="H15" s="98"/>
      <c r="I15" s="98"/>
      <c r="J15" s="98"/>
      <c r="K15" s="98"/>
      <c r="L15" s="98"/>
      <c r="M15" s="98"/>
      <c r="N15" s="98"/>
      <c r="O15" s="98"/>
      <c r="P15" s="98"/>
      <c r="Q15" s="98"/>
      <c r="R15" s="98"/>
      <c r="S15" s="98"/>
      <c r="T15" s="98"/>
      <c r="U15" s="98"/>
      <c r="V15" s="98"/>
      <c r="W15" s="98"/>
      <c r="X15" s="98"/>
      <c r="Y15" s="98"/>
      <c r="Z15" s="98"/>
    </row>
    <row r="16" spans="1:26" x14ac:dyDescent="0.25">
      <c r="A16" s="98" t="s">
        <v>227</v>
      </c>
      <c r="B16" s="99">
        <v>43048.207029999998</v>
      </c>
      <c r="C16" s="99">
        <v>43041.691409999999</v>
      </c>
      <c r="D16" s="99">
        <v>43024.1875</v>
      </c>
      <c r="E16" s="99">
        <v>42967.179689999997</v>
      </c>
      <c r="F16" s="99">
        <v>42799.472659999999</v>
      </c>
      <c r="G16" s="99">
        <v>42503.703130000002</v>
      </c>
      <c r="H16" s="99">
        <v>42233.257810000003</v>
      </c>
      <c r="I16" s="99">
        <v>41963.746090000001</v>
      </c>
      <c r="J16" s="99">
        <v>41690.5</v>
      </c>
      <c r="K16" s="99">
        <v>41434.507810000003</v>
      </c>
      <c r="L16" s="99">
        <v>41193.757810000003</v>
      </c>
      <c r="M16" s="99">
        <v>40947.480470000002</v>
      </c>
      <c r="N16" s="99">
        <v>40693.804689999997</v>
      </c>
      <c r="O16" s="99">
        <v>40425.714840000001</v>
      </c>
      <c r="P16" s="99">
        <v>40122.820310000003</v>
      </c>
      <c r="Q16" s="99">
        <v>39778.71875</v>
      </c>
      <c r="R16" s="98"/>
      <c r="S16" s="98"/>
      <c r="T16" s="98"/>
      <c r="U16" s="98"/>
      <c r="V16" s="98"/>
      <c r="W16" s="98"/>
      <c r="X16" s="98"/>
      <c r="Y16" s="98"/>
      <c r="Z16" s="98"/>
    </row>
    <row r="17" spans="1:26" x14ac:dyDescent="0.25">
      <c r="A17" s="98" t="s">
        <v>228</v>
      </c>
      <c r="B17" s="99">
        <v>46834.59375</v>
      </c>
      <c r="C17" s="99">
        <v>46743.855470000002</v>
      </c>
      <c r="D17" s="99">
        <v>46648.261720000002</v>
      </c>
      <c r="E17" s="99">
        <v>46525.507810000003</v>
      </c>
      <c r="F17" s="99">
        <v>46322.964840000001</v>
      </c>
      <c r="G17" s="99">
        <v>46023.523439999997</v>
      </c>
      <c r="H17" s="99">
        <v>45741.609380000002</v>
      </c>
      <c r="I17" s="99">
        <v>45458.875</v>
      </c>
      <c r="J17" s="99">
        <v>45171.582029999998</v>
      </c>
      <c r="K17" s="99">
        <v>44895.738279999998</v>
      </c>
      <c r="L17" s="99">
        <v>44627.300779999998</v>
      </c>
      <c r="M17" s="99">
        <v>44359.183590000001</v>
      </c>
      <c r="N17" s="99">
        <v>44082.632810000003</v>
      </c>
      <c r="O17" s="99">
        <v>43789.792970000002</v>
      </c>
      <c r="P17" s="99">
        <v>43461.015630000002</v>
      </c>
      <c r="Q17" s="99">
        <v>43089.09375</v>
      </c>
      <c r="R17" s="98"/>
      <c r="S17" s="98"/>
      <c r="T17" s="98"/>
      <c r="U17" s="98"/>
      <c r="V17" s="98"/>
      <c r="W17" s="98"/>
      <c r="X17" s="98"/>
      <c r="Y17" s="98"/>
      <c r="Z17" s="98"/>
    </row>
    <row r="18" spans="1:26" x14ac:dyDescent="0.25">
      <c r="A18" s="98" t="s">
        <v>229</v>
      </c>
      <c r="B18" s="99">
        <v>89882.800780000005</v>
      </c>
      <c r="C18" s="99">
        <v>89785.546879999994</v>
      </c>
      <c r="D18" s="99">
        <v>89672.449219999995</v>
      </c>
      <c r="E18" s="99">
        <v>89492.6875</v>
      </c>
      <c r="F18" s="99">
        <v>89122.4375</v>
      </c>
      <c r="G18" s="99">
        <v>88527.226559999996</v>
      </c>
      <c r="H18" s="99">
        <v>87974.867190000004</v>
      </c>
      <c r="I18" s="99">
        <v>87422.621090000001</v>
      </c>
      <c r="J18" s="99">
        <v>86862.082030000005</v>
      </c>
      <c r="K18" s="99">
        <v>86330.246090000001</v>
      </c>
      <c r="L18" s="99">
        <v>85821.058590000001</v>
      </c>
      <c r="M18" s="99">
        <v>85306.664059999996</v>
      </c>
      <c r="N18" s="99">
        <v>84776.4375</v>
      </c>
      <c r="O18" s="99">
        <v>84215.507809999996</v>
      </c>
      <c r="P18" s="99">
        <v>83583.835940000004</v>
      </c>
      <c r="Q18" s="99">
        <v>82867.8125</v>
      </c>
      <c r="R18" s="98"/>
      <c r="S18" s="98"/>
      <c r="T18" s="98"/>
      <c r="U18" s="98"/>
      <c r="V18" s="98"/>
      <c r="W18" s="98"/>
      <c r="X18" s="98"/>
      <c r="Y18" s="98"/>
      <c r="Z18" s="98"/>
    </row>
    <row r="19" spans="1:26" x14ac:dyDescent="0.25">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row>
    <row r="20" spans="1:26" x14ac:dyDescent="0.25">
      <c r="A20" s="100" t="s">
        <v>231</v>
      </c>
      <c r="B20" s="98"/>
      <c r="C20" s="98"/>
      <c r="D20" s="98"/>
      <c r="E20" s="98"/>
      <c r="F20" s="98"/>
      <c r="G20" s="98"/>
      <c r="H20" s="98"/>
      <c r="I20" s="98"/>
      <c r="J20" s="98"/>
      <c r="K20" s="98"/>
      <c r="L20" s="98"/>
      <c r="M20" s="98"/>
      <c r="N20" s="98"/>
      <c r="O20" s="98"/>
      <c r="P20" s="98"/>
      <c r="Q20" s="98"/>
      <c r="R20" s="98"/>
      <c r="S20" s="98"/>
      <c r="T20" s="98"/>
      <c r="U20" s="98"/>
      <c r="V20" s="98"/>
      <c r="W20" s="98"/>
      <c r="X20" s="98"/>
      <c r="Y20" s="98"/>
      <c r="Z20" s="98"/>
    </row>
    <row r="21" spans="1:26" x14ac:dyDescent="0.25">
      <c r="A21" s="98" t="s">
        <v>227</v>
      </c>
      <c r="B21" s="99">
        <v>14851.096680000001</v>
      </c>
      <c r="C21" s="99">
        <v>14502.592769999999</v>
      </c>
      <c r="D21" s="99">
        <v>14159.8418</v>
      </c>
      <c r="E21" s="99">
        <v>13835.74805</v>
      </c>
      <c r="F21" s="99">
        <v>13555.628909999999</v>
      </c>
      <c r="G21" s="99">
        <v>13315.877930000001</v>
      </c>
      <c r="H21" s="99">
        <v>13067.89453</v>
      </c>
      <c r="I21" s="99">
        <v>12806.681640000001</v>
      </c>
      <c r="J21" s="99">
        <v>12519.653319999999</v>
      </c>
      <c r="K21" s="99">
        <v>12178.652340000001</v>
      </c>
      <c r="L21" s="99">
        <v>11783.752930000001</v>
      </c>
      <c r="M21" s="99">
        <v>11401.549800000001</v>
      </c>
      <c r="N21" s="99">
        <v>11017.67188</v>
      </c>
      <c r="O21" s="99">
        <v>10624.773440000001</v>
      </c>
      <c r="P21" s="99">
        <v>10220.89453</v>
      </c>
      <c r="Q21" s="99">
        <v>9809.1132809999999</v>
      </c>
      <c r="R21" s="98"/>
      <c r="S21" s="98"/>
      <c r="T21" s="98"/>
      <c r="U21" s="98"/>
      <c r="V21" s="98"/>
      <c r="W21" s="98"/>
      <c r="X21" s="98"/>
      <c r="Y21" s="98"/>
      <c r="Z21" s="98"/>
    </row>
    <row r="22" spans="1:26" x14ac:dyDescent="0.25">
      <c r="A22" s="98" t="s">
        <v>228</v>
      </c>
      <c r="B22" s="99">
        <v>18015.787110000001</v>
      </c>
      <c r="C22" s="99">
        <v>17648.005860000001</v>
      </c>
      <c r="D22" s="99">
        <v>17284.873049999998</v>
      </c>
      <c r="E22" s="99">
        <v>16937.953130000002</v>
      </c>
      <c r="F22" s="99">
        <v>16628.53125</v>
      </c>
      <c r="G22" s="99">
        <v>16356.29297</v>
      </c>
      <c r="H22" s="99">
        <v>16077.081050000001</v>
      </c>
      <c r="I22" s="99">
        <v>15797.47559</v>
      </c>
      <c r="J22" s="99">
        <v>15488.403319999999</v>
      </c>
      <c r="K22" s="99">
        <v>15114.92383</v>
      </c>
      <c r="L22" s="99">
        <v>14675.503909999999</v>
      </c>
      <c r="M22" s="99">
        <v>14249.01953</v>
      </c>
      <c r="N22" s="99">
        <v>13819.865229999999</v>
      </c>
      <c r="O22" s="99">
        <v>13379.125980000001</v>
      </c>
      <c r="P22" s="99">
        <v>12924.06934</v>
      </c>
      <c r="Q22" s="99">
        <v>12458.62012</v>
      </c>
      <c r="R22" s="98"/>
      <c r="S22" s="98"/>
      <c r="T22" s="98"/>
      <c r="U22" s="98"/>
      <c r="V22" s="98"/>
      <c r="W22" s="98"/>
      <c r="X22" s="98"/>
      <c r="Y22" s="98"/>
      <c r="Z22" s="98"/>
    </row>
    <row r="23" spans="1:26" x14ac:dyDescent="0.25">
      <c r="A23" s="98" t="s">
        <v>229</v>
      </c>
      <c r="B23" s="99">
        <v>32866.88379</v>
      </c>
      <c r="C23" s="99">
        <v>32150.59863</v>
      </c>
      <c r="D23" s="99">
        <v>31444.714840000001</v>
      </c>
      <c r="E23" s="99">
        <v>30773.70117</v>
      </c>
      <c r="F23" s="99">
        <v>30184.160159999999</v>
      </c>
      <c r="G23" s="99">
        <v>29672.170900000001</v>
      </c>
      <c r="H23" s="99">
        <v>29144.975589999998</v>
      </c>
      <c r="I23" s="99">
        <v>28604.157230000001</v>
      </c>
      <c r="J23" s="99">
        <v>28008.056639999999</v>
      </c>
      <c r="K23" s="99">
        <v>27293.57617</v>
      </c>
      <c r="L23" s="99">
        <v>26459.256839999998</v>
      </c>
      <c r="M23" s="99">
        <v>25650.569339999998</v>
      </c>
      <c r="N23" s="99">
        <v>24837.537110000001</v>
      </c>
      <c r="O23" s="99">
        <v>24003.899410000002</v>
      </c>
      <c r="P23" s="99">
        <v>23144.96387</v>
      </c>
      <c r="Q23" s="99">
        <v>22267.733400000001</v>
      </c>
      <c r="R23" s="98"/>
      <c r="S23" s="98"/>
      <c r="T23" s="98"/>
      <c r="U23" s="98"/>
      <c r="V23" s="98"/>
      <c r="W23" s="98"/>
      <c r="X23" s="98"/>
      <c r="Y23" s="98"/>
      <c r="Z23" s="98"/>
    </row>
    <row r="24" spans="1:26" x14ac:dyDescent="0.25">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spans="1:26" x14ac:dyDescent="0.25">
      <c r="A25" s="100" t="s">
        <v>49</v>
      </c>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spans="1:26" x14ac:dyDescent="0.25">
      <c r="A26" s="98" t="s">
        <v>227</v>
      </c>
      <c r="B26" s="99">
        <v>1370.328491</v>
      </c>
      <c r="C26" s="99">
        <v>1266.245361</v>
      </c>
      <c r="D26" s="99">
        <v>1159.8298339999999</v>
      </c>
      <c r="E26" s="99">
        <v>1054.237427</v>
      </c>
      <c r="F26" s="99">
        <v>953.24407959999996</v>
      </c>
      <c r="G26" s="99">
        <v>861.69256589999998</v>
      </c>
      <c r="H26" s="99">
        <v>779.52020259999995</v>
      </c>
      <c r="I26" s="99">
        <v>704.25933840000005</v>
      </c>
      <c r="J26" s="99">
        <v>635.49835210000003</v>
      </c>
      <c r="K26" s="99">
        <v>570.18450929999995</v>
      </c>
      <c r="L26" s="99">
        <v>510.89871219999998</v>
      </c>
      <c r="M26" s="99">
        <v>459.91821290000001</v>
      </c>
      <c r="N26" s="99">
        <v>439.22369379999998</v>
      </c>
      <c r="O26" s="99">
        <v>419.48251340000002</v>
      </c>
      <c r="P26" s="99">
        <v>402.24713129999998</v>
      </c>
      <c r="Q26" s="99">
        <v>385.6962891</v>
      </c>
      <c r="R26" s="98"/>
      <c r="S26" s="98"/>
      <c r="T26" s="98"/>
      <c r="U26" s="98"/>
      <c r="V26" s="98"/>
      <c r="W26" s="98"/>
      <c r="X26" s="98"/>
      <c r="Y26" s="98"/>
      <c r="Z26" s="98"/>
    </row>
    <row r="27" spans="1:26" x14ac:dyDescent="0.25">
      <c r="A27" s="98" t="s">
        <v>228</v>
      </c>
      <c r="B27" s="99">
        <v>1950.7158199999999</v>
      </c>
      <c r="C27" s="99">
        <v>1847.5463870000001</v>
      </c>
      <c r="D27" s="99">
        <v>1748.5469969999999</v>
      </c>
      <c r="E27" s="99">
        <v>1647.377808</v>
      </c>
      <c r="F27" s="99">
        <v>1536.4520259999999</v>
      </c>
      <c r="G27" s="99">
        <v>1421.8428960000001</v>
      </c>
      <c r="H27" s="99">
        <v>1319.7319339999999</v>
      </c>
      <c r="I27" s="99">
        <v>1233.0271</v>
      </c>
      <c r="J27" s="99">
        <v>1149.5670170000001</v>
      </c>
      <c r="K27" s="99">
        <v>1062.8179929999999</v>
      </c>
      <c r="L27" s="99">
        <v>974.33300780000002</v>
      </c>
      <c r="M27" s="99">
        <v>898.68041989999995</v>
      </c>
      <c r="N27" s="99">
        <v>826.81195070000001</v>
      </c>
      <c r="O27" s="99">
        <v>789.45593259999998</v>
      </c>
      <c r="P27" s="99">
        <v>762.70074460000001</v>
      </c>
      <c r="Q27" s="99">
        <v>734.08081049999998</v>
      </c>
      <c r="R27" s="98"/>
      <c r="S27" s="98"/>
      <c r="T27" s="98"/>
      <c r="U27" s="98"/>
      <c r="V27" s="98"/>
      <c r="W27" s="98"/>
      <c r="X27" s="98"/>
      <c r="Y27" s="98"/>
      <c r="Z27" s="98"/>
    </row>
    <row r="28" spans="1:26" x14ac:dyDescent="0.25">
      <c r="A28" s="98" t="s">
        <v>229</v>
      </c>
      <c r="B28" s="99">
        <v>3321.044312</v>
      </c>
      <c r="C28" s="99">
        <v>3113.7917480000001</v>
      </c>
      <c r="D28" s="99">
        <v>2908.376831</v>
      </c>
      <c r="E28" s="99">
        <v>2701.6152339999999</v>
      </c>
      <c r="F28" s="99">
        <v>2489.6961059999999</v>
      </c>
      <c r="G28" s="99">
        <v>2283.5354609999999</v>
      </c>
      <c r="H28" s="99">
        <v>2099.2521360000001</v>
      </c>
      <c r="I28" s="99">
        <v>1937.2864380000001</v>
      </c>
      <c r="J28" s="99">
        <v>1785.0653689999999</v>
      </c>
      <c r="K28" s="99">
        <v>1633.002502</v>
      </c>
      <c r="L28" s="99">
        <v>1485.23172</v>
      </c>
      <c r="M28" s="99">
        <v>1358.5986330000001</v>
      </c>
      <c r="N28" s="99">
        <v>1266.0356449999999</v>
      </c>
      <c r="O28" s="99">
        <v>1208.9384460000001</v>
      </c>
      <c r="P28" s="99">
        <v>1164.947876</v>
      </c>
      <c r="Q28" s="99">
        <v>1119.7771</v>
      </c>
      <c r="R28" s="98"/>
      <c r="S28" s="98"/>
      <c r="T28" s="98"/>
      <c r="U28" s="98"/>
      <c r="V28" s="98"/>
      <c r="W28" s="98"/>
      <c r="X28" s="98"/>
      <c r="Y28" s="98"/>
      <c r="Z28" s="98"/>
    </row>
    <row r="29" spans="1:26" x14ac:dyDescent="0.25">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spans="1:26" x14ac:dyDescent="0.25">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spans="1:26" x14ac:dyDescent="0.25">
      <c r="A31" s="100" t="s">
        <v>232</v>
      </c>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spans="1:26" x14ac:dyDescent="0.25">
      <c r="A32" s="98" t="s">
        <v>227</v>
      </c>
      <c r="B32" s="99">
        <v>7329.5258789999998</v>
      </c>
      <c r="C32" s="99">
        <v>7056.953125</v>
      </c>
      <c r="D32" s="99">
        <v>6790.8247069999998</v>
      </c>
      <c r="E32" s="99">
        <v>6547.8808589999999</v>
      </c>
      <c r="F32" s="99">
        <v>6346.0830079999996</v>
      </c>
      <c r="G32" s="99">
        <v>6171.5004879999997</v>
      </c>
      <c r="H32" s="99">
        <v>5988.388672</v>
      </c>
      <c r="I32" s="99">
        <v>5796.9877930000002</v>
      </c>
      <c r="J32" s="99">
        <v>5587.8110349999997</v>
      </c>
      <c r="K32" s="99">
        <v>5340.1440430000002</v>
      </c>
      <c r="L32" s="99">
        <v>5056.1972660000001</v>
      </c>
      <c r="M32" s="99">
        <v>4782.439453</v>
      </c>
      <c r="N32" s="99">
        <v>4510.0927730000003</v>
      </c>
      <c r="O32" s="99">
        <v>4235.2504879999997</v>
      </c>
      <c r="P32" s="99">
        <v>3958.4172359999998</v>
      </c>
      <c r="Q32" s="99">
        <v>3680.929443</v>
      </c>
      <c r="R32" s="98"/>
      <c r="S32" s="98"/>
      <c r="T32" s="98"/>
      <c r="U32" s="98"/>
      <c r="V32" s="98"/>
      <c r="W32" s="98"/>
      <c r="X32" s="98"/>
      <c r="Y32" s="98"/>
      <c r="Z32" s="98"/>
    </row>
    <row r="33" spans="1:26" x14ac:dyDescent="0.25">
      <c r="A33" s="98" t="s">
        <v>228</v>
      </c>
      <c r="B33" s="99">
        <v>9014.3007809999999</v>
      </c>
      <c r="C33" s="99">
        <v>8717.4863280000009</v>
      </c>
      <c r="D33" s="99">
        <v>8424.0957030000009</v>
      </c>
      <c r="E33" s="99">
        <v>8149.0039059999999</v>
      </c>
      <c r="F33" s="99">
        <v>7908.2773440000001</v>
      </c>
      <c r="G33" s="99">
        <v>7698.7875979999999</v>
      </c>
      <c r="H33" s="99">
        <v>7484.3935549999997</v>
      </c>
      <c r="I33" s="99">
        <v>7260.6816410000001</v>
      </c>
      <c r="J33" s="99">
        <v>7016.8125</v>
      </c>
      <c r="K33" s="99">
        <v>6729.1748049999997</v>
      </c>
      <c r="L33" s="99">
        <v>6398.1831050000001</v>
      </c>
      <c r="M33" s="99">
        <v>6077.8632809999999</v>
      </c>
      <c r="N33" s="99">
        <v>5759.4301759999998</v>
      </c>
      <c r="O33" s="99">
        <v>5439.1469729999999</v>
      </c>
      <c r="P33" s="99">
        <v>5119.0854490000002</v>
      </c>
      <c r="Q33" s="99">
        <v>4801.6083980000003</v>
      </c>
      <c r="R33" s="98"/>
      <c r="S33" s="98"/>
      <c r="T33" s="98"/>
      <c r="U33" s="98"/>
      <c r="V33" s="98"/>
      <c r="W33" s="98"/>
      <c r="X33" s="98"/>
      <c r="Y33" s="98"/>
      <c r="Z33" s="98"/>
    </row>
    <row r="34" spans="1:26" x14ac:dyDescent="0.25">
      <c r="A34" s="98" t="s">
        <v>229</v>
      </c>
      <c r="B34" s="99">
        <v>16343.826660000001</v>
      </c>
      <c r="C34" s="99">
        <v>15774.43945</v>
      </c>
      <c r="D34" s="99">
        <v>15214.920410000001</v>
      </c>
      <c r="E34" s="99">
        <v>14696.884770000001</v>
      </c>
      <c r="F34" s="99">
        <v>14254.360350000001</v>
      </c>
      <c r="G34" s="99">
        <v>13870.28809</v>
      </c>
      <c r="H34" s="99">
        <v>13472.782230000001</v>
      </c>
      <c r="I34" s="99">
        <v>13057.66943</v>
      </c>
      <c r="J34" s="99">
        <v>12604.623540000001</v>
      </c>
      <c r="K34" s="99">
        <v>12069.31885</v>
      </c>
      <c r="L34" s="99">
        <v>11454.380370000001</v>
      </c>
      <c r="M34" s="99">
        <v>10860.302729999999</v>
      </c>
      <c r="N34" s="99">
        <v>10269.52295</v>
      </c>
      <c r="O34" s="99">
        <v>9674.3974610000005</v>
      </c>
      <c r="P34" s="99">
        <v>9077.5026859999998</v>
      </c>
      <c r="Q34" s="99">
        <v>8482.5378419999997</v>
      </c>
      <c r="R34" s="98"/>
      <c r="S34" s="98"/>
      <c r="T34" s="98"/>
      <c r="U34" s="98"/>
      <c r="V34" s="98"/>
      <c r="W34" s="98"/>
      <c r="X34" s="98"/>
      <c r="Y34" s="98"/>
      <c r="Z34" s="98"/>
    </row>
    <row r="35" spans="1:26" x14ac:dyDescent="0.25">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pans="1:26" x14ac:dyDescent="0.25">
      <c r="A36" s="100" t="s">
        <v>233</v>
      </c>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spans="1:26" x14ac:dyDescent="0.25">
      <c r="A37" s="98" t="s">
        <v>227</v>
      </c>
      <c r="B37" s="99">
        <v>1582.3431399999999</v>
      </c>
      <c r="C37" s="99">
        <v>1524.5433350000001</v>
      </c>
      <c r="D37" s="99">
        <v>1464.8264160000001</v>
      </c>
      <c r="E37" s="99">
        <v>1406.5886230000001</v>
      </c>
      <c r="F37" s="99">
        <v>1355.5992429999999</v>
      </c>
      <c r="G37" s="99">
        <v>1319.911987</v>
      </c>
      <c r="H37" s="99">
        <v>1285.189331</v>
      </c>
      <c r="I37" s="99">
        <v>1252.579956</v>
      </c>
      <c r="J37" s="99">
        <v>1221.8076169999999</v>
      </c>
      <c r="K37" s="99">
        <v>1186.4860839999999</v>
      </c>
      <c r="L37" s="99">
        <v>1148.746216</v>
      </c>
      <c r="M37" s="99">
        <v>1112.856689</v>
      </c>
      <c r="N37" s="99">
        <v>1076.593384</v>
      </c>
      <c r="O37" s="99">
        <v>1038.581909</v>
      </c>
      <c r="P37" s="99">
        <v>996.02789310000003</v>
      </c>
      <c r="Q37" s="99">
        <v>948.98956299999998</v>
      </c>
      <c r="R37" s="98"/>
      <c r="S37" s="98"/>
      <c r="T37" s="98"/>
      <c r="U37" s="98"/>
      <c r="V37" s="98"/>
      <c r="W37" s="98"/>
      <c r="X37" s="98"/>
      <c r="Y37" s="98"/>
      <c r="Z37" s="98"/>
    </row>
    <row r="38" spans="1:26" x14ac:dyDescent="0.25">
      <c r="A38" s="98" t="s">
        <v>228</v>
      </c>
      <c r="B38" s="99">
        <v>1922.384033</v>
      </c>
      <c r="C38" s="99">
        <v>1867.8488769999999</v>
      </c>
      <c r="D38" s="99">
        <v>1810.7342530000001</v>
      </c>
      <c r="E38" s="99">
        <v>1750.412842</v>
      </c>
      <c r="F38" s="99">
        <v>1684.769409</v>
      </c>
      <c r="G38" s="99">
        <v>1617.1881100000001</v>
      </c>
      <c r="H38" s="99">
        <v>1547.666504</v>
      </c>
      <c r="I38" s="99">
        <v>1503.724976</v>
      </c>
      <c r="J38" s="99">
        <v>1456.103638</v>
      </c>
      <c r="K38" s="99">
        <v>1399.675293</v>
      </c>
      <c r="L38" s="99">
        <v>1336.981689</v>
      </c>
      <c r="M38" s="99">
        <v>1287.431885</v>
      </c>
      <c r="N38" s="99">
        <v>1238.8836670000001</v>
      </c>
      <c r="O38" s="99">
        <v>1193.4139399999999</v>
      </c>
      <c r="P38" s="99">
        <v>1145.231323</v>
      </c>
      <c r="Q38" s="99">
        <v>1092.4941409999999</v>
      </c>
      <c r="R38" s="98"/>
      <c r="S38" s="98"/>
      <c r="T38" s="98"/>
      <c r="U38" s="98"/>
      <c r="V38" s="98"/>
      <c r="W38" s="98"/>
      <c r="X38" s="98"/>
      <c r="Y38" s="98"/>
      <c r="Z38" s="98"/>
    </row>
    <row r="39" spans="1:26" x14ac:dyDescent="0.25">
      <c r="A39" s="98" t="s">
        <v>229</v>
      </c>
      <c r="B39" s="99">
        <v>3504.7271730000002</v>
      </c>
      <c r="C39" s="99">
        <v>3392.3922120000002</v>
      </c>
      <c r="D39" s="99">
        <v>3275.560669</v>
      </c>
      <c r="E39" s="99">
        <v>3157.0014649999998</v>
      </c>
      <c r="F39" s="99">
        <v>3040.3686520000001</v>
      </c>
      <c r="G39" s="99">
        <v>2937.1000979999999</v>
      </c>
      <c r="H39" s="99">
        <v>2832.8558349999998</v>
      </c>
      <c r="I39" s="99">
        <v>2756.304932</v>
      </c>
      <c r="J39" s="99">
        <v>2677.911255</v>
      </c>
      <c r="K39" s="99">
        <v>2586.1613769999999</v>
      </c>
      <c r="L39" s="99">
        <v>2485.7279050000002</v>
      </c>
      <c r="M39" s="99">
        <v>2400.2885740000002</v>
      </c>
      <c r="N39" s="99">
        <v>2315.4770509999998</v>
      </c>
      <c r="O39" s="99">
        <v>2231.9958499999998</v>
      </c>
      <c r="P39" s="99">
        <v>2141.2592159999999</v>
      </c>
      <c r="Q39" s="99">
        <v>2041.483704</v>
      </c>
      <c r="R39" s="98"/>
      <c r="S39" s="98"/>
      <c r="T39" s="98"/>
      <c r="U39" s="98"/>
      <c r="V39" s="98"/>
      <c r="W39" s="98"/>
      <c r="X39" s="98"/>
      <c r="Y39" s="98"/>
      <c r="Z39" s="98"/>
    </row>
    <row r="40" spans="1:26" x14ac:dyDescent="0.25">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spans="1:26" x14ac:dyDescent="0.25">
      <c r="A41" s="100" t="s">
        <v>234</v>
      </c>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spans="1:26" x14ac:dyDescent="0.25">
      <c r="A42" s="98" t="s">
        <v>227</v>
      </c>
      <c r="B42" s="99">
        <v>7244.0673829999996</v>
      </c>
      <c r="C42" s="99">
        <v>7087.8950199999999</v>
      </c>
      <c r="D42" s="99">
        <v>6936.6733400000003</v>
      </c>
      <c r="E42" s="99">
        <v>6795.2983400000003</v>
      </c>
      <c r="F42" s="99">
        <v>6673.3027339999999</v>
      </c>
      <c r="G42" s="99">
        <v>6570.8081050000001</v>
      </c>
      <c r="H42" s="99">
        <v>6472.3618159999996</v>
      </c>
      <c r="I42" s="99">
        <v>6375.2373049999997</v>
      </c>
      <c r="J42" s="99">
        <v>6278.4653319999998</v>
      </c>
      <c r="K42" s="99">
        <v>6177.4648440000001</v>
      </c>
      <c r="L42" s="99">
        <v>6070.5097660000001</v>
      </c>
      <c r="M42" s="99">
        <v>5966.3271480000003</v>
      </c>
      <c r="N42" s="99">
        <v>5861.966797</v>
      </c>
      <c r="O42" s="99">
        <v>5754.0893550000001</v>
      </c>
      <c r="P42" s="99">
        <v>5638.3876950000003</v>
      </c>
      <c r="Q42" s="99">
        <v>5514.1918949999999</v>
      </c>
      <c r="R42" s="98"/>
      <c r="S42" s="98"/>
      <c r="T42" s="98"/>
      <c r="U42" s="98"/>
      <c r="V42" s="98"/>
      <c r="W42" s="98"/>
      <c r="X42" s="98"/>
      <c r="Y42" s="98"/>
      <c r="Z42" s="98"/>
    </row>
    <row r="43" spans="1:26" x14ac:dyDescent="0.25">
      <c r="A43" s="98" t="s">
        <v>228</v>
      </c>
      <c r="B43" s="99">
        <v>8147.8891599999997</v>
      </c>
      <c r="C43" s="99">
        <v>7975.3691410000001</v>
      </c>
      <c r="D43" s="99">
        <v>7809.5839839999999</v>
      </c>
      <c r="E43" s="99">
        <v>7656.1665039999998</v>
      </c>
      <c r="F43" s="99">
        <v>7527.3286129999997</v>
      </c>
      <c r="G43" s="99">
        <v>7423.4497069999998</v>
      </c>
      <c r="H43" s="99">
        <v>7325.7260740000002</v>
      </c>
      <c r="I43" s="99">
        <v>7229.3710940000001</v>
      </c>
      <c r="J43" s="99">
        <v>7133.1362300000001</v>
      </c>
      <c r="K43" s="99">
        <v>7031.2133789999998</v>
      </c>
      <c r="L43" s="99">
        <v>6921.3618159999996</v>
      </c>
      <c r="M43" s="99">
        <v>6812.7045900000003</v>
      </c>
      <c r="N43" s="99">
        <v>6703.3823240000002</v>
      </c>
      <c r="O43" s="99">
        <v>6589.7919920000004</v>
      </c>
      <c r="P43" s="99">
        <v>6467.5195309999999</v>
      </c>
      <c r="Q43" s="99">
        <v>6335.8720700000003</v>
      </c>
      <c r="R43" s="98"/>
      <c r="S43" s="98"/>
      <c r="T43" s="98"/>
      <c r="U43" s="98"/>
      <c r="V43" s="98"/>
      <c r="W43" s="98"/>
      <c r="X43" s="98"/>
      <c r="Y43" s="98"/>
      <c r="Z43" s="98"/>
    </row>
    <row r="44" spans="1:26" x14ac:dyDescent="0.25">
      <c r="A44" s="98" t="s">
        <v>229</v>
      </c>
      <c r="B44" s="99">
        <v>15391.956539999999</v>
      </c>
      <c r="C44" s="99">
        <v>15063.264160000001</v>
      </c>
      <c r="D44" s="99">
        <v>14746.257320000001</v>
      </c>
      <c r="E44" s="99">
        <v>14451.464840000001</v>
      </c>
      <c r="F44" s="99">
        <v>14200.63135</v>
      </c>
      <c r="G44" s="99">
        <v>13994.257809999999</v>
      </c>
      <c r="H44" s="99">
        <v>13798.087890000001</v>
      </c>
      <c r="I44" s="99">
        <v>13604.608399999999</v>
      </c>
      <c r="J44" s="99">
        <v>13411.601559999999</v>
      </c>
      <c r="K44" s="99">
        <v>13208.67822</v>
      </c>
      <c r="L44" s="99">
        <v>12991.871580000001</v>
      </c>
      <c r="M44" s="99">
        <v>12779.03174</v>
      </c>
      <c r="N44" s="99">
        <v>12565.349120000001</v>
      </c>
      <c r="O44" s="99">
        <v>12343.88135</v>
      </c>
      <c r="P44" s="99">
        <v>12105.907230000001</v>
      </c>
      <c r="Q44" s="99">
        <v>11850.063959999999</v>
      </c>
      <c r="R44" s="98"/>
      <c r="S44" s="98"/>
      <c r="T44" s="98"/>
      <c r="U44" s="98"/>
      <c r="V44" s="98"/>
      <c r="W44" s="98"/>
      <c r="X44" s="98"/>
      <c r="Y44" s="98"/>
      <c r="Z44" s="98"/>
    </row>
    <row r="45" spans="1:26" x14ac:dyDescent="0.25">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x14ac:dyDescent="0.25">
      <c r="A46" s="100" t="s">
        <v>235</v>
      </c>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x14ac:dyDescent="0.25">
      <c r="A47" s="98" t="s">
        <v>227</v>
      </c>
      <c r="B47" s="99">
        <v>5564.6420900000003</v>
      </c>
      <c r="C47" s="99">
        <v>5599.5478519999997</v>
      </c>
      <c r="D47" s="99">
        <v>5642.9296880000002</v>
      </c>
      <c r="E47" s="99">
        <v>5705.185547</v>
      </c>
      <c r="F47" s="99">
        <v>5800.6308589999999</v>
      </c>
      <c r="G47" s="99">
        <v>5924.4833980000003</v>
      </c>
      <c r="H47" s="99">
        <v>6044.7226559999999</v>
      </c>
      <c r="I47" s="99">
        <v>6163.0971680000002</v>
      </c>
      <c r="J47" s="99">
        <v>6259.3076170000004</v>
      </c>
      <c r="K47" s="99">
        <v>6295.3491210000002</v>
      </c>
      <c r="L47" s="99">
        <v>6264.3623049999997</v>
      </c>
      <c r="M47" s="99">
        <v>6231.232422</v>
      </c>
      <c r="N47" s="99">
        <v>6186.5048829999996</v>
      </c>
      <c r="O47" s="99">
        <v>6120.2973629999997</v>
      </c>
      <c r="P47" s="99">
        <v>6029.8178710000002</v>
      </c>
      <c r="Q47" s="99">
        <v>5916.0864259999998</v>
      </c>
      <c r="R47" s="98"/>
      <c r="S47" s="98"/>
      <c r="T47" s="98"/>
      <c r="U47" s="98"/>
      <c r="V47" s="98"/>
      <c r="W47" s="98"/>
      <c r="X47" s="98"/>
      <c r="Y47" s="98"/>
      <c r="Z47" s="98"/>
    </row>
    <row r="48" spans="1:26" x14ac:dyDescent="0.25">
      <c r="A48" s="98" t="s">
        <v>228</v>
      </c>
      <c r="B48" s="99">
        <v>6852.8544920000004</v>
      </c>
      <c r="C48" s="99">
        <v>6909.0083009999998</v>
      </c>
      <c r="D48" s="99">
        <v>6982.6723629999997</v>
      </c>
      <c r="E48" s="99">
        <v>7082.5502930000002</v>
      </c>
      <c r="F48" s="99">
        <v>7220.3901370000003</v>
      </c>
      <c r="G48" s="99">
        <v>7388.4628910000001</v>
      </c>
      <c r="H48" s="99">
        <v>7552.0234380000002</v>
      </c>
      <c r="I48" s="99">
        <v>7713.6586909999996</v>
      </c>
      <c r="J48" s="99">
        <v>7846.5698240000002</v>
      </c>
      <c r="K48" s="99">
        <v>7900.8120120000003</v>
      </c>
      <c r="L48" s="99">
        <v>7867.7490230000003</v>
      </c>
      <c r="M48" s="99">
        <v>7832.9570309999999</v>
      </c>
      <c r="N48" s="99">
        <v>7787.3911129999997</v>
      </c>
      <c r="O48" s="99">
        <v>7716.5385740000002</v>
      </c>
      <c r="P48" s="99">
        <v>7611.9262699999999</v>
      </c>
      <c r="Q48" s="99">
        <v>7475.5810549999997</v>
      </c>
      <c r="R48" s="98"/>
      <c r="S48" s="98"/>
      <c r="T48" s="98"/>
      <c r="U48" s="98"/>
      <c r="V48" s="98"/>
      <c r="W48" s="98"/>
      <c r="X48" s="98"/>
      <c r="Y48" s="98"/>
      <c r="Z48" s="98"/>
    </row>
    <row r="49" spans="1:26" x14ac:dyDescent="0.25">
      <c r="A49" s="98" t="s">
        <v>229</v>
      </c>
      <c r="B49" s="99">
        <v>12417.496580000001</v>
      </c>
      <c r="C49" s="99">
        <v>12508.55615</v>
      </c>
      <c r="D49" s="99">
        <v>12625.60205</v>
      </c>
      <c r="E49" s="99">
        <v>12787.735839999999</v>
      </c>
      <c r="F49" s="99">
        <v>13021.021000000001</v>
      </c>
      <c r="G49" s="99">
        <v>13312.94629</v>
      </c>
      <c r="H49" s="99">
        <v>13596.746090000001</v>
      </c>
      <c r="I49" s="99">
        <v>13876.755859999999</v>
      </c>
      <c r="J49" s="99">
        <v>14105.87744</v>
      </c>
      <c r="K49" s="99">
        <v>14196.16113</v>
      </c>
      <c r="L49" s="99">
        <v>14132.11133</v>
      </c>
      <c r="M49" s="99">
        <v>14064.18945</v>
      </c>
      <c r="N49" s="99">
        <v>13973.896000000001</v>
      </c>
      <c r="O49" s="99">
        <v>13836.835940000001</v>
      </c>
      <c r="P49" s="99">
        <v>13641.744140000001</v>
      </c>
      <c r="Q49" s="99">
        <v>13391.66748</v>
      </c>
      <c r="R49" s="98"/>
      <c r="S49" s="98"/>
      <c r="T49" s="98"/>
      <c r="U49" s="98"/>
      <c r="V49" s="98"/>
      <c r="W49" s="98"/>
      <c r="X49" s="98"/>
      <c r="Y49" s="98"/>
      <c r="Z49" s="98"/>
    </row>
    <row r="50" spans="1:26" x14ac:dyDescent="0.25">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x14ac:dyDescent="0.25">
      <c r="A51" s="100" t="s">
        <v>236</v>
      </c>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spans="1:26" x14ac:dyDescent="0.25">
      <c r="A52" s="98" t="s">
        <v>227</v>
      </c>
      <c r="B52" s="99">
        <v>430.35983279999999</v>
      </c>
      <c r="C52" s="99">
        <v>392.60333250000002</v>
      </c>
      <c r="D52" s="99">
        <v>353.10653689999998</v>
      </c>
      <c r="E52" s="99">
        <v>311.71832280000001</v>
      </c>
      <c r="F52" s="99">
        <v>267.82421879999998</v>
      </c>
      <c r="G52" s="99">
        <v>222.495285</v>
      </c>
      <c r="H52" s="99">
        <v>180.8799286</v>
      </c>
      <c r="I52" s="99">
        <v>141.8266907</v>
      </c>
      <c r="J52" s="99">
        <v>103.639061</v>
      </c>
      <c r="K52" s="99">
        <v>66.612731929999995</v>
      </c>
      <c r="L52" s="99">
        <v>30.342424390000001</v>
      </c>
      <c r="M52" s="99">
        <v>0</v>
      </c>
      <c r="N52" s="99">
        <v>0</v>
      </c>
      <c r="O52" s="99">
        <v>0</v>
      </c>
      <c r="P52" s="99">
        <v>0</v>
      </c>
      <c r="Q52" s="99">
        <v>0</v>
      </c>
      <c r="R52" s="98"/>
      <c r="S52" s="98"/>
      <c r="T52" s="98"/>
      <c r="U52" s="98"/>
      <c r="V52" s="98"/>
      <c r="W52" s="98"/>
      <c r="X52" s="98"/>
      <c r="Y52" s="98"/>
      <c r="Z52" s="98"/>
    </row>
    <row r="53" spans="1:26" x14ac:dyDescent="0.25">
      <c r="A53" s="98" t="s">
        <v>228</v>
      </c>
      <c r="B53" s="99">
        <v>511.84411619999997</v>
      </c>
      <c r="C53" s="99">
        <v>472.73587040000001</v>
      </c>
      <c r="D53" s="99">
        <v>431.81726070000002</v>
      </c>
      <c r="E53" s="99">
        <v>388.73837279999998</v>
      </c>
      <c r="F53" s="99">
        <v>342.5116577</v>
      </c>
      <c r="G53" s="99">
        <v>294.2278748</v>
      </c>
      <c r="H53" s="99">
        <v>248.36315920000001</v>
      </c>
      <c r="I53" s="99">
        <v>203.07868959999999</v>
      </c>
      <c r="J53" s="99">
        <v>162.2757111</v>
      </c>
      <c r="K53" s="99">
        <v>123.1304169</v>
      </c>
      <c r="L53" s="99">
        <v>85.055625919999997</v>
      </c>
      <c r="M53" s="99">
        <v>47.306743619999999</v>
      </c>
      <c r="N53" s="99">
        <v>9.5920753479999998</v>
      </c>
      <c r="O53" s="99">
        <v>0</v>
      </c>
      <c r="P53" s="99">
        <v>0</v>
      </c>
      <c r="Q53" s="99">
        <v>0</v>
      </c>
      <c r="R53" s="98"/>
      <c r="S53" s="98"/>
      <c r="T53" s="98"/>
      <c r="U53" s="98"/>
      <c r="V53" s="98"/>
      <c r="W53" s="98"/>
      <c r="X53" s="98"/>
      <c r="Y53" s="98"/>
      <c r="Z53" s="98"/>
    </row>
    <row r="54" spans="1:26" x14ac:dyDescent="0.25">
      <c r="A54" s="98" t="s">
        <v>229</v>
      </c>
      <c r="B54" s="99">
        <v>942.20394899999997</v>
      </c>
      <c r="C54" s="99">
        <v>865.33920290000003</v>
      </c>
      <c r="D54" s="99">
        <v>784.92379759999994</v>
      </c>
      <c r="E54" s="99">
        <v>700.45669559999999</v>
      </c>
      <c r="F54" s="99">
        <v>610.33587650000004</v>
      </c>
      <c r="G54" s="99">
        <v>516.72315979999996</v>
      </c>
      <c r="H54" s="99">
        <v>429.24308780000001</v>
      </c>
      <c r="I54" s="99">
        <v>344.90538020000002</v>
      </c>
      <c r="J54" s="99">
        <v>265.91477200000003</v>
      </c>
      <c r="K54" s="99">
        <v>189.7431488</v>
      </c>
      <c r="L54" s="99">
        <v>115.39805029999999</v>
      </c>
      <c r="M54" s="99">
        <v>47.306743619999999</v>
      </c>
      <c r="N54" s="99">
        <v>9.5920753479999998</v>
      </c>
      <c r="O54" s="99">
        <v>0</v>
      </c>
      <c r="P54" s="99">
        <v>0</v>
      </c>
      <c r="Q54" s="99">
        <v>0</v>
      </c>
      <c r="R54" s="98"/>
      <c r="S54" s="98"/>
      <c r="T54" s="98"/>
      <c r="U54" s="98"/>
      <c r="V54" s="98"/>
      <c r="W54" s="98"/>
      <c r="X54" s="98"/>
      <c r="Y54" s="98"/>
      <c r="Z54" s="98"/>
    </row>
    <row r="55" spans="1:26" x14ac:dyDescent="0.25">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spans="1:26" x14ac:dyDescent="0.25">
      <c r="A56" s="100" t="s">
        <v>237</v>
      </c>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x14ac:dyDescent="0.25">
      <c r="A57" s="98" t="s">
        <v>227</v>
      </c>
      <c r="B57" s="99">
        <v>26778.496090000001</v>
      </c>
      <c r="C57" s="99">
        <v>26554.064450000002</v>
      </c>
      <c r="D57" s="99">
        <v>26309.583979999999</v>
      </c>
      <c r="E57" s="99">
        <v>26005.716799999998</v>
      </c>
      <c r="F57" s="99">
        <v>25562.339840000001</v>
      </c>
      <c r="G57" s="99">
        <v>24978.244139999999</v>
      </c>
      <c r="H57" s="99">
        <v>24431.279299999998</v>
      </c>
      <c r="I57" s="99">
        <v>23907.708979999999</v>
      </c>
      <c r="J57" s="99">
        <v>23434.283200000002</v>
      </c>
      <c r="K57" s="99">
        <v>23093.310549999998</v>
      </c>
      <c r="L57" s="99">
        <v>22888.416020000001</v>
      </c>
      <c r="M57" s="99">
        <v>22660.64258</v>
      </c>
      <c r="N57" s="99">
        <v>22429.79883</v>
      </c>
      <c r="O57" s="99">
        <v>22192.98633</v>
      </c>
      <c r="P57" s="99">
        <v>21912.695309999999</v>
      </c>
      <c r="Q57" s="99">
        <v>21580.412110000001</v>
      </c>
      <c r="R57" s="98"/>
      <c r="S57" s="98"/>
      <c r="T57" s="98"/>
      <c r="U57" s="98"/>
      <c r="V57" s="98"/>
      <c r="W57" s="98"/>
      <c r="X57" s="98"/>
      <c r="Y57" s="98"/>
      <c r="Z57" s="98"/>
    </row>
    <row r="58" spans="1:26" x14ac:dyDescent="0.25">
      <c r="A58" s="98" t="s">
        <v>228</v>
      </c>
      <c r="B58" s="99">
        <v>29452.759770000001</v>
      </c>
      <c r="C58" s="99">
        <v>29115.462889999999</v>
      </c>
      <c r="D58" s="99">
        <v>28760.306639999999</v>
      </c>
      <c r="E58" s="99">
        <v>28353.20508</v>
      </c>
      <c r="F58" s="99">
        <v>27832.501950000002</v>
      </c>
      <c r="G58" s="99">
        <v>27200.177729999999</v>
      </c>
      <c r="H58" s="99">
        <v>26600.6875</v>
      </c>
      <c r="I58" s="99">
        <v>26023.863280000001</v>
      </c>
      <c r="J58" s="99">
        <v>25502.716799999998</v>
      </c>
      <c r="K58" s="99">
        <v>25124.546880000002</v>
      </c>
      <c r="L58" s="99">
        <v>24892.708979999999</v>
      </c>
      <c r="M58" s="99">
        <v>24643.685549999998</v>
      </c>
      <c r="N58" s="99">
        <v>24389.414059999999</v>
      </c>
      <c r="O58" s="99">
        <v>24128.53125</v>
      </c>
      <c r="P58" s="99">
        <v>23824.53125</v>
      </c>
      <c r="Q58" s="99">
        <v>23468.462889999999</v>
      </c>
      <c r="R58" s="98"/>
      <c r="S58" s="98"/>
      <c r="T58" s="98"/>
      <c r="U58" s="98"/>
      <c r="V58" s="98"/>
      <c r="W58" s="98"/>
      <c r="X58" s="98"/>
      <c r="Y58" s="98"/>
      <c r="Z58" s="98"/>
    </row>
    <row r="59" spans="1:26" x14ac:dyDescent="0.25">
      <c r="A59" s="98" t="s">
        <v>229</v>
      </c>
      <c r="B59" s="99">
        <v>56231.255859999997</v>
      </c>
      <c r="C59" s="99">
        <v>55669.527340000001</v>
      </c>
      <c r="D59" s="99">
        <v>55069.890630000002</v>
      </c>
      <c r="E59" s="99">
        <v>54358.921880000002</v>
      </c>
      <c r="F59" s="99">
        <v>53394.841800000002</v>
      </c>
      <c r="G59" s="99">
        <v>52178.421880000002</v>
      </c>
      <c r="H59" s="99">
        <v>51031.966800000002</v>
      </c>
      <c r="I59" s="99">
        <v>49931.572269999997</v>
      </c>
      <c r="J59" s="99">
        <v>48937</v>
      </c>
      <c r="K59" s="99">
        <v>48217.85742</v>
      </c>
      <c r="L59" s="99">
        <v>47781.125</v>
      </c>
      <c r="M59" s="99">
        <v>47304.328130000002</v>
      </c>
      <c r="N59" s="99">
        <v>46819.212890000003</v>
      </c>
      <c r="O59" s="99">
        <v>46321.51758</v>
      </c>
      <c r="P59" s="99">
        <v>45737.226560000003</v>
      </c>
      <c r="Q59" s="99">
        <v>45048.875</v>
      </c>
      <c r="R59" s="98"/>
      <c r="S59" s="98"/>
      <c r="T59" s="98"/>
      <c r="U59" s="98"/>
      <c r="V59" s="98"/>
      <c r="W59" s="98"/>
      <c r="X59" s="98"/>
      <c r="Y59" s="98"/>
      <c r="Z59" s="98"/>
    </row>
    <row r="60" spans="1:26" x14ac:dyDescent="0.25">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spans="1:26" x14ac:dyDescent="0.25">
      <c r="A61" s="100" t="s">
        <v>238</v>
      </c>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spans="1:26" x14ac:dyDescent="0.25">
      <c r="A62" s="98" t="s">
        <v>227</v>
      </c>
      <c r="B62" s="99">
        <v>29792.775389999999</v>
      </c>
      <c r="C62" s="99">
        <v>30335.775389999999</v>
      </c>
      <c r="D62" s="99">
        <v>30881.82617</v>
      </c>
      <c r="E62" s="99">
        <v>31411.365229999999</v>
      </c>
      <c r="F62" s="99">
        <v>31895.699219999999</v>
      </c>
      <c r="G62" s="99">
        <v>32320.966799999998</v>
      </c>
      <c r="H62" s="99">
        <v>32751.03125</v>
      </c>
      <c r="I62" s="99">
        <v>33170.773439999997</v>
      </c>
      <c r="J62" s="99">
        <v>33558.585939999997</v>
      </c>
      <c r="K62" s="99">
        <v>33885.414060000003</v>
      </c>
      <c r="L62" s="99">
        <v>34144.753909999999</v>
      </c>
      <c r="M62" s="99">
        <v>34417.464840000001</v>
      </c>
      <c r="N62" s="99">
        <v>34689.191409999999</v>
      </c>
      <c r="O62" s="99">
        <v>34957.230470000002</v>
      </c>
      <c r="P62" s="99">
        <v>35230.316409999999</v>
      </c>
      <c r="Q62" s="99">
        <v>35504.574220000002</v>
      </c>
      <c r="R62" s="98"/>
      <c r="S62" s="98"/>
      <c r="T62" s="98"/>
      <c r="U62" s="98"/>
      <c r="V62" s="98"/>
      <c r="W62" s="98"/>
      <c r="X62" s="98"/>
      <c r="Y62" s="98"/>
      <c r="Z62" s="98"/>
    </row>
    <row r="63" spans="1:26" x14ac:dyDescent="0.25">
      <c r="A63" s="98" t="s">
        <v>228</v>
      </c>
      <c r="B63" s="99">
        <v>30750.183590000001</v>
      </c>
      <c r="C63" s="99">
        <v>31332.302729999999</v>
      </c>
      <c r="D63" s="99">
        <v>31920.722659999999</v>
      </c>
      <c r="E63" s="99">
        <v>32492.765630000002</v>
      </c>
      <c r="F63" s="99">
        <v>33015.433590000001</v>
      </c>
      <c r="G63" s="99">
        <v>33472.390630000002</v>
      </c>
      <c r="H63" s="99">
        <v>33934.625</v>
      </c>
      <c r="I63" s="99">
        <v>34387.554689999997</v>
      </c>
      <c r="J63" s="99">
        <v>34805.398439999997</v>
      </c>
      <c r="K63" s="99">
        <v>35153.148439999997</v>
      </c>
      <c r="L63" s="99">
        <v>35422.414060000003</v>
      </c>
      <c r="M63" s="99">
        <v>35705.753909999999</v>
      </c>
      <c r="N63" s="99">
        <v>35990.632810000003</v>
      </c>
      <c r="O63" s="99">
        <v>36271.289060000003</v>
      </c>
      <c r="P63" s="99">
        <v>36553.753909999999</v>
      </c>
      <c r="Q63" s="99">
        <v>36832.578130000002</v>
      </c>
      <c r="R63" s="98"/>
      <c r="S63" s="98"/>
      <c r="T63" s="98"/>
      <c r="U63" s="98"/>
      <c r="V63" s="98"/>
      <c r="W63" s="98"/>
      <c r="X63" s="98"/>
      <c r="Y63" s="98"/>
      <c r="Z63" s="98"/>
    </row>
    <row r="64" spans="1:26" x14ac:dyDescent="0.25">
      <c r="A64" s="98" t="s">
        <v>229</v>
      </c>
      <c r="B64" s="99">
        <v>60542.958980000003</v>
      </c>
      <c r="C64" s="99">
        <v>61668.078130000002</v>
      </c>
      <c r="D64" s="99">
        <v>62802.54883</v>
      </c>
      <c r="E64" s="99">
        <v>63904.130859999997</v>
      </c>
      <c r="F64" s="99">
        <v>64911.132810000003</v>
      </c>
      <c r="G64" s="99">
        <v>65793.35742</v>
      </c>
      <c r="H64" s="99">
        <v>66685.65625</v>
      </c>
      <c r="I64" s="99">
        <v>67558.328129999994</v>
      </c>
      <c r="J64" s="99">
        <v>68363.984379999994</v>
      </c>
      <c r="K64" s="99">
        <v>69038.5625</v>
      </c>
      <c r="L64" s="99">
        <v>69567.167969999995</v>
      </c>
      <c r="M64" s="99">
        <v>70123.21875</v>
      </c>
      <c r="N64" s="99">
        <v>70679.824219999995</v>
      </c>
      <c r="O64" s="99">
        <v>71228.519530000005</v>
      </c>
      <c r="P64" s="99">
        <v>71784.070309999996</v>
      </c>
      <c r="Q64" s="99">
        <v>72337.152340000001</v>
      </c>
      <c r="R64" s="98"/>
      <c r="S64" s="98"/>
      <c r="T64" s="98"/>
      <c r="U64" s="98"/>
      <c r="V64" s="98"/>
      <c r="W64" s="98"/>
      <c r="X64" s="98"/>
      <c r="Y64" s="98"/>
      <c r="Z64" s="98"/>
    </row>
    <row r="65" spans="1:26" x14ac:dyDescent="0.25">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x14ac:dyDescent="0.25">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spans="1:26" x14ac:dyDescent="0.25">
      <c r="A67" s="100" t="s">
        <v>239</v>
      </c>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spans="1:26" x14ac:dyDescent="0.25">
      <c r="A68" s="98" t="s">
        <v>227</v>
      </c>
      <c r="B68" s="99">
        <v>7329.5258789999998</v>
      </c>
      <c r="C68" s="99">
        <v>7056.953125</v>
      </c>
      <c r="D68" s="99">
        <v>6790.8247069999998</v>
      </c>
      <c r="E68" s="99">
        <v>6547.8808589999999</v>
      </c>
      <c r="F68" s="99">
        <v>6346.0830079999996</v>
      </c>
      <c r="G68" s="99">
        <v>6171.5004879999997</v>
      </c>
      <c r="H68" s="99">
        <v>5988.388672</v>
      </c>
      <c r="I68" s="99">
        <v>5796.9877930000002</v>
      </c>
      <c r="J68" s="99">
        <v>5587.8110349999997</v>
      </c>
      <c r="K68" s="99">
        <v>5340.1440430000002</v>
      </c>
      <c r="L68" s="99">
        <v>5056.1972660000001</v>
      </c>
      <c r="M68" s="99">
        <v>4782.439453</v>
      </c>
      <c r="N68" s="99">
        <v>4510.0927730000003</v>
      </c>
      <c r="O68" s="99">
        <v>4235.2504879999997</v>
      </c>
      <c r="P68" s="99">
        <v>3958.4172359999998</v>
      </c>
      <c r="Q68" s="99">
        <v>3680.929443</v>
      </c>
      <c r="R68" s="98"/>
      <c r="S68" s="98"/>
      <c r="T68" s="98"/>
      <c r="U68" s="98"/>
      <c r="V68" s="98"/>
      <c r="W68" s="98"/>
      <c r="X68" s="98"/>
      <c r="Y68" s="98"/>
      <c r="Z68" s="98"/>
    </row>
    <row r="69" spans="1:26" x14ac:dyDescent="0.25">
      <c r="A69" s="98" t="s">
        <v>228</v>
      </c>
      <c r="B69" s="99">
        <v>9014.3007809999999</v>
      </c>
      <c r="C69" s="99">
        <v>8717.4863280000009</v>
      </c>
      <c r="D69" s="99">
        <v>8424.0957030000009</v>
      </c>
      <c r="E69" s="99">
        <v>8149.0039059999999</v>
      </c>
      <c r="F69" s="99">
        <v>7908.2773440000001</v>
      </c>
      <c r="G69" s="99">
        <v>7698.7875979999999</v>
      </c>
      <c r="H69" s="99">
        <v>7484.3935549999997</v>
      </c>
      <c r="I69" s="99">
        <v>7260.6816410000001</v>
      </c>
      <c r="J69" s="99">
        <v>7016.8125</v>
      </c>
      <c r="K69" s="99">
        <v>6729.1748049999997</v>
      </c>
      <c r="L69" s="99">
        <v>6398.1831050000001</v>
      </c>
      <c r="M69" s="99">
        <v>6077.8632809999999</v>
      </c>
      <c r="N69" s="99">
        <v>5759.4301759999998</v>
      </c>
      <c r="O69" s="99">
        <v>5439.1469729999999</v>
      </c>
      <c r="P69" s="99">
        <v>5119.0854490000002</v>
      </c>
      <c r="Q69" s="99">
        <v>4801.6083980000003</v>
      </c>
      <c r="R69" s="98"/>
      <c r="S69" s="98"/>
      <c r="T69" s="98"/>
      <c r="U69" s="98"/>
      <c r="V69" s="98"/>
      <c r="W69" s="98"/>
      <c r="X69" s="98"/>
      <c r="Y69" s="98"/>
      <c r="Z69" s="98"/>
    </row>
    <row r="70" spans="1:26" x14ac:dyDescent="0.25">
      <c r="A70" s="98" t="s">
        <v>229</v>
      </c>
      <c r="B70" s="99">
        <v>16343.826660000001</v>
      </c>
      <c r="C70" s="99">
        <v>15774.43945</v>
      </c>
      <c r="D70" s="99">
        <v>15214.920410000001</v>
      </c>
      <c r="E70" s="99">
        <v>14696.884770000001</v>
      </c>
      <c r="F70" s="99">
        <v>14254.360350000001</v>
      </c>
      <c r="G70" s="99">
        <v>13870.28809</v>
      </c>
      <c r="H70" s="99">
        <v>13472.782230000001</v>
      </c>
      <c r="I70" s="99">
        <v>13057.66943</v>
      </c>
      <c r="J70" s="99">
        <v>12604.623540000001</v>
      </c>
      <c r="K70" s="99">
        <v>12069.31885</v>
      </c>
      <c r="L70" s="99">
        <v>11454.380370000001</v>
      </c>
      <c r="M70" s="99">
        <v>10860.302729999999</v>
      </c>
      <c r="N70" s="99">
        <v>10269.52295</v>
      </c>
      <c r="O70" s="99">
        <v>9674.3974610000005</v>
      </c>
      <c r="P70" s="99">
        <v>9077.5026859999998</v>
      </c>
      <c r="Q70" s="99">
        <v>8482.5378419999997</v>
      </c>
      <c r="R70" s="98"/>
      <c r="S70" s="98"/>
      <c r="T70" s="98"/>
      <c r="U70" s="98"/>
      <c r="V70" s="98"/>
      <c r="W70" s="98"/>
      <c r="X70" s="98"/>
      <c r="Y70" s="98"/>
      <c r="Z70" s="98"/>
    </row>
    <row r="71" spans="1:26" x14ac:dyDescent="0.25">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spans="1:26" x14ac:dyDescent="0.25">
      <c r="A72" s="100" t="s">
        <v>240</v>
      </c>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spans="1:26" x14ac:dyDescent="0.25">
      <c r="A73" s="98" t="s">
        <v>227</v>
      </c>
      <c r="B73" s="99">
        <v>1344.680908</v>
      </c>
      <c r="C73" s="99">
        <v>1325.468018</v>
      </c>
      <c r="D73" s="99">
        <v>1304.927856</v>
      </c>
      <c r="E73" s="99">
        <v>1284.8680420000001</v>
      </c>
      <c r="F73" s="99">
        <v>1270.5582280000001</v>
      </c>
      <c r="G73" s="99">
        <v>1260.6170649999999</v>
      </c>
      <c r="H73" s="99">
        <v>1247.5238039999999</v>
      </c>
      <c r="I73" s="99">
        <v>1231.8424070000001</v>
      </c>
      <c r="J73" s="99">
        <v>1210.966187</v>
      </c>
      <c r="K73" s="99">
        <v>1182.106567</v>
      </c>
      <c r="L73" s="99">
        <v>1145.763062</v>
      </c>
      <c r="M73" s="99">
        <v>1110.8515629999999</v>
      </c>
      <c r="N73" s="99">
        <v>1075.320068</v>
      </c>
      <c r="O73" s="99">
        <v>1037.4429929999999</v>
      </c>
      <c r="P73" s="99">
        <v>995.02801509999995</v>
      </c>
      <c r="Q73" s="99">
        <v>948.12982179999995</v>
      </c>
      <c r="R73" s="98"/>
      <c r="S73" s="98"/>
      <c r="T73" s="98"/>
      <c r="U73" s="98"/>
      <c r="V73" s="98"/>
      <c r="W73" s="98"/>
      <c r="X73" s="98"/>
      <c r="Y73" s="98"/>
      <c r="Z73" s="98"/>
    </row>
    <row r="74" spans="1:26" x14ac:dyDescent="0.25">
      <c r="A74" s="98" t="s">
        <v>228</v>
      </c>
      <c r="B74" s="99">
        <v>1556.8679199999999</v>
      </c>
      <c r="C74" s="99">
        <v>1541.533936</v>
      </c>
      <c r="D74" s="99">
        <v>1524.7615969999999</v>
      </c>
      <c r="E74" s="99">
        <v>1506.177124</v>
      </c>
      <c r="F74" s="99">
        <v>1482.4904790000001</v>
      </c>
      <c r="G74" s="99">
        <v>1455.692871</v>
      </c>
      <c r="H74" s="99">
        <v>1424.829956</v>
      </c>
      <c r="I74" s="99">
        <v>1407.1263429999999</v>
      </c>
      <c r="J74" s="99">
        <v>1384.4731449999999</v>
      </c>
      <c r="K74" s="99">
        <v>1351.144043</v>
      </c>
      <c r="L74" s="99">
        <v>1307.2076420000001</v>
      </c>
      <c r="M74" s="99">
        <v>1268.47876</v>
      </c>
      <c r="N74" s="99">
        <v>1229.1049800000001</v>
      </c>
      <c r="O74" s="99">
        <v>1186.8937989999999</v>
      </c>
      <c r="P74" s="99">
        <v>1139.806763</v>
      </c>
      <c r="Q74" s="99">
        <v>1088.1180420000001</v>
      </c>
      <c r="R74" s="98"/>
      <c r="S74" s="98"/>
      <c r="T74" s="98"/>
      <c r="U74" s="98"/>
      <c r="V74" s="98"/>
      <c r="W74" s="98"/>
      <c r="X74" s="98"/>
      <c r="Y74" s="98"/>
      <c r="Z74" s="98"/>
    </row>
    <row r="75" spans="1:26" x14ac:dyDescent="0.25">
      <c r="A75" s="98" t="s">
        <v>229</v>
      </c>
      <c r="B75" s="99">
        <v>2901.548828</v>
      </c>
      <c r="C75" s="99">
        <v>2867.001953</v>
      </c>
      <c r="D75" s="99">
        <v>2829.689453</v>
      </c>
      <c r="E75" s="99">
        <v>2791.0451659999999</v>
      </c>
      <c r="F75" s="99">
        <v>2753.048706</v>
      </c>
      <c r="G75" s="99">
        <v>2716.309937</v>
      </c>
      <c r="H75" s="99">
        <v>2672.35376</v>
      </c>
      <c r="I75" s="99">
        <v>2638.96875</v>
      </c>
      <c r="J75" s="99">
        <v>2595.439331</v>
      </c>
      <c r="K75" s="99">
        <v>2533.2506100000001</v>
      </c>
      <c r="L75" s="99">
        <v>2452.970703</v>
      </c>
      <c r="M75" s="99">
        <v>2379.3303219999998</v>
      </c>
      <c r="N75" s="99">
        <v>2304.4250489999999</v>
      </c>
      <c r="O75" s="99">
        <v>2224.3367920000001</v>
      </c>
      <c r="P75" s="99">
        <v>2134.8347779999999</v>
      </c>
      <c r="Q75" s="99">
        <v>2036.2478639999999</v>
      </c>
      <c r="R75" s="98"/>
      <c r="S75" s="98"/>
      <c r="T75" s="98"/>
      <c r="U75" s="98"/>
      <c r="V75" s="98"/>
      <c r="W75" s="98"/>
      <c r="X75" s="98"/>
      <c r="Y75" s="98"/>
      <c r="Z75" s="98"/>
    </row>
    <row r="76" spans="1:26" x14ac:dyDescent="0.25">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x14ac:dyDescent="0.25">
      <c r="A77" s="100" t="s">
        <v>241</v>
      </c>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spans="1:26" x14ac:dyDescent="0.25">
      <c r="A78" s="98" t="s">
        <v>227</v>
      </c>
      <c r="B78" s="99">
        <v>238.67446899999999</v>
      </c>
      <c r="C78" s="99">
        <v>200.0605774</v>
      </c>
      <c r="D78" s="99">
        <v>160.85522460000001</v>
      </c>
      <c r="E78" s="99">
        <v>122.6486969</v>
      </c>
      <c r="F78" s="99">
        <v>85.940238949999994</v>
      </c>
      <c r="G78" s="99">
        <v>60.165100099999997</v>
      </c>
      <c r="H78" s="99">
        <v>38.509811399999997</v>
      </c>
      <c r="I78" s="99">
        <v>21.554925919999999</v>
      </c>
      <c r="J78" s="99">
        <v>11.629000660000001</v>
      </c>
      <c r="K78" s="99">
        <v>5.1338572500000001</v>
      </c>
      <c r="L78" s="99">
        <v>3.7010774610000001</v>
      </c>
      <c r="M78" s="99">
        <v>2.688137293</v>
      </c>
      <c r="N78" s="99">
        <v>1.919946551</v>
      </c>
      <c r="O78" s="99">
        <v>1.747538686</v>
      </c>
      <c r="P78" s="99">
        <v>1.5700402259999999</v>
      </c>
      <c r="Q78" s="99">
        <v>1.3910442590000001</v>
      </c>
      <c r="R78" s="98"/>
      <c r="S78" s="98"/>
      <c r="T78" s="98"/>
      <c r="U78" s="98"/>
      <c r="V78" s="98"/>
      <c r="W78" s="98"/>
      <c r="X78" s="98"/>
      <c r="Y78" s="98"/>
      <c r="Z78" s="98"/>
    </row>
    <row r="79" spans="1:26" x14ac:dyDescent="0.25">
      <c r="A79" s="98" t="s">
        <v>228</v>
      </c>
      <c r="B79" s="99">
        <v>367.00103760000002</v>
      </c>
      <c r="C79" s="99">
        <v>327.78451539999998</v>
      </c>
      <c r="D79" s="99">
        <v>287.42413329999999</v>
      </c>
      <c r="E79" s="99">
        <v>245.66882319999999</v>
      </c>
      <c r="F79" s="99">
        <v>203.68864439999999</v>
      </c>
      <c r="G79" s="99">
        <v>162.878006</v>
      </c>
      <c r="H79" s="99">
        <v>124.1977921</v>
      </c>
      <c r="I79" s="99">
        <v>97.937332150000003</v>
      </c>
      <c r="J79" s="99">
        <v>72.942077639999994</v>
      </c>
      <c r="K79" s="99">
        <v>49.806797029999998</v>
      </c>
      <c r="L79" s="99">
        <v>31.00499344</v>
      </c>
      <c r="M79" s="99">
        <v>20.143402099999999</v>
      </c>
      <c r="N79" s="99">
        <v>10.92612362</v>
      </c>
      <c r="O79" s="99">
        <v>7.6236963270000002</v>
      </c>
      <c r="P79" s="99">
        <v>6.4869418139999997</v>
      </c>
      <c r="Q79" s="99">
        <v>5.3999629020000004</v>
      </c>
      <c r="R79" s="98"/>
      <c r="S79" s="98"/>
      <c r="T79" s="98"/>
      <c r="U79" s="98"/>
      <c r="V79" s="98"/>
      <c r="W79" s="98"/>
      <c r="X79" s="98"/>
      <c r="Y79" s="98"/>
      <c r="Z79" s="98"/>
    </row>
    <row r="80" spans="1:26" x14ac:dyDescent="0.25">
      <c r="A80" s="98" t="s">
        <v>229</v>
      </c>
      <c r="B80" s="99">
        <v>605.67550659999995</v>
      </c>
      <c r="C80" s="99">
        <v>527.84509279999997</v>
      </c>
      <c r="D80" s="99">
        <v>448.27935789999998</v>
      </c>
      <c r="E80" s="99">
        <v>368.31752010000002</v>
      </c>
      <c r="F80" s="99">
        <v>289.62888340000001</v>
      </c>
      <c r="G80" s="99">
        <v>223.04310609999999</v>
      </c>
      <c r="H80" s="99">
        <v>162.7076035</v>
      </c>
      <c r="I80" s="99">
        <v>119.4922581</v>
      </c>
      <c r="J80" s="99">
        <v>84.571078299999996</v>
      </c>
      <c r="K80" s="99">
        <v>54.940654279999997</v>
      </c>
      <c r="L80" s="99">
        <v>34.7060709</v>
      </c>
      <c r="M80" s="99">
        <v>22.83153939</v>
      </c>
      <c r="N80" s="99">
        <v>12.846070170000001</v>
      </c>
      <c r="O80" s="99">
        <v>9.3712350129999997</v>
      </c>
      <c r="P80" s="99">
        <v>8.0569820399999994</v>
      </c>
      <c r="Q80" s="99">
        <v>6.7910071609999996</v>
      </c>
      <c r="R80" s="98"/>
      <c r="S80" s="98"/>
      <c r="T80" s="98"/>
      <c r="U80" s="98"/>
      <c r="V80" s="98"/>
      <c r="W80" s="98"/>
      <c r="X80" s="98"/>
      <c r="Y80" s="98"/>
      <c r="Z80" s="98"/>
    </row>
    <row r="81" spans="1:26" x14ac:dyDescent="0.25">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spans="1:26" x14ac:dyDescent="0.25">
      <c r="A82" s="100" t="s">
        <v>242</v>
      </c>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x14ac:dyDescent="0.25">
      <c r="A83" s="98" t="s">
        <v>227</v>
      </c>
      <c r="B83" s="99">
        <v>7244.0673829999996</v>
      </c>
      <c r="C83" s="99">
        <v>7087.8950199999999</v>
      </c>
      <c r="D83" s="99">
        <v>6936.6733400000003</v>
      </c>
      <c r="E83" s="99">
        <v>6795.2983400000003</v>
      </c>
      <c r="F83" s="99">
        <v>6673.3027339999999</v>
      </c>
      <c r="G83" s="99">
        <v>6570.8081050000001</v>
      </c>
      <c r="H83" s="99">
        <v>6472.3618159999996</v>
      </c>
      <c r="I83" s="99">
        <v>6375.2373049999997</v>
      </c>
      <c r="J83" s="99">
        <v>6278.4653319999998</v>
      </c>
      <c r="K83" s="99">
        <v>6177.4648440000001</v>
      </c>
      <c r="L83" s="99">
        <v>6070.5097660000001</v>
      </c>
      <c r="M83" s="99">
        <v>5966.3271480000003</v>
      </c>
      <c r="N83" s="99">
        <v>5861.966797</v>
      </c>
      <c r="O83" s="99">
        <v>5754.0893550000001</v>
      </c>
      <c r="P83" s="99">
        <v>5638.3876950000003</v>
      </c>
      <c r="Q83" s="99">
        <v>5514.1918949999999</v>
      </c>
      <c r="R83" s="98"/>
      <c r="S83" s="98"/>
      <c r="T83" s="98"/>
      <c r="U83" s="98"/>
      <c r="V83" s="98"/>
      <c r="W83" s="98"/>
      <c r="X83" s="98"/>
      <c r="Y83" s="98"/>
      <c r="Z83" s="98"/>
    </row>
    <row r="84" spans="1:26" x14ac:dyDescent="0.25">
      <c r="A84" s="98" t="s">
        <v>228</v>
      </c>
      <c r="B84" s="99">
        <v>8147.8891599999997</v>
      </c>
      <c r="C84" s="99">
        <v>7975.3691410000001</v>
      </c>
      <c r="D84" s="99">
        <v>7809.5839839999999</v>
      </c>
      <c r="E84" s="99">
        <v>7656.1665039999998</v>
      </c>
      <c r="F84" s="99">
        <v>7527.3286129999997</v>
      </c>
      <c r="G84" s="99">
        <v>7423.4497069999998</v>
      </c>
      <c r="H84" s="99">
        <v>7325.7260740000002</v>
      </c>
      <c r="I84" s="99">
        <v>7229.3710940000001</v>
      </c>
      <c r="J84" s="99">
        <v>7133.1362300000001</v>
      </c>
      <c r="K84" s="99">
        <v>7031.2133789999998</v>
      </c>
      <c r="L84" s="99">
        <v>6921.3618159999996</v>
      </c>
      <c r="M84" s="99">
        <v>6812.7045900000003</v>
      </c>
      <c r="N84" s="99">
        <v>6703.3823240000002</v>
      </c>
      <c r="O84" s="99">
        <v>6589.7919920000004</v>
      </c>
      <c r="P84" s="99">
        <v>6467.5195309999999</v>
      </c>
      <c r="Q84" s="99">
        <v>6335.8720700000003</v>
      </c>
      <c r="R84" s="98"/>
      <c r="S84" s="98"/>
      <c r="T84" s="98"/>
      <c r="U84" s="98"/>
      <c r="V84" s="98"/>
      <c r="W84" s="98"/>
      <c r="X84" s="98"/>
      <c r="Y84" s="98"/>
      <c r="Z84" s="98"/>
    </row>
    <row r="85" spans="1:26" x14ac:dyDescent="0.25">
      <c r="A85" s="98" t="s">
        <v>229</v>
      </c>
      <c r="B85" s="99">
        <v>15391.956539999999</v>
      </c>
      <c r="C85" s="99">
        <v>15063.264160000001</v>
      </c>
      <c r="D85" s="99">
        <v>14746.257320000001</v>
      </c>
      <c r="E85" s="99">
        <v>14451.464840000001</v>
      </c>
      <c r="F85" s="99">
        <v>14200.63135</v>
      </c>
      <c r="G85" s="99">
        <v>13994.257809999999</v>
      </c>
      <c r="H85" s="99">
        <v>13798.087890000001</v>
      </c>
      <c r="I85" s="99">
        <v>13604.608399999999</v>
      </c>
      <c r="J85" s="99">
        <v>13411.601559999999</v>
      </c>
      <c r="K85" s="99">
        <v>13208.67822</v>
      </c>
      <c r="L85" s="99">
        <v>12991.871580000001</v>
      </c>
      <c r="M85" s="99">
        <v>12779.03174</v>
      </c>
      <c r="N85" s="99">
        <v>12565.349120000001</v>
      </c>
      <c r="O85" s="99">
        <v>12343.88135</v>
      </c>
      <c r="P85" s="99">
        <v>12105.907230000001</v>
      </c>
      <c r="Q85" s="99">
        <v>11850.063959999999</v>
      </c>
      <c r="R85" s="98"/>
      <c r="S85" s="98"/>
      <c r="T85" s="98"/>
      <c r="U85" s="98"/>
      <c r="V85" s="98"/>
      <c r="W85" s="98"/>
      <c r="X85" s="98"/>
      <c r="Y85" s="98"/>
      <c r="Z85" s="98"/>
    </row>
    <row r="86" spans="1:26" x14ac:dyDescent="0.25">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spans="1:26" x14ac:dyDescent="0.25">
      <c r="A87" s="100" t="s">
        <v>243</v>
      </c>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spans="1:26" x14ac:dyDescent="0.25">
      <c r="A88" s="98" t="s">
        <v>227</v>
      </c>
      <c r="B88" s="99">
        <v>5549.4858400000003</v>
      </c>
      <c r="C88" s="99">
        <v>5584.7651370000003</v>
      </c>
      <c r="D88" s="99">
        <v>5628.4765630000002</v>
      </c>
      <c r="E88" s="99">
        <v>5690.9028319999998</v>
      </c>
      <c r="F88" s="99">
        <v>5786.1054690000001</v>
      </c>
      <c r="G88" s="99">
        <v>5909.2963870000003</v>
      </c>
      <c r="H88" s="99">
        <v>6028.9555659999996</v>
      </c>
      <c r="I88" s="99">
        <v>6146.8159180000002</v>
      </c>
      <c r="J88" s="99">
        <v>6242.6494140000004</v>
      </c>
      <c r="K88" s="99">
        <v>6278.6835940000001</v>
      </c>
      <c r="L88" s="99">
        <v>6248.0766599999997</v>
      </c>
      <c r="M88" s="99">
        <v>6215.2495120000003</v>
      </c>
      <c r="N88" s="99">
        <v>6170.8320309999999</v>
      </c>
      <c r="O88" s="99">
        <v>6104.9599609999996</v>
      </c>
      <c r="P88" s="99">
        <v>6014.7788090000004</v>
      </c>
      <c r="Q88" s="99">
        <v>5901.2998049999997</v>
      </c>
      <c r="R88" s="98"/>
      <c r="S88" s="98"/>
      <c r="T88" s="98"/>
      <c r="U88" s="98"/>
      <c r="V88" s="98"/>
      <c r="W88" s="98"/>
      <c r="X88" s="98"/>
      <c r="Y88" s="98"/>
      <c r="Z88" s="98"/>
    </row>
    <row r="89" spans="1:26" x14ac:dyDescent="0.25">
      <c r="A89" s="98" t="s">
        <v>228</v>
      </c>
      <c r="B89" s="99">
        <v>6831.7553710000002</v>
      </c>
      <c r="C89" s="99">
        <v>6888.2700199999999</v>
      </c>
      <c r="D89" s="99">
        <v>6962.28125</v>
      </c>
      <c r="E89" s="99">
        <v>7062.4682620000003</v>
      </c>
      <c r="F89" s="99">
        <v>7200.5180659999996</v>
      </c>
      <c r="G89" s="99">
        <v>7368.7026370000003</v>
      </c>
      <c r="H89" s="99">
        <v>7532.3735349999997</v>
      </c>
      <c r="I89" s="99">
        <v>7694.1357420000004</v>
      </c>
      <c r="J89" s="99">
        <v>7827.1918949999999</v>
      </c>
      <c r="K89" s="99">
        <v>7881.6235349999997</v>
      </c>
      <c r="L89" s="99">
        <v>7848.7983400000003</v>
      </c>
      <c r="M89" s="99">
        <v>7814.2153319999998</v>
      </c>
      <c r="N89" s="99">
        <v>7768.8754879999997</v>
      </c>
      <c r="O89" s="99">
        <v>7698.2734380000002</v>
      </c>
      <c r="P89" s="99">
        <v>7593.9506840000004</v>
      </c>
      <c r="Q89" s="99">
        <v>7457.9326170000004</v>
      </c>
      <c r="R89" s="98"/>
      <c r="S89" s="98"/>
      <c r="T89" s="98"/>
      <c r="U89" s="98"/>
      <c r="V89" s="98"/>
      <c r="W89" s="98"/>
      <c r="X89" s="98"/>
      <c r="Y89" s="98"/>
      <c r="Z89" s="98"/>
    </row>
    <row r="90" spans="1:26" x14ac:dyDescent="0.25">
      <c r="A90" s="98" t="s">
        <v>229</v>
      </c>
      <c r="B90" s="99">
        <v>12381.24121</v>
      </c>
      <c r="C90" s="99">
        <v>12473.035159999999</v>
      </c>
      <c r="D90" s="99">
        <v>12590.757809999999</v>
      </c>
      <c r="E90" s="99">
        <v>12753.371090000001</v>
      </c>
      <c r="F90" s="99">
        <v>12986.623540000001</v>
      </c>
      <c r="G90" s="99">
        <v>13277.999019999999</v>
      </c>
      <c r="H90" s="99">
        <v>13561.329100000001</v>
      </c>
      <c r="I90" s="99">
        <v>13840.951660000001</v>
      </c>
      <c r="J90" s="99">
        <v>14069.84131</v>
      </c>
      <c r="K90" s="99">
        <v>14160.307129999999</v>
      </c>
      <c r="L90" s="99">
        <v>14096.875</v>
      </c>
      <c r="M90" s="99">
        <v>14029.464840000001</v>
      </c>
      <c r="N90" s="99">
        <v>13939.70752</v>
      </c>
      <c r="O90" s="99">
        <v>13803.233399999999</v>
      </c>
      <c r="P90" s="99">
        <v>13608.72949</v>
      </c>
      <c r="Q90" s="99">
        <v>13359.23242</v>
      </c>
      <c r="R90" s="98"/>
      <c r="S90" s="98"/>
      <c r="T90" s="98"/>
      <c r="U90" s="98"/>
      <c r="V90" s="98"/>
      <c r="W90" s="98"/>
      <c r="X90" s="98"/>
      <c r="Y90" s="98"/>
      <c r="Z90" s="98"/>
    </row>
    <row r="91" spans="1:26" x14ac:dyDescent="0.25">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spans="1:26" x14ac:dyDescent="0.25">
      <c r="A92" s="100" t="s">
        <v>244</v>
      </c>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spans="1:26" x14ac:dyDescent="0.25">
      <c r="A93" s="98" t="s">
        <v>227</v>
      </c>
      <c r="B93" s="99">
        <v>430.35983279999999</v>
      </c>
      <c r="C93" s="99">
        <v>392.60333250000002</v>
      </c>
      <c r="D93" s="99">
        <v>353.10653689999998</v>
      </c>
      <c r="E93" s="99">
        <v>311.71832280000001</v>
      </c>
      <c r="F93" s="99">
        <v>267.82421879999998</v>
      </c>
      <c r="G93" s="99">
        <v>222.495285</v>
      </c>
      <c r="H93" s="99">
        <v>180.8799286</v>
      </c>
      <c r="I93" s="99">
        <v>141.8266907</v>
      </c>
      <c r="J93" s="99">
        <v>103.639061</v>
      </c>
      <c r="K93" s="99">
        <v>66.612731929999995</v>
      </c>
      <c r="L93" s="99">
        <v>30.342424390000001</v>
      </c>
      <c r="M93" s="99">
        <v>0</v>
      </c>
      <c r="N93" s="99">
        <v>0</v>
      </c>
      <c r="O93" s="99">
        <v>0</v>
      </c>
      <c r="P93" s="99">
        <v>0</v>
      </c>
      <c r="Q93" s="99">
        <v>0</v>
      </c>
      <c r="R93" s="98"/>
      <c r="S93" s="98"/>
      <c r="T93" s="98"/>
      <c r="U93" s="98"/>
      <c r="V93" s="98"/>
      <c r="W93" s="98"/>
      <c r="X93" s="98"/>
      <c r="Y93" s="98"/>
      <c r="Z93" s="98"/>
    </row>
    <row r="94" spans="1:26" x14ac:dyDescent="0.25">
      <c r="A94" s="98" t="s">
        <v>228</v>
      </c>
      <c r="B94" s="99">
        <v>511.84411619999997</v>
      </c>
      <c r="C94" s="99">
        <v>472.73587040000001</v>
      </c>
      <c r="D94" s="99">
        <v>431.81726070000002</v>
      </c>
      <c r="E94" s="99">
        <v>388.73837279999998</v>
      </c>
      <c r="F94" s="99">
        <v>342.5116577</v>
      </c>
      <c r="G94" s="99">
        <v>294.2278748</v>
      </c>
      <c r="H94" s="99">
        <v>248.36315920000001</v>
      </c>
      <c r="I94" s="99">
        <v>203.07868959999999</v>
      </c>
      <c r="J94" s="99">
        <v>162.2757111</v>
      </c>
      <c r="K94" s="99">
        <v>123.1304169</v>
      </c>
      <c r="L94" s="99">
        <v>85.055625919999997</v>
      </c>
      <c r="M94" s="99">
        <v>47.306743619999999</v>
      </c>
      <c r="N94" s="99">
        <v>9.5920753479999998</v>
      </c>
      <c r="O94" s="99">
        <v>0</v>
      </c>
      <c r="P94" s="99">
        <v>0</v>
      </c>
      <c r="Q94" s="99">
        <v>0</v>
      </c>
      <c r="R94" s="98"/>
      <c r="S94" s="98"/>
      <c r="T94" s="98"/>
      <c r="U94" s="98"/>
      <c r="V94" s="98"/>
      <c r="W94" s="98"/>
      <c r="X94" s="98"/>
      <c r="Y94" s="98"/>
      <c r="Z94" s="98"/>
    </row>
    <row r="95" spans="1:26" x14ac:dyDescent="0.25">
      <c r="A95" s="98" t="s">
        <v>229</v>
      </c>
      <c r="B95" s="99">
        <v>942.20394899999997</v>
      </c>
      <c r="C95" s="99">
        <v>865.33920290000003</v>
      </c>
      <c r="D95" s="99">
        <v>784.92379759999994</v>
      </c>
      <c r="E95" s="99">
        <v>700.45669559999999</v>
      </c>
      <c r="F95" s="99">
        <v>610.33587650000004</v>
      </c>
      <c r="G95" s="99">
        <v>516.72315979999996</v>
      </c>
      <c r="H95" s="99">
        <v>429.24308780000001</v>
      </c>
      <c r="I95" s="99">
        <v>344.90538020000002</v>
      </c>
      <c r="J95" s="99">
        <v>265.91477200000003</v>
      </c>
      <c r="K95" s="99">
        <v>189.7431488</v>
      </c>
      <c r="L95" s="99">
        <v>115.39805029999999</v>
      </c>
      <c r="M95" s="99">
        <v>47.306743619999999</v>
      </c>
      <c r="N95" s="99">
        <v>9.5920753479999998</v>
      </c>
      <c r="O95" s="99">
        <v>0</v>
      </c>
      <c r="P95" s="99">
        <v>0</v>
      </c>
      <c r="Q95" s="99">
        <v>0</v>
      </c>
      <c r="R95" s="98"/>
      <c r="S95" s="98"/>
      <c r="T95" s="98"/>
      <c r="U95" s="98"/>
      <c r="V95" s="98"/>
      <c r="W95" s="98"/>
      <c r="X95" s="98"/>
      <c r="Y95" s="98"/>
      <c r="Z95" s="98"/>
    </row>
    <row r="96" spans="1:26" x14ac:dyDescent="0.25">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spans="1:26" x14ac:dyDescent="0.25">
      <c r="A97" s="100" t="s">
        <v>245</v>
      </c>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spans="1:26" x14ac:dyDescent="0.25">
      <c r="A98" s="98" t="s">
        <v>227</v>
      </c>
      <c r="B98" s="99">
        <v>26778.496090000001</v>
      </c>
      <c r="C98" s="99">
        <v>26554.064450000002</v>
      </c>
      <c r="D98" s="99">
        <v>26309.583979999999</v>
      </c>
      <c r="E98" s="99">
        <v>26005.716799999998</v>
      </c>
      <c r="F98" s="99">
        <v>25562.339840000001</v>
      </c>
      <c r="G98" s="99">
        <v>24978.244139999999</v>
      </c>
      <c r="H98" s="99">
        <v>24431.279299999998</v>
      </c>
      <c r="I98" s="99">
        <v>23907.708979999999</v>
      </c>
      <c r="J98" s="99">
        <v>23434.283200000002</v>
      </c>
      <c r="K98" s="99">
        <v>23093.310549999998</v>
      </c>
      <c r="L98" s="99">
        <v>22888.416020000001</v>
      </c>
      <c r="M98" s="99">
        <v>22660.64258</v>
      </c>
      <c r="N98" s="99">
        <v>22429.79883</v>
      </c>
      <c r="O98" s="99">
        <v>22192.98633</v>
      </c>
      <c r="P98" s="99">
        <v>21912.695309999999</v>
      </c>
      <c r="Q98" s="99">
        <v>21580.412110000001</v>
      </c>
      <c r="R98" s="98"/>
      <c r="S98" s="98"/>
      <c r="T98" s="98"/>
      <c r="U98" s="98"/>
      <c r="V98" s="98"/>
      <c r="W98" s="98"/>
      <c r="X98" s="98"/>
      <c r="Y98" s="98"/>
      <c r="Z98" s="98"/>
    </row>
    <row r="99" spans="1:26" x14ac:dyDescent="0.25">
      <c r="A99" s="98" t="s">
        <v>228</v>
      </c>
      <c r="B99" s="99">
        <v>29452.759770000001</v>
      </c>
      <c r="C99" s="99">
        <v>29115.462889999999</v>
      </c>
      <c r="D99" s="99">
        <v>28760.306639999999</v>
      </c>
      <c r="E99" s="99">
        <v>28353.20508</v>
      </c>
      <c r="F99" s="99">
        <v>27832.501950000002</v>
      </c>
      <c r="G99" s="99">
        <v>27200.177729999999</v>
      </c>
      <c r="H99" s="99">
        <v>26600.6875</v>
      </c>
      <c r="I99" s="99">
        <v>26023.863280000001</v>
      </c>
      <c r="J99" s="99">
        <v>25502.716799999998</v>
      </c>
      <c r="K99" s="99">
        <v>25124.546880000002</v>
      </c>
      <c r="L99" s="99">
        <v>24892.708979999999</v>
      </c>
      <c r="M99" s="99">
        <v>24643.685549999998</v>
      </c>
      <c r="N99" s="99">
        <v>24389.414059999999</v>
      </c>
      <c r="O99" s="99">
        <v>24128.53125</v>
      </c>
      <c r="P99" s="99">
        <v>23824.53125</v>
      </c>
      <c r="Q99" s="99">
        <v>23468.462889999999</v>
      </c>
      <c r="R99" s="98"/>
      <c r="S99" s="98"/>
      <c r="T99" s="98"/>
      <c r="U99" s="98"/>
      <c r="V99" s="98"/>
      <c r="W99" s="98"/>
      <c r="X99" s="98"/>
      <c r="Y99" s="98"/>
      <c r="Z99" s="98"/>
    </row>
    <row r="100" spans="1:26" x14ac:dyDescent="0.25">
      <c r="A100" s="98" t="s">
        <v>229</v>
      </c>
      <c r="B100" s="99">
        <v>56231.255859999997</v>
      </c>
      <c r="C100" s="99">
        <v>55669.527340000001</v>
      </c>
      <c r="D100" s="99">
        <v>55069.890630000002</v>
      </c>
      <c r="E100" s="99">
        <v>54358.921880000002</v>
      </c>
      <c r="F100" s="99">
        <v>53394.841800000002</v>
      </c>
      <c r="G100" s="99">
        <v>52178.421880000002</v>
      </c>
      <c r="H100" s="99">
        <v>51031.966800000002</v>
      </c>
      <c r="I100" s="99">
        <v>49931.572269999997</v>
      </c>
      <c r="J100" s="99">
        <v>48937</v>
      </c>
      <c r="K100" s="99">
        <v>48217.85742</v>
      </c>
      <c r="L100" s="99">
        <v>47781.125</v>
      </c>
      <c r="M100" s="99">
        <v>47304.328130000002</v>
      </c>
      <c r="N100" s="99">
        <v>46819.212890000003</v>
      </c>
      <c r="O100" s="99">
        <v>46321.51758</v>
      </c>
      <c r="P100" s="99">
        <v>45737.226560000003</v>
      </c>
      <c r="Q100" s="99">
        <v>45048.875</v>
      </c>
      <c r="R100" s="98"/>
      <c r="S100" s="98"/>
      <c r="T100" s="98"/>
      <c r="U100" s="98"/>
      <c r="V100" s="98"/>
      <c r="W100" s="98"/>
      <c r="X100" s="98"/>
      <c r="Y100" s="98"/>
      <c r="Z100" s="98"/>
    </row>
    <row r="101" spans="1:26" x14ac:dyDescent="0.25">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spans="1:26" x14ac:dyDescent="0.25">
      <c r="A102" s="100" t="s">
        <v>246</v>
      </c>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spans="1:26" x14ac:dyDescent="0.25">
      <c r="A103" s="98" t="s">
        <v>227</v>
      </c>
      <c r="B103" s="99">
        <v>15524.217769999999</v>
      </c>
      <c r="C103" s="99">
        <v>15766.438480000001</v>
      </c>
      <c r="D103" s="99">
        <v>16004.34375</v>
      </c>
      <c r="E103" s="99">
        <v>16228.36133</v>
      </c>
      <c r="F103" s="99">
        <v>16420.708979999999</v>
      </c>
      <c r="G103" s="99">
        <v>16576.019530000001</v>
      </c>
      <c r="H103" s="99">
        <v>16732.57617</v>
      </c>
      <c r="I103" s="99">
        <v>16883.128909999999</v>
      </c>
      <c r="J103" s="99">
        <v>17020.134770000001</v>
      </c>
      <c r="K103" s="99">
        <v>17135.998049999998</v>
      </c>
      <c r="L103" s="99">
        <v>17229.716799999998</v>
      </c>
      <c r="M103" s="99">
        <v>17327.0625</v>
      </c>
      <c r="N103" s="99">
        <v>17422.945309999999</v>
      </c>
      <c r="O103" s="99">
        <v>17519.71875</v>
      </c>
      <c r="P103" s="99">
        <v>17625.816409999999</v>
      </c>
      <c r="Q103" s="99">
        <v>17740.29492</v>
      </c>
      <c r="R103" s="98"/>
      <c r="S103" s="98"/>
      <c r="T103" s="98"/>
      <c r="U103" s="98"/>
      <c r="V103" s="98"/>
      <c r="W103" s="98"/>
      <c r="X103" s="98"/>
      <c r="Y103" s="98"/>
      <c r="Z103" s="98"/>
    </row>
    <row r="104" spans="1:26" x14ac:dyDescent="0.25">
      <c r="A104" s="98" t="s">
        <v>228</v>
      </c>
      <c r="B104" s="99">
        <v>15988.579100000001</v>
      </c>
      <c r="C104" s="99">
        <v>16254.903319999999</v>
      </c>
      <c r="D104" s="99">
        <v>16517.005860000001</v>
      </c>
      <c r="E104" s="99">
        <v>16764.037110000001</v>
      </c>
      <c r="F104" s="99">
        <v>16975.896479999999</v>
      </c>
      <c r="G104" s="99">
        <v>17146.185549999998</v>
      </c>
      <c r="H104" s="99">
        <v>17318.550780000001</v>
      </c>
      <c r="I104" s="99">
        <v>17484.53125</v>
      </c>
      <c r="J104" s="99">
        <v>17634.802729999999</v>
      </c>
      <c r="K104" s="99">
        <v>17759.42383</v>
      </c>
      <c r="L104" s="99">
        <v>17856.78125</v>
      </c>
      <c r="M104" s="99">
        <v>17957.636719999999</v>
      </c>
      <c r="N104" s="99">
        <v>18057.648440000001</v>
      </c>
      <c r="O104" s="99">
        <v>18158.1875</v>
      </c>
      <c r="P104" s="99">
        <v>18267.144530000001</v>
      </c>
      <c r="Q104" s="99">
        <v>18383.060549999998</v>
      </c>
      <c r="R104" s="98"/>
      <c r="S104" s="98"/>
      <c r="T104" s="98"/>
      <c r="U104" s="98"/>
      <c r="V104" s="98"/>
      <c r="W104" s="98"/>
      <c r="X104" s="98"/>
      <c r="Y104" s="98"/>
      <c r="Z104" s="98"/>
    </row>
    <row r="105" spans="1:26" x14ac:dyDescent="0.25">
      <c r="A105" s="98" t="s">
        <v>229</v>
      </c>
      <c r="B105" s="99">
        <v>31512.796880000002</v>
      </c>
      <c r="C105" s="99">
        <v>32021.341799999998</v>
      </c>
      <c r="D105" s="99">
        <v>32521.349610000001</v>
      </c>
      <c r="E105" s="99">
        <v>32992.398439999997</v>
      </c>
      <c r="F105" s="99">
        <v>33396.605470000002</v>
      </c>
      <c r="G105" s="99">
        <v>33722.20508</v>
      </c>
      <c r="H105" s="99">
        <v>34051.126949999998</v>
      </c>
      <c r="I105" s="99">
        <v>34367.660159999999</v>
      </c>
      <c r="J105" s="99">
        <v>34654.9375</v>
      </c>
      <c r="K105" s="99">
        <v>34895.421880000002</v>
      </c>
      <c r="L105" s="99">
        <v>35086.498050000002</v>
      </c>
      <c r="M105" s="99">
        <v>35284.699220000002</v>
      </c>
      <c r="N105" s="99">
        <v>35480.59375</v>
      </c>
      <c r="O105" s="99">
        <v>35677.90625</v>
      </c>
      <c r="P105" s="99">
        <v>35892.960939999997</v>
      </c>
      <c r="Q105" s="99">
        <v>36123.355470000002</v>
      </c>
      <c r="R105" s="98"/>
      <c r="S105" s="98"/>
      <c r="T105" s="98"/>
      <c r="U105" s="98"/>
      <c r="V105" s="98"/>
      <c r="W105" s="98"/>
      <c r="X105" s="98"/>
      <c r="Y105" s="98"/>
      <c r="Z105" s="98"/>
    </row>
    <row r="106" spans="1:26" x14ac:dyDescent="0.25">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spans="1:26" x14ac:dyDescent="0.25">
      <c r="A107" s="100" t="s">
        <v>247</v>
      </c>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spans="1:26" x14ac:dyDescent="0.25">
      <c r="A108" s="98" t="s">
        <v>227</v>
      </c>
      <c r="B108" s="99">
        <v>14282.70117</v>
      </c>
      <c r="C108" s="99">
        <v>14583.134770000001</v>
      </c>
      <c r="D108" s="99">
        <v>14890.978520000001</v>
      </c>
      <c r="E108" s="99">
        <v>15196.358399999999</v>
      </c>
      <c r="F108" s="99">
        <v>15488.617190000001</v>
      </c>
      <c r="G108" s="99">
        <v>15759.264649999999</v>
      </c>
      <c r="H108" s="99">
        <v>16033.378909999999</v>
      </c>
      <c r="I108" s="99">
        <v>16303.10742</v>
      </c>
      <c r="J108" s="99">
        <v>16554.322270000001</v>
      </c>
      <c r="K108" s="99">
        <v>16765.32617</v>
      </c>
      <c r="L108" s="99">
        <v>16930.603520000001</v>
      </c>
      <c r="M108" s="99">
        <v>17105.703130000002</v>
      </c>
      <c r="N108" s="99">
        <v>17281.269530000001</v>
      </c>
      <c r="O108" s="99">
        <v>17452.240229999999</v>
      </c>
      <c r="P108" s="99">
        <v>17618.96875</v>
      </c>
      <c r="Q108" s="99">
        <v>17778.533200000002</v>
      </c>
      <c r="R108" s="98"/>
      <c r="S108" s="98"/>
      <c r="T108" s="98"/>
      <c r="U108" s="98"/>
      <c r="V108" s="98"/>
      <c r="W108" s="98"/>
      <c r="X108" s="98"/>
      <c r="Y108" s="98"/>
      <c r="Z108" s="98"/>
    </row>
    <row r="109" spans="1:26" x14ac:dyDescent="0.25">
      <c r="A109" s="98" t="s">
        <v>228</v>
      </c>
      <c r="B109" s="99">
        <v>14781.21875</v>
      </c>
      <c r="C109" s="99">
        <v>15096.66797</v>
      </c>
      <c r="D109" s="99">
        <v>15422.65625</v>
      </c>
      <c r="E109" s="99">
        <v>15747.377930000001</v>
      </c>
      <c r="F109" s="99">
        <v>16058.000980000001</v>
      </c>
      <c r="G109" s="99">
        <v>16344.58203</v>
      </c>
      <c r="H109" s="99">
        <v>16634.365229999999</v>
      </c>
      <c r="I109" s="99">
        <v>16921.208979999999</v>
      </c>
      <c r="J109" s="99">
        <v>17188.662110000001</v>
      </c>
      <c r="K109" s="99">
        <v>17411.636719999999</v>
      </c>
      <c r="L109" s="99">
        <v>17583.351559999999</v>
      </c>
      <c r="M109" s="99">
        <v>17765.66992</v>
      </c>
      <c r="N109" s="99">
        <v>17950.351559999999</v>
      </c>
      <c r="O109" s="99">
        <v>18130.26367</v>
      </c>
      <c r="P109" s="99">
        <v>18303.525389999999</v>
      </c>
      <c r="Q109" s="99">
        <v>18466.14258</v>
      </c>
      <c r="R109" s="98"/>
      <c r="S109" s="98"/>
      <c r="T109" s="98"/>
      <c r="U109" s="98"/>
      <c r="V109" s="98"/>
      <c r="W109" s="98"/>
      <c r="X109" s="98"/>
      <c r="Y109" s="98"/>
      <c r="Z109" s="98"/>
    </row>
    <row r="110" spans="1:26" x14ac:dyDescent="0.25">
      <c r="A110" s="98" t="s">
        <v>229</v>
      </c>
      <c r="B110" s="99">
        <v>29063.91992</v>
      </c>
      <c r="C110" s="99">
        <v>29679.802729999999</v>
      </c>
      <c r="D110" s="99">
        <v>30313.634770000001</v>
      </c>
      <c r="E110" s="99">
        <v>30943.73633</v>
      </c>
      <c r="F110" s="99">
        <v>31546.618160000002</v>
      </c>
      <c r="G110" s="99">
        <v>32103.846679999999</v>
      </c>
      <c r="H110" s="99">
        <v>32667.744139999999</v>
      </c>
      <c r="I110" s="99">
        <v>33224.316409999999</v>
      </c>
      <c r="J110" s="99">
        <v>33742.984380000002</v>
      </c>
      <c r="K110" s="99">
        <v>34176.962890000003</v>
      </c>
      <c r="L110" s="99">
        <v>34513.95508</v>
      </c>
      <c r="M110" s="99">
        <v>34871.373050000002</v>
      </c>
      <c r="N110" s="99">
        <v>35231.621090000001</v>
      </c>
      <c r="O110" s="99">
        <v>35582.503909999999</v>
      </c>
      <c r="P110" s="99">
        <v>35922.494140000003</v>
      </c>
      <c r="Q110" s="99">
        <v>36244.675779999998</v>
      </c>
      <c r="R110" s="98"/>
      <c r="S110" s="98"/>
      <c r="T110" s="98"/>
      <c r="U110" s="98"/>
      <c r="V110" s="98"/>
      <c r="W110" s="98"/>
      <c r="X110" s="98"/>
      <c r="Y110" s="98"/>
      <c r="Z110" s="98"/>
    </row>
    <row r="111" spans="1:26" x14ac:dyDescent="0.25">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spans="1:26" x14ac:dyDescent="0.25">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spans="1:26" x14ac:dyDescent="0.25">
      <c r="A113" s="100" t="s">
        <v>248</v>
      </c>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spans="1:26" x14ac:dyDescent="0.25">
      <c r="A114" s="98" t="s">
        <v>227</v>
      </c>
      <c r="B114" s="99">
        <v>39460.332029999998</v>
      </c>
      <c r="C114" s="99">
        <v>38885.777340000001</v>
      </c>
      <c r="D114" s="99">
        <v>38296.085939999997</v>
      </c>
      <c r="E114" s="99">
        <v>37681.421880000002</v>
      </c>
      <c r="F114" s="99">
        <v>36997.566409999999</v>
      </c>
      <c r="G114" s="99">
        <v>36234.15625</v>
      </c>
      <c r="H114" s="99">
        <v>35503.960939999997</v>
      </c>
      <c r="I114" s="99">
        <v>34771.378909999999</v>
      </c>
      <c r="J114" s="99">
        <v>34034.085939999997</v>
      </c>
      <c r="K114" s="99">
        <v>33309.320310000003</v>
      </c>
      <c r="L114" s="99">
        <v>32605.527340000001</v>
      </c>
      <c r="M114" s="99">
        <v>31914.212889999999</v>
      </c>
      <c r="N114" s="99">
        <v>31247.183590000001</v>
      </c>
      <c r="O114" s="99">
        <v>30569.105469999999</v>
      </c>
      <c r="P114" s="99">
        <v>29863.26758</v>
      </c>
      <c r="Q114" s="99">
        <v>29126.501950000002</v>
      </c>
      <c r="R114" s="98"/>
      <c r="S114" s="98"/>
      <c r="T114" s="98"/>
      <c r="U114" s="98"/>
      <c r="V114" s="98"/>
      <c r="W114" s="98"/>
      <c r="X114" s="98"/>
      <c r="Y114" s="98"/>
      <c r="Z114" s="98"/>
    </row>
    <row r="115" spans="1:26" x14ac:dyDescent="0.25">
      <c r="A115" s="98" t="s">
        <v>228</v>
      </c>
      <c r="B115" s="99">
        <v>45525.152340000001</v>
      </c>
      <c r="C115" s="99">
        <v>44835.199220000002</v>
      </c>
      <c r="D115" s="99">
        <v>44141.46875</v>
      </c>
      <c r="E115" s="99">
        <v>43427.953130000002</v>
      </c>
      <c r="F115" s="99">
        <v>42647.570310000003</v>
      </c>
      <c r="G115" s="99">
        <v>41794.234380000002</v>
      </c>
      <c r="H115" s="99">
        <v>40974.652340000001</v>
      </c>
      <c r="I115" s="99">
        <v>40173.4375</v>
      </c>
      <c r="J115" s="99">
        <v>39361.242189999997</v>
      </c>
      <c r="K115" s="99">
        <v>38542.164060000003</v>
      </c>
      <c r="L115" s="99">
        <v>37721.359380000002</v>
      </c>
      <c r="M115" s="99">
        <v>36924.046880000002</v>
      </c>
      <c r="N115" s="99">
        <v>36124.644529999998</v>
      </c>
      <c r="O115" s="99">
        <v>35348.378909999999</v>
      </c>
      <c r="P115" s="99">
        <v>34557.492189999997</v>
      </c>
      <c r="Q115" s="99">
        <v>33739.039060000003</v>
      </c>
      <c r="R115" s="98"/>
      <c r="S115" s="98"/>
      <c r="T115" s="98"/>
      <c r="U115" s="98"/>
      <c r="V115" s="98"/>
      <c r="W115" s="98"/>
      <c r="X115" s="98"/>
      <c r="Y115" s="98"/>
      <c r="Z115" s="98"/>
    </row>
    <row r="116" spans="1:26" x14ac:dyDescent="0.25">
      <c r="A116" s="98" t="s">
        <v>229</v>
      </c>
      <c r="B116" s="99">
        <v>84985.484379999994</v>
      </c>
      <c r="C116" s="99">
        <v>83720.976559999996</v>
      </c>
      <c r="D116" s="99">
        <v>82437.554690000004</v>
      </c>
      <c r="E116" s="99">
        <v>81109.375</v>
      </c>
      <c r="F116" s="99">
        <v>79645.136719999995</v>
      </c>
      <c r="G116" s="99">
        <v>78028.390629999994</v>
      </c>
      <c r="H116" s="99">
        <v>76478.613280000005</v>
      </c>
      <c r="I116" s="99">
        <v>74944.816409999999</v>
      </c>
      <c r="J116" s="99">
        <v>73395.328129999994</v>
      </c>
      <c r="K116" s="99">
        <v>71851.484379999994</v>
      </c>
      <c r="L116" s="99">
        <v>70326.886719999995</v>
      </c>
      <c r="M116" s="99">
        <v>68838.259770000004</v>
      </c>
      <c r="N116" s="99">
        <v>67371.828129999994</v>
      </c>
      <c r="O116" s="99">
        <v>65917.484379999994</v>
      </c>
      <c r="P116" s="99">
        <v>64420.759769999997</v>
      </c>
      <c r="Q116" s="99">
        <v>62865.541019999997</v>
      </c>
      <c r="R116" s="98"/>
      <c r="S116" s="98"/>
      <c r="T116" s="98"/>
      <c r="U116" s="98"/>
      <c r="V116" s="98"/>
      <c r="W116" s="98"/>
      <c r="X116" s="98"/>
      <c r="Y116" s="98"/>
      <c r="Z116" s="98"/>
    </row>
    <row r="117" spans="1:26" x14ac:dyDescent="0.25">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spans="1:26" x14ac:dyDescent="0.25">
      <c r="A118" s="100" t="s">
        <v>249</v>
      </c>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spans="1:26" x14ac:dyDescent="0.25">
      <c r="A119" s="98" t="s">
        <v>227</v>
      </c>
      <c r="B119" s="99">
        <v>39261.878909999999</v>
      </c>
      <c r="C119" s="99">
        <v>39665.605470000002</v>
      </c>
      <c r="D119" s="99">
        <v>40083.683590000001</v>
      </c>
      <c r="E119" s="99">
        <v>40502.332029999998</v>
      </c>
      <c r="F119" s="99">
        <v>40903.914060000003</v>
      </c>
      <c r="G119" s="99">
        <v>41274.253909999999</v>
      </c>
      <c r="H119" s="99">
        <v>41649.890630000002</v>
      </c>
      <c r="I119" s="99">
        <v>42036.832029999998</v>
      </c>
      <c r="J119" s="99">
        <v>42409.8125</v>
      </c>
      <c r="K119" s="99">
        <v>42735.460939999997</v>
      </c>
      <c r="L119" s="99">
        <v>42997.796880000002</v>
      </c>
      <c r="M119" s="99">
        <v>43256.753909999999</v>
      </c>
      <c r="N119" s="99">
        <v>43506.960939999997</v>
      </c>
      <c r="O119" s="99">
        <v>43729.332029999998</v>
      </c>
      <c r="P119" s="99">
        <v>43902.394529999998</v>
      </c>
      <c r="Q119" s="99">
        <v>44018.683590000001</v>
      </c>
      <c r="R119" s="98"/>
      <c r="S119" s="98"/>
      <c r="T119" s="98"/>
      <c r="U119" s="98"/>
      <c r="V119" s="98"/>
      <c r="W119" s="98"/>
      <c r="X119" s="98"/>
      <c r="Y119" s="98"/>
      <c r="Z119" s="98"/>
    </row>
    <row r="120" spans="1:26" x14ac:dyDescent="0.25">
      <c r="A120" s="98" t="s">
        <v>228</v>
      </c>
      <c r="B120" s="99">
        <v>41127.066409999999</v>
      </c>
      <c r="C120" s="99">
        <v>41555.011720000002</v>
      </c>
      <c r="D120" s="99">
        <v>41998.464840000001</v>
      </c>
      <c r="E120" s="99">
        <v>42444.890630000002</v>
      </c>
      <c r="F120" s="99">
        <v>42883.640630000002</v>
      </c>
      <c r="G120" s="99">
        <v>43300.449220000002</v>
      </c>
      <c r="H120" s="99">
        <v>43718.835939999997</v>
      </c>
      <c r="I120" s="99">
        <v>44148.496090000001</v>
      </c>
      <c r="J120" s="99">
        <v>44561.773439999997</v>
      </c>
      <c r="K120" s="99">
        <v>44919.539060000003</v>
      </c>
      <c r="L120" s="99">
        <v>45203.09375</v>
      </c>
      <c r="M120" s="99">
        <v>45483.65625</v>
      </c>
      <c r="N120" s="99">
        <v>45754.082029999998</v>
      </c>
      <c r="O120" s="99">
        <v>45990.332029999998</v>
      </c>
      <c r="P120" s="99">
        <v>46164.554689999997</v>
      </c>
      <c r="Q120" s="99">
        <v>46267.558590000001</v>
      </c>
      <c r="R120" s="98"/>
      <c r="S120" s="98"/>
      <c r="T120" s="98"/>
      <c r="U120" s="98"/>
      <c r="V120" s="98"/>
      <c r="W120" s="98"/>
      <c r="X120" s="98"/>
      <c r="Y120" s="98"/>
      <c r="Z120" s="98"/>
    </row>
    <row r="121" spans="1:26" x14ac:dyDescent="0.25">
      <c r="A121" s="98" t="s">
        <v>229</v>
      </c>
      <c r="B121" s="99">
        <v>80388.945309999996</v>
      </c>
      <c r="C121" s="99">
        <v>81220.617190000004</v>
      </c>
      <c r="D121" s="99">
        <v>82082.148440000004</v>
      </c>
      <c r="E121" s="99">
        <v>82947.222659999999</v>
      </c>
      <c r="F121" s="99">
        <v>83787.554690000004</v>
      </c>
      <c r="G121" s="99">
        <v>84574.703129999994</v>
      </c>
      <c r="H121" s="99">
        <v>85368.726559999996</v>
      </c>
      <c r="I121" s="99">
        <v>86185.328129999994</v>
      </c>
      <c r="J121" s="99">
        <v>86971.585940000004</v>
      </c>
      <c r="K121" s="99">
        <v>87655</v>
      </c>
      <c r="L121" s="99">
        <v>88200.890629999994</v>
      </c>
      <c r="M121" s="99">
        <v>88740.410159999999</v>
      </c>
      <c r="N121" s="99">
        <v>89261.042969999995</v>
      </c>
      <c r="O121" s="99">
        <v>89719.664059999996</v>
      </c>
      <c r="P121" s="99">
        <v>90066.949219999995</v>
      </c>
      <c r="Q121" s="99">
        <v>90286.242190000004</v>
      </c>
      <c r="R121" s="98"/>
      <c r="S121" s="98"/>
      <c r="T121" s="98"/>
      <c r="U121" s="98"/>
      <c r="V121" s="98"/>
      <c r="W121" s="98"/>
      <c r="X121" s="98"/>
      <c r="Y121" s="98"/>
      <c r="Z121" s="98"/>
    </row>
    <row r="122" spans="1:26" x14ac:dyDescent="0.25">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spans="1:26" x14ac:dyDescent="0.25">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spans="1:26" x14ac:dyDescent="0.25">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spans="1:26" x14ac:dyDescent="0.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spans="1:26" x14ac:dyDescent="0.25">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spans="1:26" x14ac:dyDescent="0.25">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spans="1:26" x14ac:dyDescent="0.25">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spans="1:26" x14ac:dyDescent="0.25">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spans="1:26" x14ac:dyDescent="0.25">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spans="1:26" x14ac:dyDescent="0.25">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spans="1:26" x14ac:dyDescent="0.25">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spans="1:26" x14ac:dyDescent="0.25">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spans="1:26" x14ac:dyDescent="0.25">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spans="1:26" x14ac:dyDescent="0.2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spans="1:26" x14ac:dyDescent="0.25">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spans="1:26" x14ac:dyDescent="0.25">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spans="1:26" x14ac:dyDescent="0.25">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spans="1:26" x14ac:dyDescent="0.25">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spans="1:26" x14ac:dyDescent="0.25">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spans="1:26" x14ac:dyDescent="0.25">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spans="1:26" x14ac:dyDescent="0.25">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spans="1:26" x14ac:dyDescent="0.25">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spans="1:26" x14ac:dyDescent="0.25">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spans="1:26" x14ac:dyDescent="0.2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spans="1:26" x14ac:dyDescent="0.25">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spans="1:26" x14ac:dyDescent="0.25">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spans="1:26" x14ac:dyDescent="0.25">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spans="1:26" x14ac:dyDescent="0.25">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spans="1:26" x14ac:dyDescent="0.25">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spans="1:26" x14ac:dyDescent="0.25">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spans="1:26" x14ac:dyDescent="0.25">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spans="1:26" x14ac:dyDescent="0.25">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spans="1:26" x14ac:dyDescent="0.25">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spans="1:26" x14ac:dyDescent="0.2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spans="1:26" x14ac:dyDescent="0.25">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spans="1:26" x14ac:dyDescent="0.25">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spans="1:26" x14ac:dyDescent="0.25">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spans="1:26" x14ac:dyDescent="0.25">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spans="1:26" x14ac:dyDescent="0.25">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spans="1:26" x14ac:dyDescent="0.25">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spans="1:26" x14ac:dyDescent="0.25">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spans="1:26" x14ac:dyDescent="0.25">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spans="1:26" x14ac:dyDescent="0.25">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spans="1:26" x14ac:dyDescent="0.2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spans="1:26" x14ac:dyDescent="0.25">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spans="1:26" x14ac:dyDescent="0.25">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spans="1:26" x14ac:dyDescent="0.25">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spans="1:26" x14ac:dyDescent="0.25">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spans="1:26" x14ac:dyDescent="0.25">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spans="1:26" x14ac:dyDescent="0.25">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spans="1:26" x14ac:dyDescent="0.25">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spans="1:26" x14ac:dyDescent="0.25">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spans="1:26" x14ac:dyDescent="0.25">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spans="1:26" x14ac:dyDescent="0.2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spans="1:26" x14ac:dyDescent="0.25">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spans="1:26" x14ac:dyDescent="0.25">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spans="1:26" x14ac:dyDescent="0.25">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spans="1:26" x14ac:dyDescent="0.25">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spans="1:26" x14ac:dyDescent="0.25">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spans="1:26" x14ac:dyDescent="0.25">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spans="1:26" x14ac:dyDescent="0.25">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spans="1:26" x14ac:dyDescent="0.25">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spans="1:26" x14ac:dyDescent="0.25">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spans="1:26" x14ac:dyDescent="0.2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spans="1:26" x14ac:dyDescent="0.25">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spans="1:26" x14ac:dyDescent="0.25">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spans="1:26" x14ac:dyDescent="0.25">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spans="1:26" x14ac:dyDescent="0.25">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spans="1:26" x14ac:dyDescent="0.25">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spans="1:26" x14ac:dyDescent="0.25">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spans="1:26" x14ac:dyDescent="0.25">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spans="1:26" x14ac:dyDescent="0.25">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spans="1:26" x14ac:dyDescent="0.25">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spans="1:26" x14ac:dyDescent="0.2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spans="1:26" x14ac:dyDescent="0.25">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spans="1:26" x14ac:dyDescent="0.25">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spans="1:26" x14ac:dyDescent="0.25">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spans="1:26" x14ac:dyDescent="0.25">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spans="1:26" x14ac:dyDescent="0.25">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spans="1:26" x14ac:dyDescent="0.25">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spans="1:26" x14ac:dyDescent="0.25">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spans="1:26" x14ac:dyDescent="0.25">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spans="1:26" x14ac:dyDescent="0.25">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spans="1:26" x14ac:dyDescent="0.2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spans="1:26" x14ac:dyDescent="0.25">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spans="1:26" x14ac:dyDescent="0.25">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spans="1:26" x14ac:dyDescent="0.25">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spans="1:26" x14ac:dyDescent="0.25">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spans="1:26" x14ac:dyDescent="0.25">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spans="1:26" x14ac:dyDescent="0.25">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spans="1:26" x14ac:dyDescent="0.25">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spans="1:26" x14ac:dyDescent="0.25">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spans="1:26" x14ac:dyDescent="0.25">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spans="1:26" x14ac:dyDescent="0.2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spans="1:26" x14ac:dyDescent="0.25">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spans="1:26" x14ac:dyDescent="0.25">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spans="1:26" x14ac:dyDescent="0.25">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spans="1:26" x14ac:dyDescent="0.25">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spans="1:26" x14ac:dyDescent="0.25">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spans="1:26" x14ac:dyDescent="0.25">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spans="1:26" x14ac:dyDescent="0.25">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spans="1:26" x14ac:dyDescent="0.25">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spans="1:26" x14ac:dyDescent="0.25">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spans="1:26" x14ac:dyDescent="0.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spans="1:26" x14ac:dyDescent="0.25">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spans="1:26" x14ac:dyDescent="0.25">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spans="1:26" x14ac:dyDescent="0.25">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spans="1:26" x14ac:dyDescent="0.25">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spans="1:26" x14ac:dyDescent="0.25">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spans="1:26" x14ac:dyDescent="0.25">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spans="1:26" x14ac:dyDescent="0.25">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spans="1:26" x14ac:dyDescent="0.25">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spans="1:26" x14ac:dyDescent="0.25">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spans="1:26" x14ac:dyDescent="0.2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spans="1:26" x14ac:dyDescent="0.25">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spans="1:26" x14ac:dyDescent="0.25">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spans="1:26" x14ac:dyDescent="0.25">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spans="1:26" x14ac:dyDescent="0.25">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spans="1:26" x14ac:dyDescent="0.25">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spans="1:26" x14ac:dyDescent="0.25">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spans="1:26" x14ac:dyDescent="0.25">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spans="1:26" x14ac:dyDescent="0.25">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spans="1:26" x14ac:dyDescent="0.25">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spans="1:26" x14ac:dyDescent="0.2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spans="1:26" x14ac:dyDescent="0.25">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spans="1:26" x14ac:dyDescent="0.25">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spans="1:26" x14ac:dyDescent="0.25">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spans="1:26" x14ac:dyDescent="0.25">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spans="1:26" x14ac:dyDescent="0.25">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spans="1:26" x14ac:dyDescent="0.25">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spans="1:26" x14ac:dyDescent="0.25">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spans="1:26" x14ac:dyDescent="0.25">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spans="1:26" x14ac:dyDescent="0.25">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spans="1:26" x14ac:dyDescent="0.2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spans="1:26" x14ac:dyDescent="0.25">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spans="1:26" x14ac:dyDescent="0.25">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spans="1:26" x14ac:dyDescent="0.25">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spans="1:26" x14ac:dyDescent="0.25">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spans="1:26" x14ac:dyDescent="0.25">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spans="1:26" x14ac:dyDescent="0.25">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spans="1:26" x14ac:dyDescent="0.25">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spans="1:26" x14ac:dyDescent="0.25">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spans="1:26" x14ac:dyDescent="0.25">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spans="1:26" x14ac:dyDescent="0.2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spans="1:26" x14ac:dyDescent="0.25">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spans="1:26" x14ac:dyDescent="0.25">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spans="1:26" x14ac:dyDescent="0.25">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spans="1:26" x14ac:dyDescent="0.25">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spans="1:26" x14ac:dyDescent="0.25">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spans="1:26" x14ac:dyDescent="0.25">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spans="1:26" x14ac:dyDescent="0.25">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spans="1:26" x14ac:dyDescent="0.25">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spans="1:26" x14ac:dyDescent="0.25">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spans="1:26" x14ac:dyDescent="0.2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spans="1:26" x14ac:dyDescent="0.25">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spans="1:26" x14ac:dyDescent="0.25">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spans="1:26" x14ac:dyDescent="0.25">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spans="1:26" x14ac:dyDescent="0.25">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spans="1:26" x14ac:dyDescent="0.25">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spans="1:26" x14ac:dyDescent="0.25">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spans="1:26" x14ac:dyDescent="0.25">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spans="1:26" x14ac:dyDescent="0.25">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spans="1:26" x14ac:dyDescent="0.25">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spans="1:26" x14ac:dyDescent="0.2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spans="1:26" x14ac:dyDescent="0.25">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spans="1:26" x14ac:dyDescent="0.25">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spans="1:26" x14ac:dyDescent="0.25">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spans="1:26" x14ac:dyDescent="0.25">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spans="1:26" x14ac:dyDescent="0.25">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spans="1:26" x14ac:dyDescent="0.25">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spans="1:26" x14ac:dyDescent="0.25">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spans="1:26" x14ac:dyDescent="0.25">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spans="1:26" x14ac:dyDescent="0.25">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spans="1:26" x14ac:dyDescent="0.2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spans="1:26" x14ac:dyDescent="0.25">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spans="1:26" x14ac:dyDescent="0.25">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spans="1:26" x14ac:dyDescent="0.25">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spans="1:26" x14ac:dyDescent="0.25">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spans="1:26" x14ac:dyDescent="0.25">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spans="1:26" x14ac:dyDescent="0.25">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spans="1:26" x14ac:dyDescent="0.25">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spans="1:26" x14ac:dyDescent="0.25">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spans="1:26" x14ac:dyDescent="0.25">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spans="1:26" x14ac:dyDescent="0.2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spans="1:26" x14ac:dyDescent="0.25">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spans="1:26" x14ac:dyDescent="0.25">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spans="1:26" x14ac:dyDescent="0.25">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spans="1:26" x14ac:dyDescent="0.25">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spans="1:26" x14ac:dyDescent="0.25">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spans="1:26" x14ac:dyDescent="0.25">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spans="1:26" x14ac:dyDescent="0.25">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spans="1:26" x14ac:dyDescent="0.25">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spans="1:26" x14ac:dyDescent="0.25">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spans="1:26" x14ac:dyDescent="0.2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spans="1:26" x14ac:dyDescent="0.25">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spans="1:26" x14ac:dyDescent="0.25">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spans="1:26" x14ac:dyDescent="0.25">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spans="1:26" x14ac:dyDescent="0.25">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spans="1:26" x14ac:dyDescent="0.25">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spans="1:26" x14ac:dyDescent="0.25">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spans="1:26" x14ac:dyDescent="0.25">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spans="1:26" x14ac:dyDescent="0.25">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spans="1:26" x14ac:dyDescent="0.25">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spans="1:26" x14ac:dyDescent="0.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spans="1:26" x14ac:dyDescent="0.25">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spans="1:26" x14ac:dyDescent="0.25">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spans="1:26" x14ac:dyDescent="0.25">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spans="1:26" x14ac:dyDescent="0.25">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spans="1:26" x14ac:dyDescent="0.25">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spans="1:26" x14ac:dyDescent="0.25">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spans="1:26" x14ac:dyDescent="0.25">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spans="1:26" x14ac:dyDescent="0.25">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spans="1:26" x14ac:dyDescent="0.25">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spans="1:26" x14ac:dyDescent="0.2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spans="1:26" x14ac:dyDescent="0.25">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spans="1:26" x14ac:dyDescent="0.25">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spans="1:26" x14ac:dyDescent="0.25">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spans="1:26" x14ac:dyDescent="0.25">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spans="1:26" x14ac:dyDescent="0.25">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spans="1:26" x14ac:dyDescent="0.25">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spans="1:26" x14ac:dyDescent="0.25">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spans="1:26" x14ac:dyDescent="0.25">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spans="1:26" x14ac:dyDescent="0.25">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spans="1:26" x14ac:dyDescent="0.2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spans="1:26" x14ac:dyDescent="0.25">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spans="1:26" x14ac:dyDescent="0.25">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spans="1:26" x14ac:dyDescent="0.25">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spans="1:26" x14ac:dyDescent="0.25">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spans="1:26" x14ac:dyDescent="0.25">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spans="1:26" x14ac:dyDescent="0.25">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spans="1:26" x14ac:dyDescent="0.25">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spans="1:26" x14ac:dyDescent="0.25">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spans="1:26" x14ac:dyDescent="0.25">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spans="1:26" x14ac:dyDescent="0.2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spans="1:26" x14ac:dyDescent="0.25">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spans="1:26" x14ac:dyDescent="0.25">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spans="1:26" x14ac:dyDescent="0.25">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spans="1:26" x14ac:dyDescent="0.25">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spans="1:26" x14ac:dyDescent="0.25">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spans="1:26" x14ac:dyDescent="0.25">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spans="1:26" x14ac:dyDescent="0.25">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spans="1:26" x14ac:dyDescent="0.25">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spans="1:26" x14ac:dyDescent="0.25">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spans="1:26" x14ac:dyDescent="0.2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spans="1:26" x14ac:dyDescent="0.25">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spans="1:26" x14ac:dyDescent="0.25">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spans="1:26" x14ac:dyDescent="0.25">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spans="1:26" x14ac:dyDescent="0.25">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spans="1:26" x14ac:dyDescent="0.25">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spans="1:26" x14ac:dyDescent="0.25">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spans="1:26" x14ac:dyDescent="0.25">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spans="1:26" x14ac:dyDescent="0.25">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spans="1:26" x14ac:dyDescent="0.25">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spans="1:26" x14ac:dyDescent="0.2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spans="1:26" x14ac:dyDescent="0.25">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spans="1:26" x14ac:dyDescent="0.25">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spans="1:26" x14ac:dyDescent="0.25">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spans="1:26" x14ac:dyDescent="0.25">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spans="1:26" x14ac:dyDescent="0.25">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spans="1:26" x14ac:dyDescent="0.25">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spans="1:26" x14ac:dyDescent="0.25">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spans="1:26" x14ac:dyDescent="0.25">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spans="1:26" x14ac:dyDescent="0.25">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spans="1:26" x14ac:dyDescent="0.2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spans="1:26" x14ac:dyDescent="0.25">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spans="1:26" x14ac:dyDescent="0.25">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spans="1:26" x14ac:dyDescent="0.25">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spans="1:26" x14ac:dyDescent="0.25">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spans="1:26" x14ac:dyDescent="0.25">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spans="1:26" x14ac:dyDescent="0.25">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spans="1:26" x14ac:dyDescent="0.25">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spans="1:26" x14ac:dyDescent="0.25">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spans="1:26" x14ac:dyDescent="0.25">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spans="1:26" x14ac:dyDescent="0.2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spans="1:26" x14ac:dyDescent="0.25">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spans="1:26" x14ac:dyDescent="0.25">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spans="1:26" x14ac:dyDescent="0.25">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spans="1:26" x14ac:dyDescent="0.25">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spans="1:26" x14ac:dyDescent="0.25">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spans="1:26" x14ac:dyDescent="0.25">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spans="1:26" x14ac:dyDescent="0.25">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spans="1:26" x14ac:dyDescent="0.25">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spans="1:26" x14ac:dyDescent="0.25">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spans="1:26" x14ac:dyDescent="0.2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spans="1:26" x14ac:dyDescent="0.25">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spans="1:26" x14ac:dyDescent="0.25">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spans="1:26" x14ac:dyDescent="0.25">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spans="1:26" x14ac:dyDescent="0.25">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spans="1:26" x14ac:dyDescent="0.25">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spans="1:26" x14ac:dyDescent="0.25">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spans="1:26" x14ac:dyDescent="0.25">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spans="1:26" x14ac:dyDescent="0.25">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spans="1:26" x14ac:dyDescent="0.25">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spans="1:26" x14ac:dyDescent="0.2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spans="1:26" x14ac:dyDescent="0.25">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spans="1:26" x14ac:dyDescent="0.25">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spans="1:26" x14ac:dyDescent="0.25">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spans="1:26" x14ac:dyDescent="0.25">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spans="1:26" x14ac:dyDescent="0.25">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spans="1:26" x14ac:dyDescent="0.25">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spans="1:26" x14ac:dyDescent="0.25">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spans="1:26" x14ac:dyDescent="0.25">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spans="1:26" x14ac:dyDescent="0.25">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spans="1:26" x14ac:dyDescent="0.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spans="1:26" x14ac:dyDescent="0.25">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spans="1:26" x14ac:dyDescent="0.25">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spans="1:26" x14ac:dyDescent="0.25">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spans="1:26" x14ac:dyDescent="0.25">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spans="1:26" x14ac:dyDescent="0.25">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spans="1:26" x14ac:dyDescent="0.25">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spans="1:26" x14ac:dyDescent="0.25">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spans="1:26" x14ac:dyDescent="0.25">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spans="1:26" x14ac:dyDescent="0.25">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spans="1:26" x14ac:dyDescent="0.2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spans="1:26" x14ac:dyDescent="0.25">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spans="1:26" x14ac:dyDescent="0.25">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spans="1:26" x14ac:dyDescent="0.25">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spans="1:26" x14ac:dyDescent="0.25">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spans="1:26" x14ac:dyDescent="0.25">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spans="1:26" x14ac:dyDescent="0.25">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spans="1:26" x14ac:dyDescent="0.25">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spans="1:26" x14ac:dyDescent="0.25">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spans="1:26" x14ac:dyDescent="0.25">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spans="1:26" x14ac:dyDescent="0.2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spans="1:26" x14ac:dyDescent="0.25">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spans="1:26" x14ac:dyDescent="0.25">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spans="1:26" x14ac:dyDescent="0.25">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spans="1:26" x14ac:dyDescent="0.25">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spans="1:26" x14ac:dyDescent="0.25">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spans="1:26" x14ac:dyDescent="0.25">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spans="1:26" x14ac:dyDescent="0.25">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spans="1:26" x14ac:dyDescent="0.25">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spans="1:26" x14ac:dyDescent="0.25">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spans="1:26" x14ac:dyDescent="0.2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spans="1:26" x14ac:dyDescent="0.25">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spans="1:26" x14ac:dyDescent="0.25">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spans="1:26" x14ac:dyDescent="0.25">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spans="1:26" x14ac:dyDescent="0.25">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spans="1:26" x14ac:dyDescent="0.25">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spans="1:26" x14ac:dyDescent="0.25">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spans="1:26" x14ac:dyDescent="0.25">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spans="1:26" x14ac:dyDescent="0.25">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spans="1:26" x14ac:dyDescent="0.25">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spans="1:26" x14ac:dyDescent="0.2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spans="1:26" x14ac:dyDescent="0.25">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spans="1:26" x14ac:dyDescent="0.25">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spans="1:26" x14ac:dyDescent="0.25">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spans="1:26" x14ac:dyDescent="0.25">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spans="1:26" x14ac:dyDescent="0.25">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spans="1:26" x14ac:dyDescent="0.25">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spans="1:26" x14ac:dyDescent="0.25">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spans="1:26" x14ac:dyDescent="0.25">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spans="1:26" x14ac:dyDescent="0.25">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spans="1:26" x14ac:dyDescent="0.2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spans="1:26" x14ac:dyDescent="0.25">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spans="1:26" x14ac:dyDescent="0.25">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spans="1:26" x14ac:dyDescent="0.25">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spans="1:26" x14ac:dyDescent="0.25">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spans="1:26" x14ac:dyDescent="0.25">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spans="1:26" x14ac:dyDescent="0.25">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spans="1:26" x14ac:dyDescent="0.25">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spans="1:26" x14ac:dyDescent="0.25">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spans="1:26" x14ac:dyDescent="0.25">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spans="1:26" x14ac:dyDescent="0.2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spans="1:26" x14ac:dyDescent="0.25">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spans="1:26" x14ac:dyDescent="0.25">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spans="1:26" x14ac:dyDescent="0.25">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spans="1:26" x14ac:dyDescent="0.25">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spans="1:26" x14ac:dyDescent="0.25">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spans="1:26" x14ac:dyDescent="0.25">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spans="1:26" x14ac:dyDescent="0.25">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spans="1:26" x14ac:dyDescent="0.25">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spans="1:26" x14ac:dyDescent="0.25">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spans="1:26" x14ac:dyDescent="0.2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spans="1:26" x14ac:dyDescent="0.25">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spans="1:26" x14ac:dyDescent="0.25">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spans="1:26" x14ac:dyDescent="0.25">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spans="1:26" x14ac:dyDescent="0.25">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spans="1:26" x14ac:dyDescent="0.25">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spans="1:26" x14ac:dyDescent="0.25">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spans="1:26" x14ac:dyDescent="0.25">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spans="1:26" x14ac:dyDescent="0.25">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spans="1:26" x14ac:dyDescent="0.25">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spans="1:26" x14ac:dyDescent="0.2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spans="1:26" x14ac:dyDescent="0.25">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spans="1:26" x14ac:dyDescent="0.25">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spans="1:26" x14ac:dyDescent="0.25">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spans="1:26" x14ac:dyDescent="0.25">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spans="1:26" x14ac:dyDescent="0.25">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spans="1:26" x14ac:dyDescent="0.25">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spans="1:26" x14ac:dyDescent="0.25">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spans="1:26" x14ac:dyDescent="0.25">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spans="1:26" x14ac:dyDescent="0.25">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spans="1:26" x14ac:dyDescent="0.2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spans="1:26" x14ac:dyDescent="0.25">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spans="1:26" x14ac:dyDescent="0.25">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spans="1:26" x14ac:dyDescent="0.25">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spans="1:26" x14ac:dyDescent="0.25">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spans="1:26" x14ac:dyDescent="0.25">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spans="1:26" x14ac:dyDescent="0.25">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spans="1:26" x14ac:dyDescent="0.25">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spans="1:26" x14ac:dyDescent="0.25">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spans="1:26" x14ac:dyDescent="0.25">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spans="1:26" x14ac:dyDescent="0.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spans="1:26" x14ac:dyDescent="0.25">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spans="1:26" x14ac:dyDescent="0.25">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spans="1:26" x14ac:dyDescent="0.25">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spans="1:26" x14ac:dyDescent="0.25">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spans="1:26" x14ac:dyDescent="0.25">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spans="1:26" x14ac:dyDescent="0.25">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spans="1:26" x14ac:dyDescent="0.25">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spans="1:26" x14ac:dyDescent="0.25">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spans="1:26" x14ac:dyDescent="0.25">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spans="1:26" x14ac:dyDescent="0.2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spans="1:26" x14ac:dyDescent="0.25">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spans="1:26" x14ac:dyDescent="0.25">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spans="1:26" x14ac:dyDescent="0.25">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spans="1:26" x14ac:dyDescent="0.25">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spans="1:26" x14ac:dyDescent="0.25">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spans="1:26" x14ac:dyDescent="0.25">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spans="1:26" x14ac:dyDescent="0.25">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spans="1:26" x14ac:dyDescent="0.25">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spans="1:26" x14ac:dyDescent="0.25">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spans="1:26" x14ac:dyDescent="0.2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spans="1:26" x14ac:dyDescent="0.25">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spans="1:26" x14ac:dyDescent="0.25">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spans="1:26" x14ac:dyDescent="0.25">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spans="1:26" x14ac:dyDescent="0.25">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spans="1:26" x14ac:dyDescent="0.25">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spans="1:26" x14ac:dyDescent="0.25">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spans="1:26" x14ac:dyDescent="0.25">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spans="1:26" x14ac:dyDescent="0.25">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spans="1:26" x14ac:dyDescent="0.25">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spans="1:26" x14ac:dyDescent="0.2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spans="1:26" x14ac:dyDescent="0.25">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spans="1:26" x14ac:dyDescent="0.25">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spans="1:26" x14ac:dyDescent="0.25">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spans="1:26" x14ac:dyDescent="0.25">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spans="1:26" x14ac:dyDescent="0.25">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spans="1:26" x14ac:dyDescent="0.25">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spans="1:26" x14ac:dyDescent="0.25">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spans="1:26" x14ac:dyDescent="0.25">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spans="1:26" x14ac:dyDescent="0.25">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spans="1:26" x14ac:dyDescent="0.2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spans="1:26" x14ac:dyDescent="0.25">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spans="1:26" x14ac:dyDescent="0.25">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spans="1:26" x14ac:dyDescent="0.25">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spans="1:26" x14ac:dyDescent="0.25">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spans="1:26" x14ac:dyDescent="0.25">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spans="1:26" x14ac:dyDescent="0.25">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spans="1:26" x14ac:dyDescent="0.25">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spans="1:26" x14ac:dyDescent="0.25">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spans="1:26" x14ac:dyDescent="0.25">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spans="1:26" x14ac:dyDescent="0.2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spans="1:26" x14ac:dyDescent="0.25">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spans="1:26" x14ac:dyDescent="0.25">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spans="1:26" x14ac:dyDescent="0.25">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spans="1:26" x14ac:dyDescent="0.25">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spans="1:26" x14ac:dyDescent="0.25">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spans="1:26" x14ac:dyDescent="0.25">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spans="1:26" x14ac:dyDescent="0.25">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spans="1:26" x14ac:dyDescent="0.25">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spans="1:26" x14ac:dyDescent="0.25">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spans="1:26" x14ac:dyDescent="0.2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spans="1:26" x14ac:dyDescent="0.25">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spans="1:26" x14ac:dyDescent="0.25">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spans="1:26" x14ac:dyDescent="0.25">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spans="1:26" x14ac:dyDescent="0.25">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spans="1:26" x14ac:dyDescent="0.25">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spans="1:26" x14ac:dyDescent="0.25">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spans="1:26" x14ac:dyDescent="0.25">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spans="1:26" x14ac:dyDescent="0.25">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spans="1:26" x14ac:dyDescent="0.25">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spans="1:26" x14ac:dyDescent="0.2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spans="1:26" x14ac:dyDescent="0.25">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spans="1:26" x14ac:dyDescent="0.25">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spans="1:26" x14ac:dyDescent="0.25">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spans="1:26" x14ac:dyDescent="0.25">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spans="1:26" x14ac:dyDescent="0.25">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spans="1:26" x14ac:dyDescent="0.25">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spans="1:26" x14ac:dyDescent="0.25">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spans="1:26" x14ac:dyDescent="0.25">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spans="1:26" x14ac:dyDescent="0.25">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spans="1:26" x14ac:dyDescent="0.2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spans="1:26" x14ac:dyDescent="0.25">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spans="1:26" x14ac:dyDescent="0.25">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spans="1:26" x14ac:dyDescent="0.25">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spans="1:26" x14ac:dyDescent="0.25">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spans="1:26" x14ac:dyDescent="0.25">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spans="1:26" x14ac:dyDescent="0.25">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spans="1:26" x14ac:dyDescent="0.25">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spans="1:26" x14ac:dyDescent="0.25">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spans="1:26" x14ac:dyDescent="0.25">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spans="1:26" x14ac:dyDescent="0.2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spans="1:26" x14ac:dyDescent="0.25">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spans="1:26" x14ac:dyDescent="0.25">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spans="1:26" x14ac:dyDescent="0.25">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spans="1:26" x14ac:dyDescent="0.25">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spans="1:26" x14ac:dyDescent="0.25">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spans="1:26" x14ac:dyDescent="0.25">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spans="1:26" x14ac:dyDescent="0.25">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spans="1:26" x14ac:dyDescent="0.25">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spans="1:26" x14ac:dyDescent="0.25">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spans="1:26" x14ac:dyDescent="0.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spans="1:26" x14ac:dyDescent="0.25">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spans="1:26" x14ac:dyDescent="0.25">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spans="1:26" x14ac:dyDescent="0.25">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spans="1:26" x14ac:dyDescent="0.25">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spans="1:26" x14ac:dyDescent="0.25">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spans="1:26" x14ac:dyDescent="0.25">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spans="1:26" x14ac:dyDescent="0.25">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spans="1:26" x14ac:dyDescent="0.25">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spans="1:26" x14ac:dyDescent="0.25">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spans="1:26" x14ac:dyDescent="0.2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spans="1:26" x14ac:dyDescent="0.25">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spans="1:26" x14ac:dyDescent="0.25">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spans="1:26" x14ac:dyDescent="0.25">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spans="1:26" x14ac:dyDescent="0.25">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spans="1:26" x14ac:dyDescent="0.25">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spans="1:26" x14ac:dyDescent="0.25">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spans="1:26" x14ac:dyDescent="0.25">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spans="1:26" x14ac:dyDescent="0.25">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spans="1:26" x14ac:dyDescent="0.25">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spans="1:26" x14ac:dyDescent="0.2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spans="1:26" x14ac:dyDescent="0.25">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spans="1:26" x14ac:dyDescent="0.25">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spans="1:26" x14ac:dyDescent="0.25">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spans="1:26" x14ac:dyDescent="0.25">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spans="1:26" x14ac:dyDescent="0.25">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spans="1:26" x14ac:dyDescent="0.25">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spans="1:26" x14ac:dyDescent="0.25">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spans="1:26" x14ac:dyDescent="0.25">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spans="1:26" x14ac:dyDescent="0.25">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spans="1:26" x14ac:dyDescent="0.2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spans="1:26" x14ac:dyDescent="0.25">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spans="1:26" x14ac:dyDescent="0.25">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spans="1:26" x14ac:dyDescent="0.25">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spans="1:26" x14ac:dyDescent="0.25">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spans="1:26" x14ac:dyDescent="0.25">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spans="1:26" x14ac:dyDescent="0.25">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spans="1:26" x14ac:dyDescent="0.25">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spans="1:26" x14ac:dyDescent="0.25">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spans="1:26" x14ac:dyDescent="0.25">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spans="1:26" x14ac:dyDescent="0.2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spans="1:26" x14ac:dyDescent="0.25">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spans="1:26" x14ac:dyDescent="0.25">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spans="1:26" x14ac:dyDescent="0.25">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spans="1:26" x14ac:dyDescent="0.25">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spans="1:26" x14ac:dyDescent="0.25">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spans="1:26" x14ac:dyDescent="0.25">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spans="1:26" x14ac:dyDescent="0.25">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spans="1:26" x14ac:dyDescent="0.25">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spans="1:26" x14ac:dyDescent="0.25">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spans="1:26" x14ac:dyDescent="0.2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spans="1:26" x14ac:dyDescent="0.25">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spans="1:26" x14ac:dyDescent="0.25">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spans="1:26" x14ac:dyDescent="0.25">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spans="1:26" x14ac:dyDescent="0.25">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spans="1:26" x14ac:dyDescent="0.25">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spans="1:26" x14ac:dyDescent="0.25">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spans="1:26" x14ac:dyDescent="0.25">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spans="1:26" x14ac:dyDescent="0.25">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spans="1:26" x14ac:dyDescent="0.25">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spans="1:26" x14ac:dyDescent="0.2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spans="1:26" x14ac:dyDescent="0.25">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spans="1:26" x14ac:dyDescent="0.25">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spans="1:26" x14ac:dyDescent="0.25">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spans="1:26" x14ac:dyDescent="0.25">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spans="1:26" x14ac:dyDescent="0.25">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spans="1:26" x14ac:dyDescent="0.25">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spans="1:26" x14ac:dyDescent="0.25">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spans="1:26" x14ac:dyDescent="0.25">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spans="1:26" x14ac:dyDescent="0.25">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spans="1:26" x14ac:dyDescent="0.2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spans="1:26" x14ac:dyDescent="0.25">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spans="1:26" x14ac:dyDescent="0.25">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spans="1:26" x14ac:dyDescent="0.25">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spans="1:26" x14ac:dyDescent="0.25">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spans="1:26" x14ac:dyDescent="0.25">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spans="1:26" x14ac:dyDescent="0.25">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spans="1:26" x14ac:dyDescent="0.25">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spans="1:26" x14ac:dyDescent="0.25">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spans="1:26" x14ac:dyDescent="0.25">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spans="1:26" x14ac:dyDescent="0.2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spans="1:26" x14ac:dyDescent="0.25">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spans="1:26" x14ac:dyDescent="0.25">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spans="1:26" x14ac:dyDescent="0.25">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spans="1:26" x14ac:dyDescent="0.25">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spans="1:26" x14ac:dyDescent="0.25">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spans="1:26" x14ac:dyDescent="0.25">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spans="1:26" x14ac:dyDescent="0.25">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spans="1:26" x14ac:dyDescent="0.25">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spans="1:26" x14ac:dyDescent="0.25">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spans="1:26" x14ac:dyDescent="0.2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spans="1:26" x14ac:dyDescent="0.25">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spans="1:26" x14ac:dyDescent="0.25">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spans="1:26" x14ac:dyDescent="0.25">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spans="1:26" x14ac:dyDescent="0.25">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spans="1:26" x14ac:dyDescent="0.25">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spans="1:26" x14ac:dyDescent="0.25">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spans="1:26" x14ac:dyDescent="0.25">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spans="1:26" x14ac:dyDescent="0.25">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spans="1:26" x14ac:dyDescent="0.25">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spans="1:26" x14ac:dyDescent="0.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spans="1:26" x14ac:dyDescent="0.25">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spans="1:26" x14ac:dyDescent="0.25">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spans="1:26" x14ac:dyDescent="0.25">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spans="1:26" x14ac:dyDescent="0.25">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spans="1:26" x14ac:dyDescent="0.25">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spans="1:26" x14ac:dyDescent="0.25">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spans="1:26" x14ac:dyDescent="0.25">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spans="1:26" x14ac:dyDescent="0.25">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spans="1:26" x14ac:dyDescent="0.25">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spans="1:26" x14ac:dyDescent="0.2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spans="1:26" x14ac:dyDescent="0.25">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spans="1:26" x14ac:dyDescent="0.25">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spans="1:26" x14ac:dyDescent="0.25">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spans="1:26" x14ac:dyDescent="0.25">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spans="1:26" x14ac:dyDescent="0.25">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spans="1:26" x14ac:dyDescent="0.25">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spans="1:26" x14ac:dyDescent="0.25">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spans="1:26" x14ac:dyDescent="0.25">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spans="1:26" x14ac:dyDescent="0.25">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spans="1:26" x14ac:dyDescent="0.2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spans="1:26" x14ac:dyDescent="0.25">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spans="1:26" x14ac:dyDescent="0.25">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spans="1:26" x14ac:dyDescent="0.25">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spans="1:26" x14ac:dyDescent="0.25">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spans="1:26" x14ac:dyDescent="0.25">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spans="1:26" x14ac:dyDescent="0.25">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spans="1:26" x14ac:dyDescent="0.25">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spans="1:26" x14ac:dyDescent="0.25">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spans="1:26" x14ac:dyDescent="0.25">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spans="1:26" x14ac:dyDescent="0.2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spans="1:26" x14ac:dyDescent="0.25">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spans="1:26" x14ac:dyDescent="0.25">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spans="1:26" x14ac:dyDescent="0.25">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spans="1:26" x14ac:dyDescent="0.25">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spans="1:26" x14ac:dyDescent="0.25">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spans="1:26" x14ac:dyDescent="0.25">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spans="1:26" x14ac:dyDescent="0.25">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spans="1:26" x14ac:dyDescent="0.25">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spans="1:26" x14ac:dyDescent="0.25">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spans="1:26" x14ac:dyDescent="0.2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spans="1:26" x14ac:dyDescent="0.25">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spans="1:26" x14ac:dyDescent="0.25">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spans="1:26" x14ac:dyDescent="0.25">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spans="1:26" x14ac:dyDescent="0.25">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spans="1:26" x14ac:dyDescent="0.25">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spans="1:26" x14ac:dyDescent="0.25">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spans="1:26" x14ac:dyDescent="0.25">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spans="1:26" x14ac:dyDescent="0.25">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spans="1:26" x14ac:dyDescent="0.25">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spans="1:26" x14ac:dyDescent="0.2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spans="1:26" x14ac:dyDescent="0.25">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spans="1:26" x14ac:dyDescent="0.25">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spans="1:26" x14ac:dyDescent="0.25">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spans="1:26" x14ac:dyDescent="0.25">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spans="1:26" x14ac:dyDescent="0.25">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spans="1:26" x14ac:dyDescent="0.25">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spans="1:26" x14ac:dyDescent="0.25">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spans="1:26" x14ac:dyDescent="0.25">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spans="1:26" x14ac:dyDescent="0.25">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spans="1:26" x14ac:dyDescent="0.2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spans="1:26" x14ac:dyDescent="0.25">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spans="1:26" x14ac:dyDescent="0.25">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spans="1:26" x14ac:dyDescent="0.25">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spans="1:26" x14ac:dyDescent="0.25">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spans="1:26" x14ac:dyDescent="0.25">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spans="1:26" x14ac:dyDescent="0.25">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spans="1:26" x14ac:dyDescent="0.25">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spans="1:26" x14ac:dyDescent="0.25">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spans="1:26" x14ac:dyDescent="0.25">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spans="1:26" x14ac:dyDescent="0.2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spans="1:26" x14ac:dyDescent="0.25">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spans="1:26" x14ac:dyDescent="0.25">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spans="1:26" x14ac:dyDescent="0.25">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spans="1:26" x14ac:dyDescent="0.25">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spans="1:26" x14ac:dyDescent="0.25">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spans="1:26" x14ac:dyDescent="0.25">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spans="1:26" x14ac:dyDescent="0.25">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spans="1:26" x14ac:dyDescent="0.25">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spans="1:26" x14ac:dyDescent="0.25">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spans="1:26" x14ac:dyDescent="0.2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spans="1:26" x14ac:dyDescent="0.25">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spans="1:26" x14ac:dyDescent="0.25">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spans="1:26" x14ac:dyDescent="0.25">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spans="1:26" x14ac:dyDescent="0.25">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spans="1:26" x14ac:dyDescent="0.25">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spans="1:26" x14ac:dyDescent="0.25">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spans="1:26" x14ac:dyDescent="0.25">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spans="1:26" x14ac:dyDescent="0.25">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spans="1:26" x14ac:dyDescent="0.25">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spans="1:26" x14ac:dyDescent="0.2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spans="1:26" x14ac:dyDescent="0.25">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spans="1:26" x14ac:dyDescent="0.25">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spans="1:26" x14ac:dyDescent="0.25">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spans="1:26" x14ac:dyDescent="0.25">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spans="1:26" x14ac:dyDescent="0.25">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spans="1:26" x14ac:dyDescent="0.25">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spans="1:26" x14ac:dyDescent="0.25">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spans="1:26" x14ac:dyDescent="0.25">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spans="1:26" x14ac:dyDescent="0.25">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spans="1:26" x14ac:dyDescent="0.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spans="1:26" x14ac:dyDescent="0.25">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spans="1:26" x14ac:dyDescent="0.25">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spans="1:26" x14ac:dyDescent="0.25">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spans="1:26" x14ac:dyDescent="0.25">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spans="1:26" x14ac:dyDescent="0.25">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spans="1:26" x14ac:dyDescent="0.25">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spans="1:26" x14ac:dyDescent="0.25">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spans="1:26" x14ac:dyDescent="0.25">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spans="1:26" x14ac:dyDescent="0.25">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spans="1:26" x14ac:dyDescent="0.2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spans="1:26" x14ac:dyDescent="0.25">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spans="1:26" x14ac:dyDescent="0.25">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spans="1:26" x14ac:dyDescent="0.25">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spans="1:26" x14ac:dyDescent="0.25">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spans="1:26" x14ac:dyDescent="0.25">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spans="1:26" x14ac:dyDescent="0.25">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spans="1:26" x14ac:dyDescent="0.25">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spans="1:26" x14ac:dyDescent="0.25">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spans="1:26" x14ac:dyDescent="0.25">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spans="1:26" x14ac:dyDescent="0.2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spans="1:26" x14ac:dyDescent="0.25">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spans="1:26" x14ac:dyDescent="0.25">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spans="1:26" x14ac:dyDescent="0.25">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spans="1:26" x14ac:dyDescent="0.25">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spans="1:26" x14ac:dyDescent="0.25">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spans="1:26" x14ac:dyDescent="0.25">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spans="1:26" x14ac:dyDescent="0.25">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spans="1:26" x14ac:dyDescent="0.25">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spans="1:26" x14ac:dyDescent="0.25">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spans="1:26" x14ac:dyDescent="0.2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spans="1:26" x14ac:dyDescent="0.25">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spans="1:26" x14ac:dyDescent="0.25">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spans="1:26" x14ac:dyDescent="0.25">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spans="1:26" x14ac:dyDescent="0.25">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spans="1:26" x14ac:dyDescent="0.25">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spans="1:26" x14ac:dyDescent="0.25">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spans="1:26" x14ac:dyDescent="0.25">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spans="1:26" x14ac:dyDescent="0.25">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spans="1:26" x14ac:dyDescent="0.25">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spans="1:26" x14ac:dyDescent="0.2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spans="1:26" x14ac:dyDescent="0.25">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spans="1:26" x14ac:dyDescent="0.25">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spans="1:26" x14ac:dyDescent="0.25">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spans="1:26" x14ac:dyDescent="0.25">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spans="1:26" x14ac:dyDescent="0.25">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spans="1:26" x14ac:dyDescent="0.25">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spans="1:26" x14ac:dyDescent="0.25">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spans="1:26" x14ac:dyDescent="0.25">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spans="1:26" x14ac:dyDescent="0.25">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spans="1:26" x14ac:dyDescent="0.2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spans="1:26" x14ac:dyDescent="0.25">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spans="1:26" x14ac:dyDescent="0.25">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spans="1:26" x14ac:dyDescent="0.25">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spans="1:26" x14ac:dyDescent="0.25">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spans="1:26" x14ac:dyDescent="0.25">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spans="1:26" x14ac:dyDescent="0.25">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spans="1:26" x14ac:dyDescent="0.25">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spans="1:26" x14ac:dyDescent="0.25">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spans="1:26" x14ac:dyDescent="0.25">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spans="1:26" x14ac:dyDescent="0.2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spans="1:26" x14ac:dyDescent="0.25">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spans="1:26" x14ac:dyDescent="0.25">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spans="1:26" x14ac:dyDescent="0.25">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spans="1:26" x14ac:dyDescent="0.25">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spans="1:26" x14ac:dyDescent="0.25">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spans="1:26" x14ac:dyDescent="0.25">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spans="1:26" x14ac:dyDescent="0.25">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spans="1:26" x14ac:dyDescent="0.25">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spans="1:26" x14ac:dyDescent="0.25">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spans="1:26" x14ac:dyDescent="0.2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spans="1:26" x14ac:dyDescent="0.25">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spans="1:26" x14ac:dyDescent="0.25">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spans="1:26" x14ac:dyDescent="0.25">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spans="1:26" x14ac:dyDescent="0.25">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spans="1:26" x14ac:dyDescent="0.25">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spans="1:26" x14ac:dyDescent="0.25">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spans="1:26" x14ac:dyDescent="0.25">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spans="1:26" x14ac:dyDescent="0.25">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spans="1:26" x14ac:dyDescent="0.25">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spans="1:26" x14ac:dyDescent="0.2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spans="1:26" x14ac:dyDescent="0.25">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spans="1:26" x14ac:dyDescent="0.25">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spans="1:26" x14ac:dyDescent="0.25">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spans="1:26" x14ac:dyDescent="0.25">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spans="1:26" x14ac:dyDescent="0.25">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spans="1:26" x14ac:dyDescent="0.25">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spans="1:26" x14ac:dyDescent="0.25">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spans="1:26" x14ac:dyDescent="0.25">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spans="1:26" x14ac:dyDescent="0.25">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spans="1:26" x14ac:dyDescent="0.2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spans="1:26" x14ac:dyDescent="0.25">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spans="1:26" x14ac:dyDescent="0.25">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spans="1:26" x14ac:dyDescent="0.25">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spans="1:26" x14ac:dyDescent="0.25">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spans="1:26" x14ac:dyDescent="0.25">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spans="1:26" x14ac:dyDescent="0.25">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spans="1:26" x14ac:dyDescent="0.25">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spans="1:26" x14ac:dyDescent="0.25">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spans="1:26" x14ac:dyDescent="0.25">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spans="1:26" x14ac:dyDescent="0.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spans="1:26" x14ac:dyDescent="0.25">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spans="1:26" x14ac:dyDescent="0.25">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spans="1:26" x14ac:dyDescent="0.25">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spans="1:26" x14ac:dyDescent="0.25">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spans="1:26" x14ac:dyDescent="0.25">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spans="1:26" x14ac:dyDescent="0.25">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spans="1:26" x14ac:dyDescent="0.25">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spans="1:26" x14ac:dyDescent="0.25">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spans="1:26" x14ac:dyDescent="0.25">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spans="1:26" x14ac:dyDescent="0.2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spans="1:26" x14ac:dyDescent="0.25">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spans="1:26" x14ac:dyDescent="0.25">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spans="1:26" x14ac:dyDescent="0.25">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spans="1:26" x14ac:dyDescent="0.25">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spans="1:26" x14ac:dyDescent="0.25">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spans="1:26" x14ac:dyDescent="0.25">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spans="1:26" x14ac:dyDescent="0.25">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spans="1:26" x14ac:dyDescent="0.25">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spans="1:26" x14ac:dyDescent="0.25">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spans="1:26" x14ac:dyDescent="0.2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spans="1:26" x14ac:dyDescent="0.25">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spans="1:26" x14ac:dyDescent="0.25">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spans="1:26" x14ac:dyDescent="0.25">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spans="1:26" x14ac:dyDescent="0.25">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spans="1:26" x14ac:dyDescent="0.25">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spans="1:26" x14ac:dyDescent="0.25">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spans="1:26" x14ac:dyDescent="0.25">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spans="1:26" x14ac:dyDescent="0.25">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spans="1:26" x14ac:dyDescent="0.25">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spans="1:26" x14ac:dyDescent="0.2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spans="1:26" x14ac:dyDescent="0.25">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spans="1:26" x14ac:dyDescent="0.25">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spans="1:26" x14ac:dyDescent="0.25">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spans="1:26" x14ac:dyDescent="0.25">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spans="1:26" x14ac:dyDescent="0.25">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spans="1:26" x14ac:dyDescent="0.25">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spans="1:26" x14ac:dyDescent="0.25">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spans="1:26" x14ac:dyDescent="0.25">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spans="1:26" x14ac:dyDescent="0.25">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spans="1:26" x14ac:dyDescent="0.2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spans="1:26" x14ac:dyDescent="0.25">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spans="1:26" x14ac:dyDescent="0.25">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spans="1:26" x14ac:dyDescent="0.25">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spans="1:26" x14ac:dyDescent="0.25">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spans="1:26" x14ac:dyDescent="0.25">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spans="1:26" x14ac:dyDescent="0.25">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spans="1:26" x14ac:dyDescent="0.25">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spans="1:26" x14ac:dyDescent="0.25">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spans="1:26" x14ac:dyDescent="0.25">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spans="1:26" x14ac:dyDescent="0.2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spans="1:26" x14ac:dyDescent="0.25">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spans="1:26" x14ac:dyDescent="0.25">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spans="1:26" x14ac:dyDescent="0.25">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spans="1:26" x14ac:dyDescent="0.25">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spans="1:26" x14ac:dyDescent="0.25">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spans="1:26" x14ac:dyDescent="0.25">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spans="1:26" x14ac:dyDescent="0.25">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spans="1:26" x14ac:dyDescent="0.25">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spans="1:26" x14ac:dyDescent="0.25">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spans="1:26" x14ac:dyDescent="0.2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spans="1:26" x14ac:dyDescent="0.25">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spans="1:26" x14ac:dyDescent="0.25">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spans="1:26" x14ac:dyDescent="0.25">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spans="1:26" x14ac:dyDescent="0.25">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spans="1:26" x14ac:dyDescent="0.25">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spans="1:26" x14ac:dyDescent="0.25">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spans="1:26" x14ac:dyDescent="0.25">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spans="1:26" x14ac:dyDescent="0.25">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spans="1:26" x14ac:dyDescent="0.25">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spans="1:26" x14ac:dyDescent="0.2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spans="1:26" x14ac:dyDescent="0.25">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spans="1:26" x14ac:dyDescent="0.25">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spans="1:26" x14ac:dyDescent="0.25">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spans="1:26" x14ac:dyDescent="0.25">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spans="1:26" x14ac:dyDescent="0.25">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340B2-47E1-4E0F-AC67-D8DBD810AB9F}">
  <sheetPr>
    <tabColor theme="4" tint="0.79998168889431442"/>
  </sheetPr>
  <dimension ref="A1:Z1000"/>
  <sheetViews>
    <sheetView workbookViewId="0">
      <selection sqref="A1:XFD1048576"/>
    </sheetView>
  </sheetViews>
  <sheetFormatPr defaultRowHeight="15" x14ac:dyDescent="0.25"/>
  <cols>
    <col min="1" max="16384" width="9.140625" style="23"/>
  </cols>
  <sheetData>
    <row r="1" spans="1:26" x14ac:dyDescent="0.25">
      <c r="A1" s="98"/>
      <c r="B1" s="98"/>
      <c r="C1" s="98"/>
      <c r="D1" s="98"/>
      <c r="E1" s="98"/>
      <c r="F1" s="98"/>
      <c r="G1" s="98"/>
      <c r="H1" s="98"/>
      <c r="I1" s="98"/>
      <c r="J1" s="98"/>
      <c r="K1" s="98"/>
      <c r="L1" s="98"/>
      <c r="M1" s="98"/>
      <c r="N1" s="98"/>
      <c r="O1" s="98"/>
      <c r="P1" s="98"/>
      <c r="Q1" s="98"/>
      <c r="R1" s="98"/>
      <c r="S1" s="98"/>
      <c r="T1" s="98"/>
      <c r="U1" s="98"/>
      <c r="V1" s="98"/>
      <c r="W1" s="98"/>
      <c r="X1" s="98"/>
      <c r="Y1" s="98"/>
      <c r="Z1" s="98"/>
    </row>
    <row r="2" spans="1:26" x14ac:dyDescent="0.25">
      <c r="A2" s="98"/>
      <c r="B2" s="98"/>
      <c r="C2" s="98"/>
      <c r="D2" s="98"/>
      <c r="E2" s="98"/>
      <c r="F2" s="98"/>
      <c r="G2" s="98"/>
      <c r="H2" s="98"/>
      <c r="I2" s="98"/>
      <c r="J2" s="98"/>
      <c r="K2" s="98"/>
      <c r="L2" s="98"/>
      <c r="M2" s="98"/>
      <c r="N2" s="98"/>
      <c r="O2" s="98"/>
      <c r="P2" s="98"/>
      <c r="Q2" s="98"/>
      <c r="R2" s="98"/>
      <c r="S2" s="98"/>
      <c r="T2" s="98"/>
      <c r="U2" s="98"/>
      <c r="V2" s="98"/>
      <c r="W2" s="98"/>
      <c r="X2" s="98"/>
      <c r="Y2" s="98"/>
      <c r="Z2" s="98"/>
    </row>
    <row r="3" spans="1:26" x14ac:dyDescent="0.25">
      <c r="A3" s="98"/>
      <c r="B3" s="98"/>
      <c r="C3" s="98"/>
      <c r="D3" s="98"/>
      <c r="E3" s="98"/>
      <c r="F3" s="98"/>
      <c r="G3" s="98"/>
      <c r="H3" s="98"/>
      <c r="I3" s="98"/>
      <c r="J3" s="98"/>
      <c r="K3" s="98"/>
      <c r="L3" s="98"/>
      <c r="M3" s="98"/>
      <c r="N3" s="98"/>
      <c r="O3" s="98"/>
      <c r="P3" s="98"/>
      <c r="Q3" s="98"/>
      <c r="R3" s="98"/>
      <c r="S3" s="98"/>
      <c r="T3" s="98"/>
      <c r="U3" s="98"/>
      <c r="V3" s="98"/>
      <c r="W3" s="98"/>
      <c r="X3" s="98"/>
      <c r="Y3" s="98"/>
      <c r="Z3" s="98"/>
    </row>
    <row r="4" spans="1:26" x14ac:dyDescent="0.25">
      <c r="A4" s="98"/>
      <c r="B4" s="99">
        <v>2015</v>
      </c>
      <c r="C4" s="99">
        <v>2016</v>
      </c>
      <c r="D4" s="99">
        <v>2017</v>
      </c>
      <c r="E4" s="99">
        <v>2018</v>
      </c>
      <c r="F4" s="99">
        <v>2019</v>
      </c>
      <c r="G4" s="99">
        <v>2020</v>
      </c>
      <c r="H4" s="99">
        <v>2021</v>
      </c>
      <c r="I4" s="99">
        <v>2022</v>
      </c>
      <c r="J4" s="99">
        <v>2023</v>
      </c>
      <c r="K4" s="99">
        <v>2024</v>
      </c>
      <c r="L4" s="99">
        <v>2025</v>
      </c>
      <c r="M4" s="99">
        <v>2026</v>
      </c>
      <c r="N4" s="99">
        <v>2027</v>
      </c>
      <c r="O4" s="99">
        <v>2028</v>
      </c>
      <c r="P4" s="99">
        <v>2029</v>
      </c>
      <c r="Q4" s="99">
        <v>2030</v>
      </c>
      <c r="R4" s="98"/>
      <c r="S4" s="98"/>
      <c r="T4" s="98"/>
      <c r="U4" s="98"/>
      <c r="V4" s="98"/>
      <c r="W4" s="98"/>
      <c r="X4" s="98"/>
      <c r="Y4" s="98"/>
      <c r="Z4" s="98"/>
    </row>
    <row r="5" spans="1:26" x14ac:dyDescent="0.25">
      <c r="A5" s="98" t="s">
        <v>227</v>
      </c>
      <c r="B5" s="99">
        <v>86472.625</v>
      </c>
      <c r="C5" s="99">
        <v>88204.671879999994</v>
      </c>
      <c r="D5" s="99">
        <v>89969.953129999994</v>
      </c>
      <c r="E5" s="99">
        <v>91722.640629999994</v>
      </c>
      <c r="F5" s="99">
        <v>93346.648440000004</v>
      </c>
      <c r="G5" s="99">
        <v>94801.234379999994</v>
      </c>
      <c r="H5" s="99">
        <v>96315.921879999994</v>
      </c>
      <c r="I5" s="99">
        <v>97787.960940000004</v>
      </c>
      <c r="J5" s="99">
        <v>99141.125</v>
      </c>
      <c r="K5" s="99">
        <v>100284.25</v>
      </c>
      <c r="L5" s="99">
        <v>101194.6406</v>
      </c>
      <c r="M5" s="99">
        <v>102157.99219999999</v>
      </c>
      <c r="N5" s="99">
        <v>103036.5469</v>
      </c>
      <c r="O5" s="99">
        <v>103820.9375</v>
      </c>
      <c r="P5" s="99">
        <v>104474.0781</v>
      </c>
      <c r="Q5" s="99">
        <v>104997.9844</v>
      </c>
      <c r="R5" s="98"/>
      <c r="S5" s="98"/>
      <c r="T5" s="98"/>
      <c r="U5" s="98"/>
      <c r="V5" s="98"/>
      <c r="W5" s="98"/>
      <c r="X5" s="98"/>
      <c r="Y5" s="98"/>
      <c r="Z5" s="98"/>
    </row>
    <row r="6" spans="1:26" x14ac:dyDescent="0.25">
      <c r="A6" s="98" t="s">
        <v>228</v>
      </c>
      <c r="B6" s="99">
        <v>90506.375</v>
      </c>
      <c r="C6" s="99">
        <v>92317.125</v>
      </c>
      <c r="D6" s="99">
        <v>94160.804690000004</v>
      </c>
      <c r="E6" s="99">
        <v>95979.8125</v>
      </c>
      <c r="F6" s="99">
        <v>97637.796879999994</v>
      </c>
      <c r="G6" s="99">
        <v>99082.9375</v>
      </c>
      <c r="H6" s="99">
        <v>100580.0469</v>
      </c>
      <c r="I6" s="99">
        <v>102006.58590000001</v>
      </c>
      <c r="J6" s="99">
        <v>103314.89840000001</v>
      </c>
      <c r="K6" s="99">
        <v>104434.25780000001</v>
      </c>
      <c r="L6" s="99">
        <v>105347.35159999999</v>
      </c>
      <c r="M6" s="99">
        <v>106292.39840000001</v>
      </c>
      <c r="N6" s="99">
        <v>107180.4844</v>
      </c>
      <c r="O6" s="99">
        <v>107942.8594</v>
      </c>
      <c r="P6" s="99">
        <v>108561.2813</v>
      </c>
      <c r="Q6" s="99">
        <v>109045.5156</v>
      </c>
      <c r="R6" s="98"/>
      <c r="S6" s="98"/>
      <c r="T6" s="98"/>
      <c r="U6" s="98"/>
      <c r="V6" s="98"/>
      <c r="W6" s="98"/>
      <c r="X6" s="98"/>
      <c r="Y6" s="98"/>
      <c r="Z6" s="98"/>
    </row>
    <row r="7" spans="1:26" x14ac:dyDescent="0.25">
      <c r="A7" s="98" t="s">
        <v>229</v>
      </c>
      <c r="B7" s="99">
        <v>176979</v>
      </c>
      <c r="C7" s="99">
        <v>180521.79689999999</v>
      </c>
      <c r="D7" s="99">
        <v>184130.75779999999</v>
      </c>
      <c r="E7" s="99">
        <v>187702.45310000001</v>
      </c>
      <c r="F7" s="99">
        <v>190984.44529999999</v>
      </c>
      <c r="G7" s="99">
        <v>193884.17189999999</v>
      </c>
      <c r="H7" s="99">
        <v>196895.9688</v>
      </c>
      <c r="I7" s="99">
        <v>199794.54689999999</v>
      </c>
      <c r="J7" s="99">
        <v>202456.02340000001</v>
      </c>
      <c r="K7" s="99">
        <v>204718.50779999999</v>
      </c>
      <c r="L7" s="99">
        <v>206541.99220000001</v>
      </c>
      <c r="M7" s="99">
        <v>208450.39060000001</v>
      </c>
      <c r="N7" s="99">
        <v>210217.0313</v>
      </c>
      <c r="O7" s="99">
        <v>211763.79689999999</v>
      </c>
      <c r="P7" s="99">
        <v>213035.35939999999</v>
      </c>
      <c r="Q7" s="99">
        <v>214043.5</v>
      </c>
      <c r="R7" s="98"/>
      <c r="S7" s="98"/>
      <c r="T7" s="98"/>
      <c r="U7" s="98"/>
      <c r="V7" s="98"/>
      <c r="W7" s="98"/>
      <c r="X7" s="98"/>
      <c r="Y7" s="98"/>
      <c r="Z7" s="98"/>
    </row>
    <row r="8" spans="1:26" x14ac:dyDescent="0.25">
      <c r="A8" s="98"/>
      <c r="B8" s="98"/>
      <c r="C8" s="98"/>
      <c r="D8" s="98"/>
      <c r="E8" s="98"/>
      <c r="F8" s="98"/>
      <c r="G8" s="98"/>
      <c r="H8" s="98"/>
      <c r="I8" s="98"/>
      <c r="J8" s="98"/>
      <c r="K8" s="98"/>
      <c r="L8" s="98"/>
      <c r="M8" s="98"/>
      <c r="N8" s="98"/>
      <c r="O8" s="98"/>
      <c r="P8" s="98"/>
      <c r="Q8" s="98"/>
      <c r="R8" s="98"/>
      <c r="S8" s="98"/>
      <c r="T8" s="98"/>
      <c r="U8" s="98"/>
      <c r="V8" s="98"/>
      <c r="W8" s="98"/>
      <c r="X8" s="98"/>
      <c r="Y8" s="98"/>
      <c r="Z8" s="98"/>
    </row>
    <row r="9" spans="1:26" x14ac:dyDescent="0.25">
      <c r="A9" s="98"/>
      <c r="B9" s="98"/>
      <c r="C9" s="98"/>
      <c r="D9" s="98"/>
      <c r="E9" s="98"/>
      <c r="F9" s="98"/>
      <c r="G9" s="98"/>
      <c r="H9" s="98"/>
      <c r="I9" s="98"/>
      <c r="J9" s="98"/>
      <c r="K9" s="98"/>
      <c r="L9" s="98"/>
      <c r="M9" s="98"/>
      <c r="N9" s="98"/>
      <c r="O9" s="98"/>
      <c r="P9" s="98"/>
      <c r="Q9" s="98"/>
      <c r="R9" s="98"/>
      <c r="S9" s="98"/>
      <c r="T9" s="98"/>
      <c r="U9" s="98"/>
      <c r="V9" s="98"/>
      <c r="W9" s="98"/>
      <c r="X9" s="98"/>
      <c r="Y9" s="98"/>
      <c r="Z9" s="98"/>
    </row>
    <row r="10" spans="1:26" x14ac:dyDescent="0.25">
      <c r="A10" s="100" t="s">
        <v>46</v>
      </c>
      <c r="B10" s="98"/>
      <c r="C10" s="98"/>
      <c r="D10" s="98"/>
      <c r="E10" s="98"/>
      <c r="F10" s="98"/>
      <c r="G10" s="98"/>
      <c r="H10" s="98"/>
      <c r="I10" s="98"/>
      <c r="J10" s="98"/>
      <c r="K10" s="98"/>
      <c r="L10" s="98"/>
      <c r="M10" s="98"/>
      <c r="N10" s="98"/>
      <c r="O10" s="98"/>
      <c r="P10" s="98"/>
      <c r="Q10" s="98"/>
      <c r="R10" s="98"/>
      <c r="S10" s="98"/>
      <c r="T10" s="98"/>
      <c r="U10" s="98"/>
      <c r="V10" s="98"/>
      <c r="W10" s="98"/>
      <c r="X10" s="98"/>
      <c r="Y10" s="98"/>
      <c r="Z10" s="98"/>
    </row>
    <row r="11" spans="1:26" x14ac:dyDescent="0.25">
      <c r="A11" s="98" t="s">
        <v>227</v>
      </c>
      <c r="B11" s="99">
        <v>2112.654297</v>
      </c>
      <c r="C11" s="99">
        <v>2314.3811040000001</v>
      </c>
      <c r="D11" s="99">
        <v>2524.6054690000001</v>
      </c>
      <c r="E11" s="99">
        <v>2741.8801269999999</v>
      </c>
      <c r="F11" s="99">
        <v>2963.173828</v>
      </c>
      <c r="G11" s="99">
        <v>3186.5749510000001</v>
      </c>
      <c r="H11" s="99">
        <v>3418.2746579999998</v>
      </c>
      <c r="I11" s="99">
        <v>3658.9953609999998</v>
      </c>
      <c r="J11" s="99">
        <v>3907.5737300000001</v>
      </c>
      <c r="K11" s="99">
        <v>4163.0561520000001</v>
      </c>
      <c r="L11" s="99">
        <v>4424.1181640000004</v>
      </c>
      <c r="M11" s="99">
        <v>4692.7758789999998</v>
      </c>
      <c r="N11" s="99">
        <v>4968.810547</v>
      </c>
      <c r="O11" s="99">
        <v>5249.8642579999996</v>
      </c>
      <c r="P11" s="99">
        <v>5531.7412109999996</v>
      </c>
      <c r="Q11" s="99">
        <v>5812.2773440000001</v>
      </c>
      <c r="R11" s="98"/>
      <c r="S11" s="98"/>
      <c r="T11" s="98"/>
      <c r="U11" s="98"/>
      <c r="V11" s="98"/>
      <c r="W11" s="98"/>
      <c r="X11" s="98"/>
      <c r="Y11" s="98"/>
      <c r="Z11" s="98"/>
    </row>
    <row r="12" spans="1:26" x14ac:dyDescent="0.25">
      <c r="A12" s="98" t="s">
        <v>228</v>
      </c>
      <c r="B12" s="99">
        <v>2165.0041500000002</v>
      </c>
      <c r="C12" s="99">
        <v>2371.7790530000002</v>
      </c>
      <c r="D12" s="99">
        <v>2587.4907229999999</v>
      </c>
      <c r="E12" s="99">
        <v>2810.5771479999999</v>
      </c>
      <c r="F12" s="99">
        <v>3038.071289</v>
      </c>
      <c r="G12" s="99">
        <v>3267.9892580000001</v>
      </c>
      <c r="H12" s="99">
        <v>3506.5385740000002</v>
      </c>
      <c r="I12" s="99">
        <v>3754.6652829999998</v>
      </c>
      <c r="J12" s="99">
        <v>4010.906982</v>
      </c>
      <c r="K12" s="99">
        <v>4273.7084960000002</v>
      </c>
      <c r="L12" s="99">
        <v>4541.3686520000001</v>
      </c>
      <c r="M12" s="99">
        <v>4816.9404299999997</v>
      </c>
      <c r="N12" s="99">
        <v>5100.314453</v>
      </c>
      <c r="O12" s="99">
        <v>5388.7070309999999</v>
      </c>
      <c r="P12" s="99">
        <v>5677.4096680000002</v>
      </c>
      <c r="Q12" s="99">
        <v>5963.9233400000003</v>
      </c>
      <c r="R12" s="98"/>
      <c r="S12" s="98"/>
      <c r="T12" s="98"/>
      <c r="U12" s="98"/>
      <c r="V12" s="98"/>
      <c r="W12" s="98"/>
      <c r="X12" s="98"/>
      <c r="Y12" s="98"/>
      <c r="Z12" s="98"/>
    </row>
    <row r="13" spans="1:26" x14ac:dyDescent="0.25">
      <c r="A13" s="98" t="s">
        <v>229</v>
      </c>
      <c r="B13" s="99">
        <v>4277.6584469999998</v>
      </c>
      <c r="C13" s="99">
        <v>4686.1601559999999</v>
      </c>
      <c r="D13" s="99">
        <v>5112.0961909999996</v>
      </c>
      <c r="E13" s="99">
        <v>5552.4572749999998</v>
      </c>
      <c r="F13" s="99">
        <v>6001.2451170000004</v>
      </c>
      <c r="G13" s="99">
        <v>6454.5642090000001</v>
      </c>
      <c r="H13" s="99">
        <v>6924.8132320000004</v>
      </c>
      <c r="I13" s="99">
        <v>7413.6606449999999</v>
      </c>
      <c r="J13" s="99">
        <v>7918.4807129999999</v>
      </c>
      <c r="K13" s="99">
        <v>8436.7646480000003</v>
      </c>
      <c r="L13" s="99">
        <v>8965.4868160000005</v>
      </c>
      <c r="M13" s="99">
        <v>9509.7163089999995</v>
      </c>
      <c r="N13" s="99">
        <v>10069.125</v>
      </c>
      <c r="O13" s="99">
        <v>10638.57129</v>
      </c>
      <c r="P13" s="99">
        <v>11209.150879999999</v>
      </c>
      <c r="Q13" s="99">
        <v>11776.20068</v>
      </c>
      <c r="R13" s="98"/>
      <c r="S13" s="98"/>
      <c r="T13" s="98"/>
      <c r="U13" s="98"/>
      <c r="V13" s="98"/>
      <c r="W13" s="98"/>
      <c r="X13" s="98"/>
      <c r="Y13" s="98"/>
      <c r="Z13" s="98"/>
    </row>
    <row r="14" spans="1:26" x14ac:dyDescent="0.25">
      <c r="A14" s="98"/>
      <c r="B14" s="98"/>
      <c r="C14" s="98"/>
      <c r="D14" s="98"/>
      <c r="E14" s="98"/>
      <c r="F14" s="98"/>
      <c r="G14" s="98"/>
      <c r="H14" s="98"/>
      <c r="I14" s="98"/>
      <c r="J14" s="98"/>
      <c r="K14" s="98"/>
      <c r="L14" s="98"/>
      <c r="M14" s="98"/>
      <c r="N14" s="98"/>
      <c r="O14" s="98"/>
      <c r="P14" s="98"/>
      <c r="Q14" s="98"/>
      <c r="R14" s="98"/>
      <c r="S14" s="98"/>
      <c r="T14" s="98"/>
      <c r="U14" s="98"/>
      <c r="V14" s="98"/>
      <c r="W14" s="98"/>
      <c r="X14" s="98"/>
      <c r="Y14" s="98"/>
      <c r="Z14" s="98"/>
    </row>
    <row r="15" spans="1:26" x14ac:dyDescent="0.25">
      <c r="A15" s="100" t="s">
        <v>230</v>
      </c>
      <c r="B15" s="98"/>
      <c r="C15" s="98"/>
      <c r="D15" s="98"/>
      <c r="E15" s="98"/>
      <c r="F15" s="98"/>
      <c r="G15" s="98"/>
      <c r="H15" s="98"/>
      <c r="I15" s="98"/>
      <c r="J15" s="98"/>
      <c r="K15" s="98"/>
      <c r="L15" s="98"/>
      <c r="M15" s="98"/>
      <c r="N15" s="98"/>
      <c r="O15" s="98"/>
      <c r="P15" s="98"/>
      <c r="Q15" s="98"/>
      <c r="R15" s="98"/>
      <c r="S15" s="98"/>
      <c r="T15" s="98"/>
      <c r="U15" s="98"/>
      <c r="V15" s="98"/>
      <c r="W15" s="98"/>
      <c r="X15" s="98"/>
      <c r="Y15" s="98"/>
      <c r="Z15" s="98"/>
    </row>
    <row r="16" spans="1:26" x14ac:dyDescent="0.25">
      <c r="A16" s="98" t="s">
        <v>227</v>
      </c>
      <c r="B16" s="99">
        <v>31417.988280000001</v>
      </c>
      <c r="C16" s="99">
        <v>32170.708979999999</v>
      </c>
      <c r="D16" s="99">
        <v>32929.308590000001</v>
      </c>
      <c r="E16" s="99">
        <v>33650.285159999999</v>
      </c>
      <c r="F16" s="99">
        <v>34253.34375</v>
      </c>
      <c r="G16" s="99">
        <v>34724.410159999999</v>
      </c>
      <c r="H16" s="99">
        <v>35223.707029999998</v>
      </c>
      <c r="I16" s="99">
        <v>35727.464840000001</v>
      </c>
      <c r="J16" s="99">
        <v>36232.835939999997</v>
      </c>
      <c r="K16" s="99">
        <v>36770.210939999997</v>
      </c>
      <c r="L16" s="99">
        <v>37343.679689999997</v>
      </c>
      <c r="M16" s="99">
        <v>37914.761720000002</v>
      </c>
      <c r="N16" s="99">
        <v>38484.023439999997</v>
      </c>
      <c r="O16" s="99">
        <v>39052.160159999999</v>
      </c>
      <c r="P16" s="99">
        <v>39607.96875</v>
      </c>
      <c r="Q16" s="99">
        <v>40145.921880000002</v>
      </c>
      <c r="R16" s="98"/>
      <c r="S16" s="98"/>
      <c r="T16" s="98"/>
      <c r="U16" s="98"/>
      <c r="V16" s="98"/>
      <c r="W16" s="98"/>
      <c r="X16" s="98"/>
      <c r="Y16" s="98"/>
      <c r="Z16" s="98"/>
    </row>
    <row r="17" spans="1:26" x14ac:dyDescent="0.25">
      <c r="A17" s="98" t="s">
        <v>228</v>
      </c>
      <c r="B17" s="99">
        <v>33373.160159999999</v>
      </c>
      <c r="C17" s="99">
        <v>34104.90625</v>
      </c>
      <c r="D17" s="99">
        <v>34840.726560000003</v>
      </c>
      <c r="E17" s="99">
        <v>35539.09375</v>
      </c>
      <c r="F17" s="99">
        <v>36131.574220000002</v>
      </c>
      <c r="G17" s="99">
        <v>36608.464840000001</v>
      </c>
      <c r="H17" s="99">
        <v>37109.070310000003</v>
      </c>
      <c r="I17" s="99">
        <v>37612.78125</v>
      </c>
      <c r="J17" s="99">
        <v>38123.222659999999</v>
      </c>
      <c r="K17" s="99">
        <v>38678.667970000002</v>
      </c>
      <c r="L17" s="99">
        <v>39283.648439999997</v>
      </c>
      <c r="M17" s="99">
        <v>39889.308590000001</v>
      </c>
      <c r="N17" s="99">
        <v>40491.328130000002</v>
      </c>
      <c r="O17" s="99">
        <v>41091.136720000002</v>
      </c>
      <c r="P17" s="99">
        <v>41676.378909999999</v>
      </c>
      <c r="Q17" s="99">
        <v>42240.46875</v>
      </c>
      <c r="R17" s="98"/>
      <c r="S17" s="98"/>
      <c r="T17" s="98"/>
      <c r="U17" s="98"/>
      <c r="V17" s="98"/>
      <c r="W17" s="98"/>
      <c r="X17" s="98"/>
      <c r="Y17" s="98"/>
      <c r="Z17" s="98"/>
    </row>
    <row r="18" spans="1:26" x14ac:dyDescent="0.25">
      <c r="A18" s="98" t="s">
        <v>229</v>
      </c>
      <c r="B18" s="99">
        <v>64791.148439999997</v>
      </c>
      <c r="C18" s="99">
        <v>66275.615229999996</v>
      </c>
      <c r="D18" s="99">
        <v>67770.035159999999</v>
      </c>
      <c r="E18" s="99">
        <v>69189.378909999999</v>
      </c>
      <c r="F18" s="99">
        <v>70384.917969999995</v>
      </c>
      <c r="G18" s="99">
        <v>71332.875</v>
      </c>
      <c r="H18" s="99">
        <v>72332.777340000001</v>
      </c>
      <c r="I18" s="99">
        <v>73340.246090000001</v>
      </c>
      <c r="J18" s="99">
        <v>74356.058590000001</v>
      </c>
      <c r="K18" s="99">
        <v>75448.878909999999</v>
      </c>
      <c r="L18" s="99">
        <v>76627.328129999994</v>
      </c>
      <c r="M18" s="99">
        <v>77804.070309999996</v>
      </c>
      <c r="N18" s="99">
        <v>78975.351559999996</v>
      </c>
      <c r="O18" s="99">
        <v>80143.296879999994</v>
      </c>
      <c r="P18" s="99">
        <v>81284.347659999999</v>
      </c>
      <c r="Q18" s="99">
        <v>82386.390629999994</v>
      </c>
      <c r="R18" s="98"/>
      <c r="S18" s="98"/>
      <c r="T18" s="98"/>
      <c r="U18" s="98"/>
      <c r="V18" s="98"/>
      <c r="W18" s="98"/>
      <c r="X18" s="98"/>
      <c r="Y18" s="98"/>
      <c r="Z18" s="98"/>
    </row>
    <row r="19" spans="1:26" x14ac:dyDescent="0.25">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row>
    <row r="20" spans="1:26" x14ac:dyDescent="0.25">
      <c r="A20" s="100" t="s">
        <v>231</v>
      </c>
      <c r="B20" s="98"/>
      <c r="C20" s="98"/>
      <c r="D20" s="98"/>
      <c r="E20" s="98"/>
      <c r="F20" s="98"/>
      <c r="G20" s="98"/>
      <c r="H20" s="98"/>
      <c r="I20" s="98"/>
      <c r="J20" s="98"/>
      <c r="K20" s="98"/>
      <c r="L20" s="98"/>
      <c r="M20" s="98"/>
      <c r="N20" s="98"/>
      <c r="O20" s="98"/>
      <c r="P20" s="98"/>
      <c r="Q20" s="98"/>
      <c r="R20" s="98"/>
      <c r="S20" s="98"/>
      <c r="T20" s="98"/>
      <c r="U20" s="98"/>
      <c r="V20" s="98"/>
      <c r="W20" s="98"/>
      <c r="X20" s="98"/>
      <c r="Y20" s="98"/>
      <c r="Z20" s="98"/>
    </row>
    <row r="21" spans="1:26" x14ac:dyDescent="0.25">
      <c r="A21" s="98" t="s">
        <v>227</v>
      </c>
      <c r="B21" s="99">
        <v>36600.714840000001</v>
      </c>
      <c r="C21" s="99">
        <v>37069.996090000001</v>
      </c>
      <c r="D21" s="99">
        <v>37576.988279999998</v>
      </c>
      <c r="E21" s="99">
        <v>38147.585939999997</v>
      </c>
      <c r="F21" s="99">
        <v>38828.964840000001</v>
      </c>
      <c r="G21" s="99">
        <v>39611.296880000002</v>
      </c>
      <c r="H21" s="99">
        <v>40373.5625</v>
      </c>
      <c r="I21" s="99">
        <v>41106.183590000001</v>
      </c>
      <c r="J21" s="99">
        <v>41745.164060000003</v>
      </c>
      <c r="K21" s="99">
        <v>42151.609380000002</v>
      </c>
      <c r="L21" s="99">
        <v>42293.292970000002</v>
      </c>
      <c r="M21" s="99">
        <v>42459.816409999999</v>
      </c>
      <c r="N21" s="99">
        <v>42589.773439999997</v>
      </c>
      <c r="O21" s="99">
        <v>42626.105470000002</v>
      </c>
      <c r="P21" s="99">
        <v>42518.308590000001</v>
      </c>
      <c r="Q21" s="99">
        <v>42265.929689999997</v>
      </c>
      <c r="R21" s="98"/>
      <c r="S21" s="98"/>
      <c r="T21" s="98"/>
      <c r="U21" s="98"/>
      <c r="V21" s="98"/>
      <c r="W21" s="98"/>
      <c r="X21" s="98"/>
      <c r="Y21" s="98"/>
      <c r="Z21" s="98"/>
    </row>
    <row r="22" spans="1:26" x14ac:dyDescent="0.25">
      <c r="A22" s="98" t="s">
        <v>228</v>
      </c>
      <c r="B22" s="99">
        <v>38293.457029999998</v>
      </c>
      <c r="C22" s="99">
        <v>38856.4375</v>
      </c>
      <c r="D22" s="99">
        <v>39448.042970000002</v>
      </c>
      <c r="E22" s="99">
        <v>40082.109380000002</v>
      </c>
      <c r="F22" s="99">
        <v>40783.015630000002</v>
      </c>
      <c r="G22" s="99">
        <v>41533.457029999998</v>
      </c>
      <c r="H22" s="99">
        <v>42266.9375</v>
      </c>
      <c r="I22" s="99">
        <v>42945.617189999997</v>
      </c>
      <c r="J22" s="99">
        <v>43520.847659999999</v>
      </c>
      <c r="K22" s="99">
        <v>43868.570310000003</v>
      </c>
      <c r="L22" s="99">
        <v>43961.054689999997</v>
      </c>
      <c r="M22" s="99">
        <v>44064.757810000003</v>
      </c>
      <c r="N22" s="99">
        <v>44123.585939999997</v>
      </c>
      <c r="O22" s="99">
        <v>44084.652340000001</v>
      </c>
      <c r="P22" s="99">
        <v>43898.371090000001</v>
      </c>
      <c r="Q22" s="99">
        <v>43564.972659999999</v>
      </c>
      <c r="R22" s="98"/>
      <c r="S22" s="98"/>
      <c r="T22" s="98"/>
      <c r="U22" s="98"/>
      <c r="V22" s="98"/>
      <c r="W22" s="98"/>
      <c r="X22" s="98"/>
      <c r="Y22" s="98"/>
      <c r="Z22" s="98"/>
    </row>
    <row r="23" spans="1:26" x14ac:dyDescent="0.25">
      <c r="A23" s="98" t="s">
        <v>229</v>
      </c>
      <c r="B23" s="99">
        <v>74894.171879999994</v>
      </c>
      <c r="C23" s="99">
        <v>75926.433590000001</v>
      </c>
      <c r="D23" s="99">
        <v>77025.03125</v>
      </c>
      <c r="E23" s="99">
        <v>78229.695309999996</v>
      </c>
      <c r="F23" s="99">
        <v>79611.980469999995</v>
      </c>
      <c r="G23" s="99">
        <v>81144.753909999999</v>
      </c>
      <c r="H23" s="99">
        <v>82640.5</v>
      </c>
      <c r="I23" s="99">
        <v>84051.800780000005</v>
      </c>
      <c r="J23" s="99">
        <v>85266.011719999995</v>
      </c>
      <c r="K23" s="99">
        <v>86020.179690000004</v>
      </c>
      <c r="L23" s="99">
        <v>86254.347659999999</v>
      </c>
      <c r="M23" s="99">
        <v>86524.574219999995</v>
      </c>
      <c r="N23" s="99">
        <v>86713.359379999994</v>
      </c>
      <c r="O23" s="99">
        <v>86710.757809999996</v>
      </c>
      <c r="P23" s="99">
        <v>86416.679690000004</v>
      </c>
      <c r="Q23" s="99">
        <v>85830.902340000001</v>
      </c>
      <c r="R23" s="98"/>
      <c r="S23" s="98"/>
      <c r="T23" s="98"/>
      <c r="U23" s="98"/>
      <c r="V23" s="98"/>
      <c r="W23" s="98"/>
      <c r="X23" s="98"/>
      <c r="Y23" s="98"/>
      <c r="Z23" s="98"/>
    </row>
    <row r="24" spans="1:26" x14ac:dyDescent="0.25">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spans="1:26" x14ac:dyDescent="0.25">
      <c r="A25" s="100" t="s">
        <v>49</v>
      </c>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spans="1:26" x14ac:dyDescent="0.25">
      <c r="A26" s="98" t="s">
        <v>227</v>
      </c>
      <c r="B26" s="99">
        <v>16341.26563</v>
      </c>
      <c r="C26" s="99">
        <v>16649.583979999999</v>
      </c>
      <c r="D26" s="99">
        <v>16939.04883</v>
      </c>
      <c r="E26" s="99">
        <v>17182.890630000002</v>
      </c>
      <c r="F26" s="99">
        <v>17301.16992</v>
      </c>
      <c r="G26" s="99">
        <v>17278.953130000002</v>
      </c>
      <c r="H26" s="99">
        <v>17300.375</v>
      </c>
      <c r="I26" s="99">
        <v>17295.316409999999</v>
      </c>
      <c r="J26" s="99">
        <v>17255.552729999999</v>
      </c>
      <c r="K26" s="99">
        <v>17199.369139999999</v>
      </c>
      <c r="L26" s="99">
        <v>17133.546880000002</v>
      </c>
      <c r="M26" s="99">
        <v>17090.63867</v>
      </c>
      <c r="N26" s="99">
        <v>16993.9375</v>
      </c>
      <c r="O26" s="99">
        <v>16892.810549999998</v>
      </c>
      <c r="P26" s="99">
        <v>16816.056639999999</v>
      </c>
      <c r="Q26" s="99">
        <v>16773.859380000002</v>
      </c>
      <c r="R26" s="98"/>
      <c r="S26" s="98"/>
      <c r="T26" s="98"/>
      <c r="U26" s="98"/>
      <c r="V26" s="98"/>
      <c r="W26" s="98"/>
      <c r="X26" s="98"/>
      <c r="Y26" s="98"/>
      <c r="Z26" s="98"/>
    </row>
    <row r="27" spans="1:26" x14ac:dyDescent="0.25">
      <c r="A27" s="98" t="s">
        <v>228</v>
      </c>
      <c r="B27" s="99">
        <v>16674.755860000001</v>
      </c>
      <c r="C27" s="99">
        <v>16984.001950000002</v>
      </c>
      <c r="D27" s="99">
        <v>17284.541020000001</v>
      </c>
      <c r="E27" s="99">
        <v>17548.03125</v>
      </c>
      <c r="F27" s="99">
        <v>17685.134770000001</v>
      </c>
      <c r="G27" s="99">
        <v>17673.027340000001</v>
      </c>
      <c r="H27" s="99">
        <v>17697.501950000002</v>
      </c>
      <c r="I27" s="99">
        <v>17693.525389999999</v>
      </c>
      <c r="J27" s="99">
        <v>17659.925780000001</v>
      </c>
      <c r="K27" s="99">
        <v>17613.310549999998</v>
      </c>
      <c r="L27" s="99">
        <v>17561.283200000002</v>
      </c>
      <c r="M27" s="99">
        <v>17521.390630000002</v>
      </c>
      <c r="N27" s="99">
        <v>17465.253909999999</v>
      </c>
      <c r="O27" s="99">
        <v>17378.365229999999</v>
      </c>
      <c r="P27" s="99">
        <v>17309.125</v>
      </c>
      <c r="Q27" s="99">
        <v>17276.148440000001</v>
      </c>
      <c r="R27" s="98"/>
      <c r="S27" s="98"/>
      <c r="T27" s="98"/>
      <c r="U27" s="98"/>
      <c r="V27" s="98"/>
      <c r="W27" s="98"/>
      <c r="X27" s="98"/>
      <c r="Y27" s="98"/>
      <c r="Z27" s="98"/>
    </row>
    <row r="28" spans="1:26" x14ac:dyDescent="0.25">
      <c r="A28" s="98" t="s">
        <v>229</v>
      </c>
      <c r="B28" s="99">
        <v>33016.021480000003</v>
      </c>
      <c r="C28" s="99">
        <v>33633.585939999997</v>
      </c>
      <c r="D28" s="99">
        <v>34223.589840000001</v>
      </c>
      <c r="E28" s="99">
        <v>34730.921880000002</v>
      </c>
      <c r="F28" s="99">
        <v>34986.304689999997</v>
      </c>
      <c r="G28" s="99">
        <v>34951.980470000002</v>
      </c>
      <c r="H28" s="99">
        <v>34997.876949999998</v>
      </c>
      <c r="I28" s="99">
        <v>34988.841800000002</v>
      </c>
      <c r="J28" s="99">
        <v>34915.478519999997</v>
      </c>
      <c r="K28" s="99">
        <v>34812.679689999997</v>
      </c>
      <c r="L28" s="99">
        <v>34694.83008</v>
      </c>
      <c r="M28" s="99">
        <v>34612.029300000002</v>
      </c>
      <c r="N28" s="99">
        <v>34459.191409999999</v>
      </c>
      <c r="O28" s="99">
        <v>34271.175779999998</v>
      </c>
      <c r="P28" s="99">
        <v>34125.181640000003</v>
      </c>
      <c r="Q28" s="99">
        <v>34050.007810000003</v>
      </c>
      <c r="R28" s="98"/>
      <c r="S28" s="98"/>
      <c r="T28" s="98"/>
      <c r="U28" s="98"/>
      <c r="V28" s="98"/>
      <c r="W28" s="98"/>
      <c r="X28" s="98"/>
      <c r="Y28" s="98"/>
      <c r="Z28" s="98"/>
    </row>
    <row r="29" spans="1:26" x14ac:dyDescent="0.25">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spans="1:26" x14ac:dyDescent="0.25">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spans="1:26" x14ac:dyDescent="0.25">
      <c r="A31" s="100" t="s">
        <v>232</v>
      </c>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spans="1:26" x14ac:dyDescent="0.25">
      <c r="A32" s="98" t="s">
        <v>227</v>
      </c>
      <c r="B32" s="99">
        <v>31873.751950000002</v>
      </c>
      <c r="C32" s="99">
        <v>32214.814450000002</v>
      </c>
      <c r="D32" s="99">
        <v>32587.025389999999</v>
      </c>
      <c r="E32" s="99">
        <v>33002.261720000002</v>
      </c>
      <c r="F32" s="99">
        <v>33481.519529999998</v>
      </c>
      <c r="G32" s="99">
        <v>34022.480470000002</v>
      </c>
      <c r="H32" s="99">
        <v>34562.582029999998</v>
      </c>
      <c r="I32" s="99">
        <v>35084.175779999998</v>
      </c>
      <c r="J32" s="99">
        <v>35521.144529999998</v>
      </c>
      <c r="K32" s="99">
        <v>35741.484380000002</v>
      </c>
      <c r="L32" s="99">
        <v>35715.964840000001</v>
      </c>
      <c r="M32" s="99">
        <v>35718.179689999997</v>
      </c>
      <c r="N32" s="99">
        <v>35693.71875</v>
      </c>
      <c r="O32" s="99">
        <v>35611.402340000001</v>
      </c>
      <c r="P32" s="99">
        <v>35466.21875</v>
      </c>
      <c r="Q32" s="99">
        <v>35264.972659999999</v>
      </c>
      <c r="R32" s="98"/>
      <c r="S32" s="98"/>
      <c r="T32" s="98"/>
      <c r="U32" s="98"/>
      <c r="V32" s="98"/>
      <c r="W32" s="98"/>
      <c r="X32" s="98"/>
      <c r="Y32" s="98"/>
      <c r="Z32" s="98"/>
    </row>
    <row r="33" spans="1:26" x14ac:dyDescent="0.25">
      <c r="A33" s="98" t="s">
        <v>228</v>
      </c>
      <c r="B33" s="99">
        <v>34626.910159999999</v>
      </c>
      <c r="C33" s="99">
        <v>35070.300779999998</v>
      </c>
      <c r="D33" s="99">
        <v>35535.089840000001</v>
      </c>
      <c r="E33" s="99">
        <v>36021.449220000002</v>
      </c>
      <c r="F33" s="99">
        <v>36521.511720000002</v>
      </c>
      <c r="G33" s="99">
        <v>37018.007810000003</v>
      </c>
      <c r="H33" s="99">
        <v>37511.992189999997</v>
      </c>
      <c r="I33" s="99">
        <v>37977.007810000003</v>
      </c>
      <c r="J33" s="99">
        <v>38349.039060000003</v>
      </c>
      <c r="K33" s="99">
        <v>38511.96875</v>
      </c>
      <c r="L33" s="99">
        <v>38441.757810000003</v>
      </c>
      <c r="M33" s="99">
        <v>38388.34375</v>
      </c>
      <c r="N33" s="99">
        <v>38297.640630000002</v>
      </c>
      <c r="O33" s="99">
        <v>38140.003909999999</v>
      </c>
      <c r="P33" s="99">
        <v>37906.148439999997</v>
      </c>
      <c r="Q33" s="99">
        <v>37603.363279999998</v>
      </c>
      <c r="R33" s="98"/>
      <c r="S33" s="98"/>
      <c r="T33" s="98"/>
      <c r="U33" s="98"/>
      <c r="V33" s="98"/>
      <c r="W33" s="98"/>
      <c r="X33" s="98"/>
      <c r="Y33" s="98"/>
      <c r="Z33" s="98"/>
    </row>
    <row r="34" spans="1:26" x14ac:dyDescent="0.25">
      <c r="A34" s="98" t="s">
        <v>229</v>
      </c>
      <c r="B34" s="99">
        <v>66500.662110000005</v>
      </c>
      <c r="C34" s="99">
        <v>67285.115229999996</v>
      </c>
      <c r="D34" s="99">
        <v>68122.115229999996</v>
      </c>
      <c r="E34" s="99">
        <v>69023.710940000004</v>
      </c>
      <c r="F34" s="99">
        <v>70003.03125</v>
      </c>
      <c r="G34" s="99">
        <v>71040.488280000005</v>
      </c>
      <c r="H34" s="99">
        <v>72074.574219999995</v>
      </c>
      <c r="I34" s="99">
        <v>73061.183590000001</v>
      </c>
      <c r="J34" s="99">
        <v>73870.183590000001</v>
      </c>
      <c r="K34" s="99">
        <v>74253.453129999994</v>
      </c>
      <c r="L34" s="99">
        <v>74157.722659999999</v>
      </c>
      <c r="M34" s="99">
        <v>74106.523440000004</v>
      </c>
      <c r="N34" s="99">
        <v>73991.359379999994</v>
      </c>
      <c r="O34" s="99">
        <v>73751.40625</v>
      </c>
      <c r="P34" s="99">
        <v>73372.367190000004</v>
      </c>
      <c r="Q34" s="99">
        <v>72868.335940000004</v>
      </c>
      <c r="R34" s="98"/>
      <c r="S34" s="98"/>
      <c r="T34" s="98"/>
      <c r="U34" s="98"/>
      <c r="V34" s="98"/>
      <c r="W34" s="98"/>
      <c r="X34" s="98"/>
      <c r="Y34" s="98"/>
      <c r="Z34" s="98"/>
    </row>
    <row r="35" spans="1:26" x14ac:dyDescent="0.25">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pans="1:26" x14ac:dyDescent="0.25">
      <c r="A36" s="100" t="s">
        <v>233</v>
      </c>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spans="1:26" x14ac:dyDescent="0.25">
      <c r="A37" s="98" t="s">
        <v>227</v>
      </c>
      <c r="B37" s="99">
        <v>12205.777340000001</v>
      </c>
      <c r="C37" s="99">
        <v>12542.840819999999</v>
      </c>
      <c r="D37" s="99">
        <v>12883.95703</v>
      </c>
      <c r="E37" s="99">
        <v>13207.920899999999</v>
      </c>
      <c r="F37" s="99">
        <v>13462.5293</v>
      </c>
      <c r="G37" s="99">
        <v>13625.068359999999</v>
      </c>
      <c r="H37" s="99">
        <v>13779.25684</v>
      </c>
      <c r="I37" s="99">
        <v>13906.62305</v>
      </c>
      <c r="J37" s="99">
        <v>13984.186519999999</v>
      </c>
      <c r="K37" s="99">
        <v>13993.50879</v>
      </c>
      <c r="L37" s="99">
        <v>13932.311519999999</v>
      </c>
      <c r="M37" s="99">
        <v>13877.847659999999</v>
      </c>
      <c r="N37" s="99">
        <v>13806.214840000001</v>
      </c>
      <c r="O37" s="99">
        <v>13709.40137</v>
      </c>
      <c r="P37" s="99">
        <v>13582.947270000001</v>
      </c>
      <c r="Q37" s="99">
        <v>13429.309569999999</v>
      </c>
      <c r="R37" s="98"/>
      <c r="S37" s="98"/>
      <c r="T37" s="98"/>
      <c r="U37" s="98"/>
      <c r="V37" s="98"/>
      <c r="W37" s="98"/>
      <c r="X37" s="98"/>
      <c r="Y37" s="98"/>
      <c r="Z37" s="98"/>
    </row>
    <row r="38" spans="1:26" x14ac:dyDescent="0.25">
      <c r="A38" s="98" t="s">
        <v>228</v>
      </c>
      <c r="B38" s="99">
        <v>12613.82129</v>
      </c>
      <c r="C38" s="99">
        <v>12968.186519999999</v>
      </c>
      <c r="D38" s="99">
        <v>13328.91797</v>
      </c>
      <c r="E38" s="99">
        <v>13677.014649999999</v>
      </c>
      <c r="F38" s="99">
        <v>13964.92676</v>
      </c>
      <c r="G38" s="99">
        <v>14173.09375</v>
      </c>
      <c r="H38" s="99">
        <v>14367.418949999999</v>
      </c>
      <c r="I38" s="99">
        <v>14509.650390000001</v>
      </c>
      <c r="J38" s="99">
        <v>14604.802729999999</v>
      </c>
      <c r="K38" s="99">
        <v>14631.621090000001</v>
      </c>
      <c r="L38" s="99">
        <v>14587.77441</v>
      </c>
      <c r="M38" s="99">
        <v>14534.94629</v>
      </c>
      <c r="N38" s="99">
        <v>14464.374019999999</v>
      </c>
      <c r="O38" s="99">
        <v>14364.331050000001</v>
      </c>
      <c r="P38" s="99">
        <v>14233.431640000001</v>
      </c>
      <c r="Q38" s="99">
        <v>14075.93555</v>
      </c>
      <c r="R38" s="98"/>
      <c r="S38" s="98"/>
      <c r="T38" s="98"/>
      <c r="U38" s="98"/>
      <c r="V38" s="98"/>
      <c r="W38" s="98"/>
      <c r="X38" s="98"/>
      <c r="Y38" s="98"/>
      <c r="Z38" s="98"/>
    </row>
    <row r="39" spans="1:26" x14ac:dyDescent="0.25">
      <c r="A39" s="98" t="s">
        <v>229</v>
      </c>
      <c r="B39" s="99">
        <v>24819.59863</v>
      </c>
      <c r="C39" s="99">
        <v>25511.027340000001</v>
      </c>
      <c r="D39" s="99">
        <v>26212.875</v>
      </c>
      <c r="E39" s="99">
        <v>26884.935549999998</v>
      </c>
      <c r="F39" s="99">
        <v>27427.456050000001</v>
      </c>
      <c r="G39" s="99">
        <v>27798.162110000001</v>
      </c>
      <c r="H39" s="99">
        <v>28146.675780000001</v>
      </c>
      <c r="I39" s="99">
        <v>28416.273440000001</v>
      </c>
      <c r="J39" s="99">
        <v>28588.989259999998</v>
      </c>
      <c r="K39" s="99">
        <v>28625.12988</v>
      </c>
      <c r="L39" s="99">
        <v>28520.085940000001</v>
      </c>
      <c r="M39" s="99">
        <v>28412.793949999999</v>
      </c>
      <c r="N39" s="99">
        <v>28270.58887</v>
      </c>
      <c r="O39" s="99">
        <v>28073.73242</v>
      </c>
      <c r="P39" s="99">
        <v>27816.378909999999</v>
      </c>
      <c r="Q39" s="99">
        <v>27505.24512</v>
      </c>
      <c r="R39" s="98"/>
      <c r="S39" s="98"/>
      <c r="T39" s="98"/>
      <c r="U39" s="98"/>
      <c r="V39" s="98"/>
      <c r="W39" s="98"/>
      <c r="X39" s="98"/>
      <c r="Y39" s="98"/>
      <c r="Z39" s="98"/>
    </row>
    <row r="40" spans="1:26" x14ac:dyDescent="0.25">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spans="1:26" x14ac:dyDescent="0.25">
      <c r="A41" s="100" t="s">
        <v>234</v>
      </c>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spans="1:26" x14ac:dyDescent="0.25">
      <c r="A42" s="98" t="s">
        <v>227</v>
      </c>
      <c r="B42" s="99">
        <v>7167.1601559999999</v>
      </c>
      <c r="C42" s="99">
        <v>7197.3159180000002</v>
      </c>
      <c r="D42" s="99">
        <v>7229.2172849999997</v>
      </c>
      <c r="E42" s="99">
        <v>7269.5971680000002</v>
      </c>
      <c r="F42" s="99">
        <v>7332.716797</v>
      </c>
      <c r="G42" s="99">
        <v>7420.8823240000002</v>
      </c>
      <c r="H42" s="99">
        <v>7511.6982420000004</v>
      </c>
      <c r="I42" s="99">
        <v>7602.6337890000004</v>
      </c>
      <c r="J42" s="99">
        <v>7691.4799800000001</v>
      </c>
      <c r="K42" s="99">
        <v>7768.9575199999999</v>
      </c>
      <c r="L42" s="99">
        <v>7831.857422</v>
      </c>
      <c r="M42" s="99">
        <v>7899.111328</v>
      </c>
      <c r="N42" s="99">
        <v>7964.578125</v>
      </c>
      <c r="O42" s="99">
        <v>8024.1440430000002</v>
      </c>
      <c r="P42" s="99">
        <v>8073.8530270000001</v>
      </c>
      <c r="Q42" s="99">
        <v>8112.5454099999997</v>
      </c>
      <c r="R42" s="98"/>
      <c r="S42" s="98"/>
      <c r="T42" s="98"/>
      <c r="U42" s="98"/>
      <c r="V42" s="98"/>
      <c r="W42" s="98"/>
      <c r="X42" s="98"/>
      <c r="Y42" s="98"/>
      <c r="Z42" s="98"/>
    </row>
    <row r="43" spans="1:26" x14ac:dyDescent="0.25">
      <c r="A43" s="98" t="s">
        <v>228</v>
      </c>
      <c r="B43" s="99">
        <v>6867.0253910000001</v>
      </c>
      <c r="C43" s="99">
        <v>6898.4746089999999</v>
      </c>
      <c r="D43" s="99">
        <v>6932.4736329999996</v>
      </c>
      <c r="E43" s="99">
        <v>6975.6333009999998</v>
      </c>
      <c r="F43" s="99">
        <v>7042.8525390000004</v>
      </c>
      <c r="G43" s="99">
        <v>7136.720703</v>
      </c>
      <c r="H43" s="99">
        <v>7234.5341799999997</v>
      </c>
      <c r="I43" s="99">
        <v>7332.8696289999998</v>
      </c>
      <c r="J43" s="99">
        <v>7429.8964839999999</v>
      </c>
      <c r="K43" s="99">
        <v>7516.9453130000002</v>
      </c>
      <c r="L43" s="99">
        <v>7590.734375</v>
      </c>
      <c r="M43" s="99">
        <v>7666.2460940000001</v>
      </c>
      <c r="N43" s="99">
        <v>7739.9135740000002</v>
      </c>
      <c r="O43" s="99">
        <v>7807.5893550000001</v>
      </c>
      <c r="P43" s="99">
        <v>7865.0205079999996</v>
      </c>
      <c r="Q43" s="99">
        <v>7910.9003910000001</v>
      </c>
      <c r="R43" s="98"/>
      <c r="S43" s="98"/>
      <c r="T43" s="98"/>
      <c r="U43" s="98"/>
      <c r="V43" s="98"/>
      <c r="W43" s="98"/>
      <c r="X43" s="98"/>
      <c r="Y43" s="98"/>
      <c r="Z43" s="98"/>
    </row>
    <row r="44" spans="1:26" x14ac:dyDescent="0.25">
      <c r="A44" s="98" t="s">
        <v>229</v>
      </c>
      <c r="B44" s="99">
        <v>14034.18555</v>
      </c>
      <c r="C44" s="99">
        <v>14095.79053</v>
      </c>
      <c r="D44" s="99">
        <v>14161.690919999999</v>
      </c>
      <c r="E44" s="99">
        <v>14245.23047</v>
      </c>
      <c r="F44" s="99">
        <v>14375.56934</v>
      </c>
      <c r="G44" s="99">
        <v>14557.60303</v>
      </c>
      <c r="H44" s="99">
        <v>14746.23242</v>
      </c>
      <c r="I44" s="99">
        <v>14935.503419999999</v>
      </c>
      <c r="J44" s="99">
        <v>15121.376459999999</v>
      </c>
      <c r="K44" s="99">
        <v>15285.902830000001</v>
      </c>
      <c r="L44" s="99">
        <v>15422.5918</v>
      </c>
      <c r="M44" s="99">
        <v>15565.35742</v>
      </c>
      <c r="N44" s="99">
        <v>15704.4917</v>
      </c>
      <c r="O44" s="99">
        <v>15831.733399999999</v>
      </c>
      <c r="P44" s="99">
        <v>15938.873540000001</v>
      </c>
      <c r="Q44" s="99">
        <v>16023.4458</v>
      </c>
      <c r="R44" s="98"/>
      <c r="S44" s="98"/>
      <c r="T44" s="98"/>
      <c r="U44" s="98"/>
      <c r="V44" s="98"/>
      <c r="W44" s="98"/>
      <c r="X44" s="98"/>
      <c r="Y44" s="98"/>
      <c r="Z44" s="98"/>
    </row>
    <row r="45" spans="1:26" x14ac:dyDescent="0.25">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x14ac:dyDescent="0.25">
      <c r="A46" s="100" t="s">
        <v>235</v>
      </c>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x14ac:dyDescent="0.25">
      <c r="A47" s="98" t="s">
        <v>227</v>
      </c>
      <c r="B47" s="99">
        <v>4740.7304690000001</v>
      </c>
      <c r="C47" s="99">
        <v>4918.7558589999999</v>
      </c>
      <c r="D47" s="99">
        <v>5107.5249020000001</v>
      </c>
      <c r="E47" s="99">
        <v>5313.2749020000001</v>
      </c>
      <c r="F47" s="99">
        <v>5545.5991210000002</v>
      </c>
      <c r="G47" s="99">
        <v>5803.2314450000003</v>
      </c>
      <c r="H47" s="99">
        <v>6062.0830079999996</v>
      </c>
      <c r="I47" s="99">
        <v>6319.8481449999999</v>
      </c>
      <c r="J47" s="99">
        <v>6560.4516599999997</v>
      </c>
      <c r="K47" s="99">
        <v>6750.705078</v>
      </c>
      <c r="L47" s="99">
        <v>6881.3940430000002</v>
      </c>
      <c r="M47" s="99">
        <v>7014.2963870000003</v>
      </c>
      <c r="N47" s="99">
        <v>7137.9716799999997</v>
      </c>
      <c r="O47" s="99">
        <v>7239.3330079999996</v>
      </c>
      <c r="P47" s="99">
        <v>7305.751953</v>
      </c>
      <c r="Q47" s="99">
        <v>7338.2807620000003</v>
      </c>
      <c r="R47" s="98"/>
      <c r="S47" s="98"/>
      <c r="T47" s="98"/>
      <c r="U47" s="98"/>
      <c r="V47" s="98"/>
      <c r="W47" s="98"/>
      <c r="X47" s="98"/>
      <c r="Y47" s="98"/>
      <c r="Z47" s="98"/>
    </row>
    <row r="48" spans="1:26" x14ac:dyDescent="0.25">
      <c r="A48" s="98" t="s">
        <v>228</v>
      </c>
      <c r="B48" s="99">
        <v>3980.11499</v>
      </c>
      <c r="C48" s="99">
        <v>4144.6767579999996</v>
      </c>
      <c r="D48" s="99">
        <v>4324.7768550000001</v>
      </c>
      <c r="E48" s="99">
        <v>4522.5839839999999</v>
      </c>
      <c r="F48" s="99">
        <v>4740.5551759999998</v>
      </c>
      <c r="G48" s="99">
        <v>4975.1728519999997</v>
      </c>
      <c r="H48" s="99">
        <v>5213.044922</v>
      </c>
      <c r="I48" s="99">
        <v>5453.5361329999996</v>
      </c>
      <c r="J48" s="99">
        <v>5679.4497069999998</v>
      </c>
      <c r="K48" s="99">
        <v>5855.8295900000003</v>
      </c>
      <c r="L48" s="99">
        <v>5973.4370120000003</v>
      </c>
      <c r="M48" s="99">
        <v>6094.4101559999999</v>
      </c>
      <c r="N48" s="99">
        <v>6212.7895509999998</v>
      </c>
      <c r="O48" s="99">
        <v>6315.6040039999998</v>
      </c>
      <c r="P48" s="99">
        <v>6391.8081050000001</v>
      </c>
      <c r="Q48" s="99">
        <v>6439.9804690000001</v>
      </c>
      <c r="R48" s="98"/>
      <c r="S48" s="98"/>
      <c r="T48" s="98"/>
      <c r="U48" s="98"/>
      <c r="V48" s="98"/>
      <c r="W48" s="98"/>
      <c r="X48" s="98"/>
      <c r="Y48" s="98"/>
      <c r="Z48" s="98"/>
    </row>
    <row r="49" spans="1:26" x14ac:dyDescent="0.25">
      <c r="A49" s="98" t="s">
        <v>229</v>
      </c>
      <c r="B49" s="99">
        <v>8720.8454590000001</v>
      </c>
      <c r="C49" s="99">
        <v>9063.4326170000004</v>
      </c>
      <c r="D49" s="99">
        <v>9432.3017579999996</v>
      </c>
      <c r="E49" s="99">
        <v>9835.8588870000003</v>
      </c>
      <c r="F49" s="99">
        <v>10286.1543</v>
      </c>
      <c r="G49" s="99">
        <v>10778.4043</v>
      </c>
      <c r="H49" s="99">
        <v>11275.127930000001</v>
      </c>
      <c r="I49" s="99">
        <v>11773.38428</v>
      </c>
      <c r="J49" s="99">
        <v>12239.90137</v>
      </c>
      <c r="K49" s="99">
        <v>12606.534669999999</v>
      </c>
      <c r="L49" s="99">
        <v>12854.831050000001</v>
      </c>
      <c r="M49" s="99">
        <v>13108.706539999999</v>
      </c>
      <c r="N49" s="99">
        <v>13350.76123</v>
      </c>
      <c r="O49" s="99">
        <v>13554.93701</v>
      </c>
      <c r="P49" s="99">
        <v>13697.56006</v>
      </c>
      <c r="Q49" s="99">
        <v>13778.26123</v>
      </c>
      <c r="R49" s="98"/>
      <c r="S49" s="98"/>
      <c r="T49" s="98"/>
      <c r="U49" s="98"/>
      <c r="V49" s="98"/>
      <c r="W49" s="98"/>
      <c r="X49" s="98"/>
      <c r="Y49" s="98"/>
      <c r="Z49" s="98"/>
    </row>
    <row r="50" spans="1:26" x14ac:dyDescent="0.25">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x14ac:dyDescent="0.25">
      <c r="A51" s="100" t="s">
        <v>236</v>
      </c>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spans="1:26" x14ac:dyDescent="0.25">
      <c r="A52" s="98" t="s">
        <v>227</v>
      </c>
      <c r="B52" s="99">
        <v>5650.3632809999999</v>
      </c>
      <c r="C52" s="99">
        <v>5749.3173829999996</v>
      </c>
      <c r="D52" s="99">
        <v>5833.2934569999998</v>
      </c>
      <c r="E52" s="99">
        <v>5893.0708009999998</v>
      </c>
      <c r="F52" s="99">
        <v>5902.3920900000003</v>
      </c>
      <c r="G52" s="99">
        <v>5860.0141599999997</v>
      </c>
      <c r="H52" s="99">
        <v>5846.9389650000003</v>
      </c>
      <c r="I52" s="99">
        <v>5821.2226559999999</v>
      </c>
      <c r="J52" s="99">
        <v>5792.7143550000001</v>
      </c>
      <c r="K52" s="99">
        <v>5786.7460940000001</v>
      </c>
      <c r="L52" s="99">
        <v>5811.8354490000002</v>
      </c>
      <c r="M52" s="99">
        <v>5849.2543949999999</v>
      </c>
      <c r="N52" s="99">
        <v>5844.2460940000001</v>
      </c>
      <c r="O52" s="99">
        <v>5841.7534180000002</v>
      </c>
      <c r="P52" s="99">
        <v>5858.8984380000002</v>
      </c>
      <c r="Q52" s="99">
        <v>5899.9838870000003</v>
      </c>
      <c r="R52" s="98"/>
      <c r="S52" s="98"/>
      <c r="T52" s="98"/>
      <c r="U52" s="98"/>
      <c r="V52" s="98"/>
      <c r="W52" s="98"/>
      <c r="X52" s="98"/>
      <c r="Y52" s="98"/>
      <c r="Z52" s="98"/>
    </row>
    <row r="53" spans="1:26" x14ac:dyDescent="0.25">
      <c r="A53" s="98" t="s">
        <v>228</v>
      </c>
      <c r="B53" s="99">
        <v>5852.6708980000003</v>
      </c>
      <c r="C53" s="99">
        <v>5952.1630859999996</v>
      </c>
      <c r="D53" s="99">
        <v>6038.1308589999999</v>
      </c>
      <c r="E53" s="99">
        <v>6100.2700199999999</v>
      </c>
      <c r="F53" s="99">
        <v>6110.6118159999996</v>
      </c>
      <c r="G53" s="99">
        <v>6067.4379879999997</v>
      </c>
      <c r="H53" s="99">
        <v>6053.4560549999997</v>
      </c>
      <c r="I53" s="99">
        <v>6030.5351559999999</v>
      </c>
      <c r="J53" s="99">
        <v>6002.2939450000003</v>
      </c>
      <c r="K53" s="99">
        <v>5996.765625</v>
      </c>
      <c r="L53" s="99">
        <v>6022.498047</v>
      </c>
      <c r="M53" s="99">
        <v>6062.9096680000002</v>
      </c>
      <c r="N53" s="99">
        <v>6093.3554690000001</v>
      </c>
      <c r="O53" s="99">
        <v>6100.3891599999997</v>
      </c>
      <c r="P53" s="99">
        <v>6119.7753910000001</v>
      </c>
      <c r="Q53" s="99">
        <v>6165.1040039999998</v>
      </c>
      <c r="R53" s="98"/>
      <c r="S53" s="98"/>
      <c r="T53" s="98"/>
      <c r="U53" s="98"/>
      <c r="V53" s="98"/>
      <c r="W53" s="98"/>
      <c r="X53" s="98"/>
      <c r="Y53" s="98"/>
      <c r="Z53" s="98"/>
    </row>
    <row r="54" spans="1:26" x14ac:dyDescent="0.25">
      <c r="A54" s="98" t="s">
        <v>229</v>
      </c>
      <c r="B54" s="99">
        <v>11503.034180000001</v>
      </c>
      <c r="C54" s="99">
        <v>11701.48047</v>
      </c>
      <c r="D54" s="99">
        <v>11871.42432</v>
      </c>
      <c r="E54" s="99">
        <v>11993.340819999999</v>
      </c>
      <c r="F54" s="99">
        <v>12013.003909999999</v>
      </c>
      <c r="G54" s="99">
        <v>11927.452149999999</v>
      </c>
      <c r="H54" s="99">
        <v>11900.39502</v>
      </c>
      <c r="I54" s="99">
        <v>11851.757809999999</v>
      </c>
      <c r="J54" s="99">
        <v>11795.0083</v>
      </c>
      <c r="K54" s="99">
        <v>11783.51172</v>
      </c>
      <c r="L54" s="99">
        <v>11834.333500000001</v>
      </c>
      <c r="M54" s="99">
        <v>11912.164059999999</v>
      </c>
      <c r="N54" s="99">
        <v>11937.601559999999</v>
      </c>
      <c r="O54" s="99">
        <v>11942.14258</v>
      </c>
      <c r="P54" s="99">
        <v>11978.67383</v>
      </c>
      <c r="Q54" s="99">
        <v>12065.087890000001</v>
      </c>
      <c r="R54" s="98"/>
      <c r="S54" s="98"/>
      <c r="T54" s="98"/>
      <c r="U54" s="98"/>
      <c r="V54" s="98"/>
      <c r="W54" s="98"/>
      <c r="X54" s="98"/>
      <c r="Y54" s="98"/>
      <c r="Z54" s="98"/>
    </row>
    <row r="55" spans="1:26" x14ac:dyDescent="0.25">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spans="1:26" x14ac:dyDescent="0.25">
      <c r="A56" s="100" t="s">
        <v>237</v>
      </c>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x14ac:dyDescent="0.25">
      <c r="A57" s="98" t="s">
        <v>227</v>
      </c>
      <c r="B57" s="99">
        <v>19086.787110000001</v>
      </c>
      <c r="C57" s="99">
        <v>19428.753909999999</v>
      </c>
      <c r="D57" s="99">
        <v>19755.162110000001</v>
      </c>
      <c r="E57" s="99">
        <v>20029.945309999999</v>
      </c>
      <c r="F57" s="99">
        <v>20178.121090000001</v>
      </c>
      <c r="G57" s="99">
        <v>20188.966799999998</v>
      </c>
      <c r="H57" s="99">
        <v>20220.511719999999</v>
      </c>
      <c r="I57" s="99">
        <v>20257.61133</v>
      </c>
      <c r="J57" s="99">
        <v>20328.876950000002</v>
      </c>
      <c r="K57" s="99">
        <v>20522.277340000001</v>
      </c>
      <c r="L57" s="99">
        <v>20854.316409999999</v>
      </c>
      <c r="M57" s="99">
        <v>21168.847659999999</v>
      </c>
      <c r="N57" s="99">
        <v>21483.566409999999</v>
      </c>
      <c r="O57" s="99">
        <v>21800.648440000001</v>
      </c>
      <c r="P57" s="99">
        <v>22086.650389999999</v>
      </c>
      <c r="Q57" s="99">
        <v>22330.29492</v>
      </c>
      <c r="R57" s="98"/>
      <c r="S57" s="98"/>
      <c r="T57" s="98"/>
      <c r="U57" s="98"/>
      <c r="V57" s="98"/>
      <c r="W57" s="98"/>
      <c r="X57" s="98"/>
      <c r="Y57" s="98"/>
      <c r="Z57" s="98"/>
    </row>
    <row r="58" spans="1:26" x14ac:dyDescent="0.25">
      <c r="A58" s="98" t="s">
        <v>228</v>
      </c>
      <c r="B58" s="99">
        <v>21058.470700000002</v>
      </c>
      <c r="C58" s="99">
        <v>21370.050780000001</v>
      </c>
      <c r="D58" s="99">
        <v>21664.775389999999</v>
      </c>
      <c r="E58" s="99">
        <v>21909.759770000001</v>
      </c>
      <c r="F58" s="99">
        <v>22041.98242</v>
      </c>
      <c r="G58" s="99">
        <v>22054.160159999999</v>
      </c>
      <c r="H58" s="99">
        <v>22082.699219999999</v>
      </c>
      <c r="I58" s="99">
        <v>22115.498049999998</v>
      </c>
      <c r="J58" s="99">
        <v>22186.742190000001</v>
      </c>
      <c r="K58" s="99">
        <v>22390.70508</v>
      </c>
      <c r="L58" s="99">
        <v>22744.816409999999</v>
      </c>
      <c r="M58" s="99">
        <v>23086.177729999999</v>
      </c>
      <c r="N58" s="99">
        <v>23426.390630000002</v>
      </c>
      <c r="O58" s="99">
        <v>23769.783200000002</v>
      </c>
      <c r="P58" s="99">
        <v>24084.783200000002</v>
      </c>
      <c r="Q58" s="99">
        <v>24359.712889999999</v>
      </c>
      <c r="R58" s="98"/>
      <c r="S58" s="98"/>
      <c r="T58" s="98"/>
      <c r="U58" s="98"/>
      <c r="V58" s="98"/>
      <c r="W58" s="98"/>
      <c r="X58" s="98"/>
      <c r="Y58" s="98"/>
      <c r="Z58" s="98"/>
    </row>
    <row r="59" spans="1:26" x14ac:dyDescent="0.25">
      <c r="A59" s="98" t="s">
        <v>229</v>
      </c>
      <c r="B59" s="99">
        <v>40145.257810000003</v>
      </c>
      <c r="C59" s="99">
        <v>40798.804689999997</v>
      </c>
      <c r="D59" s="99">
        <v>41419.9375</v>
      </c>
      <c r="E59" s="99">
        <v>41939.70508</v>
      </c>
      <c r="F59" s="99">
        <v>42220.103519999997</v>
      </c>
      <c r="G59" s="99">
        <v>42243.126949999998</v>
      </c>
      <c r="H59" s="99">
        <v>42303.210939999997</v>
      </c>
      <c r="I59" s="99">
        <v>42373.109380000002</v>
      </c>
      <c r="J59" s="99">
        <v>42515.619140000003</v>
      </c>
      <c r="K59" s="99">
        <v>42912.98242</v>
      </c>
      <c r="L59" s="99">
        <v>43599.132810000003</v>
      </c>
      <c r="M59" s="99">
        <v>44255.025390000003</v>
      </c>
      <c r="N59" s="99">
        <v>44909.957029999998</v>
      </c>
      <c r="O59" s="99">
        <v>45570.431640000003</v>
      </c>
      <c r="P59" s="99">
        <v>46171.433590000001</v>
      </c>
      <c r="Q59" s="99">
        <v>46690.007810000003</v>
      </c>
      <c r="R59" s="98"/>
      <c r="S59" s="98"/>
      <c r="T59" s="98"/>
      <c r="U59" s="98"/>
      <c r="V59" s="98"/>
      <c r="W59" s="98"/>
      <c r="X59" s="98"/>
      <c r="Y59" s="98"/>
      <c r="Z59" s="98"/>
    </row>
    <row r="60" spans="1:26" x14ac:dyDescent="0.25">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spans="1:26" x14ac:dyDescent="0.25">
      <c r="A61" s="100" t="s">
        <v>238</v>
      </c>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spans="1:26" x14ac:dyDescent="0.25">
      <c r="A62" s="98" t="s">
        <v>227</v>
      </c>
      <c r="B62" s="99">
        <v>5748.0522460000002</v>
      </c>
      <c r="C62" s="99">
        <v>6152.8745120000003</v>
      </c>
      <c r="D62" s="99">
        <v>6573.7714839999999</v>
      </c>
      <c r="E62" s="99">
        <v>7006.5712890000004</v>
      </c>
      <c r="F62" s="99">
        <v>7443.7714839999999</v>
      </c>
      <c r="G62" s="99">
        <v>7880.5927730000003</v>
      </c>
      <c r="H62" s="99">
        <v>8332.8515630000002</v>
      </c>
      <c r="I62" s="99">
        <v>8795.8457030000009</v>
      </c>
      <c r="J62" s="99">
        <v>9262.2714840000008</v>
      </c>
      <c r="K62" s="99">
        <v>9720.5673829999996</v>
      </c>
      <c r="L62" s="99">
        <v>10166.958979999999</v>
      </c>
      <c r="M62" s="99">
        <v>10630.45703</v>
      </c>
      <c r="N62" s="99">
        <v>11106.249019999999</v>
      </c>
      <c r="O62" s="99">
        <v>11594.25684</v>
      </c>
      <c r="P62" s="99">
        <v>12099.75684</v>
      </c>
      <c r="Q62" s="99">
        <v>12622.60059</v>
      </c>
      <c r="R62" s="98"/>
      <c r="S62" s="98"/>
      <c r="T62" s="98"/>
      <c r="U62" s="98"/>
      <c r="V62" s="98"/>
      <c r="W62" s="98"/>
      <c r="X62" s="98"/>
      <c r="Y62" s="98"/>
      <c r="Z62" s="98"/>
    </row>
    <row r="63" spans="1:26" x14ac:dyDescent="0.25">
      <c r="A63" s="98" t="s">
        <v>228</v>
      </c>
      <c r="B63" s="99">
        <v>5507.361328</v>
      </c>
      <c r="C63" s="99">
        <v>5913.2758789999998</v>
      </c>
      <c r="D63" s="99">
        <v>6336.6367190000001</v>
      </c>
      <c r="E63" s="99">
        <v>6773.0971680000002</v>
      </c>
      <c r="F63" s="99">
        <v>7215.3540039999998</v>
      </c>
      <c r="G63" s="99">
        <v>7658.3442379999997</v>
      </c>
      <c r="H63" s="99">
        <v>8116.9028319999998</v>
      </c>
      <c r="I63" s="99">
        <v>8587.4912110000005</v>
      </c>
      <c r="J63" s="99">
        <v>9062.6777340000008</v>
      </c>
      <c r="K63" s="99">
        <v>9530.4248050000006</v>
      </c>
      <c r="L63" s="99">
        <v>9986.3378909999992</v>
      </c>
      <c r="M63" s="99">
        <v>10459.36328</v>
      </c>
      <c r="N63" s="99">
        <v>10946.01953</v>
      </c>
      <c r="O63" s="99">
        <v>11445.160159999999</v>
      </c>
      <c r="P63" s="99">
        <v>11960.3125</v>
      </c>
      <c r="Q63" s="99">
        <v>12490.52051</v>
      </c>
      <c r="R63" s="98"/>
      <c r="S63" s="98"/>
      <c r="T63" s="98"/>
      <c r="U63" s="98"/>
      <c r="V63" s="98"/>
      <c r="W63" s="98"/>
      <c r="X63" s="98"/>
      <c r="Y63" s="98"/>
      <c r="Z63" s="98"/>
    </row>
    <row r="64" spans="1:26" x14ac:dyDescent="0.25">
      <c r="A64" s="98" t="s">
        <v>229</v>
      </c>
      <c r="B64" s="99">
        <v>11255.413570000001</v>
      </c>
      <c r="C64" s="99">
        <v>12066.150390000001</v>
      </c>
      <c r="D64" s="99">
        <v>12910.4082</v>
      </c>
      <c r="E64" s="99">
        <v>13779.668460000001</v>
      </c>
      <c r="F64" s="99">
        <v>14659.12549</v>
      </c>
      <c r="G64" s="99">
        <v>15538.93701</v>
      </c>
      <c r="H64" s="99">
        <v>16449.754389999998</v>
      </c>
      <c r="I64" s="99">
        <v>17383.336910000002</v>
      </c>
      <c r="J64" s="99">
        <v>18324.949219999999</v>
      </c>
      <c r="K64" s="99">
        <v>19250.992190000001</v>
      </c>
      <c r="L64" s="99">
        <v>20153.296880000002</v>
      </c>
      <c r="M64" s="99">
        <v>21089.820309999999</v>
      </c>
      <c r="N64" s="99">
        <v>22052.268550000001</v>
      </c>
      <c r="O64" s="99">
        <v>23039.416990000002</v>
      </c>
      <c r="P64" s="99">
        <v>24060.069339999998</v>
      </c>
      <c r="Q64" s="99">
        <v>25113.121090000001</v>
      </c>
      <c r="R64" s="98"/>
      <c r="S64" s="98"/>
      <c r="T64" s="98"/>
      <c r="U64" s="98"/>
      <c r="V64" s="98"/>
      <c r="W64" s="98"/>
      <c r="X64" s="98"/>
      <c r="Y64" s="98"/>
      <c r="Z64" s="98"/>
    </row>
    <row r="65" spans="1:26" x14ac:dyDescent="0.25">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x14ac:dyDescent="0.25">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spans="1:26" x14ac:dyDescent="0.25">
      <c r="A67" s="100" t="s">
        <v>239</v>
      </c>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spans="1:26" x14ac:dyDescent="0.25">
      <c r="A68" s="98" t="s">
        <v>227</v>
      </c>
      <c r="B68" s="99">
        <v>31873.751950000002</v>
      </c>
      <c r="C68" s="99">
        <v>32214.814450000002</v>
      </c>
      <c r="D68" s="99">
        <v>32587.025389999999</v>
      </c>
      <c r="E68" s="99">
        <v>33002.261720000002</v>
      </c>
      <c r="F68" s="99">
        <v>33481.519529999998</v>
      </c>
      <c r="G68" s="99">
        <v>34022.480470000002</v>
      </c>
      <c r="H68" s="99">
        <v>34562.582029999998</v>
      </c>
      <c r="I68" s="99">
        <v>35084.175779999998</v>
      </c>
      <c r="J68" s="99">
        <v>35521.144529999998</v>
      </c>
      <c r="K68" s="99">
        <v>35741.484380000002</v>
      </c>
      <c r="L68" s="99">
        <v>35715.964840000001</v>
      </c>
      <c r="M68" s="99">
        <v>35718.179689999997</v>
      </c>
      <c r="N68" s="99">
        <v>35693.71875</v>
      </c>
      <c r="O68" s="99">
        <v>35611.402340000001</v>
      </c>
      <c r="P68" s="99">
        <v>35466.21875</v>
      </c>
      <c r="Q68" s="99">
        <v>35264.972659999999</v>
      </c>
      <c r="R68" s="98"/>
      <c r="S68" s="98"/>
      <c r="T68" s="98"/>
      <c r="U68" s="98"/>
      <c r="V68" s="98"/>
      <c r="W68" s="98"/>
      <c r="X68" s="98"/>
      <c r="Y68" s="98"/>
      <c r="Z68" s="98"/>
    </row>
    <row r="69" spans="1:26" x14ac:dyDescent="0.25">
      <c r="A69" s="98" t="s">
        <v>228</v>
      </c>
      <c r="B69" s="99">
        <v>34626.910159999999</v>
      </c>
      <c r="C69" s="99">
        <v>35070.300779999998</v>
      </c>
      <c r="D69" s="99">
        <v>35535.089840000001</v>
      </c>
      <c r="E69" s="99">
        <v>36021.449220000002</v>
      </c>
      <c r="F69" s="99">
        <v>36521.511720000002</v>
      </c>
      <c r="G69" s="99">
        <v>37018.007810000003</v>
      </c>
      <c r="H69" s="99">
        <v>37511.992189999997</v>
      </c>
      <c r="I69" s="99">
        <v>37977.007810000003</v>
      </c>
      <c r="J69" s="99">
        <v>38349.039060000003</v>
      </c>
      <c r="K69" s="99">
        <v>38511.96875</v>
      </c>
      <c r="L69" s="99">
        <v>38441.757810000003</v>
      </c>
      <c r="M69" s="99">
        <v>38388.34375</v>
      </c>
      <c r="N69" s="99">
        <v>38297.640630000002</v>
      </c>
      <c r="O69" s="99">
        <v>38140.003909999999</v>
      </c>
      <c r="P69" s="99">
        <v>37906.148439999997</v>
      </c>
      <c r="Q69" s="99">
        <v>37603.363279999998</v>
      </c>
      <c r="R69" s="98"/>
      <c r="S69" s="98"/>
      <c r="T69" s="98"/>
      <c r="U69" s="98"/>
      <c r="V69" s="98"/>
      <c r="W69" s="98"/>
      <c r="X69" s="98"/>
      <c r="Y69" s="98"/>
      <c r="Z69" s="98"/>
    </row>
    <row r="70" spans="1:26" x14ac:dyDescent="0.25">
      <c r="A70" s="98" t="s">
        <v>229</v>
      </c>
      <c r="B70" s="99">
        <v>66500.662110000005</v>
      </c>
      <c r="C70" s="99">
        <v>67285.115229999996</v>
      </c>
      <c r="D70" s="99">
        <v>68122.115229999996</v>
      </c>
      <c r="E70" s="99">
        <v>69023.710940000004</v>
      </c>
      <c r="F70" s="99">
        <v>70003.03125</v>
      </c>
      <c r="G70" s="99">
        <v>71040.488280000005</v>
      </c>
      <c r="H70" s="99">
        <v>72074.574219999995</v>
      </c>
      <c r="I70" s="99">
        <v>73061.183590000001</v>
      </c>
      <c r="J70" s="99">
        <v>73870.183590000001</v>
      </c>
      <c r="K70" s="99">
        <v>74253.453129999994</v>
      </c>
      <c r="L70" s="99">
        <v>74157.722659999999</v>
      </c>
      <c r="M70" s="99">
        <v>74106.523440000004</v>
      </c>
      <c r="N70" s="99">
        <v>73991.359379999994</v>
      </c>
      <c r="O70" s="99">
        <v>73751.40625</v>
      </c>
      <c r="P70" s="99">
        <v>73372.367190000004</v>
      </c>
      <c r="Q70" s="99">
        <v>72868.335940000004</v>
      </c>
      <c r="R70" s="98"/>
      <c r="S70" s="98"/>
      <c r="T70" s="98"/>
      <c r="U70" s="98"/>
      <c r="V70" s="98"/>
      <c r="W70" s="98"/>
      <c r="X70" s="98"/>
      <c r="Y70" s="98"/>
      <c r="Z70" s="98"/>
    </row>
    <row r="71" spans="1:26" x14ac:dyDescent="0.25">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spans="1:26" x14ac:dyDescent="0.25">
      <c r="A72" s="100" t="s">
        <v>240</v>
      </c>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spans="1:26" x14ac:dyDescent="0.25">
      <c r="A73" s="98" t="s">
        <v>227</v>
      </c>
      <c r="B73" s="99">
        <v>6502.1933589999999</v>
      </c>
      <c r="C73" s="99">
        <v>6732.5405270000001</v>
      </c>
      <c r="D73" s="99">
        <v>6972.2885740000002</v>
      </c>
      <c r="E73" s="99">
        <v>7208.951172</v>
      </c>
      <c r="F73" s="99">
        <v>7411.5922849999997</v>
      </c>
      <c r="G73" s="99">
        <v>7570.6567379999997</v>
      </c>
      <c r="H73" s="99">
        <v>7720.3525390000004</v>
      </c>
      <c r="I73" s="99">
        <v>7854.4287109999996</v>
      </c>
      <c r="J73" s="99">
        <v>7956.8090819999998</v>
      </c>
      <c r="K73" s="99">
        <v>8005.7919920000004</v>
      </c>
      <c r="L73" s="99">
        <v>7998.7192379999997</v>
      </c>
      <c r="M73" s="99">
        <v>7991.345703</v>
      </c>
      <c r="N73" s="99">
        <v>7971.5429690000001</v>
      </c>
      <c r="O73" s="99">
        <v>7927.4526370000003</v>
      </c>
      <c r="P73" s="99">
        <v>7846.1391599999997</v>
      </c>
      <c r="Q73" s="99">
        <v>7728.2128910000001</v>
      </c>
      <c r="R73" s="98"/>
      <c r="S73" s="98"/>
      <c r="T73" s="98"/>
      <c r="U73" s="98"/>
      <c r="V73" s="98"/>
      <c r="W73" s="98"/>
      <c r="X73" s="98"/>
      <c r="Y73" s="98"/>
      <c r="Z73" s="98"/>
    </row>
    <row r="74" spans="1:26" x14ac:dyDescent="0.25">
      <c r="A74" s="98" t="s">
        <v>228</v>
      </c>
      <c r="B74" s="99">
        <v>6712.9184569999998</v>
      </c>
      <c r="C74" s="99">
        <v>6952.8525390000004</v>
      </c>
      <c r="D74" s="99">
        <v>7203.1176759999998</v>
      </c>
      <c r="E74" s="99">
        <v>7452.8447269999997</v>
      </c>
      <c r="F74" s="99">
        <v>7679.0683589999999</v>
      </c>
      <c r="G74" s="99">
        <v>7867.9946289999998</v>
      </c>
      <c r="H74" s="99">
        <v>8046.5620120000003</v>
      </c>
      <c r="I74" s="99">
        <v>8191.8901370000003</v>
      </c>
      <c r="J74" s="99">
        <v>8302.3378909999992</v>
      </c>
      <c r="K74" s="99">
        <v>8357.1816409999992</v>
      </c>
      <c r="L74" s="99">
        <v>8354.4033199999994</v>
      </c>
      <c r="M74" s="99">
        <v>8345.5595699999994</v>
      </c>
      <c r="N74" s="99">
        <v>8324.1230469999991</v>
      </c>
      <c r="O74" s="99">
        <v>8278.1416019999997</v>
      </c>
      <c r="P74" s="99">
        <v>8193.8427730000003</v>
      </c>
      <c r="Q74" s="99">
        <v>8071.5336909999996</v>
      </c>
      <c r="R74" s="98"/>
      <c r="S74" s="98"/>
      <c r="T74" s="98"/>
      <c r="U74" s="98"/>
      <c r="V74" s="98"/>
      <c r="W74" s="98"/>
      <c r="X74" s="98"/>
      <c r="Y74" s="98"/>
      <c r="Z74" s="98"/>
    </row>
    <row r="75" spans="1:26" x14ac:dyDescent="0.25">
      <c r="A75" s="98" t="s">
        <v>229</v>
      </c>
      <c r="B75" s="99">
        <v>13215.11182</v>
      </c>
      <c r="C75" s="99">
        <v>13685.39307</v>
      </c>
      <c r="D75" s="99">
        <v>14175.40625</v>
      </c>
      <c r="E75" s="99">
        <v>14661.795899999999</v>
      </c>
      <c r="F75" s="99">
        <v>15090.66064</v>
      </c>
      <c r="G75" s="99">
        <v>15438.65137</v>
      </c>
      <c r="H75" s="99">
        <v>15766.91455</v>
      </c>
      <c r="I75" s="99">
        <v>16046.31885</v>
      </c>
      <c r="J75" s="99">
        <v>16259.14697</v>
      </c>
      <c r="K75" s="99">
        <v>16362.97363</v>
      </c>
      <c r="L75" s="99">
        <v>16353.12256</v>
      </c>
      <c r="M75" s="99">
        <v>16336.905269999999</v>
      </c>
      <c r="N75" s="99">
        <v>16295.666020000001</v>
      </c>
      <c r="O75" s="99">
        <v>16205.59424</v>
      </c>
      <c r="P75" s="99">
        <v>16039.98193</v>
      </c>
      <c r="Q75" s="99">
        <v>15799.746580000001</v>
      </c>
      <c r="R75" s="98"/>
      <c r="S75" s="98"/>
      <c r="T75" s="98"/>
      <c r="U75" s="98"/>
      <c r="V75" s="98"/>
      <c r="W75" s="98"/>
      <c r="X75" s="98"/>
      <c r="Y75" s="98"/>
      <c r="Z75" s="98"/>
    </row>
    <row r="76" spans="1:26" x14ac:dyDescent="0.25">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x14ac:dyDescent="0.25">
      <c r="A77" s="100" t="s">
        <v>241</v>
      </c>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spans="1:26" x14ac:dyDescent="0.25">
      <c r="A78" s="98" t="s">
        <v>227</v>
      </c>
      <c r="B78" s="99">
        <v>5707.8134769999997</v>
      </c>
      <c r="C78" s="99">
        <v>5814.6025390000004</v>
      </c>
      <c r="D78" s="99">
        <v>5916.0405270000001</v>
      </c>
      <c r="E78" s="99">
        <v>6003.4140630000002</v>
      </c>
      <c r="F78" s="99">
        <v>6055.4570309999999</v>
      </c>
      <c r="G78" s="99">
        <v>6059.0102539999998</v>
      </c>
      <c r="H78" s="99">
        <v>6063.6025390000004</v>
      </c>
      <c r="I78" s="99">
        <v>6056.9931640000004</v>
      </c>
      <c r="J78" s="99">
        <v>6032.2670900000003</v>
      </c>
      <c r="K78" s="99">
        <v>5992.6796880000002</v>
      </c>
      <c r="L78" s="99">
        <v>5938.611328</v>
      </c>
      <c r="M78" s="99">
        <v>5891.5913090000004</v>
      </c>
      <c r="N78" s="99">
        <v>5839.8222660000001</v>
      </c>
      <c r="O78" s="99">
        <v>5787.1508789999998</v>
      </c>
      <c r="P78" s="99">
        <v>5742.0600590000004</v>
      </c>
      <c r="Q78" s="99">
        <v>5706.3955079999996</v>
      </c>
      <c r="R78" s="98"/>
      <c r="S78" s="98"/>
      <c r="T78" s="98"/>
      <c r="U78" s="98"/>
      <c r="V78" s="98"/>
      <c r="W78" s="98"/>
      <c r="X78" s="98"/>
      <c r="Y78" s="98"/>
      <c r="Z78" s="98"/>
    </row>
    <row r="79" spans="1:26" x14ac:dyDescent="0.25">
      <c r="A79" s="98" t="s">
        <v>228</v>
      </c>
      <c r="B79" s="99">
        <v>5904.9521480000003</v>
      </c>
      <c r="C79" s="99">
        <v>6019.4838870000003</v>
      </c>
      <c r="D79" s="99">
        <v>6130.046875</v>
      </c>
      <c r="E79" s="99">
        <v>6228.517578</v>
      </c>
      <c r="F79" s="99">
        <v>6290.294922</v>
      </c>
      <c r="G79" s="99">
        <v>6309.6176759999998</v>
      </c>
      <c r="H79" s="99">
        <v>6325.4790039999998</v>
      </c>
      <c r="I79" s="99">
        <v>6322.4873049999997</v>
      </c>
      <c r="J79" s="99">
        <v>6307.2851559999999</v>
      </c>
      <c r="K79" s="99">
        <v>6279.3222660000001</v>
      </c>
      <c r="L79" s="99">
        <v>6238.2856449999999</v>
      </c>
      <c r="M79" s="99">
        <v>6194.3471680000002</v>
      </c>
      <c r="N79" s="99">
        <v>6145.2490230000003</v>
      </c>
      <c r="O79" s="99">
        <v>6091.2202150000003</v>
      </c>
      <c r="P79" s="99">
        <v>6044.6635740000002</v>
      </c>
      <c r="Q79" s="99">
        <v>6009.5341799999997</v>
      </c>
      <c r="R79" s="98"/>
      <c r="S79" s="98"/>
      <c r="T79" s="98"/>
      <c r="U79" s="98"/>
      <c r="V79" s="98"/>
      <c r="W79" s="98"/>
      <c r="X79" s="98"/>
      <c r="Y79" s="98"/>
      <c r="Z79" s="98"/>
    </row>
    <row r="80" spans="1:26" x14ac:dyDescent="0.25">
      <c r="A80" s="98" t="s">
        <v>229</v>
      </c>
      <c r="B80" s="99">
        <v>11612.76563</v>
      </c>
      <c r="C80" s="99">
        <v>11834.086429999999</v>
      </c>
      <c r="D80" s="99">
        <v>12046.0874</v>
      </c>
      <c r="E80" s="99">
        <v>12231.931640000001</v>
      </c>
      <c r="F80" s="99">
        <v>12345.75195</v>
      </c>
      <c r="G80" s="99">
        <v>12368.627930000001</v>
      </c>
      <c r="H80" s="99">
        <v>12389.081539999999</v>
      </c>
      <c r="I80" s="99">
        <v>12379.48047</v>
      </c>
      <c r="J80" s="99">
        <v>12339.552250000001</v>
      </c>
      <c r="K80" s="99">
        <v>12272.00195</v>
      </c>
      <c r="L80" s="99">
        <v>12176.89697</v>
      </c>
      <c r="M80" s="99">
        <v>12085.938480000001</v>
      </c>
      <c r="N80" s="99">
        <v>11985.07129</v>
      </c>
      <c r="O80" s="99">
        <v>11878.371090000001</v>
      </c>
      <c r="P80" s="99">
        <v>11786.72363</v>
      </c>
      <c r="Q80" s="99">
        <v>11715.929690000001</v>
      </c>
      <c r="R80" s="98"/>
      <c r="S80" s="98"/>
      <c r="T80" s="98"/>
      <c r="U80" s="98"/>
      <c r="V80" s="98"/>
      <c r="W80" s="98"/>
      <c r="X80" s="98"/>
      <c r="Y80" s="98"/>
      <c r="Z80" s="98"/>
    </row>
    <row r="81" spans="1:26" x14ac:dyDescent="0.25">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spans="1:26" x14ac:dyDescent="0.25">
      <c r="A82" s="100" t="s">
        <v>242</v>
      </c>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x14ac:dyDescent="0.25">
      <c r="A83" s="98" t="s">
        <v>227</v>
      </c>
      <c r="B83" s="99">
        <v>7167.1601559999999</v>
      </c>
      <c r="C83" s="99">
        <v>7197.3159180000002</v>
      </c>
      <c r="D83" s="99">
        <v>7229.2172849999997</v>
      </c>
      <c r="E83" s="99">
        <v>7269.5971680000002</v>
      </c>
      <c r="F83" s="99">
        <v>7332.716797</v>
      </c>
      <c r="G83" s="99">
        <v>7420.8823240000002</v>
      </c>
      <c r="H83" s="99">
        <v>7511.6982420000004</v>
      </c>
      <c r="I83" s="99">
        <v>7602.6337890000004</v>
      </c>
      <c r="J83" s="99">
        <v>7691.4799800000001</v>
      </c>
      <c r="K83" s="99">
        <v>7768.9575199999999</v>
      </c>
      <c r="L83" s="99">
        <v>7831.857422</v>
      </c>
      <c r="M83" s="99">
        <v>7899.111328</v>
      </c>
      <c r="N83" s="99">
        <v>7964.578125</v>
      </c>
      <c r="O83" s="99">
        <v>8024.1440430000002</v>
      </c>
      <c r="P83" s="99">
        <v>8073.8530270000001</v>
      </c>
      <c r="Q83" s="99">
        <v>8112.5454099999997</v>
      </c>
      <c r="R83" s="98"/>
      <c r="S83" s="98"/>
      <c r="T83" s="98"/>
      <c r="U83" s="98"/>
      <c r="V83" s="98"/>
      <c r="W83" s="98"/>
      <c r="X83" s="98"/>
      <c r="Y83" s="98"/>
      <c r="Z83" s="98"/>
    </row>
    <row r="84" spans="1:26" x14ac:dyDescent="0.25">
      <c r="A84" s="98" t="s">
        <v>228</v>
      </c>
      <c r="B84" s="99">
        <v>6867.0253910000001</v>
      </c>
      <c r="C84" s="99">
        <v>6898.4746089999999</v>
      </c>
      <c r="D84" s="99">
        <v>6932.4736329999996</v>
      </c>
      <c r="E84" s="99">
        <v>6975.6333009999998</v>
      </c>
      <c r="F84" s="99">
        <v>7042.8525390000004</v>
      </c>
      <c r="G84" s="99">
        <v>7136.720703</v>
      </c>
      <c r="H84" s="99">
        <v>7234.5341799999997</v>
      </c>
      <c r="I84" s="99">
        <v>7332.8696289999998</v>
      </c>
      <c r="J84" s="99">
        <v>7429.8964839999999</v>
      </c>
      <c r="K84" s="99">
        <v>7516.9453130000002</v>
      </c>
      <c r="L84" s="99">
        <v>7590.734375</v>
      </c>
      <c r="M84" s="99">
        <v>7666.2460940000001</v>
      </c>
      <c r="N84" s="99">
        <v>7739.9135740000002</v>
      </c>
      <c r="O84" s="99">
        <v>7807.5893550000001</v>
      </c>
      <c r="P84" s="99">
        <v>7865.0205079999996</v>
      </c>
      <c r="Q84" s="99">
        <v>7910.9003910000001</v>
      </c>
      <c r="R84" s="98"/>
      <c r="S84" s="98"/>
      <c r="T84" s="98"/>
      <c r="U84" s="98"/>
      <c r="V84" s="98"/>
      <c r="W84" s="98"/>
      <c r="X84" s="98"/>
      <c r="Y84" s="98"/>
      <c r="Z84" s="98"/>
    </row>
    <row r="85" spans="1:26" x14ac:dyDescent="0.25">
      <c r="A85" s="98" t="s">
        <v>229</v>
      </c>
      <c r="B85" s="99">
        <v>14034.18555</v>
      </c>
      <c r="C85" s="99">
        <v>14095.79053</v>
      </c>
      <c r="D85" s="99">
        <v>14161.690919999999</v>
      </c>
      <c r="E85" s="99">
        <v>14245.23047</v>
      </c>
      <c r="F85" s="99">
        <v>14375.56934</v>
      </c>
      <c r="G85" s="99">
        <v>14557.60303</v>
      </c>
      <c r="H85" s="99">
        <v>14746.23242</v>
      </c>
      <c r="I85" s="99">
        <v>14935.503419999999</v>
      </c>
      <c r="J85" s="99">
        <v>15121.376459999999</v>
      </c>
      <c r="K85" s="99">
        <v>15285.902830000001</v>
      </c>
      <c r="L85" s="99">
        <v>15422.5918</v>
      </c>
      <c r="M85" s="99">
        <v>15565.35742</v>
      </c>
      <c r="N85" s="99">
        <v>15704.4917</v>
      </c>
      <c r="O85" s="99">
        <v>15831.733399999999</v>
      </c>
      <c r="P85" s="99">
        <v>15938.873540000001</v>
      </c>
      <c r="Q85" s="99">
        <v>16023.4458</v>
      </c>
      <c r="R85" s="98"/>
      <c r="S85" s="98"/>
      <c r="T85" s="98"/>
      <c r="U85" s="98"/>
      <c r="V85" s="98"/>
      <c r="W85" s="98"/>
      <c r="X85" s="98"/>
      <c r="Y85" s="98"/>
      <c r="Z85" s="98"/>
    </row>
    <row r="86" spans="1:26" x14ac:dyDescent="0.25">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spans="1:26" x14ac:dyDescent="0.25">
      <c r="A87" s="100" t="s">
        <v>243</v>
      </c>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spans="1:26" x14ac:dyDescent="0.25">
      <c r="A88" s="98" t="s">
        <v>227</v>
      </c>
      <c r="B88" s="99">
        <v>4728.6870120000003</v>
      </c>
      <c r="C88" s="99">
        <v>4906.6020509999998</v>
      </c>
      <c r="D88" s="99">
        <v>5095.2441410000001</v>
      </c>
      <c r="E88" s="99">
        <v>5300.7734380000002</v>
      </c>
      <c r="F88" s="99">
        <v>5532.6176759999998</v>
      </c>
      <c r="G88" s="99">
        <v>5789.484375</v>
      </c>
      <c r="H88" s="99">
        <v>6047.5732420000004</v>
      </c>
      <c r="I88" s="99">
        <v>6304.5893550000001</v>
      </c>
      <c r="J88" s="99">
        <v>6544.5205079999996</v>
      </c>
      <c r="K88" s="99">
        <v>6734.357422</v>
      </c>
      <c r="L88" s="99">
        <v>6864.9208980000003</v>
      </c>
      <c r="M88" s="99">
        <v>6997.6328130000002</v>
      </c>
      <c r="N88" s="99">
        <v>7121.1352539999998</v>
      </c>
      <c r="O88" s="99">
        <v>7222.3549800000001</v>
      </c>
      <c r="P88" s="99">
        <v>7288.6103519999997</v>
      </c>
      <c r="Q88" s="99">
        <v>7320.9414059999999</v>
      </c>
      <c r="R88" s="98"/>
      <c r="S88" s="98"/>
      <c r="T88" s="98"/>
      <c r="U88" s="98"/>
      <c r="V88" s="98"/>
      <c r="W88" s="98"/>
      <c r="X88" s="98"/>
      <c r="Y88" s="98"/>
      <c r="Z88" s="98"/>
    </row>
    <row r="89" spans="1:26" x14ac:dyDescent="0.25">
      <c r="A89" s="98" t="s">
        <v>228</v>
      </c>
      <c r="B89" s="99">
        <v>3968.501953</v>
      </c>
      <c r="C89" s="99">
        <v>4132.8422849999997</v>
      </c>
      <c r="D89" s="99">
        <v>4312.7216799999997</v>
      </c>
      <c r="E89" s="99">
        <v>4510.2929690000001</v>
      </c>
      <c r="F89" s="99">
        <v>4727.9965819999998</v>
      </c>
      <c r="G89" s="99">
        <v>4962.3081050000001</v>
      </c>
      <c r="H89" s="99">
        <v>5199.8515630000002</v>
      </c>
      <c r="I89" s="99">
        <v>5440.017578</v>
      </c>
      <c r="J89" s="99">
        <v>5665.6220700000003</v>
      </c>
      <c r="K89" s="99">
        <v>5841.7382809999999</v>
      </c>
      <c r="L89" s="99">
        <v>5959.1357420000004</v>
      </c>
      <c r="M89" s="99">
        <v>6079.8696289999998</v>
      </c>
      <c r="N89" s="99">
        <v>6198.0258789999998</v>
      </c>
      <c r="O89" s="99">
        <v>6300.6362300000001</v>
      </c>
      <c r="P89" s="99">
        <v>6376.6499020000001</v>
      </c>
      <c r="Q89" s="99">
        <v>6424.6455079999996</v>
      </c>
      <c r="R89" s="98"/>
      <c r="S89" s="98"/>
      <c r="T89" s="98"/>
      <c r="U89" s="98"/>
      <c r="V89" s="98"/>
      <c r="W89" s="98"/>
      <c r="X89" s="98"/>
      <c r="Y89" s="98"/>
      <c r="Z89" s="98"/>
    </row>
    <row r="90" spans="1:26" x14ac:dyDescent="0.25">
      <c r="A90" s="98" t="s">
        <v>229</v>
      </c>
      <c r="B90" s="99">
        <v>8697.1889649999994</v>
      </c>
      <c r="C90" s="99">
        <v>9039.4443360000005</v>
      </c>
      <c r="D90" s="99">
        <v>9407.9658199999994</v>
      </c>
      <c r="E90" s="99">
        <v>9811.0664059999999</v>
      </c>
      <c r="F90" s="99">
        <v>10260.61426</v>
      </c>
      <c r="G90" s="99">
        <v>10751.79248</v>
      </c>
      <c r="H90" s="99">
        <v>11247.424800000001</v>
      </c>
      <c r="I90" s="99">
        <v>11744.60693</v>
      </c>
      <c r="J90" s="99">
        <v>12210.14258</v>
      </c>
      <c r="K90" s="99">
        <v>12576.0957</v>
      </c>
      <c r="L90" s="99">
        <v>12824.056640000001</v>
      </c>
      <c r="M90" s="99">
        <v>13077.50244</v>
      </c>
      <c r="N90" s="99">
        <v>13319.16113</v>
      </c>
      <c r="O90" s="99">
        <v>13522.99121</v>
      </c>
      <c r="P90" s="99">
        <v>13665.260249999999</v>
      </c>
      <c r="Q90" s="99">
        <v>13745.58691</v>
      </c>
      <c r="R90" s="98"/>
      <c r="S90" s="98"/>
      <c r="T90" s="98"/>
      <c r="U90" s="98"/>
      <c r="V90" s="98"/>
      <c r="W90" s="98"/>
      <c r="X90" s="98"/>
      <c r="Y90" s="98"/>
      <c r="Z90" s="98"/>
    </row>
    <row r="91" spans="1:26" x14ac:dyDescent="0.25">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spans="1:26" x14ac:dyDescent="0.25">
      <c r="A92" s="100" t="s">
        <v>244</v>
      </c>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spans="1:26" x14ac:dyDescent="0.25">
      <c r="A93" s="98" t="s">
        <v>227</v>
      </c>
      <c r="B93" s="99">
        <v>5650.3632809999999</v>
      </c>
      <c r="C93" s="99">
        <v>5749.3173829999996</v>
      </c>
      <c r="D93" s="99">
        <v>5833.2934569999998</v>
      </c>
      <c r="E93" s="99">
        <v>5893.0708009999998</v>
      </c>
      <c r="F93" s="99">
        <v>5902.3920900000003</v>
      </c>
      <c r="G93" s="99">
        <v>5860.0141599999997</v>
      </c>
      <c r="H93" s="99">
        <v>5846.9389650000003</v>
      </c>
      <c r="I93" s="99">
        <v>5821.2226559999999</v>
      </c>
      <c r="J93" s="99">
        <v>5792.7143550000001</v>
      </c>
      <c r="K93" s="99">
        <v>5786.7460940000001</v>
      </c>
      <c r="L93" s="99">
        <v>5811.8354490000002</v>
      </c>
      <c r="M93" s="99">
        <v>5849.2543949999999</v>
      </c>
      <c r="N93" s="99">
        <v>5844.2460940000001</v>
      </c>
      <c r="O93" s="99">
        <v>5841.7534180000002</v>
      </c>
      <c r="P93" s="99">
        <v>5858.8984380000002</v>
      </c>
      <c r="Q93" s="99">
        <v>5899.9838870000003</v>
      </c>
      <c r="R93" s="98"/>
      <c r="S93" s="98"/>
      <c r="T93" s="98"/>
      <c r="U93" s="98"/>
      <c r="V93" s="98"/>
      <c r="W93" s="98"/>
      <c r="X93" s="98"/>
      <c r="Y93" s="98"/>
      <c r="Z93" s="98"/>
    </row>
    <row r="94" spans="1:26" x14ac:dyDescent="0.25">
      <c r="A94" s="98" t="s">
        <v>228</v>
      </c>
      <c r="B94" s="99">
        <v>5852.6708980000003</v>
      </c>
      <c r="C94" s="99">
        <v>5952.1630859999996</v>
      </c>
      <c r="D94" s="99">
        <v>6038.1308589999999</v>
      </c>
      <c r="E94" s="99">
        <v>6100.2700199999999</v>
      </c>
      <c r="F94" s="99">
        <v>6110.6118159999996</v>
      </c>
      <c r="G94" s="99">
        <v>6067.4379879999997</v>
      </c>
      <c r="H94" s="99">
        <v>6053.4560549999997</v>
      </c>
      <c r="I94" s="99">
        <v>6030.5351559999999</v>
      </c>
      <c r="J94" s="99">
        <v>6002.2939450000003</v>
      </c>
      <c r="K94" s="99">
        <v>5996.765625</v>
      </c>
      <c r="L94" s="99">
        <v>6022.498047</v>
      </c>
      <c r="M94" s="99">
        <v>6062.9096680000002</v>
      </c>
      <c r="N94" s="99">
        <v>6093.3554690000001</v>
      </c>
      <c r="O94" s="99">
        <v>6100.3891599999997</v>
      </c>
      <c r="P94" s="99">
        <v>6119.7753910000001</v>
      </c>
      <c r="Q94" s="99">
        <v>6165.1040039999998</v>
      </c>
      <c r="R94" s="98"/>
      <c r="S94" s="98"/>
      <c r="T94" s="98"/>
      <c r="U94" s="98"/>
      <c r="V94" s="98"/>
      <c r="W94" s="98"/>
      <c r="X94" s="98"/>
      <c r="Y94" s="98"/>
      <c r="Z94" s="98"/>
    </row>
    <row r="95" spans="1:26" x14ac:dyDescent="0.25">
      <c r="A95" s="98" t="s">
        <v>229</v>
      </c>
      <c r="B95" s="99">
        <v>11503.034180000001</v>
      </c>
      <c r="C95" s="99">
        <v>11701.48047</v>
      </c>
      <c r="D95" s="99">
        <v>11871.42432</v>
      </c>
      <c r="E95" s="99">
        <v>11993.340819999999</v>
      </c>
      <c r="F95" s="99">
        <v>12013.003909999999</v>
      </c>
      <c r="G95" s="99">
        <v>11927.452149999999</v>
      </c>
      <c r="H95" s="99">
        <v>11900.39502</v>
      </c>
      <c r="I95" s="99">
        <v>11851.757809999999</v>
      </c>
      <c r="J95" s="99">
        <v>11795.0083</v>
      </c>
      <c r="K95" s="99">
        <v>11783.51172</v>
      </c>
      <c r="L95" s="99">
        <v>11834.333500000001</v>
      </c>
      <c r="M95" s="99">
        <v>11912.164059999999</v>
      </c>
      <c r="N95" s="99">
        <v>11937.601559999999</v>
      </c>
      <c r="O95" s="99">
        <v>11942.14258</v>
      </c>
      <c r="P95" s="99">
        <v>11978.67383</v>
      </c>
      <c r="Q95" s="99">
        <v>12065.087890000001</v>
      </c>
      <c r="R95" s="98"/>
      <c r="S95" s="98"/>
      <c r="T95" s="98"/>
      <c r="U95" s="98"/>
      <c r="V95" s="98"/>
      <c r="W95" s="98"/>
      <c r="X95" s="98"/>
      <c r="Y95" s="98"/>
      <c r="Z95" s="98"/>
    </row>
    <row r="96" spans="1:26" x14ac:dyDescent="0.25">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spans="1:26" x14ac:dyDescent="0.25">
      <c r="A97" s="100" t="s">
        <v>245</v>
      </c>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spans="1:26" x14ac:dyDescent="0.25">
      <c r="A98" s="98" t="s">
        <v>227</v>
      </c>
      <c r="B98" s="99">
        <v>19086.787110000001</v>
      </c>
      <c r="C98" s="99">
        <v>19428.753909999999</v>
      </c>
      <c r="D98" s="99">
        <v>19755.162110000001</v>
      </c>
      <c r="E98" s="99">
        <v>20029.945309999999</v>
      </c>
      <c r="F98" s="99">
        <v>20178.121090000001</v>
      </c>
      <c r="G98" s="99">
        <v>20188.966799999998</v>
      </c>
      <c r="H98" s="99">
        <v>20220.511719999999</v>
      </c>
      <c r="I98" s="99">
        <v>20257.61133</v>
      </c>
      <c r="J98" s="99">
        <v>20328.876950000002</v>
      </c>
      <c r="K98" s="99">
        <v>20522.277340000001</v>
      </c>
      <c r="L98" s="99">
        <v>20854.316409999999</v>
      </c>
      <c r="M98" s="99">
        <v>21168.847659999999</v>
      </c>
      <c r="N98" s="99">
        <v>21483.566409999999</v>
      </c>
      <c r="O98" s="99">
        <v>21800.648440000001</v>
      </c>
      <c r="P98" s="99">
        <v>22086.650389999999</v>
      </c>
      <c r="Q98" s="99">
        <v>22330.29492</v>
      </c>
      <c r="R98" s="98"/>
      <c r="S98" s="98"/>
      <c r="T98" s="98"/>
      <c r="U98" s="98"/>
      <c r="V98" s="98"/>
      <c r="W98" s="98"/>
      <c r="X98" s="98"/>
      <c r="Y98" s="98"/>
      <c r="Z98" s="98"/>
    </row>
    <row r="99" spans="1:26" x14ac:dyDescent="0.25">
      <c r="A99" s="98" t="s">
        <v>228</v>
      </c>
      <c r="B99" s="99">
        <v>21058.470700000002</v>
      </c>
      <c r="C99" s="99">
        <v>21370.050780000001</v>
      </c>
      <c r="D99" s="99">
        <v>21664.775389999999</v>
      </c>
      <c r="E99" s="99">
        <v>21909.759770000001</v>
      </c>
      <c r="F99" s="99">
        <v>22041.98242</v>
      </c>
      <c r="G99" s="99">
        <v>22054.160159999999</v>
      </c>
      <c r="H99" s="99">
        <v>22082.699219999999</v>
      </c>
      <c r="I99" s="99">
        <v>22115.498049999998</v>
      </c>
      <c r="J99" s="99">
        <v>22186.742190000001</v>
      </c>
      <c r="K99" s="99">
        <v>22390.70508</v>
      </c>
      <c r="L99" s="99">
        <v>22744.816409999999</v>
      </c>
      <c r="M99" s="99">
        <v>23086.177729999999</v>
      </c>
      <c r="N99" s="99">
        <v>23426.390630000002</v>
      </c>
      <c r="O99" s="99">
        <v>23769.783200000002</v>
      </c>
      <c r="P99" s="99">
        <v>24084.783200000002</v>
      </c>
      <c r="Q99" s="99">
        <v>24359.712889999999</v>
      </c>
      <c r="R99" s="98"/>
      <c r="S99" s="98"/>
      <c r="T99" s="98"/>
      <c r="U99" s="98"/>
      <c r="V99" s="98"/>
      <c r="W99" s="98"/>
      <c r="X99" s="98"/>
      <c r="Y99" s="98"/>
      <c r="Z99" s="98"/>
    </row>
    <row r="100" spans="1:26" x14ac:dyDescent="0.25">
      <c r="A100" s="98" t="s">
        <v>229</v>
      </c>
      <c r="B100" s="99">
        <v>40145.257810000003</v>
      </c>
      <c r="C100" s="99">
        <v>40798.804689999997</v>
      </c>
      <c r="D100" s="99">
        <v>41419.9375</v>
      </c>
      <c r="E100" s="99">
        <v>41939.70508</v>
      </c>
      <c r="F100" s="99">
        <v>42220.103519999997</v>
      </c>
      <c r="G100" s="99">
        <v>42243.126949999998</v>
      </c>
      <c r="H100" s="99">
        <v>42303.210939999997</v>
      </c>
      <c r="I100" s="99">
        <v>42373.109380000002</v>
      </c>
      <c r="J100" s="99">
        <v>42515.619140000003</v>
      </c>
      <c r="K100" s="99">
        <v>42912.98242</v>
      </c>
      <c r="L100" s="99">
        <v>43599.132810000003</v>
      </c>
      <c r="M100" s="99">
        <v>44255.025390000003</v>
      </c>
      <c r="N100" s="99">
        <v>44909.957029999998</v>
      </c>
      <c r="O100" s="99">
        <v>45570.431640000003</v>
      </c>
      <c r="P100" s="99">
        <v>46171.433590000001</v>
      </c>
      <c r="Q100" s="99">
        <v>46690.007810000003</v>
      </c>
      <c r="R100" s="98"/>
      <c r="S100" s="98"/>
      <c r="T100" s="98"/>
      <c r="U100" s="98"/>
      <c r="V100" s="98"/>
      <c r="W100" s="98"/>
      <c r="X100" s="98"/>
      <c r="Y100" s="98"/>
      <c r="Z100" s="98"/>
    </row>
    <row r="101" spans="1:26" x14ac:dyDescent="0.25">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spans="1:26" x14ac:dyDescent="0.25">
      <c r="A102" s="100" t="s">
        <v>246</v>
      </c>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spans="1:26" x14ac:dyDescent="0.25">
      <c r="A103" s="98" t="s">
        <v>227</v>
      </c>
      <c r="B103" s="99">
        <v>2835.4914549999999</v>
      </c>
      <c r="C103" s="99">
        <v>3037.0112300000001</v>
      </c>
      <c r="D103" s="99">
        <v>3244.8698730000001</v>
      </c>
      <c r="E103" s="99">
        <v>3456.3759770000001</v>
      </c>
      <c r="F103" s="99">
        <v>3665.7595209999999</v>
      </c>
      <c r="G103" s="99">
        <v>3870.444336</v>
      </c>
      <c r="H103" s="99">
        <v>4081.2495119999999</v>
      </c>
      <c r="I103" s="99">
        <v>4295.7504879999997</v>
      </c>
      <c r="J103" s="99">
        <v>4510.720703</v>
      </c>
      <c r="K103" s="99">
        <v>4721.9497069999998</v>
      </c>
      <c r="L103" s="99">
        <v>4928.5590819999998</v>
      </c>
      <c r="M103" s="99">
        <v>5141.8520509999998</v>
      </c>
      <c r="N103" s="99">
        <v>5360.1748049999997</v>
      </c>
      <c r="O103" s="99">
        <v>5585.0288090000004</v>
      </c>
      <c r="P103" s="99">
        <v>5821.4130859999996</v>
      </c>
      <c r="Q103" s="99">
        <v>6070.0463870000003</v>
      </c>
      <c r="R103" s="98"/>
      <c r="S103" s="98"/>
      <c r="T103" s="98"/>
      <c r="U103" s="98"/>
      <c r="V103" s="98"/>
      <c r="W103" s="98"/>
      <c r="X103" s="98"/>
      <c r="Y103" s="98"/>
      <c r="Z103" s="98"/>
    </row>
    <row r="104" spans="1:26" x14ac:dyDescent="0.25">
      <c r="A104" s="98" t="s">
        <v>228</v>
      </c>
      <c r="B104" s="99">
        <v>2619.8015140000002</v>
      </c>
      <c r="C104" s="99">
        <v>2818.8557129999999</v>
      </c>
      <c r="D104" s="99">
        <v>3024.75</v>
      </c>
      <c r="E104" s="99">
        <v>3234.8291020000001</v>
      </c>
      <c r="F104" s="99">
        <v>3443.8103030000002</v>
      </c>
      <c r="G104" s="99">
        <v>3649.1027829999998</v>
      </c>
      <c r="H104" s="99">
        <v>3860.5432129999999</v>
      </c>
      <c r="I104" s="99">
        <v>4076.1896969999998</v>
      </c>
      <c r="J104" s="99">
        <v>4293.1557620000003</v>
      </c>
      <c r="K104" s="99">
        <v>4507.6083980000003</v>
      </c>
      <c r="L104" s="99">
        <v>4718.5043949999999</v>
      </c>
      <c r="M104" s="99">
        <v>4935.8813479999999</v>
      </c>
      <c r="N104" s="99">
        <v>5158.8193359999996</v>
      </c>
      <c r="O104" s="99">
        <v>5388.3413090000004</v>
      </c>
      <c r="P104" s="99">
        <v>5628.4853519999997</v>
      </c>
      <c r="Q104" s="99">
        <v>5879.5976559999999</v>
      </c>
      <c r="R104" s="98"/>
      <c r="S104" s="98"/>
      <c r="T104" s="98"/>
      <c r="U104" s="98"/>
      <c r="V104" s="98"/>
      <c r="W104" s="98"/>
      <c r="X104" s="98"/>
      <c r="Y104" s="98"/>
      <c r="Z104" s="98"/>
    </row>
    <row r="105" spans="1:26" x14ac:dyDescent="0.25">
      <c r="A105" s="98" t="s">
        <v>229</v>
      </c>
      <c r="B105" s="99">
        <v>5455.2929690000001</v>
      </c>
      <c r="C105" s="99">
        <v>5855.866943</v>
      </c>
      <c r="D105" s="99">
        <v>6269.6198729999996</v>
      </c>
      <c r="E105" s="99">
        <v>6691.205078</v>
      </c>
      <c r="F105" s="99">
        <v>7109.5698240000002</v>
      </c>
      <c r="G105" s="99">
        <v>7519.5471189999998</v>
      </c>
      <c r="H105" s="99">
        <v>7941.7927250000002</v>
      </c>
      <c r="I105" s="99">
        <v>8371.9401859999998</v>
      </c>
      <c r="J105" s="99">
        <v>8803.8764649999994</v>
      </c>
      <c r="K105" s="99">
        <v>9229.5581050000001</v>
      </c>
      <c r="L105" s="99">
        <v>9647.0634769999997</v>
      </c>
      <c r="M105" s="99">
        <v>10077.733399999999</v>
      </c>
      <c r="N105" s="99">
        <v>10518.994140000001</v>
      </c>
      <c r="O105" s="99">
        <v>10973.37012</v>
      </c>
      <c r="P105" s="99">
        <v>11449.898440000001</v>
      </c>
      <c r="Q105" s="99">
        <v>11949.644039999999</v>
      </c>
      <c r="R105" s="98"/>
      <c r="S105" s="98"/>
      <c r="T105" s="98"/>
      <c r="U105" s="98"/>
      <c r="V105" s="98"/>
      <c r="W105" s="98"/>
      <c r="X105" s="98"/>
      <c r="Y105" s="98"/>
      <c r="Z105" s="98"/>
    </row>
    <row r="106" spans="1:26" x14ac:dyDescent="0.25">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spans="1:26" x14ac:dyDescent="0.25">
      <c r="A107" s="100" t="s">
        <v>247</v>
      </c>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spans="1:26" x14ac:dyDescent="0.25">
      <c r="A108" s="98" t="s">
        <v>227</v>
      </c>
      <c r="B108" s="99">
        <v>2920.3754880000001</v>
      </c>
      <c r="C108" s="99">
        <v>3123.7148440000001</v>
      </c>
      <c r="D108" s="99">
        <v>3336.8107909999999</v>
      </c>
      <c r="E108" s="99">
        <v>3558.251953</v>
      </c>
      <c r="F108" s="99">
        <v>3786.4736330000001</v>
      </c>
      <c r="G108" s="99">
        <v>4019.2973630000001</v>
      </c>
      <c r="H108" s="99">
        <v>4261.4135740000002</v>
      </c>
      <c r="I108" s="99">
        <v>4510.5551759999998</v>
      </c>
      <c r="J108" s="99">
        <v>4762.5922849999997</v>
      </c>
      <c r="K108" s="99">
        <v>5010.0024409999996</v>
      </c>
      <c r="L108" s="99">
        <v>5249.8544920000004</v>
      </c>
      <c r="M108" s="99">
        <v>5500.1787109999996</v>
      </c>
      <c r="N108" s="99">
        <v>5757.7602539999998</v>
      </c>
      <c r="O108" s="99">
        <v>6021.0039059999999</v>
      </c>
      <c r="P108" s="99">
        <v>6290.2338870000003</v>
      </c>
      <c r="Q108" s="99">
        <v>6564.5947269999997</v>
      </c>
      <c r="R108" s="98"/>
      <c r="S108" s="98"/>
      <c r="T108" s="98"/>
      <c r="U108" s="98"/>
      <c r="V108" s="98"/>
      <c r="W108" s="98"/>
      <c r="X108" s="98"/>
      <c r="Y108" s="98"/>
      <c r="Z108" s="98"/>
    </row>
    <row r="109" spans="1:26" x14ac:dyDescent="0.25">
      <c r="A109" s="98" t="s">
        <v>228</v>
      </c>
      <c r="B109" s="99">
        <v>2895.123779</v>
      </c>
      <c r="C109" s="99">
        <v>3102.1047359999998</v>
      </c>
      <c r="D109" s="99">
        <v>3319.6948240000002</v>
      </c>
      <c r="E109" s="99">
        <v>3546.2109380000002</v>
      </c>
      <c r="F109" s="99">
        <v>3779.665039</v>
      </c>
      <c r="G109" s="99">
        <v>4017.5876459999999</v>
      </c>
      <c r="H109" s="99">
        <v>4264.9311520000001</v>
      </c>
      <c r="I109" s="99">
        <v>4520.0927730000003</v>
      </c>
      <c r="J109" s="99">
        <v>4778.529297</v>
      </c>
      <c r="K109" s="99">
        <v>5032.0239259999998</v>
      </c>
      <c r="L109" s="99">
        <v>5277.2211909999996</v>
      </c>
      <c r="M109" s="99">
        <v>5533.0620120000003</v>
      </c>
      <c r="N109" s="99">
        <v>5796.9658200000003</v>
      </c>
      <c r="O109" s="99">
        <v>6066.7558589999999</v>
      </c>
      <c r="P109" s="99">
        <v>6341.9106449999999</v>
      </c>
      <c r="Q109" s="99">
        <v>6621.1254879999997</v>
      </c>
      <c r="R109" s="98"/>
      <c r="S109" s="98"/>
      <c r="T109" s="98"/>
      <c r="U109" s="98"/>
      <c r="V109" s="98"/>
      <c r="W109" s="98"/>
      <c r="X109" s="98"/>
      <c r="Y109" s="98"/>
      <c r="Z109" s="98"/>
    </row>
    <row r="110" spans="1:26" x14ac:dyDescent="0.25">
      <c r="A110" s="98" t="s">
        <v>229</v>
      </c>
      <c r="B110" s="99">
        <v>5815.4992679999996</v>
      </c>
      <c r="C110" s="99">
        <v>6225.8195800000003</v>
      </c>
      <c r="D110" s="99">
        <v>6656.505615</v>
      </c>
      <c r="E110" s="99">
        <v>7104.4628910000001</v>
      </c>
      <c r="F110" s="99">
        <v>7566.138672</v>
      </c>
      <c r="G110" s="99">
        <v>8036.88501</v>
      </c>
      <c r="H110" s="99">
        <v>8526.3447269999997</v>
      </c>
      <c r="I110" s="99">
        <v>9030.6479490000002</v>
      </c>
      <c r="J110" s="99">
        <v>9541.1215819999998</v>
      </c>
      <c r="K110" s="99">
        <v>10042.02637</v>
      </c>
      <c r="L110" s="99">
        <v>10527.07568</v>
      </c>
      <c r="M110" s="99">
        <v>11033.24072</v>
      </c>
      <c r="N110" s="99">
        <v>11554.726070000001</v>
      </c>
      <c r="O110" s="99">
        <v>12087.759770000001</v>
      </c>
      <c r="P110" s="99">
        <v>12632.14453</v>
      </c>
      <c r="Q110" s="99">
        <v>13185.720209999999</v>
      </c>
      <c r="R110" s="98"/>
      <c r="S110" s="98"/>
      <c r="T110" s="98"/>
      <c r="U110" s="98"/>
      <c r="V110" s="98"/>
      <c r="W110" s="98"/>
      <c r="X110" s="98"/>
      <c r="Y110" s="98"/>
      <c r="Z110" s="98"/>
    </row>
    <row r="111" spans="1:26" x14ac:dyDescent="0.25">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spans="1:26" x14ac:dyDescent="0.25">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spans="1:26" x14ac:dyDescent="0.25">
      <c r="A113" s="100" t="s">
        <v>248</v>
      </c>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spans="1:26" x14ac:dyDescent="0.25">
      <c r="A114" s="98" t="s">
        <v>227</v>
      </c>
      <c r="B114" s="99">
        <v>73657.523440000004</v>
      </c>
      <c r="C114" s="99">
        <v>74875.242190000004</v>
      </c>
      <c r="D114" s="99">
        <v>76103.625</v>
      </c>
      <c r="E114" s="99">
        <v>77299.078129999994</v>
      </c>
      <c r="F114" s="99">
        <v>78346.40625</v>
      </c>
      <c r="G114" s="99">
        <v>79208</v>
      </c>
      <c r="H114" s="99">
        <v>80118.257809999996</v>
      </c>
      <c r="I114" s="99">
        <v>80964.8125</v>
      </c>
      <c r="J114" s="99">
        <v>81679.007809999996</v>
      </c>
      <c r="K114" s="99">
        <v>82182.007809999996</v>
      </c>
      <c r="L114" s="99">
        <v>82459.953129999994</v>
      </c>
      <c r="M114" s="99">
        <v>82779.828129999994</v>
      </c>
      <c r="N114" s="99">
        <v>83005.070309999996</v>
      </c>
      <c r="O114" s="99">
        <v>83139.398440000004</v>
      </c>
      <c r="P114" s="99">
        <v>83166.117190000004</v>
      </c>
      <c r="Q114" s="99">
        <v>83093.585940000004</v>
      </c>
      <c r="R114" s="98"/>
      <c r="S114" s="98"/>
      <c r="T114" s="98"/>
      <c r="U114" s="98"/>
      <c r="V114" s="98"/>
      <c r="W114" s="98"/>
      <c r="X114" s="98"/>
      <c r="Y114" s="98"/>
      <c r="Z114" s="98"/>
    </row>
    <row r="115" spans="1:26" x14ac:dyDescent="0.25">
      <c r="A115" s="98" t="s">
        <v>228</v>
      </c>
      <c r="B115" s="99">
        <v>77792.398440000004</v>
      </c>
      <c r="C115" s="99">
        <v>79082.28125</v>
      </c>
      <c r="D115" s="99">
        <v>80385.351559999996</v>
      </c>
      <c r="E115" s="99">
        <v>81643.78125</v>
      </c>
      <c r="F115" s="99">
        <v>82715.367190000004</v>
      </c>
      <c r="G115" s="99">
        <v>83549.367190000004</v>
      </c>
      <c r="H115" s="99">
        <v>84426.257809999996</v>
      </c>
      <c r="I115" s="99">
        <v>85211.351559999996</v>
      </c>
      <c r="J115" s="99">
        <v>85864.773440000004</v>
      </c>
      <c r="K115" s="99">
        <v>86330.726559999996</v>
      </c>
      <c r="L115" s="99">
        <v>86601.59375</v>
      </c>
      <c r="M115" s="99">
        <v>86891.328129999994</v>
      </c>
      <c r="N115" s="99">
        <v>87113.8125</v>
      </c>
      <c r="O115" s="99">
        <v>87212.429690000004</v>
      </c>
      <c r="P115" s="99">
        <v>87186.328129999994</v>
      </c>
      <c r="Q115" s="99">
        <v>87051.726559999996</v>
      </c>
      <c r="R115" s="98"/>
      <c r="S115" s="98"/>
      <c r="T115" s="98"/>
      <c r="U115" s="98"/>
      <c r="V115" s="98"/>
      <c r="W115" s="98"/>
      <c r="X115" s="98"/>
      <c r="Y115" s="98"/>
      <c r="Z115" s="98"/>
    </row>
    <row r="116" spans="1:26" x14ac:dyDescent="0.25">
      <c r="A116" s="98" t="s">
        <v>229</v>
      </c>
      <c r="B116" s="99">
        <v>151449.92189999999</v>
      </c>
      <c r="C116" s="99">
        <v>153957.52340000001</v>
      </c>
      <c r="D116" s="99">
        <v>156488.97659999999</v>
      </c>
      <c r="E116" s="99">
        <v>158942.85939999999</v>
      </c>
      <c r="F116" s="99">
        <v>161061.77340000001</v>
      </c>
      <c r="G116" s="99">
        <v>162757.36720000001</v>
      </c>
      <c r="H116" s="99">
        <v>164544.51560000001</v>
      </c>
      <c r="I116" s="99">
        <v>166176.16409999999</v>
      </c>
      <c r="J116" s="99">
        <v>167543.7813</v>
      </c>
      <c r="K116" s="99">
        <v>168512.73439999999</v>
      </c>
      <c r="L116" s="99">
        <v>169061.54689999999</v>
      </c>
      <c r="M116" s="99">
        <v>169671.1563</v>
      </c>
      <c r="N116" s="99">
        <v>170118.88279999999</v>
      </c>
      <c r="O116" s="99">
        <v>170351.82810000001</v>
      </c>
      <c r="P116" s="99">
        <v>170352.44529999999</v>
      </c>
      <c r="Q116" s="99">
        <v>170145.3125</v>
      </c>
      <c r="R116" s="98"/>
      <c r="S116" s="98"/>
      <c r="T116" s="98"/>
      <c r="U116" s="98"/>
      <c r="V116" s="98"/>
      <c r="W116" s="98"/>
      <c r="X116" s="98"/>
      <c r="Y116" s="98"/>
      <c r="Z116" s="98"/>
    </row>
    <row r="117" spans="1:26" x14ac:dyDescent="0.25">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spans="1:26" x14ac:dyDescent="0.25">
      <c r="A118" s="100" t="s">
        <v>249</v>
      </c>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spans="1:26" x14ac:dyDescent="0.25">
      <c r="A119" s="98" t="s">
        <v>227</v>
      </c>
      <c r="B119" s="99">
        <v>12815.10254</v>
      </c>
      <c r="C119" s="99">
        <v>13329.42871</v>
      </c>
      <c r="D119" s="99">
        <v>13866.329100000001</v>
      </c>
      <c r="E119" s="99">
        <v>14423.56445</v>
      </c>
      <c r="F119" s="99">
        <v>15000.24512</v>
      </c>
      <c r="G119" s="99">
        <v>15593.233399999999</v>
      </c>
      <c r="H119" s="99">
        <v>16197.662109999999</v>
      </c>
      <c r="I119" s="99">
        <v>16823.14258</v>
      </c>
      <c r="J119" s="99">
        <v>17462.115229999999</v>
      </c>
      <c r="K119" s="99">
        <v>18102.238280000001</v>
      </c>
      <c r="L119" s="99">
        <v>18734.685549999998</v>
      </c>
      <c r="M119" s="99">
        <v>19378.167969999999</v>
      </c>
      <c r="N119" s="99">
        <v>20031.472659999999</v>
      </c>
      <c r="O119" s="99">
        <v>20681.537110000001</v>
      </c>
      <c r="P119" s="99">
        <v>21307.957030000001</v>
      </c>
      <c r="Q119" s="99">
        <v>21904.402340000001</v>
      </c>
      <c r="R119" s="98"/>
      <c r="S119" s="98"/>
      <c r="T119" s="98"/>
      <c r="U119" s="98"/>
      <c r="V119" s="98"/>
      <c r="W119" s="98"/>
      <c r="X119" s="98"/>
      <c r="Y119" s="98"/>
      <c r="Z119" s="98"/>
    </row>
    <row r="120" spans="1:26" x14ac:dyDescent="0.25">
      <c r="A120" s="98" t="s">
        <v>228</v>
      </c>
      <c r="B120" s="99">
        <v>12713.974609999999</v>
      </c>
      <c r="C120" s="99">
        <v>13234.849609999999</v>
      </c>
      <c r="D120" s="99">
        <v>13775.447270000001</v>
      </c>
      <c r="E120" s="99">
        <v>14336.02637</v>
      </c>
      <c r="F120" s="99">
        <v>14922.427729999999</v>
      </c>
      <c r="G120" s="99">
        <v>15533.566409999999</v>
      </c>
      <c r="H120" s="99">
        <v>16153.793949999999</v>
      </c>
      <c r="I120" s="99">
        <v>16795.23633</v>
      </c>
      <c r="J120" s="99">
        <v>17450.125</v>
      </c>
      <c r="K120" s="99">
        <v>18103.53125</v>
      </c>
      <c r="L120" s="99">
        <v>18745.76367</v>
      </c>
      <c r="M120" s="99">
        <v>19401.072270000001</v>
      </c>
      <c r="N120" s="99">
        <v>20066.66992</v>
      </c>
      <c r="O120" s="99">
        <v>20730.429690000001</v>
      </c>
      <c r="P120" s="99">
        <v>21374.95508</v>
      </c>
      <c r="Q120" s="99">
        <v>21993.791020000001</v>
      </c>
      <c r="R120" s="98"/>
      <c r="S120" s="98"/>
      <c r="T120" s="98"/>
      <c r="U120" s="98"/>
      <c r="V120" s="98"/>
      <c r="W120" s="98"/>
      <c r="X120" s="98"/>
      <c r="Y120" s="98"/>
      <c r="Z120" s="98"/>
    </row>
    <row r="121" spans="1:26" x14ac:dyDescent="0.25">
      <c r="A121" s="98" t="s">
        <v>229</v>
      </c>
      <c r="B121" s="99">
        <v>25529.077150000001</v>
      </c>
      <c r="C121" s="99">
        <v>26564.278320000001</v>
      </c>
      <c r="D121" s="99">
        <v>27641.77637</v>
      </c>
      <c r="E121" s="99">
        <v>28759.590820000001</v>
      </c>
      <c r="F121" s="99">
        <v>29922.672849999999</v>
      </c>
      <c r="G121" s="99">
        <v>31126.799800000001</v>
      </c>
      <c r="H121" s="99">
        <v>32351.456050000001</v>
      </c>
      <c r="I121" s="99">
        <v>33618.378909999999</v>
      </c>
      <c r="J121" s="99">
        <v>34912.240230000003</v>
      </c>
      <c r="K121" s="99">
        <v>36205.769529999998</v>
      </c>
      <c r="L121" s="99">
        <v>37480.449220000002</v>
      </c>
      <c r="M121" s="99">
        <v>38779.240230000003</v>
      </c>
      <c r="N121" s="99">
        <v>40098.14258</v>
      </c>
      <c r="O121" s="99">
        <v>41411.966800000002</v>
      </c>
      <c r="P121" s="99">
        <v>42682.912109999997</v>
      </c>
      <c r="Q121" s="99">
        <v>43898.193359999997</v>
      </c>
      <c r="R121" s="98"/>
      <c r="S121" s="98"/>
      <c r="T121" s="98"/>
      <c r="U121" s="98"/>
      <c r="V121" s="98"/>
      <c r="W121" s="98"/>
      <c r="X121" s="98"/>
      <c r="Y121" s="98"/>
      <c r="Z121" s="98"/>
    </row>
    <row r="122" spans="1:26" x14ac:dyDescent="0.25">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spans="1:26" x14ac:dyDescent="0.25">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spans="1:26" x14ac:dyDescent="0.25">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spans="1:26" x14ac:dyDescent="0.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spans="1:26" x14ac:dyDescent="0.25">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spans="1:26" x14ac:dyDescent="0.25">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spans="1:26" x14ac:dyDescent="0.25">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spans="1:26" x14ac:dyDescent="0.25">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spans="1:26" x14ac:dyDescent="0.25">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spans="1:26" x14ac:dyDescent="0.25">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spans="1:26" x14ac:dyDescent="0.25">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spans="1:26" x14ac:dyDescent="0.25">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spans="1:26" x14ac:dyDescent="0.25">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spans="1:26" x14ac:dyDescent="0.2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spans="1:26" x14ac:dyDescent="0.25">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spans="1:26" x14ac:dyDescent="0.25">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spans="1:26" x14ac:dyDescent="0.25">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spans="1:26" x14ac:dyDescent="0.25">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spans="1:26" x14ac:dyDescent="0.25">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spans="1:26" x14ac:dyDescent="0.25">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spans="1:26" x14ac:dyDescent="0.25">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spans="1:26" x14ac:dyDescent="0.25">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spans="1:26" x14ac:dyDescent="0.25">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spans="1:26" x14ac:dyDescent="0.2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spans="1:26" x14ac:dyDescent="0.25">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spans="1:26" x14ac:dyDescent="0.25">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spans="1:26" x14ac:dyDescent="0.25">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spans="1:26" x14ac:dyDescent="0.25">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spans="1:26" x14ac:dyDescent="0.25">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spans="1:26" x14ac:dyDescent="0.25">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spans="1:26" x14ac:dyDescent="0.25">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spans="1:26" x14ac:dyDescent="0.25">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spans="1:26" x14ac:dyDescent="0.25">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spans="1:26" x14ac:dyDescent="0.2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spans="1:26" x14ac:dyDescent="0.25">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spans="1:26" x14ac:dyDescent="0.25">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spans="1:26" x14ac:dyDescent="0.25">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spans="1:26" x14ac:dyDescent="0.25">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spans="1:26" x14ac:dyDescent="0.25">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spans="1:26" x14ac:dyDescent="0.25">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spans="1:26" x14ac:dyDescent="0.25">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spans="1:26" x14ac:dyDescent="0.25">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spans="1:26" x14ac:dyDescent="0.25">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spans="1:26" x14ac:dyDescent="0.2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spans="1:26" x14ac:dyDescent="0.25">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spans="1:26" x14ac:dyDescent="0.25">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spans="1:26" x14ac:dyDescent="0.25">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spans="1:26" x14ac:dyDescent="0.25">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spans="1:26" x14ac:dyDescent="0.25">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spans="1:26" x14ac:dyDescent="0.25">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spans="1:26" x14ac:dyDescent="0.25">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spans="1:26" x14ac:dyDescent="0.25">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spans="1:26" x14ac:dyDescent="0.25">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spans="1:26" x14ac:dyDescent="0.2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spans="1:26" x14ac:dyDescent="0.25">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spans="1:26" x14ac:dyDescent="0.25">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spans="1:26" x14ac:dyDescent="0.25">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spans="1:26" x14ac:dyDescent="0.25">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spans="1:26" x14ac:dyDescent="0.25">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spans="1:26" x14ac:dyDescent="0.25">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spans="1:26" x14ac:dyDescent="0.25">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spans="1:26" x14ac:dyDescent="0.25">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spans="1:26" x14ac:dyDescent="0.25">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spans="1:26" x14ac:dyDescent="0.2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spans="1:26" x14ac:dyDescent="0.25">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spans="1:26" x14ac:dyDescent="0.25">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spans="1:26" x14ac:dyDescent="0.25">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spans="1:26" x14ac:dyDescent="0.25">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spans="1:26" x14ac:dyDescent="0.25">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spans="1:26" x14ac:dyDescent="0.25">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spans="1:26" x14ac:dyDescent="0.25">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spans="1:26" x14ac:dyDescent="0.25">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spans="1:26" x14ac:dyDescent="0.25">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spans="1:26" x14ac:dyDescent="0.2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spans="1:26" x14ac:dyDescent="0.25">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spans="1:26" x14ac:dyDescent="0.25">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spans="1:26" x14ac:dyDescent="0.25">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spans="1:26" x14ac:dyDescent="0.25">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spans="1:26" x14ac:dyDescent="0.25">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spans="1:26" x14ac:dyDescent="0.25">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spans="1:26" x14ac:dyDescent="0.25">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spans="1:26" x14ac:dyDescent="0.25">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spans="1:26" x14ac:dyDescent="0.25">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spans="1:26" x14ac:dyDescent="0.2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spans="1:26" x14ac:dyDescent="0.25">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spans="1:26" x14ac:dyDescent="0.25">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spans="1:26" x14ac:dyDescent="0.25">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spans="1:26" x14ac:dyDescent="0.25">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spans="1:26" x14ac:dyDescent="0.25">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spans="1:26" x14ac:dyDescent="0.25">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spans="1:26" x14ac:dyDescent="0.25">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spans="1:26" x14ac:dyDescent="0.25">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spans="1:26" x14ac:dyDescent="0.25">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spans="1:26" x14ac:dyDescent="0.2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spans="1:26" x14ac:dyDescent="0.25">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spans="1:26" x14ac:dyDescent="0.25">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spans="1:26" x14ac:dyDescent="0.25">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spans="1:26" x14ac:dyDescent="0.25">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spans="1:26" x14ac:dyDescent="0.25">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spans="1:26" x14ac:dyDescent="0.25">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spans="1:26" x14ac:dyDescent="0.25">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spans="1:26" x14ac:dyDescent="0.25">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spans="1:26" x14ac:dyDescent="0.25">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spans="1:26" x14ac:dyDescent="0.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spans="1:26" x14ac:dyDescent="0.25">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spans="1:26" x14ac:dyDescent="0.25">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spans="1:26" x14ac:dyDescent="0.25">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spans="1:26" x14ac:dyDescent="0.25">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spans="1:26" x14ac:dyDescent="0.25">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spans="1:26" x14ac:dyDescent="0.25">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spans="1:26" x14ac:dyDescent="0.25">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spans="1:26" x14ac:dyDescent="0.25">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spans="1:26" x14ac:dyDescent="0.25">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spans="1:26" x14ac:dyDescent="0.2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spans="1:26" x14ac:dyDescent="0.25">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spans="1:26" x14ac:dyDescent="0.25">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spans="1:26" x14ac:dyDescent="0.25">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spans="1:26" x14ac:dyDescent="0.25">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spans="1:26" x14ac:dyDescent="0.25">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spans="1:26" x14ac:dyDescent="0.25">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spans="1:26" x14ac:dyDescent="0.25">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spans="1:26" x14ac:dyDescent="0.25">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spans="1:26" x14ac:dyDescent="0.25">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spans="1:26" x14ac:dyDescent="0.2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spans="1:26" x14ac:dyDescent="0.25">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spans="1:26" x14ac:dyDescent="0.25">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spans="1:26" x14ac:dyDescent="0.25">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spans="1:26" x14ac:dyDescent="0.25">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spans="1:26" x14ac:dyDescent="0.25">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spans="1:26" x14ac:dyDescent="0.25">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spans="1:26" x14ac:dyDescent="0.25">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spans="1:26" x14ac:dyDescent="0.25">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spans="1:26" x14ac:dyDescent="0.25">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spans="1:26" x14ac:dyDescent="0.2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spans="1:26" x14ac:dyDescent="0.25">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spans="1:26" x14ac:dyDescent="0.25">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spans="1:26" x14ac:dyDescent="0.25">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spans="1:26" x14ac:dyDescent="0.25">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spans="1:26" x14ac:dyDescent="0.25">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spans="1:26" x14ac:dyDescent="0.25">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spans="1:26" x14ac:dyDescent="0.25">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spans="1:26" x14ac:dyDescent="0.25">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spans="1:26" x14ac:dyDescent="0.25">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spans="1:26" x14ac:dyDescent="0.2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spans="1:26" x14ac:dyDescent="0.25">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spans="1:26" x14ac:dyDescent="0.25">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spans="1:26" x14ac:dyDescent="0.25">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spans="1:26" x14ac:dyDescent="0.25">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spans="1:26" x14ac:dyDescent="0.25">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spans="1:26" x14ac:dyDescent="0.25">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spans="1:26" x14ac:dyDescent="0.25">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spans="1:26" x14ac:dyDescent="0.25">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spans="1:26" x14ac:dyDescent="0.25">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spans="1:26" x14ac:dyDescent="0.2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spans="1:26" x14ac:dyDescent="0.25">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spans="1:26" x14ac:dyDescent="0.25">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spans="1:26" x14ac:dyDescent="0.25">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spans="1:26" x14ac:dyDescent="0.25">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spans="1:26" x14ac:dyDescent="0.25">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spans="1:26" x14ac:dyDescent="0.25">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spans="1:26" x14ac:dyDescent="0.25">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spans="1:26" x14ac:dyDescent="0.25">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spans="1:26" x14ac:dyDescent="0.25">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spans="1:26" x14ac:dyDescent="0.2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spans="1:26" x14ac:dyDescent="0.25">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spans="1:26" x14ac:dyDescent="0.25">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spans="1:26" x14ac:dyDescent="0.25">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spans="1:26" x14ac:dyDescent="0.25">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spans="1:26" x14ac:dyDescent="0.25">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spans="1:26" x14ac:dyDescent="0.25">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spans="1:26" x14ac:dyDescent="0.25">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spans="1:26" x14ac:dyDescent="0.25">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spans="1:26" x14ac:dyDescent="0.25">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spans="1:26" x14ac:dyDescent="0.2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spans="1:26" x14ac:dyDescent="0.25">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spans="1:26" x14ac:dyDescent="0.25">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spans="1:26" x14ac:dyDescent="0.25">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spans="1:26" x14ac:dyDescent="0.25">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spans="1:26" x14ac:dyDescent="0.25">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spans="1:26" x14ac:dyDescent="0.25">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spans="1:26" x14ac:dyDescent="0.25">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spans="1:26" x14ac:dyDescent="0.25">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spans="1:26" x14ac:dyDescent="0.25">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spans="1:26" x14ac:dyDescent="0.2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spans="1:26" x14ac:dyDescent="0.25">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spans="1:26" x14ac:dyDescent="0.25">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spans="1:26" x14ac:dyDescent="0.25">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spans="1:26" x14ac:dyDescent="0.25">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spans="1:26" x14ac:dyDescent="0.25">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spans="1:26" x14ac:dyDescent="0.25">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spans="1:26" x14ac:dyDescent="0.25">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spans="1:26" x14ac:dyDescent="0.25">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spans="1:26" x14ac:dyDescent="0.25">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spans="1:26" x14ac:dyDescent="0.2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spans="1:26" x14ac:dyDescent="0.25">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spans="1:26" x14ac:dyDescent="0.25">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spans="1:26" x14ac:dyDescent="0.25">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spans="1:26" x14ac:dyDescent="0.25">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spans="1:26" x14ac:dyDescent="0.25">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spans="1:26" x14ac:dyDescent="0.25">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spans="1:26" x14ac:dyDescent="0.25">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spans="1:26" x14ac:dyDescent="0.25">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spans="1:26" x14ac:dyDescent="0.25">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spans="1:26" x14ac:dyDescent="0.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spans="1:26" x14ac:dyDescent="0.25">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spans="1:26" x14ac:dyDescent="0.25">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spans="1:26" x14ac:dyDescent="0.25">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spans="1:26" x14ac:dyDescent="0.25">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spans="1:26" x14ac:dyDescent="0.25">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spans="1:26" x14ac:dyDescent="0.25">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spans="1:26" x14ac:dyDescent="0.25">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spans="1:26" x14ac:dyDescent="0.25">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spans="1:26" x14ac:dyDescent="0.25">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spans="1:26" x14ac:dyDescent="0.2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spans="1:26" x14ac:dyDescent="0.25">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spans="1:26" x14ac:dyDescent="0.25">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spans="1:26" x14ac:dyDescent="0.25">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spans="1:26" x14ac:dyDescent="0.25">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spans="1:26" x14ac:dyDescent="0.25">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spans="1:26" x14ac:dyDescent="0.25">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spans="1:26" x14ac:dyDescent="0.25">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spans="1:26" x14ac:dyDescent="0.25">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spans="1:26" x14ac:dyDescent="0.25">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spans="1:26" x14ac:dyDescent="0.2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spans="1:26" x14ac:dyDescent="0.25">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spans="1:26" x14ac:dyDescent="0.25">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spans="1:26" x14ac:dyDescent="0.25">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spans="1:26" x14ac:dyDescent="0.25">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spans="1:26" x14ac:dyDescent="0.25">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spans="1:26" x14ac:dyDescent="0.25">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spans="1:26" x14ac:dyDescent="0.25">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spans="1:26" x14ac:dyDescent="0.25">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spans="1:26" x14ac:dyDescent="0.25">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spans="1:26" x14ac:dyDescent="0.2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spans="1:26" x14ac:dyDescent="0.25">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spans="1:26" x14ac:dyDescent="0.25">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spans="1:26" x14ac:dyDescent="0.25">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spans="1:26" x14ac:dyDescent="0.25">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spans="1:26" x14ac:dyDescent="0.25">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spans="1:26" x14ac:dyDescent="0.25">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spans="1:26" x14ac:dyDescent="0.25">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spans="1:26" x14ac:dyDescent="0.25">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spans="1:26" x14ac:dyDescent="0.25">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spans="1:26" x14ac:dyDescent="0.2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spans="1:26" x14ac:dyDescent="0.25">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spans="1:26" x14ac:dyDescent="0.25">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spans="1:26" x14ac:dyDescent="0.25">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spans="1:26" x14ac:dyDescent="0.25">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spans="1:26" x14ac:dyDescent="0.25">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spans="1:26" x14ac:dyDescent="0.25">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spans="1:26" x14ac:dyDescent="0.25">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spans="1:26" x14ac:dyDescent="0.25">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spans="1:26" x14ac:dyDescent="0.25">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spans="1:26" x14ac:dyDescent="0.2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spans="1:26" x14ac:dyDescent="0.25">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spans="1:26" x14ac:dyDescent="0.25">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spans="1:26" x14ac:dyDescent="0.25">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spans="1:26" x14ac:dyDescent="0.25">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spans="1:26" x14ac:dyDescent="0.25">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spans="1:26" x14ac:dyDescent="0.25">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spans="1:26" x14ac:dyDescent="0.25">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spans="1:26" x14ac:dyDescent="0.25">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spans="1:26" x14ac:dyDescent="0.25">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spans="1:26" x14ac:dyDescent="0.2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spans="1:26" x14ac:dyDescent="0.25">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spans="1:26" x14ac:dyDescent="0.25">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spans="1:26" x14ac:dyDescent="0.25">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spans="1:26" x14ac:dyDescent="0.25">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spans="1:26" x14ac:dyDescent="0.25">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spans="1:26" x14ac:dyDescent="0.25">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spans="1:26" x14ac:dyDescent="0.25">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spans="1:26" x14ac:dyDescent="0.25">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spans="1:26" x14ac:dyDescent="0.25">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spans="1:26" x14ac:dyDescent="0.2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spans="1:26" x14ac:dyDescent="0.25">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spans="1:26" x14ac:dyDescent="0.25">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spans="1:26" x14ac:dyDescent="0.25">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spans="1:26" x14ac:dyDescent="0.25">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spans="1:26" x14ac:dyDescent="0.25">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spans="1:26" x14ac:dyDescent="0.25">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spans="1:26" x14ac:dyDescent="0.25">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spans="1:26" x14ac:dyDescent="0.25">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spans="1:26" x14ac:dyDescent="0.25">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spans="1:26" x14ac:dyDescent="0.2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spans="1:26" x14ac:dyDescent="0.25">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spans="1:26" x14ac:dyDescent="0.25">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spans="1:26" x14ac:dyDescent="0.25">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spans="1:26" x14ac:dyDescent="0.25">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spans="1:26" x14ac:dyDescent="0.25">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spans="1:26" x14ac:dyDescent="0.25">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spans="1:26" x14ac:dyDescent="0.25">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spans="1:26" x14ac:dyDescent="0.25">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spans="1:26" x14ac:dyDescent="0.25">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spans="1:26" x14ac:dyDescent="0.2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spans="1:26" x14ac:dyDescent="0.25">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spans="1:26" x14ac:dyDescent="0.25">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spans="1:26" x14ac:dyDescent="0.25">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spans="1:26" x14ac:dyDescent="0.25">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spans="1:26" x14ac:dyDescent="0.25">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spans="1:26" x14ac:dyDescent="0.25">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spans="1:26" x14ac:dyDescent="0.25">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spans="1:26" x14ac:dyDescent="0.25">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spans="1:26" x14ac:dyDescent="0.25">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spans="1:26" x14ac:dyDescent="0.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spans="1:26" x14ac:dyDescent="0.25">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spans="1:26" x14ac:dyDescent="0.25">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spans="1:26" x14ac:dyDescent="0.25">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spans="1:26" x14ac:dyDescent="0.25">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spans="1:26" x14ac:dyDescent="0.25">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spans="1:26" x14ac:dyDescent="0.25">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spans="1:26" x14ac:dyDescent="0.25">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spans="1:26" x14ac:dyDescent="0.25">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spans="1:26" x14ac:dyDescent="0.25">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spans="1:26" x14ac:dyDescent="0.2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spans="1:26" x14ac:dyDescent="0.25">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spans="1:26" x14ac:dyDescent="0.25">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spans="1:26" x14ac:dyDescent="0.25">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spans="1:26" x14ac:dyDescent="0.25">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spans="1:26" x14ac:dyDescent="0.25">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spans="1:26" x14ac:dyDescent="0.25">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spans="1:26" x14ac:dyDescent="0.25">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spans="1:26" x14ac:dyDescent="0.25">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spans="1:26" x14ac:dyDescent="0.25">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spans="1:26" x14ac:dyDescent="0.2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spans="1:26" x14ac:dyDescent="0.25">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spans="1:26" x14ac:dyDescent="0.25">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spans="1:26" x14ac:dyDescent="0.25">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spans="1:26" x14ac:dyDescent="0.25">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spans="1:26" x14ac:dyDescent="0.25">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spans="1:26" x14ac:dyDescent="0.25">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spans="1:26" x14ac:dyDescent="0.25">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spans="1:26" x14ac:dyDescent="0.25">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spans="1:26" x14ac:dyDescent="0.25">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spans="1:26" x14ac:dyDescent="0.2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spans="1:26" x14ac:dyDescent="0.25">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spans="1:26" x14ac:dyDescent="0.25">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spans="1:26" x14ac:dyDescent="0.25">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spans="1:26" x14ac:dyDescent="0.25">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spans="1:26" x14ac:dyDescent="0.25">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spans="1:26" x14ac:dyDescent="0.25">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spans="1:26" x14ac:dyDescent="0.25">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spans="1:26" x14ac:dyDescent="0.25">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spans="1:26" x14ac:dyDescent="0.25">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spans="1:26" x14ac:dyDescent="0.2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spans="1:26" x14ac:dyDescent="0.25">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spans="1:26" x14ac:dyDescent="0.25">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spans="1:26" x14ac:dyDescent="0.25">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spans="1:26" x14ac:dyDescent="0.25">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spans="1:26" x14ac:dyDescent="0.25">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spans="1:26" x14ac:dyDescent="0.25">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spans="1:26" x14ac:dyDescent="0.25">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spans="1:26" x14ac:dyDescent="0.25">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spans="1:26" x14ac:dyDescent="0.25">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spans="1:26" x14ac:dyDescent="0.2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spans="1:26" x14ac:dyDescent="0.25">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spans="1:26" x14ac:dyDescent="0.25">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spans="1:26" x14ac:dyDescent="0.25">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spans="1:26" x14ac:dyDescent="0.25">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spans="1:26" x14ac:dyDescent="0.25">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spans="1:26" x14ac:dyDescent="0.25">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spans="1:26" x14ac:dyDescent="0.25">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spans="1:26" x14ac:dyDescent="0.25">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spans="1:26" x14ac:dyDescent="0.25">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spans="1:26" x14ac:dyDescent="0.2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spans="1:26" x14ac:dyDescent="0.25">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spans="1:26" x14ac:dyDescent="0.25">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spans="1:26" x14ac:dyDescent="0.25">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spans="1:26" x14ac:dyDescent="0.25">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spans="1:26" x14ac:dyDescent="0.25">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spans="1:26" x14ac:dyDescent="0.25">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spans="1:26" x14ac:dyDescent="0.25">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spans="1:26" x14ac:dyDescent="0.25">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spans="1:26" x14ac:dyDescent="0.25">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spans="1:26" x14ac:dyDescent="0.2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spans="1:26" x14ac:dyDescent="0.25">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spans="1:26" x14ac:dyDescent="0.25">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spans="1:26" x14ac:dyDescent="0.25">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spans="1:26" x14ac:dyDescent="0.25">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spans="1:26" x14ac:dyDescent="0.25">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spans="1:26" x14ac:dyDescent="0.25">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spans="1:26" x14ac:dyDescent="0.25">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spans="1:26" x14ac:dyDescent="0.25">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spans="1:26" x14ac:dyDescent="0.25">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spans="1:26" x14ac:dyDescent="0.2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spans="1:26" x14ac:dyDescent="0.25">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spans="1:26" x14ac:dyDescent="0.25">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spans="1:26" x14ac:dyDescent="0.25">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spans="1:26" x14ac:dyDescent="0.25">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spans="1:26" x14ac:dyDescent="0.25">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spans="1:26" x14ac:dyDescent="0.25">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spans="1:26" x14ac:dyDescent="0.25">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spans="1:26" x14ac:dyDescent="0.25">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spans="1:26" x14ac:dyDescent="0.25">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spans="1:26" x14ac:dyDescent="0.2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spans="1:26" x14ac:dyDescent="0.25">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spans="1:26" x14ac:dyDescent="0.25">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spans="1:26" x14ac:dyDescent="0.25">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spans="1:26" x14ac:dyDescent="0.25">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spans="1:26" x14ac:dyDescent="0.25">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spans="1:26" x14ac:dyDescent="0.25">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spans="1:26" x14ac:dyDescent="0.25">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spans="1:26" x14ac:dyDescent="0.25">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spans="1:26" x14ac:dyDescent="0.25">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spans="1:26" x14ac:dyDescent="0.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spans="1:26" x14ac:dyDescent="0.25">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spans="1:26" x14ac:dyDescent="0.25">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spans="1:26" x14ac:dyDescent="0.25">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spans="1:26" x14ac:dyDescent="0.25">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spans="1:26" x14ac:dyDescent="0.25">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spans="1:26" x14ac:dyDescent="0.25">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spans="1:26" x14ac:dyDescent="0.25">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spans="1:26" x14ac:dyDescent="0.25">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spans="1:26" x14ac:dyDescent="0.25">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spans="1:26" x14ac:dyDescent="0.2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spans="1:26" x14ac:dyDescent="0.25">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spans="1:26" x14ac:dyDescent="0.25">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spans="1:26" x14ac:dyDescent="0.25">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spans="1:26" x14ac:dyDescent="0.25">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spans="1:26" x14ac:dyDescent="0.25">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spans="1:26" x14ac:dyDescent="0.25">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spans="1:26" x14ac:dyDescent="0.25">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spans="1:26" x14ac:dyDescent="0.25">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spans="1:26" x14ac:dyDescent="0.25">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spans="1:26" x14ac:dyDescent="0.2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spans="1:26" x14ac:dyDescent="0.25">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spans="1:26" x14ac:dyDescent="0.25">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spans="1:26" x14ac:dyDescent="0.25">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spans="1:26" x14ac:dyDescent="0.25">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spans="1:26" x14ac:dyDescent="0.25">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spans="1:26" x14ac:dyDescent="0.25">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spans="1:26" x14ac:dyDescent="0.25">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spans="1:26" x14ac:dyDescent="0.25">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spans="1:26" x14ac:dyDescent="0.25">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spans="1:26" x14ac:dyDescent="0.2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spans="1:26" x14ac:dyDescent="0.25">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spans="1:26" x14ac:dyDescent="0.25">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spans="1:26" x14ac:dyDescent="0.25">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spans="1:26" x14ac:dyDescent="0.25">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spans="1:26" x14ac:dyDescent="0.25">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spans="1:26" x14ac:dyDescent="0.25">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spans="1:26" x14ac:dyDescent="0.25">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spans="1:26" x14ac:dyDescent="0.25">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spans="1:26" x14ac:dyDescent="0.25">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spans="1:26" x14ac:dyDescent="0.2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spans="1:26" x14ac:dyDescent="0.25">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spans="1:26" x14ac:dyDescent="0.25">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spans="1:26" x14ac:dyDescent="0.25">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spans="1:26" x14ac:dyDescent="0.25">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spans="1:26" x14ac:dyDescent="0.25">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spans="1:26" x14ac:dyDescent="0.25">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spans="1:26" x14ac:dyDescent="0.25">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spans="1:26" x14ac:dyDescent="0.25">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spans="1:26" x14ac:dyDescent="0.25">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spans="1:26" x14ac:dyDescent="0.2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spans="1:26" x14ac:dyDescent="0.25">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spans="1:26" x14ac:dyDescent="0.25">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spans="1:26" x14ac:dyDescent="0.25">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spans="1:26" x14ac:dyDescent="0.25">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spans="1:26" x14ac:dyDescent="0.25">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spans="1:26" x14ac:dyDescent="0.25">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spans="1:26" x14ac:dyDescent="0.25">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spans="1:26" x14ac:dyDescent="0.25">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spans="1:26" x14ac:dyDescent="0.25">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spans="1:26" x14ac:dyDescent="0.2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spans="1:26" x14ac:dyDescent="0.25">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spans="1:26" x14ac:dyDescent="0.25">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spans="1:26" x14ac:dyDescent="0.25">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spans="1:26" x14ac:dyDescent="0.25">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spans="1:26" x14ac:dyDescent="0.25">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spans="1:26" x14ac:dyDescent="0.25">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spans="1:26" x14ac:dyDescent="0.25">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spans="1:26" x14ac:dyDescent="0.25">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spans="1:26" x14ac:dyDescent="0.25">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spans="1:26" x14ac:dyDescent="0.2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spans="1:26" x14ac:dyDescent="0.25">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spans="1:26" x14ac:dyDescent="0.25">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spans="1:26" x14ac:dyDescent="0.25">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spans="1:26" x14ac:dyDescent="0.25">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spans="1:26" x14ac:dyDescent="0.25">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spans="1:26" x14ac:dyDescent="0.25">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spans="1:26" x14ac:dyDescent="0.25">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spans="1:26" x14ac:dyDescent="0.25">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spans="1:26" x14ac:dyDescent="0.25">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spans="1:26" x14ac:dyDescent="0.2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spans="1:26" x14ac:dyDescent="0.25">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spans="1:26" x14ac:dyDescent="0.25">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spans="1:26" x14ac:dyDescent="0.25">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spans="1:26" x14ac:dyDescent="0.25">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spans="1:26" x14ac:dyDescent="0.25">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spans="1:26" x14ac:dyDescent="0.25">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spans="1:26" x14ac:dyDescent="0.25">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spans="1:26" x14ac:dyDescent="0.25">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spans="1:26" x14ac:dyDescent="0.25">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spans="1:26" x14ac:dyDescent="0.2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spans="1:26" x14ac:dyDescent="0.25">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spans="1:26" x14ac:dyDescent="0.25">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spans="1:26" x14ac:dyDescent="0.25">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spans="1:26" x14ac:dyDescent="0.25">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spans="1:26" x14ac:dyDescent="0.25">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spans="1:26" x14ac:dyDescent="0.25">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spans="1:26" x14ac:dyDescent="0.25">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spans="1:26" x14ac:dyDescent="0.25">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spans="1:26" x14ac:dyDescent="0.25">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spans="1:26" x14ac:dyDescent="0.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spans="1:26" x14ac:dyDescent="0.25">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spans="1:26" x14ac:dyDescent="0.25">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spans="1:26" x14ac:dyDescent="0.25">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spans="1:26" x14ac:dyDescent="0.25">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spans="1:26" x14ac:dyDescent="0.25">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spans="1:26" x14ac:dyDescent="0.25">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spans="1:26" x14ac:dyDescent="0.25">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spans="1:26" x14ac:dyDescent="0.25">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spans="1:26" x14ac:dyDescent="0.25">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spans="1:26" x14ac:dyDescent="0.2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spans="1:26" x14ac:dyDescent="0.25">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spans="1:26" x14ac:dyDescent="0.25">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spans="1:26" x14ac:dyDescent="0.25">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spans="1:26" x14ac:dyDescent="0.25">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spans="1:26" x14ac:dyDescent="0.25">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spans="1:26" x14ac:dyDescent="0.25">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spans="1:26" x14ac:dyDescent="0.25">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spans="1:26" x14ac:dyDescent="0.25">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spans="1:26" x14ac:dyDescent="0.25">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spans="1:26" x14ac:dyDescent="0.2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spans="1:26" x14ac:dyDescent="0.25">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spans="1:26" x14ac:dyDescent="0.25">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spans="1:26" x14ac:dyDescent="0.25">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spans="1:26" x14ac:dyDescent="0.25">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spans="1:26" x14ac:dyDescent="0.25">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spans="1:26" x14ac:dyDescent="0.25">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spans="1:26" x14ac:dyDescent="0.25">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spans="1:26" x14ac:dyDescent="0.25">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spans="1:26" x14ac:dyDescent="0.25">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spans="1:26" x14ac:dyDescent="0.2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spans="1:26" x14ac:dyDescent="0.25">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spans="1:26" x14ac:dyDescent="0.25">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spans="1:26" x14ac:dyDescent="0.25">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spans="1:26" x14ac:dyDescent="0.25">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spans="1:26" x14ac:dyDescent="0.25">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spans="1:26" x14ac:dyDescent="0.25">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spans="1:26" x14ac:dyDescent="0.25">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spans="1:26" x14ac:dyDescent="0.25">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spans="1:26" x14ac:dyDescent="0.25">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spans="1:26" x14ac:dyDescent="0.2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spans="1:26" x14ac:dyDescent="0.25">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spans="1:26" x14ac:dyDescent="0.25">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spans="1:26" x14ac:dyDescent="0.25">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spans="1:26" x14ac:dyDescent="0.25">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spans="1:26" x14ac:dyDescent="0.25">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spans="1:26" x14ac:dyDescent="0.25">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spans="1:26" x14ac:dyDescent="0.25">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spans="1:26" x14ac:dyDescent="0.25">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spans="1:26" x14ac:dyDescent="0.25">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spans="1:26" x14ac:dyDescent="0.2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spans="1:26" x14ac:dyDescent="0.25">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spans="1:26" x14ac:dyDescent="0.25">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spans="1:26" x14ac:dyDescent="0.25">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spans="1:26" x14ac:dyDescent="0.25">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spans="1:26" x14ac:dyDescent="0.25">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spans="1:26" x14ac:dyDescent="0.25">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spans="1:26" x14ac:dyDescent="0.25">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spans="1:26" x14ac:dyDescent="0.25">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spans="1:26" x14ac:dyDescent="0.25">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spans="1:26" x14ac:dyDescent="0.2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spans="1:26" x14ac:dyDescent="0.25">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spans="1:26" x14ac:dyDescent="0.25">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spans="1:26" x14ac:dyDescent="0.25">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spans="1:26" x14ac:dyDescent="0.25">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spans="1:26" x14ac:dyDescent="0.25">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spans="1:26" x14ac:dyDescent="0.25">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spans="1:26" x14ac:dyDescent="0.25">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spans="1:26" x14ac:dyDescent="0.25">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spans="1:26" x14ac:dyDescent="0.25">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spans="1:26" x14ac:dyDescent="0.2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spans="1:26" x14ac:dyDescent="0.25">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spans="1:26" x14ac:dyDescent="0.25">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spans="1:26" x14ac:dyDescent="0.25">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spans="1:26" x14ac:dyDescent="0.25">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spans="1:26" x14ac:dyDescent="0.25">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spans="1:26" x14ac:dyDescent="0.25">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spans="1:26" x14ac:dyDescent="0.25">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spans="1:26" x14ac:dyDescent="0.25">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spans="1:26" x14ac:dyDescent="0.25">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spans="1:26" x14ac:dyDescent="0.2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spans="1:26" x14ac:dyDescent="0.25">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spans="1:26" x14ac:dyDescent="0.25">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spans="1:26" x14ac:dyDescent="0.25">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spans="1:26" x14ac:dyDescent="0.25">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spans="1:26" x14ac:dyDescent="0.25">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spans="1:26" x14ac:dyDescent="0.25">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spans="1:26" x14ac:dyDescent="0.25">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spans="1:26" x14ac:dyDescent="0.25">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spans="1:26" x14ac:dyDescent="0.25">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spans="1:26" x14ac:dyDescent="0.2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spans="1:26" x14ac:dyDescent="0.25">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spans="1:26" x14ac:dyDescent="0.25">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spans="1:26" x14ac:dyDescent="0.25">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spans="1:26" x14ac:dyDescent="0.25">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spans="1:26" x14ac:dyDescent="0.25">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spans="1:26" x14ac:dyDescent="0.25">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spans="1:26" x14ac:dyDescent="0.25">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spans="1:26" x14ac:dyDescent="0.25">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spans="1:26" x14ac:dyDescent="0.25">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spans="1:26" x14ac:dyDescent="0.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spans="1:26" x14ac:dyDescent="0.25">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spans="1:26" x14ac:dyDescent="0.25">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spans="1:26" x14ac:dyDescent="0.25">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spans="1:26" x14ac:dyDescent="0.25">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spans="1:26" x14ac:dyDescent="0.25">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spans="1:26" x14ac:dyDescent="0.25">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spans="1:26" x14ac:dyDescent="0.25">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spans="1:26" x14ac:dyDescent="0.25">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spans="1:26" x14ac:dyDescent="0.25">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spans="1:26" x14ac:dyDescent="0.2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spans="1:26" x14ac:dyDescent="0.25">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spans="1:26" x14ac:dyDescent="0.25">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spans="1:26" x14ac:dyDescent="0.25">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spans="1:26" x14ac:dyDescent="0.25">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spans="1:26" x14ac:dyDescent="0.25">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spans="1:26" x14ac:dyDescent="0.25">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spans="1:26" x14ac:dyDescent="0.25">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spans="1:26" x14ac:dyDescent="0.25">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spans="1:26" x14ac:dyDescent="0.25">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spans="1:26" x14ac:dyDescent="0.2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spans="1:26" x14ac:dyDescent="0.25">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spans="1:26" x14ac:dyDescent="0.25">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spans="1:26" x14ac:dyDescent="0.25">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spans="1:26" x14ac:dyDescent="0.25">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spans="1:26" x14ac:dyDescent="0.25">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spans="1:26" x14ac:dyDescent="0.25">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spans="1:26" x14ac:dyDescent="0.25">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spans="1:26" x14ac:dyDescent="0.25">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spans="1:26" x14ac:dyDescent="0.25">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spans="1:26" x14ac:dyDescent="0.2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spans="1:26" x14ac:dyDescent="0.25">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spans="1:26" x14ac:dyDescent="0.25">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spans="1:26" x14ac:dyDescent="0.25">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spans="1:26" x14ac:dyDescent="0.25">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spans="1:26" x14ac:dyDescent="0.25">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spans="1:26" x14ac:dyDescent="0.25">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spans="1:26" x14ac:dyDescent="0.25">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spans="1:26" x14ac:dyDescent="0.25">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spans="1:26" x14ac:dyDescent="0.25">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spans="1:26" x14ac:dyDescent="0.2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spans="1:26" x14ac:dyDescent="0.25">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spans="1:26" x14ac:dyDescent="0.25">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spans="1:26" x14ac:dyDescent="0.25">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spans="1:26" x14ac:dyDescent="0.25">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spans="1:26" x14ac:dyDescent="0.25">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spans="1:26" x14ac:dyDescent="0.25">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spans="1:26" x14ac:dyDescent="0.25">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spans="1:26" x14ac:dyDescent="0.25">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spans="1:26" x14ac:dyDescent="0.25">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spans="1:26" x14ac:dyDescent="0.2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spans="1:26" x14ac:dyDescent="0.25">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spans="1:26" x14ac:dyDescent="0.25">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spans="1:26" x14ac:dyDescent="0.25">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spans="1:26" x14ac:dyDescent="0.25">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spans="1:26" x14ac:dyDescent="0.25">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spans="1:26" x14ac:dyDescent="0.25">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spans="1:26" x14ac:dyDescent="0.25">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spans="1:26" x14ac:dyDescent="0.25">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spans="1:26" x14ac:dyDescent="0.25">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spans="1:26" x14ac:dyDescent="0.2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spans="1:26" x14ac:dyDescent="0.25">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spans="1:26" x14ac:dyDescent="0.25">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spans="1:26" x14ac:dyDescent="0.25">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spans="1:26" x14ac:dyDescent="0.25">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spans="1:26" x14ac:dyDescent="0.25">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spans="1:26" x14ac:dyDescent="0.25">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spans="1:26" x14ac:dyDescent="0.25">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spans="1:26" x14ac:dyDescent="0.25">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spans="1:26" x14ac:dyDescent="0.25">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spans="1:26" x14ac:dyDescent="0.2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spans="1:26" x14ac:dyDescent="0.25">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spans="1:26" x14ac:dyDescent="0.25">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spans="1:26" x14ac:dyDescent="0.25">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spans="1:26" x14ac:dyDescent="0.25">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spans="1:26" x14ac:dyDescent="0.25">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spans="1:26" x14ac:dyDescent="0.25">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spans="1:26" x14ac:dyDescent="0.25">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spans="1:26" x14ac:dyDescent="0.25">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spans="1:26" x14ac:dyDescent="0.25">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spans="1:26" x14ac:dyDescent="0.2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spans="1:26" x14ac:dyDescent="0.25">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spans="1:26" x14ac:dyDescent="0.25">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spans="1:26" x14ac:dyDescent="0.25">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spans="1:26" x14ac:dyDescent="0.25">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spans="1:26" x14ac:dyDescent="0.25">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spans="1:26" x14ac:dyDescent="0.25">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spans="1:26" x14ac:dyDescent="0.25">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spans="1:26" x14ac:dyDescent="0.25">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spans="1:26" x14ac:dyDescent="0.25">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spans="1:26" x14ac:dyDescent="0.2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spans="1:26" x14ac:dyDescent="0.25">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spans="1:26" x14ac:dyDescent="0.25">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spans="1:26" x14ac:dyDescent="0.25">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spans="1:26" x14ac:dyDescent="0.25">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spans="1:26" x14ac:dyDescent="0.25">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spans="1:26" x14ac:dyDescent="0.25">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spans="1:26" x14ac:dyDescent="0.25">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spans="1:26" x14ac:dyDescent="0.25">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spans="1:26" x14ac:dyDescent="0.25">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spans="1:26" x14ac:dyDescent="0.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spans="1:26" x14ac:dyDescent="0.25">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spans="1:26" x14ac:dyDescent="0.25">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spans="1:26" x14ac:dyDescent="0.25">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spans="1:26" x14ac:dyDescent="0.25">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spans="1:26" x14ac:dyDescent="0.25">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spans="1:26" x14ac:dyDescent="0.25">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spans="1:26" x14ac:dyDescent="0.25">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spans="1:26" x14ac:dyDescent="0.25">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spans="1:26" x14ac:dyDescent="0.25">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spans="1:26" x14ac:dyDescent="0.2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spans="1:26" x14ac:dyDescent="0.25">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spans="1:26" x14ac:dyDescent="0.25">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spans="1:26" x14ac:dyDescent="0.25">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spans="1:26" x14ac:dyDescent="0.25">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spans="1:26" x14ac:dyDescent="0.25">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spans="1:26" x14ac:dyDescent="0.25">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spans="1:26" x14ac:dyDescent="0.25">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spans="1:26" x14ac:dyDescent="0.25">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spans="1:26" x14ac:dyDescent="0.25">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spans="1:26" x14ac:dyDescent="0.2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spans="1:26" x14ac:dyDescent="0.25">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spans="1:26" x14ac:dyDescent="0.25">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spans="1:26" x14ac:dyDescent="0.25">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spans="1:26" x14ac:dyDescent="0.25">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spans="1:26" x14ac:dyDescent="0.25">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spans="1:26" x14ac:dyDescent="0.25">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spans="1:26" x14ac:dyDescent="0.25">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spans="1:26" x14ac:dyDescent="0.25">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spans="1:26" x14ac:dyDescent="0.25">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spans="1:26" x14ac:dyDescent="0.2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spans="1:26" x14ac:dyDescent="0.25">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spans="1:26" x14ac:dyDescent="0.25">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spans="1:26" x14ac:dyDescent="0.25">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spans="1:26" x14ac:dyDescent="0.25">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spans="1:26" x14ac:dyDescent="0.25">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spans="1:26" x14ac:dyDescent="0.25">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spans="1:26" x14ac:dyDescent="0.25">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spans="1:26" x14ac:dyDescent="0.25">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spans="1:26" x14ac:dyDescent="0.25">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spans="1:26" x14ac:dyDescent="0.2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spans="1:26" x14ac:dyDescent="0.25">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spans="1:26" x14ac:dyDescent="0.25">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spans="1:26" x14ac:dyDescent="0.25">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spans="1:26" x14ac:dyDescent="0.25">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spans="1:26" x14ac:dyDescent="0.25">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spans="1:26" x14ac:dyDescent="0.25">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spans="1:26" x14ac:dyDescent="0.25">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spans="1:26" x14ac:dyDescent="0.25">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spans="1:26" x14ac:dyDescent="0.25">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spans="1:26" x14ac:dyDescent="0.2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spans="1:26" x14ac:dyDescent="0.25">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spans="1:26" x14ac:dyDescent="0.25">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spans="1:26" x14ac:dyDescent="0.25">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spans="1:26" x14ac:dyDescent="0.25">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spans="1:26" x14ac:dyDescent="0.25">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spans="1:26" x14ac:dyDescent="0.25">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spans="1:26" x14ac:dyDescent="0.25">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spans="1:26" x14ac:dyDescent="0.25">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spans="1:26" x14ac:dyDescent="0.25">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spans="1:26" x14ac:dyDescent="0.2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spans="1:26" x14ac:dyDescent="0.25">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spans="1:26" x14ac:dyDescent="0.25">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spans="1:26" x14ac:dyDescent="0.25">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spans="1:26" x14ac:dyDescent="0.25">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spans="1:26" x14ac:dyDescent="0.25">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spans="1:26" x14ac:dyDescent="0.25">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spans="1:26" x14ac:dyDescent="0.25">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spans="1:26" x14ac:dyDescent="0.25">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spans="1:26" x14ac:dyDescent="0.25">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spans="1:26" x14ac:dyDescent="0.2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spans="1:26" x14ac:dyDescent="0.25">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spans="1:26" x14ac:dyDescent="0.25">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spans="1:26" x14ac:dyDescent="0.25">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spans="1:26" x14ac:dyDescent="0.25">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spans="1:26" x14ac:dyDescent="0.25">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spans="1:26" x14ac:dyDescent="0.25">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spans="1:26" x14ac:dyDescent="0.25">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spans="1:26" x14ac:dyDescent="0.25">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spans="1:26" x14ac:dyDescent="0.25">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spans="1:26" x14ac:dyDescent="0.2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spans="1:26" x14ac:dyDescent="0.25">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spans="1:26" x14ac:dyDescent="0.25">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spans="1:26" x14ac:dyDescent="0.25">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spans="1:26" x14ac:dyDescent="0.25">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spans="1:26" x14ac:dyDescent="0.25">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spans="1:26" x14ac:dyDescent="0.25">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spans="1:26" x14ac:dyDescent="0.25">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spans="1:26" x14ac:dyDescent="0.25">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spans="1:26" x14ac:dyDescent="0.25">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spans="1:26" x14ac:dyDescent="0.2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spans="1:26" x14ac:dyDescent="0.25">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spans="1:26" x14ac:dyDescent="0.25">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spans="1:26" x14ac:dyDescent="0.25">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spans="1:26" x14ac:dyDescent="0.25">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spans="1:26" x14ac:dyDescent="0.25">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spans="1:26" x14ac:dyDescent="0.25">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spans="1:26" x14ac:dyDescent="0.25">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spans="1:26" x14ac:dyDescent="0.25">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spans="1:26" x14ac:dyDescent="0.25">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spans="1:26" x14ac:dyDescent="0.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spans="1:26" x14ac:dyDescent="0.25">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spans="1:26" x14ac:dyDescent="0.25">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spans="1:26" x14ac:dyDescent="0.25">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spans="1:26" x14ac:dyDescent="0.25">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spans="1:26" x14ac:dyDescent="0.25">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spans="1:26" x14ac:dyDescent="0.25">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spans="1:26" x14ac:dyDescent="0.25">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spans="1:26" x14ac:dyDescent="0.25">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spans="1:26" x14ac:dyDescent="0.25">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spans="1:26" x14ac:dyDescent="0.2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spans="1:26" x14ac:dyDescent="0.25">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spans="1:26" x14ac:dyDescent="0.25">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spans="1:26" x14ac:dyDescent="0.25">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spans="1:26" x14ac:dyDescent="0.25">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spans="1:26" x14ac:dyDescent="0.25">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spans="1:26" x14ac:dyDescent="0.25">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spans="1:26" x14ac:dyDescent="0.25">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spans="1:26" x14ac:dyDescent="0.25">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spans="1:26" x14ac:dyDescent="0.25">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spans="1:26" x14ac:dyDescent="0.2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spans="1:26" x14ac:dyDescent="0.25">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spans="1:26" x14ac:dyDescent="0.25">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spans="1:26" x14ac:dyDescent="0.25">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spans="1:26" x14ac:dyDescent="0.25">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spans="1:26" x14ac:dyDescent="0.25">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spans="1:26" x14ac:dyDescent="0.25">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spans="1:26" x14ac:dyDescent="0.25">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spans="1:26" x14ac:dyDescent="0.25">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spans="1:26" x14ac:dyDescent="0.25">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spans="1:26" x14ac:dyDescent="0.2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spans="1:26" x14ac:dyDescent="0.25">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spans="1:26" x14ac:dyDescent="0.25">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spans="1:26" x14ac:dyDescent="0.25">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spans="1:26" x14ac:dyDescent="0.25">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spans="1:26" x14ac:dyDescent="0.25">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spans="1:26" x14ac:dyDescent="0.25">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spans="1:26" x14ac:dyDescent="0.25">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spans="1:26" x14ac:dyDescent="0.25">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spans="1:26" x14ac:dyDescent="0.25">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spans="1:26" x14ac:dyDescent="0.2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spans="1:26" x14ac:dyDescent="0.25">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spans="1:26" x14ac:dyDescent="0.25">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spans="1:26" x14ac:dyDescent="0.25">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spans="1:26" x14ac:dyDescent="0.25">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spans="1:26" x14ac:dyDescent="0.25">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spans="1:26" x14ac:dyDescent="0.25">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spans="1:26" x14ac:dyDescent="0.25">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spans="1:26" x14ac:dyDescent="0.25">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spans="1:26" x14ac:dyDescent="0.25">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spans="1:26" x14ac:dyDescent="0.2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spans="1:26" x14ac:dyDescent="0.25">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spans="1:26" x14ac:dyDescent="0.25">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spans="1:26" x14ac:dyDescent="0.25">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spans="1:26" x14ac:dyDescent="0.25">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spans="1:26" x14ac:dyDescent="0.25">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spans="1:26" x14ac:dyDescent="0.25">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spans="1:26" x14ac:dyDescent="0.25">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spans="1:26" x14ac:dyDescent="0.25">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spans="1:26" x14ac:dyDescent="0.25">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spans="1:26" x14ac:dyDescent="0.2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spans="1:26" x14ac:dyDescent="0.25">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spans="1:26" x14ac:dyDescent="0.25">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spans="1:26" x14ac:dyDescent="0.25">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spans="1:26" x14ac:dyDescent="0.25">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spans="1:26" x14ac:dyDescent="0.25">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spans="1:26" x14ac:dyDescent="0.25">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spans="1:26" x14ac:dyDescent="0.25">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spans="1:26" x14ac:dyDescent="0.25">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spans="1:26" x14ac:dyDescent="0.25">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spans="1:26" x14ac:dyDescent="0.2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spans="1:26" x14ac:dyDescent="0.25">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spans="1:26" x14ac:dyDescent="0.25">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spans="1:26" x14ac:dyDescent="0.25">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spans="1:26" x14ac:dyDescent="0.25">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spans="1:26" x14ac:dyDescent="0.25">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DBB0C-3090-440D-9B1F-F6195408AE26}">
  <sheetPr>
    <tabColor theme="4" tint="0.79998168889431442"/>
  </sheetPr>
  <dimension ref="A1:Z1000"/>
  <sheetViews>
    <sheetView workbookViewId="0">
      <selection activeCell="D3" sqref="D3"/>
    </sheetView>
  </sheetViews>
  <sheetFormatPr defaultRowHeight="15" x14ac:dyDescent="0.25"/>
  <cols>
    <col min="1" max="16384" width="9.140625" style="23"/>
  </cols>
  <sheetData>
    <row r="1" spans="1:26" x14ac:dyDescent="0.25">
      <c r="A1" s="98"/>
      <c r="B1" s="98"/>
      <c r="C1" s="98"/>
      <c r="D1" s="98"/>
      <c r="E1" s="98"/>
      <c r="F1" s="98"/>
      <c r="G1" s="98"/>
      <c r="H1" s="98"/>
      <c r="I1" s="98"/>
      <c r="J1" s="98"/>
      <c r="K1" s="98"/>
      <c r="L1" s="98"/>
      <c r="M1" s="98"/>
      <c r="N1" s="98"/>
      <c r="O1" s="98"/>
      <c r="P1" s="98"/>
      <c r="Q1" s="98"/>
      <c r="R1" s="98"/>
      <c r="S1" s="98"/>
      <c r="T1" s="98"/>
      <c r="U1" s="98"/>
      <c r="V1" s="98"/>
      <c r="W1" s="98"/>
      <c r="X1" s="98"/>
      <c r="Y1" s="98"/>
      <c r="Z1" s="98"/>
    </row>
    <row r="2" spans="1:26" x14ac:dyDescent="0.25">
      <c r="A2" s="98"/>
      <c r="B2" s="98"/>
      <c r="C2" s="98"/>
      <c r="D2" s="98"/>
      <c r="E2" s="98"/>
      <c r="F2" s="98"/>
      <c r="G2" s="98"/>
      <c r="H2" s="98"/>
      <c r="I2" s="98"/>
      <c r="J2" s="98"/>
      <c r="K2" s="98"/>
      <c r="L2" s="98"/>
      <c r="M2" s="98"/>
      <c r="N2" s="98"/>
      <c r="O2" s="98"/>
      <c r="P2" s="98"/>
      <c r="Q2" s="98"/>
      <c r="R2" s="98"/>
      <c r="S2" s="98"/>
      <c r="T2" s="98"/>
      <c r="U2" s="98"/>
      <c r="V2" s="98"/>
      <c r="W2" s="98"/>
      <c r="X2" s="98"/>
      <c r="Y2" s="98"/>
      <c r="Z2" s="98"/>
    </row>
    <row r="3" spans="1:26" x14ac:dyDescent="0.25">
      <c r="A3" s="98"/>
      <c r="B3" s="98"/>
      <c r="C3" s="98"/>
      <c r="D3" s="98"/>
      <c r="E3" s="98"/>
      <c r="F3" s="98"/>
      <c r="G3" s="98"/>
      <c r="H3" s="98"/>
      <c r="I3" s="98"/>
      <c r="J3" s="98"/>
      <c r="K3" s="98"/>
      <c r="L3" s="98"/>
      <c r="M3" s="98"/>
      <c r="N3" s="98"/>
      <c r="O3" s="98"/>
      <c r="P3" s="98"/>
      <c r="Q3" s="98"/>
      <c r="R3" s="98"/>
      <c r="S3" s="98"/>
      <c r="T3" s="98"/>
      <c r="U3" s="98"/>
      <c r="V3" s="98"/>
      <c r="W3" s="98"/>
      <c r="X3" s="98"/>
      <c r="Y3" s="98"/>
      <c r="Z3" s="98"/>
    </row>
    <row r="4" spans="1:26" x14ac:dyDescent="0.25">
      <c r="A4" s="98"/>
      <c r="B4" s="99">
        <v>2015</v>
      </c>
      <c r="C4" s="99">
        <v>2016</v>
      </c>
      <c r="D4" s="99">
        <v>2017</v>
      </c>
      <c r="E4" s="99">
        <v>2018</v>
      </c>
      <c r="F4" s="99">
        <v>2019</v>
      </c>
      <c r="G4" s="99">
        <v>2020</v>
      </c>
      <c r="H4" s="99">
        <v>2021</v>
      </c>
      <c r="I4" s="99">
        <v>2022</v>
      </c>
      <c r="J4" s="99">
        <v>2023</v>
      </c>
      <c r="K4" s="99">
        <v>2024</v>
      </c>
      <c r="L4" s="99">
        <v>2025</v>
      </c>
      <c r="M4" s="99">
        <v>2026</v>
      </c>
      <c r="N4" s="99">
        <v>2027</v>
      </c>
      <c r="O4" s="99">
        <v>2028</v>
      </c>
      <c r="P4" s="99">
        <v>2029</v>
      </c>
      <c r="Q4" s="99">
        <v>2030</v>
      </c>
      <c r="R4" s="98"/>
      <c r="S4" s="98"/>
      <c r="T4" s="98"/>
      <c r="U4" s="98"/>
      <c r="V4" s="98"/>
      <c r="W4" s="98"/>
      <c r="X4" s="98"/>
      <c r="Y4" s="98"/>
      <c r="Z4" s="98"/>
    </row>
    <row r="5" spans="1:26" x14ac:dyDescent="0.25">
      <c r="A5" s="98" t="s">
        <v>227</v>
      </c>
      <c r="B5" s="99">
        <v>78722.210940000004</v>
      </c>
      <c r="C5" s="99">
        <v>78551.382809999996</v>
      </c>
      <c r="D5" s="99">
        <v>78379.773440000004</v>
      </c>
      <c r="E5" s="99">
        <v>78183.757809999996</v>
      </c>
      <c r="F5" s="99">
        <v>77901.476559999996</v>
      </c>
      <c r="G5" s="99">
        <v>92575.796879999994</v>
      </c>
      <c r="H5" s="99">
        <v>92293.375</v>
      </c>
      <c r="I5" s="99">
        <v>92017.921879999994</v>
      </c>
      <c r="J5" s="99">
        <v>91715.703129999994</v>
      </c>
      <c r="K5" s="99">
        <v>91368.351559999996</v>
      </c>
      <c r="L5" s="99">
        <v>90966.875</v>
      </c>
      <c r="M5" s="99">
        <v>90577</v>
      </c>
      <c r="N5" s="99">
        <v>90198.210940000004</v>
      </c>
      <c r="O5" s="99">
        <v>89771.992190000004</v>
      </c>
      <c r="P5" s="99">
        <v>89253.515629999994</v>
      </c>
      <c r="Q5" s="99">
        <v>88630.835940000004</v>
      </c>
      <c r="R5" s="98"/>
      <c r="S5" s="98"/>
      <c r="T5" s="98"/>
      <c r="U5" s="98"/>
      <c r="V5" s="98"/>
      <c r="W5" s="98"/>
      <c r="X5" s="98"/>
      <c r="Y5" s="98"/>
      <c r="Z5" s="98"/>
    </row>
    <row r="6" spans="1:26" x14ac:dyDescent="0.25">
      <c r="A6" s="98" t="s">
        <v>228</v>
      </c>
      <c r="B6" s="99">
        <v>86652.21875</v>
      </c>
      <c r="C6" s="99">
        <v>86390.210940000004</v>
      </c>
      <c r="D6" s="99">
        <v>86139.929690000004</v>
      </c>
      <c r="E6" s="99">
        <v>85872.84375</v>
      </c>
      <c r="F6" s="99">
        <v>85531.210940000004</v>
      </c>
      <c r="G6" s="99">
        <v>101242.67969999999</v>
      </c>
      <c r="H6" s="99">
        <v>100908.67969999999</v>
      </c>
      <c r="I6" s="99">
        <v>100601.5781</v>
      </c>
      <c r="J6" s="99">
        <v>100258.86719999999</v>
      </c>
      <c r="K6" s="99">
        <v>99843.804690000004</v>
      </c>
      <c r="L6" s="99">
        <v>99341.296879999994</v>
      </c>
      <c r="M6" s="99">
        <v>98861.992190000004</v>
      </c>
      <c r="N6" s="99">
        <v>98365.59375</v>
      </c>
      <c r="O6" s="99">
        <v>97849.101559999996</v>
      </c>
      <c r="P6" s="99">
        <v>97239.890629999994</v>
      </c>
      <c r="Q6" s="99">
        <v>96514.203129999994</v>
      </c>
      <c r="R6" s="98"/>
      <c r="S6" s="98"/>
      <c r="T6" s="98"/>
      <c r="U6" s="98"/>
      <c r="V6" s="98"/>
      <c r="W6" s="98"/>
      <c r="X6" s="98"/>
      <c r="Y6" s="98"/>
      <c r="Z6" s="98"/>
    </row>
    <row r="7" spans="1:26" x14ac:dyDescent="0.25">
      <c r="A7" s="98" t="s">
        <v>229</v>
      </c>
      <c r="B7" s="99">
        <v>165374.42970000001</v>
      </c>
      <c r="C7" s="99">
        <v>164941.5938</v>
      </c>
      <c r="D7" s="99">
        <v>164519.70310000001</v>
      </c>
      <c r="E7" s="99">
        <v>164056.60159999999</v>
      </c>
      <c r="F7" s="99">
        <v>163432.6875</v>
      </c>
      <c r="G7" s="99">
        <v>193818.47659999999</v>
      </c>
      <c r="H7" s="99">
        <v>193202.05470000001</v>
      </c>
      <c r="I7" s="99">
        <v>192619.5</v>
      </c>
      <c r="J7" s="99">
        <v>191974.57029999999</v>
      </c>
      <c r="K7" s="99">
        <v>191212.1563</v>
      </c>
      <c r="L7" s="99">
        <v>190308.17189999999</v>
      </c>
      <c r="M7" s="99">
        <v>189438.99220000001</v>
      </c>
      <c r="N7" s="99">
        <v>188563.80470000001</v>
      </c>
      <c r="O7" s="99">
        <v>187621.0938</v>
      </c>
      <c r="P7" s="99">
        <v>186493.4063</v>
      </c>
      <c r="Q7" s="99">
        <v>185145.03909999999</v>
      </c>
      <c r="R7" s="98"/>
      <c r="S7" s="98"/>
      <c r="T7" s="98"/>
      <c r="U7" s="98"/>
      <c r="V7" s="98"/>
      <c r="W7" s="98"/>
      <c r="X7" s="98"/>
      <c r="Y7" s="98"/>
      <c r="Z7" s="98"/>
    </row>
    <row r="8" spans="1:26" x14ac:dyDescent="0.25">
      <c r="A8" s="98"/>
      <c r="B8" s="98"/>
      <c r="C8" s="98"/>
      <c r="D8" s="98"/>
      <c r="E8" s="98"/>
      <c r="F8" s="98"/>
      <c r="G8" s="98"/>
      <c r="H8" s="98"/>
      <c r="I8" s="98"/>
      <c r="J8" s="98"/>
      <c r="K8" s="98"/>
      <c r="L8" s="98"/>
      <c r="M8" s="98"/>
      <c r="N8" s="98"/>
      <c r="O8" s="98"/>
      <c r="P8" s="98"/>
      <c r="Q8" s="98"/>
      <c r="R8" s="98"/>
      <c r="S8" s="98"/>
      <c r="T8" s="98"/>
      <c r="U8" s="98"/>
      <c r="V8" s="98"/>
      <c r="W8" s="98"/>
      <c r="X8" s="98"/>
      <c r="Y8" s="98"/>
      <c r="Z8" s="98"/>
    </row>
    <row r="9" spans="1:26" x14ac:dyDescent="0.25">
      <c r="A9" s="98"/>
      <c r="B9" s="98"/>
      <c r="C9" s="98"/>
      <c r="D9" s="98"/>
      <c r="E9" s="98"/>
      <c r="F9" s="98"/>
      <c r="G9" s="98"/>
      <c r="H9" s="98"/>
      <c r="I9" s="98"/>
      <c r="J9" s="98"/>
      <c r="K9" s="98"/>
      <c r="L9" s="98"/>
      <c r="M9" s="98"/>
      <c r="N9" s="98"/>
      <c r="O9" s="98"/>
      <c r="P9" s="98"/>
      <c r="Q9" s="98"/>
      <c r="R9" s="98"/>
      <c r="S9" s="98"/>
      <c r="T9" s="98"/>
      <c r="U9" s="98"/>
      <c r="V9" s="98"/>
      <c r="W9" s="98"/>
      <c r="X9" s="98"/>
      <c r="Y9" s="98"/>
      <c r="Z9" s="98"/>
    </row>
    <row r="10" spans="1:26" x14ac:dyDescent="0.25">
      <c r="A10" s="100" t="s">
        <v>46</v>
      </c>
      <c r="B10" s="98"/>
      <c r="C10" s="98"/>
      <c r="D10" s="98"/>
      <c r="E10" s="98"/>
      <c r="F10" s="98"/>
      <c r="G10" s="98"/>
      <c r="H10" s="98"/>
      <c r="I10" s="98"/>
      <c r="J10" s="98"/>
      <c r="K10" s="98"/>
      <c r="L10" s="98"/>
      <c r="M10" s="98"/>
      <c r="N10" s="98"/>
      <c r="O10" s="98"/>
      <c r="P10" s="98"/>
      <c r="Q10" s="98"/>
      <c r="R10" s="98"/>
      <c r="S10" s="98"/>
      <c r="T10" s="98"/>
      <c r="U10" s="98"/>
      <c r="V10" s="98"/>
      <c r="W10" s="98"/>
      <c r="X10" s="98"/>
      <c r="Y10" s="98"/>
      <c r="Z10" s="98"/>
    </row>
    <row r="11" spans="1:26" x14ac:dyDescent="0.25">
      <c r="A11" s="98" t="s">
        <v>227</v>
      </c>
      <c r="B11" s="99">
        <v>19452.57617</v>
      </c>
      <c r="C11" s="99">
        <v>19740.851559999999</v>
      </c>
      <c r="D11" s="99">
        <v>20035.912110000001</v>
      </c>
      <c r="E11" s="99">
        <v>20326.587889999999</v>
      </c>
      <c r="F11" s="99">
        <v>20593.136719999999</v>
      </c>
      <c r="G11" s="99">
        <v>21523.53125</v>
      </c>
      <c r="H11" s="99">
        <v>21783.435549999998</v>
      </c>
      <c r="I11" s="99">
        <v>22058.304690000001</v>
      </c>
      <c r="J11" s="99">
        <v>22337.916020000001</v>
      </c>
      <c r="K11" s="99">
        <v>22616.146479999999</v>
      </c>
      <c r="L11" s="99">
        <v>22884.54883</v>
      </c>
      <c r="M11" s="99">
        <v>23146.603520000001</v>
      </c>
      <c r="N11" s="99">
        <v>23403.039059999999</v>
      </c>
      <c r="O11" s="99">
        <v>23642.73633</v>
      </c>
      <c r="P11" s="99">
        <v>23847.693360000001</v>
      </c>
      <c r="Q11" s="99">
        <v>24012.1875</v>
      </c>
      <c r="R11" s="98"/>
      <c r="S11" s="98"/>
      <c r="T11" s="98"/>
      <c r="U11" s="98"/>
      <c r="V11" s="98"/>
      <c r="W11" s="98"/>
      <c r="X11" s="98"/>
      <c r="Y11" s="98"/>
      <c r="Z11" s="98"/>
    </row>
    <row r="12" spans="1:26" x14ac:dyDescent="0.25">
      <c r="A12" s="98" t="s">
        <v>228</v>
      </c>
      <c r="B12" s="99">
        <v>19851.119139999999</v>
      </c>
      <c r="C12" s="99">
        <v>20150.804690000001</v>
      </c>
      <c r="D12" s="99">
        <v>20458.25</v>
      </c>
      <c r="E12" s="99">
        <v>20762.003909999999</v>
      </c>
      <c r="F12" s="99">
        <v>21043.26367</v>
      </c>
      <c r="G12" s="99">
        <v>22005.292969999999</v>
      </c>
      <c r="H12" s="99">
        <v>22281.849610000001</v>
      </c>
      <c r="I12" s="99">
        <v>22574.585940000001</v>
      </c>
      <c r="J12" s="99">
        <v>22871.066409999999</v>
      </c>
      <c r="K12" s="99">
        <v>23161.416020000001</v>
      </c>
      <c r="L12" s="99">
        <v>23435.785159999999</v>
      </c>
      <c r="M12" s="99">
        <v>23704.634770000001</v>
      </c>
      <c r="N12" s="99">
        <v>23968.658200000002</v>
      </c>
      <c r="O12" s="99">
        <v>24214.63867</v>
      </c>
      <c r="P12" s="99">
        <v>24422.5625</v>
      </c>
      <c r="Q12" s="99">
        <v>24585.775389999999</v>
      </c>
      <c r="R12" s="98"/>
      <c r="S12" s="98"/>
      <c r="T12" s="98"/>
      <c r="U12" s="98"/>
      <c r="V12" s="98"/>
      <c r="W12" s="98"/>
      <c r="X12" s="98"/>
      <c r="Y12" s="98"/>
      <c r="Z12" s="98"/>
    </row>
    <row r="13" spans="1:26" x14ac:dyDescent="0.25">
      <c r="A13" s="98" t="s">
        <v>229</v>
      </c>
      <c r="B13" s="99">
        <v>39303.695310000003</v>
      </c>
      <c r="C13" s="99">
        <v>39891.65625</v>
      </c>
      <c r="D13" s="99">
        <v>40494.162109999997</v>
      </c>
      <c r="E13" s="99">
        <v>41088.591800000002</v>
      </c>
      <c r="F13" s="99">
        <v>41636.400390000003</v>
      </c>
      <c r="G13" s="99">
        <v>43528.824220000002</v>
      </c>
      <c r="H13" s="99">
        <v>44065.285159999999</v>
      </c>
      <c r="I13" s="99">
        <v>44632.890630000002</v>
      </c>
      <c r="J13" s="99">
        <v>45208.98242</v>
      </c>
      <c r="K13" s="99">
        <v>45777.5625</v>
      </c>
      <c r="L13" s="99">
        <v>46320.333980000003</v>
      </c>
      <c r="M13" s="99">
        <v>46851.238279999998</v>
      </c>
      <c r="N13" s="99">
        <v>47371.697269999997</v>
      </c>
      <c r="O13" s="99">
        <v>47857.375</v>
      </c>
      <c r="P13" s="99">
        <v>48270.255859999997</v>
      </c>
      <c r="Q13" s="99">
        <v>48597.962890000003</v>
      </c>
      <c r="R13" s="98"/>
      <c r="S13" s="98"/>
      <c r="T13" s="98"/>
      <c r="U13" s="98"/>
      <c r="V13" s="98"/>
      <c r="W13" s="98"/>
      <c r="X13" s="98"/>
      <c r="Y13" s="98"/>
      <c r="Z13" s="98"/>
    </row>
    <row r="14" spans="1:26" x14ac:dyDescent="0.25">
      <c r="A14" s="98"/>
      <c r="B14" s="98"/>
      <c r="C14" s="98"/>
      <c r="D14" s="98"/>
      <c r="E14" s="98"/>
      <c r="F14" s="98"/>
      <c r="G14" s="98"/>
      <c r="H14" s="98"/>
      <c r="I14" s="98"/>
      <c r="J14" s="98"/>
      <c r="K14" s="98"/>
      <c r="L14" s="98"/>
      <c r="M14" s="98"/>
      <c r="N14" s="98"/>
      <c r="O14" s="98"/>
      <c r="P14" s="98"/>
      <c r="Q14" s="98"/>
      <c r="R14" s="98"/>
      <c r="S14" s="98"/>
      <c r="T14" s="98"/>
      <c r="U14" s="98"/>
      <c r="V14" s="98"/>
      <c r="W14" s="98"/>
      <c r="X14" s="98"/>
      <c r="Y14" s="98"/>
      <c r="Z14" s="98"/>
    </row>
    <row r="15" spans="1:26" x14ac:dyDescent="0.25">
      <c r="A15" s="100" t="s">
        <v>230</v>
      </c>
      <c r="B15" s="98"/>
      <c r="C15" s="98"/>
      <c r="D15" s="98"/>
      <c r="E15" s="98"/>
      <c r="F15" s="98"/>
      <c r="G15" s="98"/>
      <c r="H15" s="98"/>
      <c r="I15" s="98"/>
      <c r="J15" s="98"/>
      <c r="K15" s="98"/>
      <c r="L15" s="98"/>
      <c r="M15" s="98"/>
      <c r="N15" s="98"/>
      <c r="O15" s="98"/>
      <c r="P15" s="98"/>
      <c r="Q15" s="98"/>
      <c r="R15" s="98"/>
      <c r="S15" s="98"/>
      <c r="T15" s="98"/>
      <c r="U15" s="98"/>
      <c r="V15" s="98"/>
      <c r="W15" s="98"/>
      <c r="X15" s="98"/>
      <c r="Y15" s="98"/>
      <c r="Z15" s="98"/>
    </row>
    <row r="16" spans="1:26" x14ac:dyDescent="0.25">
      <c r="A16" s="98" t="s">
        <v>227</v>
      </c>
      <c r="B16" s="99">
        <v>43048.207029999998</v>
      </c>
      <c r="C16" s="99">
        <v>43041.691409999999</v>
      </c>
      <c r="D16" s="99">
        <v>43024.1875</v>
      </c>
      <c r="E16" s="99">
        <v>42967.179689999997</v>
      </c>
      <c r="F16" s="99">
        <v>42799.472659999999</v>
      </c>
      <c r="G16" s="99">
        <v>53006.726560000003</v>
      </c>
      <c r="H16" s="99">
        <v>52767.402340000001</v>
      </c>
      <c r="I16" s="99">
        <v>52529.75</v>
      </c>
      <c r="J16" s="99">
        <v>52288.074220000002</v>
      </c>
      <c r="K16" s="99">
        <v>52070.347659999999</v>
      </c>
      <c r="L16" s="99">
        <v>51874.847659999999</v>
      </c>
      <c r="M16" s="99">
        <v>51672.746090000001</v>
      </c>
      <c r="N16" s="99">
        <v>51461.988279999998</v>
      </c>
      <c r="O16" s="99">
        <v>51234.707029999998</v>
      </c>
      <c r="P16" s="99">
        <v>50966.203130000002</v>
      </c>
      <c r="Q16" s="99">
        <v>50648.46875</v>
      </c>
      <c r="R16" s="98"/>
      <c r="S16" s="98"/>
      <c r="T16" s="98"/>
      <c r="U16" s="98"/>
      <c r="V16" s="98"/>
      <c r="W16" s="98"/>
      <c r="X16" s="98"/>
      <c r="Y16" s="98"/>
      <c r="Z16" s="98"/>
    </row>
    <row r="17" spans="1:26" x14ac:dyDescent="0.25">
      <c r="A17" s="98" t="s">
        <v>228</v>
      </c>
      <c r="B17" s="99">
        <v>46834.59375</v>
      </c>
      <c r="C17" s="99">
        <v>46743.855470000002</v>
      </c>
      <c r="D17" s="99">
        <v>46648.261720000002</v>
      </c>
      <c r="E17" s="99">
        <v>46525.507810000003</v>
      </c>
      <c r="F17" s="99">
        <v>46322.964840000001</v>
      </c>
      <c r="G17" s="99">
        <v>57261.472659999999</v>
      </c>
      <c r="H17" s="99">
        <v>57009.300779999998</v>
      </c>
      <c r="I17" s="99">
        <v>56756.621090000001</v>
      </c>
      <c r="J17" s="99">
        <v>56499.675779999998</v>
      </c>
      <c r="K17" s="99">
        <v>56261.855470000002</v>
      </c>
      <c r="L17" s="99">
        <v>56039.191409999999</v>
      </c>
      <c r="M17" s="99">
        <v>55816.976560000003</v>
      </c>
      <c r="N17" s="99">
        <v>55584.6875</v>
      </c>
      <c r="O17" s="99">
        <v>55333.597659999999</v>
      </c>
      <c r="P17" s="99">
        <v>55039.699220000002</v>
      </c>
      <c r="Q17" s="99">
        <v>54693.910159999999</v>
      </c>
      <c r="R17" s="98"/>
      <c r="S17" s="98"/>
      <c r="T17" s="98"/>
      <c r="U17" s="98"/>
      <c r="V17" s="98"/>
      <c r="W17" s="98"/>
      <c r="X17" s="98"/>
      <c r="Y17" s="98"/>
      <c r="Z17" s="98"/>
    </row>
    <row r="18" spans="1:26" x14ac:dyDescent="0.25">
      <c r="A18" s="98" t="s">
        <v>229</v>
      </c>
      <c r="B18" s="99">
        <v>89882.800780000005</v>
      </c>
      <c r="C18" s="99">
        <v>89785.546879999994</v>
      </c>
      <c r="D18" s="99">
        <v>89672.449219999995</v>
      </c>
      <c r="E18" s="99">
        <v>89492.6875</v>
      </c>
      <c r="F18" s="99">
        <v>89122.4375</v>
      </c>
      <c r="G18" s="99">
        <v>110268.1992</v>
      </c>
      <c r="H18" s="99">
        <v>109776.7031</v>
      </c>
      <c r="I18" s="99">
        <v>109286.3711</v>
      </c>
      <c r="J18" s="99">
        <v>108787.75</v>
      </c>
      <c r="K18" s="99">
        <v>108332.2031</v>
      </c>
      <c r="L18" s="99">
        <v>107914.03909999999</v>
      </c>
      <c r="M18" s="99">
        <v>107489.7227</v>
      </c>
      <c r="N18" s="99">
        <v>107046.6758</v>
      </c>
      <c r="O18" s="99">
        <v>106568.30469999999</v>
      </c>
      <c r="P18" s="99">
        <v>106005.9023</v>
      </c>
      <c r="Q18" s="99">
        <v>105342.3789</v>
      </c>
      <c r="R18" s="98"/>
      <c r="S18" s="98"/>
      <c r="T18" s="98"/>
      <c r="U18" s="98"/>
      <c r="V18" s="98"/>
      <c r="W18" s="98"/>
      <c r="X18" s="98"/>
      <c r="Y18" s="98"/>
      <c r="Z18" s="98"/>
    </row>
    <row r="19" spans="1:26" x14ac:dyDescent="0.25">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row>
    <row r="20" spans="1:26" x14ac:dyDescent="0.25">
      <c r="A20" s="100" t="s">
        <v>231</v>
      </c>
      <c r="B20" s="98"/>
      <c r="C20" s="98"/>
      <c r="D20" s="98"/>
      <c r="E20" s="98"/>
      <c r="F20" s="98"/>
      <c r="G20" s="98"/>
      <c r="H20" s="98"/>
      <c r="I20" s="98"/>
      <c r="J20" s="98"/>
      <c r="K20" s="98"/>
      <c r="L20" s="98"/>
      <c r="M20" s="98"/>
      <c r="N20" s="98"/>
      <c r="O20" s="98"/>
      <c r="P20" s="98"/>
      <c r="Q20" s="98"/>
      <c r="R20" s="98"/>
      <c r="S20" s="98"/>
      <c r="T20" s="98"/>
      <c r="U20" s="98"/>
      <c r="V20" s="98"/>
      <c r="W20" s="98"/>
      <c r="X20" s="98"/>
      <c r="Y20" s="98"/>
      <c r="Z20" s="98"/>
    </row>
    <row r="21" spans="1:26" x14ac:dyDescent="0.25">
      <c r="A21" s="98" t="s">
        <v>227</v>
      </c>
      <c r="B21" s="99">
        <v>14851.096680000001</v>
      </c>
      <c r="C21" s="99">
        <v>14502.592769999999</v>
      </c>
      <c r="D21" s="99">
        <v>14159.8418</v>
      </c>
      <c r="E21" s="99">
        <v>13835.74805</v>
      </c>
      <c r="F21" s="99">
        <v>13555.628909999999</v>
      </c>
      <c r="G21" s="99">
        <v>16385.654299999998</v>
      </c>
      <c r="H21" s="99">
        <v>16167.499019999999</v>
      </c>
      <c r="I21" s="99">
        <v>15933.628909999999</v>
      </c>
      <c r="J21" s="99">
        <v>15667.012699999999</v>
      </c>
      <c r="K21" s="99">
        <v>15329.80762</v>
      </c>
      <c r="L21" s="99">
        <v>14920.221680000001</v>
      </c>
      <c r="M21" s="99">
        <v>14525.509770000001</v>
      </c>
      <c r="N21" s="99">
        <v>14126.9043</v>
      </c>
      <c r="O21" s="99">
        <v>13713.32422</v>
      </c>
      <c r="P21" s="99">
        <v>13279.768550000001</v>
      </c>
      <c r="Q21" s="99">
        <v>12829.465819999999</v>
      </c>
      <c r="R21" s="98"/>
      <c r="S21" s="98"/>
      <c r="T21" s="98"/>
      <c r="U21" s="98"/>
      <c r="V21" s="98"/>
      <c r="W21" s="98"/>
      <c r="X21" s="98"/>
      <c r="Y21" s="98"/>
      <c r="Z21" s="98"/>
    </row>
    <row r="22" spans="1:26" x14ac:dyDescent="0.25">
      <c r="A22" s="98" t="s">
        <v>228</v>
      </c>
      <c r="B22" s="99">
        <v>18015.787110000001</v>
      </c>
      <c r="C22" s="99">
        <v>17648.005860000001</v>
      </c>
      <c r="D22" s="99">
        <v>17284.873049999998</v>
      </c>
      <c r="E22" s="99">
        <v>16937.953130000002</v>
      </c>
      <c r="F22" s="99">
        <v>16628.53125</v>
      </c>
      <c r="G22" s="99">
        <v>19713.898440000001</v>
      </c>
      <c r="H22" s="99">
        <v>19461.033200000002</v>
      </c>
      <c r="I22" s="99">
        <v>19204.57617</v>
      </c>
      <c r="J22" s="99">
        <v>18910.939450000002</v>
      </c>
      <c r="K22" s="99">
        <v>18535.966799999998</v>
      </c>
      <c r="L22" s="99">
        <v>18076.425780000001</v>
      </c>
      <c r="M22" s="99">
        <v>17631.21875</v>
      </c>
      <c r="N22" s="99">
        <v>17180.585940000001</v>
      </c>
      <c r="O22" s="99">
        <v>16712.025389999999</v>
      </c>
      <c r="P22" s="99">
        <v>16219.77051</v>
      </c>
      <c r="Q22" s="99">
        <v>15707.98926</v>
      </c>
      <c r="R22" s="98"/>
      <c r="S22" s="98"/>
      <c r="T22" s="98"/>
      <c r="U22" s="98"/>
      <c r="V22" s="98"/>
      <c r="W22" s="98"/>
      <c r="X22" s="98"/>
      <c r="Y22" s="98"/>
      <c r="Z22" s="98"/>
    </row>
    <row r="23" spans="1:26" x14ac:dyDescent="0.25">
      <c r="A23" s="98" t="s">
        <v>229</v>
      </c>
      <c r="B23" s="99">
        <v>32866.88379</v>
      </c>
      <c r="C23" s="99">
        <v>32150.59863</v>
      </c>
      <c r="D23" s="99">
        <v>31444.714840000001</v>
      </c>
      <c r="E23" s="99">
        <v>30773.70117</v>
      </c>
      <c r="F23" s="99">
        <v>30184.160159999999</v>
      </c>
      <c r="G23" s="99">
        <v>36099.552730000003</v>
      </c>
      <c r="H23" s="99">
        <v>35628.532229999997</v>
      </c>
      <c r="I23" s="99">
        <v>35138.20508</v>
      </c>
      <c r="J23" s="99">
        <v>34577.952149999997</v>
      </c>
      <c r="K23" s="99">
        <v>33865.774409999998</v>
      </c>
      <c r="L23" s="99">
        <v>32996.64746</v>
      </c>
      <c r="M23" s="99">
        <v>32156.728520000001</v>
      </c>
      <c r="N23" s="99">
        <v>31307.490229999999</v>
      </c>
      <c r="O23" s="99">
        <v>30425.349610000001</v>
      </c>
      <c r="P23" s="99">
        <v>29499.539059999999</v>
      </c>
      <c r="Q23" s="99">
        <v>28537.45508</v>
      </c>
      <c r="R23" s="98"/>
      <c r="S23" s="98"/>
      <c r="T23" s="98"/>
      <c r="U23" s="98"/>
      <c r="V23" s="98"/>
      <c r="W23" s="98"/>
      <c r="X23" s="98"/>
      <c r="Y23" s="98"/>
      <c r="Z23" s="98"/>
    </row>
    <row r="24" spans="1:26" x14ac:dyDescent="0.25">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spans="1:26" x14ac:dyDescent="0.25">
      <c r="A25" s="100" t="s">
        <v>49</v>
      </c>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spans="1:26" x14ac:dyDescent="0.25">
      <c r="A26" s="98" t="s">
        <v>227</v>
      </c>
      <c r="B26" s="99">
        <v>1370.328491</v>
      </c>
      <c r="C26" s="99">
        <v>1266.245361</v>
      </c>
      <c r="D26" s="99">
        <v>1159.8298339999999</v>
      </c>
      <c r="E26" s="99">
        <v>1054.237427</v>
      </c>
      <c r="F26" s="99">
        <v>953.24407959999996</v>
      </c>
      <c r="G26" s="99">
        <v>1659.880981</v>
      </c>
      <c r="H26" s="99">
        <v>1575.0356449999999</v>
      </c>
      <c r="I26" s="99">
        <v>1496.240601</v>
      </c>
      <c r="J26" s="99">
        <v>1422.7045900000001</v>
      </c>
      <c r="K26" s="99">
        <v>1352.044922</v>
      </c>
      <c r="L26" s="99">
        <v>1287.2543949999999</v>
      </c>
      <c r="M26" s="99">
        <v>1232.1427000000001</v>
      </c>
      <c r="N26" s="99">
        <v>1206.282837</v>
      </c>
      <c r="O26" s="99">
        <v>1181.223389</v>
      </c>
      <c r="P26" s="99">
        <v>1159.852539</v>
      </c>
      <c r="Q26" s="99">
        <v>1140.716797</v>
      </c>
      <c r="R26" s="98"/>
      <c r="S26" s="98"/>
      <c r="T26" s="98"/>
      <c r="U26" s="98"/>
      <c r="V26" s="98"/>
      <c r="W26" s="98"/>
      <c r="X26" s="98"/>
      <c r="Y26" s="98"/>
      <c r="Z26" s="98"/>
    </row>
    <row r="27" spans="1:26" x14ac:dyDescent="0.25">
      <c r="A27" s="98" t="s">
        <v>228</v>
      </c>
      <c r="B27" s="99">
        <v>1950.7158199999999</v>
      </c>
      <c r="C27" s="99">
        <v>1847.5463870000001</v>
      </c>
      <c r="D27" s="99">
        <v>1748.5469969999999</v>
      </c>
      <c r="E27" s="99">
        <v>1647.377808</v>
      </c>
      <c r="F27" s="99">
        <v>1536.4520259999999</v>
      </c>
      <c r="G27" s="99">
        <v>2262.0170899999998</v>
      </c>
      <c r="H27" s="99">
        <v>2156.4902339999999</v>
      </c>
      <c r="I27" s="99">
        <v>2065.7954100000002</v>
      </c>
      <c r="J27" s="99">
        <v>1977.184692</v>
      </c>
      <c r="K27" s="99">
        <v>1884.5676269999999</v>
      </c>
      <c r="L27" s="99">
        <v>1789.9001459999999</v>
      </c>
      <c r="M27" s="99">
        <v>1709.1635739999999</v>
      </c>
      <c r="N27" s="99">
        <v>1631.662842</v>
      </c>
      <c r="O27" s="99">
        <v>1588.8400879999999</v>
      </c>
      <c r="P27" s="99">
        <v>1557.860962</v>
      </c>
      <c r="Q27" s="99">
        <v>1526.530884</v>
      </c>
      <c r="R27" s="98"/>
      <c r="S27" s="98"/>
      <c r="T27" s="98"/>
      <c r="U27" s="98"/>
      <c r="V27" s="98"/>
      <c r="W27" s="98"/>
      <c r="X27" s="98"/>
      <c r="Y27" s="98"/>
      <c r="Z27" s="98"/>
    </row>
    <row r="28" spans="1:26" x14ac:dyDescent="0.25">
      <c r="A28" s="98" t="s">
        <v>229</v>
      </c>
      <c r="B28" s="99">
        <v>3321.044312</v>
      </c>
      <c r="C28" s="99">
        <v>3113.7917480000001</v>
      </c>
      <c r="D28" s="99">
        <v>2908.376831</v>
      </c>
      <c r="E28" s="99">
        <v>2701.6152339999999</v>
      </c>
      <c r="F28" s="99">
        <v>2489.6961059999999</v>
      </c>
      <c r="G28" s="99">
        <v>3921.8980710000001</v>
      </c>
      <c r="H28" s="99">
        <v>3731.5258789999998</v>
      </c>
      <c r="I28" s="99">
        <v>3562.0360110000001</v>
      </c>
      <c r="J28" s="99">
        <v>3399.8892820000001</v>
      </c>
      <c r="K28" s="99">
        <v>3236.6125489999999</v>
      </c>
      <c r="L28" s="99">
        <v>3077.1545409999999</v>
      </c>
      <c r="M28" s="99">
        <v>2941.306274</v>
      </c>
      <c r="N28" s="99">
        <v>2837.9456789999999</v>
      </c>
      <c r="O28" s="99">
        <v>2770.0634770000001</v>
      </c>
      <c r="P28" s="99">
        <v>2717.7135010000002</v>
      </c>
      <c r="Q28" s="99">
        <v>2667.2476809999998</v>
      </c>
      <c r="R28" s="98"/>
      <c r="S28" s="98"/>
      <c r="T28" s="98"/>
      <c r="U28" s="98"/>
      <c r="V28" s="98"/>
      <c r="W28" s="98"/>
      <c r="X28" s="98"/>
      <c r="Y28" s="98"/>
      <c r="Z28" s="98"/>
    </row>
    <row r="29" spans="1:26" x14ac:dyDescent="0.25">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spans="1:26" x14ac:dyDescent="0.25">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spans="1:26" x14ac:dyDescent="0.25">
      <c r="A31" s="100" t="s">
        <v>232</v>
      </c>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spans="1:26" x14ac:dyDescent="0.25">
      <c r="A32" s="98" t="s">
        <v>227</v>
      </c>
      <c r="B32" s="99">
        <v>7329.5258789999998</v>
      </c>
      <c r="C32" s="99">
        <v>7056.953125</v>
      </c>
      <c r="D32" s="99">
        <v>6790.8247069999998</v>
      </c>
      <c r="E32" s="99">
        <v>6547.8808589999999</v>
      </c>
      <c r="F32" s="99">
        <v>6346.0830079999996</v>
      </c>
      <c r="G32" s="99">
        <v>9017.8095699999994</v>
      </c>
      <c r="H32" s="99">
        <v>8858.7314449999994</v>
      </c>
      <c r="I32" s="99">
        <v>8689.5449219999991</v>
      </c>
      <c r="J32" s="99">
        <v>8495.5683590000008</v>
      </c>
      <c r="K32" s="99">
        <v>8245.9365230000003</v>
      </c>
      <c r="L32" s="99">
        <v>7941.1484380000002</v>
      </c>
      <c r="M32" s="99">
        <v>7648.9838870000003</v>
      </c>
      <c r="N32" s="99">
        <v>7356.7421880000002</v>
      </c>
      <c r="O32" s="99">
        <v>7058.7089839999999</v>
      </c>
      <c r="P32" s="99">
        <v>6756.1333009999998</v>
      </c>
      <c r="Q32" s="99">
        <v>6450.9765630000002</v>
      </c>
      <c r="R32" s="98"/>
      <c r="S32" s="98"/>
      <c r="T32" s="98"/>
      <c r="U32" s="98"/>
      <c r="V32" s="98"/>
      <c r="W32" s="98"/>
      <c r="X32" s="98"/>
      <c r="Y32" s="98"/>
      <c r="Z32" s="98"/>
    </row>
    <row r="33" spans="1:26" x14ac:dyDescent="0.25">
      <c r="A33" s="98" t="s">
        <v>228</v>
      </c>
      <c r="B33" s="99">
        <v>9014.3007809999999</v>
      </c>
      <c r="C33" s="99">
        <v>8717.4863280000009</v>
      </c>
      <c r="D33" s="99">
        <v>8424.0957030000009</v>
      </c>
      <c r="E33" s="99">
        <v>8149.0039059999999</v>
      </c>
      <c r="F33" s="99">
        <v>7908.2773440000001</v>
      </c>
      <c r="G33" s="99">
        <v>10837.924800000001</v>
      </c>
      <c r="H33" s="99">
        <v>10644.125</v>
      </c>
      <c r="I33" s="99">
        <v>10438.387699999999</v>
      </c>
      <c r="J33" s="99">
        <v>10204.686519999999</v>
      </c>
      <c r="K33" s="99">
        <v>9909.875</v>
      </c>
      <c r="L33" s="99">
        <v>9552.8134769999997</v>
      </c>
      <c r="M33" s="99">
        <v>9208.2304690000001</v>
      </c>
      <c r="N33" s="99">
        <v>8863.3457030000009</v>
      </c>
      <c r="O33" s="99">
        <v>8512.6162110000005</v>
      </c>
      <c r="P33" s="99">
        <v>8158.5839839999999</v>
      </c>
      <c r="Q33" s="99">
        <v>7804.3193359999996</v>
      </c>
      <c r="R33" s="98"/>
      <c r="S33" s="98"/>
      <c r="T33" s="98"/>
      <c r="U33" s="98"/>
      <c r="V33" s="98"/>
      <c r="W33" s="98"/>
      <c r="X33" s="98"/>
      <c r="Y33" s="98"/>
      <c r="Z33" s="98"/>
    </row>
    <row r="34" spans="1:26" x14ac:dyDescent="0.25">
      <c r="A34" s="98" t="s">
        <v>229</v>
      </c>
      <c r="B34" s="99">
        <v>16343.826660000001</v>
      </c>
      <c r="C34" s="99">
        <v>15774.43945</v>
      </c>
      <c r="D34" s="99">
        <v>15214.920410000001</v>
      </c>
      <c r="E34" s="99">
        <v>14696.884770000001</v>
      </c>
      <c r="F34" s="99">
        <v>14254.360350000001</v>
      </c>
      <c r="G34" s="99">
        <v>19855.734380000002</v>
      </c>
      <c r="H34" s="99">
        <v>19502.856449999999</v>
      </c>
      <c r="I34" s="99">
        <v>19127.93262</v>
      </c>
      <c r="J34" s="99">
        <v>18700.25488</v>
      </c>
      <c r="K34" s="99">
        <v>18155.811519999999</v>
      </c>
      <c r="L34" s="99">
        <v>17493.961910000002</v>
      </c>
      <c r="M34" s="99">
        <v>16857.214360000002</v>
      </c>
      <c r="N34" s="99">
        <v>16220.087890000001</v>
      </c>
      <c r="O34" s="99">
        <v>15571.325199999999</v>
      </c>
      <c r="P34" s="99">
        <v>14914.717290000001</v>
      </c>
      <c r="Q34" s="99">
        <v>14255.295899999999</v>
      </c>
      <c r="R34" s="98"/>
      <c r="S34" s="98"/>
      <c r="T34" s="98"/>
      <c r="U34" s="98"/>
      <c r="V34" s="98"/>
      <c r="W34" s="98"/>
      <c r="X34" s="98"/>
      <c r="Y34" s="98"/>
      <c r="Z34" s="98"/>
    </row>
    <row r="35" spans="1:26" x14ac:dyDescent="0.25">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pans="1:26" x14ac:dyDescent="0.25">
      <c r="A36" s="100" t="s">
        <v>233</v>
      </c>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spans="1:26" x14ac:dyDescent="0.25">
      <c r="A37" s="98" t="s">
        <v>227</v>
      </c>
      <c r="B37" s="99">
        <v>1582.3431399999999</v>
      </c>
      <c r="C37" s="99">
        <v>1524.5433350000001</v>
      </c>
      <c r="D37" s="99">
        <v>1464.8264160000001</v>
      </c>
      <c r="E37" s="99">
        <v>1406.5886230000001</v>
      </c>
      <c r="F37" s="99">
        <v>1355.5992429999999</v>
      </c>
      <c r="G37" s="99">
        <v>2210.6191410000001</v>
      </c>
      <c r="H37" s="99">
        <v>2185.5031739999999</v>
      </c>
      <c r="I37" s="99">
        <v>2160.991943</v>
      </c>
      <c r="J37" s="99">
        <v>2134.9396969999998</v>
      </c>
      <c r="K37" s="99">
        <v>2098.7392580000001</v>
      </c>
      <c r="L37" s="99">
        <v>2054.3842770000001</v>
      </c>
      <c r="M37" s="99">
        <v>2012.262207</v>
      </c>
      <c r="N37" s="99">
        <v>1968.5756839999999</v>
      </c>
      <c r="O37" s="99">
        <v>1921.2924800000001</v>
      </c>
      <c r="P37" s="99">
        <v>1867.279053</v>
      </c>
      <c r="Q37" s="99">
        <v>1806.8127440000001</v>
      </c>
      <c r="R37" s="98"/>
      <c r="S37" s="98"/>
      <c r="T37" s="98"/>
      <c r="U37" s="98"/>
      <c r="V37" s="98"/>
      <c r="W37" s="98"/>
      <c r="X37" s="98"/>
      <c r="Y37" s="98"/>
      <c r="Z37" s="98"/>
    </row>
    <row r="38" spans="1:26" x14ac:dyDescent="0.25">
      <c r="A38" s="98" t="s">
        <v>228</v>
      </c>
      <c r="B38" s="99">
        <v>1922.384033</v>
      </c>
      <c r="C38" s="99">
        <v>1867.8488769999999</v>
      </c>
      <c r="D38" s="99">
        <v>1810.7342530000001</v>
      </c>
      <c r="E38" s="99">
        <v>1750.412842</v>
      </c>
      <c r="F38" s="99">
        <v>1684.769409</v>
      </c>
      <c r="G38" s="99">
        <v>2558.0974120000001</v>
      </c>
      <c r="H38" s="99">
        <v>2498.7446289999998</v>
      </c>
      <c r="I38" s="99">
        <v>2463.3374020000001</v>
      </c>
      <c r="J38" s="99">
        <v>2420.671875</v>
      </c>
      <c r="K38" s="99">
        <v>2363.28125</v>
      </c>
      <c r="L38" s="99">
        <v>2293.5847170000002</v>
      </c>
      <c r="M38" s="99">
        <v>2237.1782229999999</v>
      </c>
      <c r="N38" s="99">
        <v>2180.6008299999999</v>
      </c>
      <c r="O38" s="99">
        <v>2125.236328</v>
      </c>
      <c r="P38" s="99">
        <v>2064.9260250000002</v>
      </c>
      <c r="Q38" s="99">
        <v>1998.040039</v>
      </c>
      <c r="R38" s="98"/>
      <c r="S38" s="98"/>
      <c r="T38" s="98"/>
      <c r="U38" s="98"/>
      <c r="V38" s="98"/>
      <c r="W38" s="98"/>
      <c r="X38" s="98"/>
      <c r="Y38" s="98"/>
      <c r="Z38" s="98"/>
    </row>
    <row r="39" spans="1:26" x14ac:dyDescent="0.25">
      <c r="A39" s="98" t="s">
        <v>229</v>
      </c>
      <c r="B39" s="99">
        <v>3504.7271730000002</v>
      </c>
      <c r="C39" s="99">
        <v>3392.3922120000002</v>
      </c>
      <c r="D39" s="99">
        <v>3275.560669</v>
      </c>
      <c r="E39" s="99">
        <v>3157.0014649999998</v>
      </c>
      <c r="F39" s="99">
        <v>3040.3686520000001</v>
      </c>
      <c r="G39" s="99">
        <v>4768.7165530000002</v>
      </c>
      <c r="H39" s="99">
        <v>4684.2478030000002</v>
      </c>
      <c r="I39" s="99">
        <v>4624.3293460000004</v>
      </c>
      <c r="J39" s="99">
        <v>4555.6115719999998</v>
      </c>
      <c r="K39" s="99">
        <v>4462.0205079999996</v>
      </c>
      <c r="L39" s="99">
        <v>4347.9689939999998</v>
      </c>
      <c r="M39" s="99">
        <v>4249.4404299999997</v>
      </c>
      <c r="N39" s="99">
        <v>4149.1765139999998</v>
      </c>
      <c r="O39" s="99">
        <v>4046.5288089999999</v>
      </c>
      <c r="P39" s="99">
        <v>3932.205078</v>
      </c>
      <c r="Q39" s="99">
        <v>3804.8527829999998</v>
      </c>
      <c r="R39" s="98"/>
      <c r="S39" s="98"/>
      <c r="T39" s="98"/>
      <c r="U39" s="98"/>
      <c r="V39" s="98"/>
      <c r="W39" s="98"/>
      <c r="X39" s="98"/>
      <c r="Y39" s="98"/>
      <c r="Z39" s="98"/>
    </row>
    <row r="40" spans="1:26" x14ac:dyDescent="0.25">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spans="1:26" x14ac:dyDescent="0.25">
      <c r="A41" s="100" t="s">
        <v>234</v>
      </c>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spans="1:26" x14ac:dyDescent="0.25">
      <c r="A42" s="98" t="s">
        <v>227</v>
      </c>
      <c r="B42" s="99">
        <v>7244.0673829999996</v>
      </c>
      <c r="C42" s="99">
        <v>7087.8950199999999</v>
      </c>
      <c r="D42" s="99">
        <v>6936.6733400000003</v>
      </c>
      <c r="E42" s="99">
        <v>6795.2983400000003</v>
      </c>
      <c r="F42" s="99">
        <v>6673.3027339999999</v>
      </c>
      <c r="G42" s="99">
        <v>7435.3378910000001</v>
      </c>
      <c r="H42" s="99">
        <v>7336.2001950000003</v>
      </c>
      <c r="I42" s="99">
        <v>7238.5185549999997</v>
      </c>
      <c r="J42" s="99">
        <v>7141.1845700000003</v>
      </c>
      <c r="K42" s="99">
        <v>7038.9018550000001</v>
      </c>
      <c r="L42" s="99">
        <v>6929.6577150000003</v>
      </c>
      <c r="M42" s="99">
        <v>6823.5766599999997</v>
      </c>
      <c r="N42" s="99">
        <v>6717.2089839999999</v>
      </c>
      <c r="O42" s="99">
        <v>6606.7529299999997</v>
      </c>
      <c r="P42" s="99">
        <v>6487.3295900000003</v>
      </c>
      <c r="Q42" s="99">
        <v>6358.138672</v>
      </c>
      <c r="R42" s="98"/>
      <c r="S42" s="98"/>
      <c r="T42" s="98"/>
      <c r="U42" s="98"/>
      <c r="V42" s="98"/>
      <c r="W42" s="98"/>
      <c r="X42" s="98"/>
      <c r="Y42" s="98"/>
      <c r="Z42" s="98"/>
    </row>
    <row r="43" spans="1:26" x14ac:dyDescent="0.25">
      <c r="A43" s="98" t="s">
        <v>228</v>
      </c>
      <c r="B43" s="99">
        <v>8147.8891599999997</v>
      </c>
      <c r="C43" s="99">
        <v>7975.3691410000001</v>
      </c>
      <c r="D43" s="99">
        <v>7809.5839839999999</v>
      </c>
      <c r="E43" s="99">
        <v>7656.1665039999998</v>
      </c>
      <c r="F43" s="99">
        <v>7527.3286129999997</v>
      </c>
      <c r="G43" s="99">
        <v>8323.6435550000006</v>
      </c>
      <c r="H43" s="99">
        <v>8225.6494139999995</v>
      </c>
      <c r="I43" s="99">
        <v>8129.2026370000003</v>
      </c>
      <c r="J43" s="99">
        <v>8032.9155270000001</v>
      </c>
      <c r="K43" s="99">
        <v>7930.2236329999996</v>
      </c>
      <c r="L43" s="99">
        <v>7818.5595700000003</v>
      </c>
      <c r="M43" s="99">
        <v>7708.1997069999998</v>
      </c>
      <c r="N43" s="99">
        <v>7597.048828</v>
      </c>
      <c r="O43" s="99">
        <v>7481.0180659999996</v>
      </c>
      <c r="P43" s="99">
        <v>7355.0942379999997</v>
      </c>
      <c r="Q43" s="99">
        <v>7218.439453</v>
      </c>
      <c r="R43" s="98"/>
      <c r="S43" s="98"/>
      <c r="T43" s="98"/>
      <c r="U43" s="98"/>
      <c r="V43" s="98"/>
      <c r="W43" s="98"/>
      <c r="X43" s="98"/>
      <c r="Y43" s="98"/>
      <c r="Z43" s="98"/>
    </row>
    <row r="44" spans="1:26" x14ac:dyDescent="0.25">
      <c r="A44" s="98" t="s">
        <v>229</v>
      </c>
      <c r="B44" s="99">
        <v>15391.956539999999</v>
      </c>
      <c r="C44" s="99">
        <v>15063.264160000001</v>
      </c>
      <c r="D44" s="99">
        <v>14746.257320000001</v>
      </c>
      <c r="E44" s="99">
        <v>14451.464840000001</v>
      </c>
      <c r="F44" s="99">
        <v>14200.63135</v>
      </c>
      <c r="G44" s="99">
        <v>15758.981449999999</v>
      </c>
      <c r="H44" s="99">
        <v>15561.849609999999</v>
      </c>
      <c r="I44" s="99">
        <v>15367.72119</v>
      </c>
      <c r="J44" s="99">
        <v>15174.1001</v>
      </c>
      <c r="K44" s="99">
        <v>14969.12549</v>
      </c>
      <c r="L44" s="99">
        <v>14748.217290000001</v>
      </c>
      <c r="M44" s="99">
        <v>14531.77637</v>
      </c>
      <c r="N44" s="99">
        <v>14314.257809999999</v>
      </c>
      <c r="O44" s="99">
        <v>14087.771000000001</v>
      </c>
      <c r="P44" s="99">
        <v>13842.42383</v>
      </c>
      <c r="Q44" s="99">
        <v>13576.57813</v>
      </c>
      <c r="R44" s="98"/>
      <c r="S44" s="98"/>
      <c r="T44" s="98"/>
      <c r="U44" s="98"/>
      <c r="V44" s="98"/>
      <c r="W44" s="98"/>
      <c r="X44" s="98"/>
      <c r="Y44" s="98"/>
      <c r="Z44" s="98"/>
    </row>
    <row r="45" spans="1:26" x14ac:dyDescent="0.25">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x14ac:dyDescent="0.25">
      <c r="A46" s="100" t="s">
        <v>235</v>
      </c>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x14ac:dyDescent="0.25">
      <c r="A47" s="98" t="s">
        <v>227</v>
      </c>
      <c r="B47" s="99">
        <v>5564.6420900000003</v>
      </c>
      <c r="C47" s="99">
        <v>5599.5478519999997</v>
      </c>
      <c r="D47" s="99">
        <v>5642.9296880000002</v>
      </c>
      <c r="E47" s="99">
        <v>5705.185547</v>
      </c>
      <c r="F47" s="99">
        <v>5800.6308589999999</v>
      </c>
      <c r="G47" s="99">
        <v>6955.205078</v>
      </c>
      <c r="H47" s="99">
        <v>7116.2402339999999</v>
      </c>
      <c r="I47" s="99">
        <v>7273.8598629999997</v>
      </c>
      <c r="J47" s="99">
        <v>7403.8666990000002</v>
      </c>
      <c r="K47" s="99">
        <v>7459.7250979999999</v>
      </c>
      <c r="L47" s="99">
        <v>7433.0161129999997</v>
      </c>
      <c r="M47" s="99">
        <v>7404.9716799999997</v>
      </c>
      <c r="N47" s="99">
        <v>7363.6030270000001</v>
      </c>
      <c r="O47" s="99">
        <v>7297.001953</v>
      </c>
      <c r="P47" s="99">
        <v>7201.9809569999998</v>
      </c>
      <c r="Q47" s="99">
        <v>7079.9555659999996</v>
      </c>
      <c r="R47" s="98"/>
      <c r="S47" s="98"/>
      <c r="T47" s="98"/>
      <c r="U47" s="98"/>
      <c r="V47" s="98"/>
      <c r="W47" s="98"/>
      <c r="X47" s="98"/>
      <c r="Y47" s="98"/>
      <c r="Z47" s="98"/>
    </row>
    <row r="48" spans="1:26" x14ac:dyDescent="0.25">
      <c r="A48" s="98" t="s">
        <v>228</v>
      </c>
      <c r="B48" s="99">
        <v>6852.8544920000004</v>
      </c>
      <c r="C48" s="99">
        <v>6909.0083009999998</v>
      </c>
      <c r="D48" s="99">
        <v>6982.6723629999997</v>
      </c>
      <c r="E48" s="99">
        <v>7082.5502930000002</v>
      </c>
      <c r="F48" s="99">
        <v>7220.3901370000003</v>
      </c>
      <c r="G48" s="99">
        <v>8476.859375</v>
      </c>
      <c r="H48" s="99">
        <v>8683.65625</v>
      </c>
      <c r="I48" s="99">
        <v>8886.9794920000004</v>
      </c>
      <c r="J48" s="99">
        <v>9055.6025389999995</v>
      </c>
      <c r="K48" s="99">
        <v>9130.0068360000005</v>
      </c>
      <c r="L48" s="99">
        <v>9099.8671880000002</v>
      </c>
      <c r="M48" s="99">
        <v>9068.9882809999999</v>
      </c>
      <c r="N48" s="99">
        <v>9025.9042969999991</v>
      </c>
      <c r="O48" s="99">
        <v>8953.9072269999997</v>
      </c>
      <c r="P48" s="99">
        <v>8844.1796880000002</v>
      </c>
      <c r="Q48" s="99">
        <v>8699.1337889999995</v>
      </c>
      <c r="R48" s="98"/>
      <c r="S48" s="98"/>
      <c r="T48" s="98"/>
      <c r="U48" s="98"/>
      <c r="V48" s="98"/>
      <c r="W48" s="98"/>
      <c r="X48" s="98"/>
      <c r="Y48" s="98"/>
      <c r="Z48" s="98"/>
    </row>
    <row r="49" spans="1:26" x14ac:dyDescent="0.25">
      <c r="A49" s="98" t="s">
        <v>229</v>
      </c>
      <c r="B49" s="99">
        <v>12417.496580000001</v>
      </c>
      <c r="C49" s="99">
        <v>12508.55615</v>
      </c>
      <c r="D49" s="99">
        <v>12625.60205</v>
      </c>
      <c r="E49" s="99">
        <v>12787.735839999999</v>
      </c>
      <c r="F49" s="99">
        <v>13021.021000000001</v>
      </c>
      <c r="G49" s="99">
        <v>15432.06445</v>
      </c>
      <c r="H49" s="99">
        <v>15799.896479999999</v>
      </c>
      <c r="I49" s="99">
        <v>16160.83936</v>
      </c>
      <c r="J49" s="99">
        <v>16459.469239999999</v>
      </c>
      <c r="K49" s="99">
        <v>16589.731930000002</v>
      </c>
      <c r="L49" s="99">
        <v>16532.883300000001</v>
      </c>
      <c r="M49" s="99">
        <v>16473.95996</v>
      </c>
      <c r="N49" s="99">
        <v>16389.507320000001</v>
      </c>
      <c r="O49" s="99">
        <v>16250.909180000001</v>
      </c>
      <c r="P49" s="99">
        <v>16046.16064</v>
      </c>
      <c r="Q49" s="99">
        <v>15779.08936</v>
      </c>
      <c r="R49" s="98"/>
      <c r="S49" s="98"/>
      <c r="T49" s="98"/>
      <c r="U49" s="98"/>
      <c r="V49" s="98"/>
      <c r="W49" s="98"/>
      <c r="X49" s="98"/>
      <c r="Y49" s="98"/>
      <c r="Z49" s="98"/>
    </row>
    <row r="50" spans="1:26" x14ac:dyDescent="0.25">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x14ac:dyDescent="0.25">
      <c r="A51" s="100" t="s">
        <v>236</v>
      </c>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spans="1:26" x14ac:dyDescent="0.25">
      <c r="A52" s="98" t="s">
        <v>227</v>
      </c>
      <c r="B52" s="99">
        <v>430.35983279999999</v>
      </c>
      <c r="C52" s="99">
        <v>392.60333250000002</v>
      </c>
      <c r="D52" s="99">
        <v>353.10653689999998</v>
      </c>
      <c r="E52" s="99">
        <v>311.71832280000001</v>
      </c>
      <c r="F52" s="99">
        <v>267.82421879999998</v>
      </c>
      <c r="G52" s="99">
        <v>490.1257324</v>
      </c>
      <c r="H52" s="99">
        <v>446.10397339999997</v>
      </c>
      <c r="I52" s="99">
        <v>404.20083620000003</v>
      </c>
      <c r="J52" s="99">
        <v>363.07864380000001</v>
      </c>
      <c r="K52" s="99">
        <v>324.16052250000001</v>
      </c>
      <c r="L52" s="99">
        <v>287.39828490000002</v>
      </c>
      <c r="M52" s="99">
        <v>257.36721799999998</v>
      </c>
      <c r="N52" s="99">
        <v>257.14685059999999</v>
      </c>
      <c r="O52" s="99">
        <v>257.0371399</v>
      </c>
      <c r="P52" s="99">
        <v>257.79153439999999</v>
      </c>
      <c r="Q52" s="99">
        <v>259.59927370000003</v>
      </c>
      <c r="R52" s="98"/>
      <c r="S52" s="98"/>
      <c r="T52" s="98"/>
      <c r="U52" s="98"/>
      <c r="V52" s="98"/>
      <c r="W52" s="98"/>
      <c r="X52" s="98"/>
      <c r="Y52" s="98"/>
      <c r="Z52" s="98"/>
    </row>
    <row r="53" spans="1:26" x14ac:dyDescent="0.25">
      <c r="A53" s="98" t="s">
        <v>228</v>
      </c>
      <c r="B53" s="99">
        <v>511.84411619999997</v>
      </c>
      <c r="C53" s="99">
        <v>472.73587040000001</v>
      </c>
      <c r="D53" s="99">
        <v>431.81726070000002</v>
      </c>
      <c r="E53" s="99">
        <v>388.73837279999998</v>
      </c>
      <c r="F53" s="99">
        <v>342.5116577</v>
      </c>
      <c r="G53" s="99">
        <v>574.14111330000003</v>
      </c>
      <c r="H53" s="99">
        <v>525.64318849999995</v>
      </c>
      <c r="I53" s="99">
        <v>477.35766599999999</v>
      </c>
      <c r="J53" s="99">
        <v>433.5168152</v>
      </c>
      <c r="K53" s="99">
        <v>392.40582280000001</v>
      </c>
      <c r="L53" s="99">
        <v>353.78796390000002</v>
      </c>
      <c r="M53" s="99">
        <v>316.15625</v>
      </c>
      <c r="N53" s="99">
        <v>278.12179570000001</v>
      </c>
      <c r="O53" s="99">
        <v>268.41711429999998</v>
      </c>
      <c r="P53" s="99">
        <v>269.27011110000001</v>
      </c>
      <c r="Q53" s="99">
        <v>271.26458739999998</v>
      </c>
      <c r="R53" s="98"/>
      <c r="S53" s="98"/>
      <c r="T53" s="98"/>
      <c r="U53" s="98"/>
      <c r="V53" s="98"/>
      <c r="W53" s="98"/>
      <c r="X53" s="98"/>
      <c r="Y53" s="98"/>
      <c r="Z53" s="98"/>
    </row>
    <row r="54" spans="1:26" x14ac:dyDescent="0.25">
      <c r="A54" s="98" t="s">
        <v>229</v>
      </c>
      <c r="B54" s="99">
        <v>942.20394899999997</v>
      </c>
      <c r="C54" s="99">
        <v>865.33920290000003</v>
      </c>
      <c r="D54" s="99">
        <v>784.92379759999994</v>
      </c>
      <c r="E54" s="99">
        <v>700.45669559999999</v>
      </c>
      <c r="F54" s="99">
        <v>610.33587650000004</v>
      </c>
      <c r="G54" s="99">
        <v>1064.266846</v>
      </c>
      <c r="H54" s="99">
        <v>971.74716190000004</v>
      </c>
      <c r="I54" s="99">
        <v>881.55850220000002</v>
      </c>
      <c r="J54" s="99">
        <v>796.59545900000001</v>
      </c>
      <c r="K54" s="99">
        <v>716.5663452</v>
      </c>
      <c r="L54" s="99">
        <v>641.18624880000004</v>
      </c>
      <c r="M54" s="99">
        <v>573.52346799999998</v>
      </c>
      <c r="N54" s="99">
        <v>535.26864620000003</v>
      </c>
      <c r="O54" s="99">
        <v>525.45425420000004</v>
      </c>
      <c r="P54" s="99">
        <v>527.06164550000005</v>
      </c>
      <c r="Q54" s="99">
        <v>530.86386110000001</v>
      </c>
      <c r="R54" s="98"/>
      <c r="S54" s="98"/>
      <c r="T54" s="98"/>
      <c r="U54" s="98"/>
      <c r="V54" s="98"/>
      <c r="W54" s="98"/>
      <c r="X54" s="98"/>
      <c r="Y54" s="98"/>
      <c r="Z54" s="98"/>
    </row>
    <row r="55" spans="1:26" x14ac:dyDescent="0.25">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spans="1:26" x14ac:dyDescent="0.25">
      <c r="A56" s="100" t="s">
        <v>237</v>
      </c>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x14ac:dyDescent="0.25">
      <c r="A57" s="98" t="s">
        <v>227</v>
      </c>
      <c r="B57" s="99">
        <v>26778.496090000001</v>
      </c>
      <c r="C57" s="99">
        <v>26554.064450000002</v>
      </c>
      <c r="D57" s="99">
        <v>26309.583979999999</v>
      </c>
      <c r="E57" s="99">
        <v>26005.716799999998</v>
      </c>
      <c r="F57" s="99">
        <v>25562.339840000001</v>
      </c>
      <c r="G57" s="99">
        <v>30967.890630000002</v>
      </c>
      <c r="H57" s="99">
        <v>30350.376950000002</v>
      </c>
      <c r="I57" s="99">
        <v>29760.015630000002</v>
      </c>
      <c r="J57" s="99">
        <v>29231.13867</v>
      </c>
      <c r="K57" s="99">
        <v>28869.029299999998</v>
      </c>
      <c r="L57" s="99">
        <v>28680.072270000001</v>
      </c>
      <c r="M57" s="99">
        <v>28463.074219999999</v>
      </c>
      <c r="N57" s="99">
        <v>28242.529299999998</v>
      </c>
      <c r="O57" s="99">
        <v>28015.478520000001</v>
      </c>
      <c r="P57" s="99">
        <v>27734.902340000001</v>
      </c>
      <c r="Q57" s="99">
        <v>27389.671880000002</v>
      </c>
      <c r="R57" s="98"/>
      <c r="S57" s="98"/>
      <c r="T57" s="98"/>
      <c r="U57" s="98"/>
      <c r="V57" s="98"/>
      <c r="W57" s="98"/>
      <c r="X57" s="98"/>
      <c r="Y57" s="98"/>
      <c r="Z57" s="98"/>
    </row>
    <row r="58" spans="1:26" x14ac:dyDescent="0.25">
      <c r="A58" s="98" t="s">
        <v>228</v>
      </c>
      <c r="B58" s="99">
        <v>29452.759770000001</v>
      </c>
      <c r="C58" s="99">
        <v>29115.462889999999</v>
      </c>
      <c r="D58" s="99">
        <v>28760.306639999999</v>
      </c>
      <c r="E58" s="99">
        <v>28353.20508</v>
      </c>
      <c r="F58" s="99">
        <v>27832.501950000002</v>
      </c>
      <c r="G58" s="99">
        <v>33738.785159999999</v>
      </c>
      <c r="H58" s="99">
        <v>33060.789060000003</v>
      </c>
      <c r="I58" s="99">
        <v>32409.035159999999</v>
      </c>
      <c r="J58" s="99">
        <v>31825.710940000001</v>
      </c>
      <c r="K58" s="99">
        <v>31422.679690000001</v>
      </c>
      <c r="L58" s="99">
        <v>31206.140630000002</v>
      </c>
      <c r="M58" s="99">
        <v>30968.568360000001</v>
      </c>
      <c r="N58" s="99">
        <v>30724.863280000001</v>
      </c>
      <c r="O58" s="99">
        <v>30474.074219999999</v>
      </c>
      <c r="P58" s="99">
        <v>30170.5</v>
      </c>
      <c r="Q58" s="99">
        <v>29802.435549999998</v>
      </c>
      <c r="R58" s="98"/>
      <c r="S58" s="98"/>
      <c r="T58" s="98"/>
      <c r="U58" s="98"/>
      <c r="V58" s="98"/>
      <c r="W58" s="98"/>
      <c r="X58" s="98"/>
      <c r="Y58" s="98"/>
      <c r="Z58" s="98"/>
    </row>
    <row r="59" spans="1:26" x14ac:dyDescent="0.25">
      <c r="A59" s="98" t="s">
        <v>229</v>
      </c>
      <c r="B59" s="99">
        <v>56231.255859999997</v>
      </c>
      <c r="C59" s="99">
        <v>55669.527340000001</v>
      </c>
      <c r="D59" s="99">
        <v>55069.890630000002</v>
      </c>
      <c r="E59" s="99">
        <v>54358.921880000002</v>
      </c>
      <c r="F59" s="99">
        <v>53394.841800000002</v>
      </c>
      <c r="G59" s="99">
        <v>64706.675779999998</v>
      </c>
      <c r="H59" s="99">
        <v>63411.166019999997</v>
      </c>
      <c r="I59" s="99">
        <v>62169.050779999998</v>
      </c>
      <c r="J59" s="99">
        <v>61056.849609999997</v>
      </c>
      <c r="K59" s="99">
        <v>60291.708980000003</v>
      </c>
      <c r="L59" s="99">
        <v>59886.212890000003</v>
      </c>
      <c r="M59" s="99">
        <v>59431.64258</v>
      </c>
      <c r="N59" s="99">
        <v>58967.39258</v>
      </c>
      <c r="O59" s="99">
        <v>58489.552730000003</v>
      </c>
      <c r="P59" s="99">
        <v>57905.402340000001</v>
      </c>
      <c r="Q59" s="99">
        <v>57192.10742</v>
      </c>
      <c r="R59" s="98"/>
      <c r="S59" s="98"/>
      <c r="T59" s="98"/>
      <c r="U59" s="98"/>
      <c r="V59" s="98"/>
      <c r="W59" s="98"/>
      <c r="X59" s="98"/>
      <c r="Y59" s="98"/>
      <c r="Z59" s="98"/>
    </row>
    <row r="60" spans="1:26" x14ac:dyDescent="0.25">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spans="1:26" x14ac:dyDescent="0.25">
      <c r="A61" s="100" t="s">
        <v>238</v>
      </c>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spans="1:26" x14ac:dyDescent="0.25">
      <c r="A62" s="98" t="s">
        <v>227</v>
      </c>
      <c r="B62" s="99">
        <v>29792.775389999999</v>
      </c>
      <c r="C62" s="99">
        <v>30335.775389999999</v>
      </c>
      <c r="D62" s="99">
        <v>30881.82617</v>
      </c>
      <c r="E62" s="99">
        <v>31411.365229999999</v>
      </c>
      <c r="F62" s="99">
        <v>31895.699219999999</v>
      </c>
      <c r="G62" s="99">
        <v>35498.804689999997</v>
      </c>
      <c r="H62" s="99">
        <v>36000.21875</v>
      </c>
      <c r="I62" s="99">
        <v>36490.792970000002</v>
      </c>
      <c r="J62" s="99">
        <v>36945.933590000001</v>
      </c>
      <c r="K62" s="99">
        <v>37331.855470000002</v>
      </c>
      <c r="L62" s="99">
        <v>37641.195310000003</v>
      </c>
      <c r="M62" s="99">
        <v>37966.765630000002</v>
      </c>
      <c r="N62" s="99">
        <v>38292.410159999999</v>
      </c>
      <c r="O62" s="99">
        <v>38615.71875</v>
      </c>
      <c r="P62" s="99">
        <v>38948.105470000002</v>
      </c>
      <c r="Q62" s="99">
        <v>39285.683590000001</v>
      </c>
      <c r="R62" s="98"/>
      <c r="S62" s="98"/>
      <c r="T62" s="98"/>
      <c r="U62" s="98"/>
      <c r="V62" s="98"/>
      <c r="W62" s="98"/>
      <c r="X62" s="98"/>
      <c r="Y62" s="98"/>
      <c r="Z62" s="98"/>
    </row>
    <row r="63" spans="1:26" x14ac:dyDescent="0.25">
      <c r="A63" s="98" t="s">
        <v>228</v>
      </c>
      <c r="B63" s="99">
        <v>30750.183590000001</v>
      </c>
      <c r="C63" s="99">
        <v>31332.302729999999</v>
      </c>
      <c r="D63" s="99">
        <v>31920.722659999999</v>
      </c>
      <c r="E63" s="99">
        <v>32492.765630000002</v>
      </c>
      <c r="F63" s="99">
        <v>33015.433590000001</v>
      </c>
      <c r="G63" s="99">
        <v>36733.230470000002</v>
      </c>
      <c r="H63" s="99">
        <v>37270.070310000003</v>
      </c>
      <c r="I63" s="99">
        <v>37797.277340000001</v>
      </c>
      <c r="J63" s="99">
        <v>38285.761720000002</v>
      </c>
      <c r="K63" s="99">
        <v>38695.335939999997</v>
      </c>
      <c r="L63" s="99">
        <v>39016.546880000002</v>
      </c>
      <c r="M63" s="99">
        <v>39354.671880000002</v>
      </c>
      <c r="N63" s="99">
        <v>39695.710939999997</v>
      </c>
      <c r="O63" s="99">
        <v>40033.832029999998</v>
      </c>
      <c r="P63" s="99">
        <v>40377.339840000001</v>
      </c>
      <c r="Q63" s="99">
        <v>40720.574220000002</v>
      </c>
      <c r="R63" s="98"/>
      <c r="S63" s="98"/>
      <c r="T63" s="98"/>
      <c r="U63" s="98"/>
      <c r="V63" s="98"/>
      <c r="W63" s="98"/>
      <c r="X63" s="98"/>
      <c r="Y63" s="98"/>
      <c r="Z63" s="98"/>
    </row>
    <row r="64" spans="1:26" x14ac:dyDescent="0.25">
      <c r="A64" s="98" t="s">
        <v>229</v>
      </c>
      <c r="B64" s="99">
        <v>60542.958980000003</v>
      </c>
      <c r="C64" s="99">
        <v>61668.078130000002</v>
      </c>
      <c r="D64" s="99">
        <v>62802.54883</v>
      </c>
      <c r="E64" s="99">
        <v>63904.130859999997</v>
      </c>
      <c r="F64" s="99">
        <v>64911.132810000003</v>
      </c>
      <c r="G64" s="99">
        <v>72232.035159999999</v>
      </c>
      <c r="H64" s="99">
        <v>73270.289059999996</v>
      </c>
      <c r="I64" s="99">
        <v>74288.070309999996</v>
      </c>
      <c r="J64" s="99">
        <v>75231.695309999996</v>
      </c>
      <c r="K64" s="99">
        <v>76027.191409999999</v>
      </c>
      <c r="L64" s="99">
        <v>76657.742190000004</v>
      </c>
      <c r="M64" s="99">
        <v>77321.4375</v>
      </c>
      <c r="N64" s="99">
        <v>77988.121090000001</v>
      </c>
      <c r="O64" s="99">
        <v>78649.550780000005</v>
      </c>
      <c r="P64" s="99">
        <v>79325.445309999996</v>
      </c>
      <c r="Q64" s="99">
        <v>80006.257809999996</v>
      </c>
      <c r="R64" s="98"/>
      <c r="S64" s="98"/>
      <c r="T64" s="98"/>
      <c r="U64" s="98"/>
      <c r="V64" s="98"/>
      <c r="W64" s="98"/>
      <c r="X64" s="98"/>
      <c r="Y64" s="98"/>
      <c r="Z64" s="98"/>
    </row>
    <row r="65" spans="1:26" x14ac:dyDescent="0.25">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x14ac:dyDescent="0.25">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spans="1:26" x14ac:dyDescent="0.25">
      <c r="A67" s="100" t="s">
        <v>239</v>
      </c>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spans="1:26" x14ac:dyDescent="0.25">
      <c r="A68" s="98" t="s">
        <v>227</v>
      </c>
      <c r="B68" s="99">
        <v>7329.5258789999998</v>
      </c>
      <c r="C68" s="99">
        <v>7056.953125</v>
      </c>
      <c r="D68" s="99">
        <v>6790.8247069999998</v>
      </c>
      <c r="E68" s="99">
        <v>6547.8808589999999</v>
      </c>
      <c r="F68" s="99">
        <v>6346.0830079999996</v>
      </c>
      <c r="G68" s="99">
        <v>9017.8095699999994</v>
      </c>
      <c r="H68" s="99">
        <v>8858.7314449999994</v>
      </c>
      <c r="I68" s="99">
        <v>8689.5449219999991</v>
      </c>
      <c r="J68" s="99">
        <v>8495.5683590000008</v>
      </c>
      <c r="K68" s="99">
        <v>8245.9365230000003</v>
      </c>
      <c r="L68" s="99">
        <v>7941.1484380000002</v>
      </c>
      <c r="M68" s="99">
        <v>7648.9838870000003</v>
      </c>
      <c r="N68" s="99">
        <v>7356.7421880000002</v>
      </c>
      <c r="O68" s="99">
        <v>7058.7089839999999</v>
      </c>
      <c r="P68" s="99">
        <v>6756.1333009999998</v>
      </c>
      <c r="Q68" s="99">
        <v>6450.9765630000002</v>
      </c>
      <c r="R68" s="98"/>
      <c r="S68" s="98"/>
      <c r="T68" s="98"/>
      <c r="U68" s="98"/>
      <c r="V68" s="98"/>
      <c r="W68" s="98"/>
      <c r="X68" s="98"/>
      <c r="Y68" s="98"/>
      <c r="Z68" s="98"/>
    </row>
    <row r="69" spans="1:26" x14ac:dyDescent="0.25">
      <c r="A69" s="98" t="s">
        <v>228</v>
      </c>
      <c r="B69" s="99">
        <v>9014.3007809999999</v>
      </c>
      <c r="C69" s="99">
        <v>8717.4863280000009</v>
      </c>
      <c r="D69" s="99">
        <v>8424.0957030000009</v>
      </c>
      <c r="E69" s="99">
        <v>8149.0039059999999</v>
      </c>
      <c r="F69" s="99">
        <v>7908.2773440000001</v>
      </c>
      <c r="G69" s="99">
        <v>10837.924800000001</v>
      </c>
      <c r="H69" s="99">
        <v>10644.125</v>
      </c>
      <c r="I69" s="99">
        <v>10438.387699999999</v>
      </c>
      <c r="J69" s="99">
        <v>10204.686519999999</v>
      </c>
      <c r="K69" s="99">
        <v>9909.875</v>
      </c>
      <c r="L69" s="99">
        <v>9552.8134769999997</v>
      </c>
      <c r="M69" s="99">
        <v>9208.2304690000001</v>
      </c>
      <c r="N69" s="99">
        <v>8863.3457030000009</v>
      </c>
      <c r="O69" s="99">
        <v>8512.6162110000005</v>
      </c>
      <c r="P69" s="99">
        <v>8158.5839839999999</v>
      </c>
      <c r="Q69" s="99">
        <v>7804.3193359999996</v>
      </c>
      <c r="R69" s="98"/>
      <c r="S69" s="98"/>
      <c r="T69" s="98"/>
      <c r="U69" s="98"/>
      <c r="V69" s="98"/>
      <c r="W69" s="98"/>
      <c r="X69" s="98"/>
      <c r="Y69" s="98"/>
      <c r="Z69" s="98"/>
    </row>
    <row r="70" spans="1:26" x14ac:dyDescent="0.25">
      <c r="A70" s="98" t="s">
        <v>229</v>
      </c>
      <c r="B70" s="99">
        <v>16343.826660000001</v>
      </c>
      <c r="C70" s="99">
        <v>15774.43945</v>
      </c>
      <c r="D70" s="99">
        <v>15214.920410000001</v>
      </c>
      <c r="E70" s="99">
        <v>14696.884770000001</v>
      </c>
      <c r="F70" s="99">
        <v>14254.360350000001</v>
      </c>
      <c r="G70" s="99">
        <v>19855.734380000002</v>
      </c>
      <c r="H70" s="99">
        <v>19502.856449999999</v>
      </c>
      <c r="I70" s="99">
        <v>19127.93262</v>
      </c>
      <c r="J70" s="99">
        <v>18700.25488</v>
      </c>
      <c r="K70" s="99">
        <v>18155.811519999999</v>
      </c>
      <c r="L70" s="99">
        <v>17493.961910000002</v>
      </c>
      <c r="M70" s="99">
        <v>16857.214360000002</v>
      </c>
      <c r="N70" s="99">
        <v>16220.087890000001</v>
      </c>
      <c r="O70" s="99">
        <v>15571.325199999999</v>
      </c>
      <c r="P70" s="99">
        <v>14914.717290000001</v>
      </c>
      <c r="Q70" s="99">
        <v>14255.295899999999</v>
      </c>
      <c r="R70" s="98"/>
      <c r="S70" s="98"/>
      <c r="T70" s="98"/>
      <c r="U70" s="98"/>
      <c r="V70" s="98"/>
      <c r="W70" s="98"/>
      <c r="X70" s="98"/>
      <c r="Y70" s="98"/>
      <c r="Z70" s="98"/>
    </row>
    <row r="71" spans="1:26" x14ac:dyDescent="0.25">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spans="1:26" x14ac:dyDescent="0.25">
      <c r="A72" s="100" t="s">
        <v>240</v>
      </c>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spans="1:26" x14ac:dyDescent="0.25">
      <c r="A73" s="98" t="s">
        <v>227</v>
      </c>
      <c r="B73" s="99">
        <v>1344.680908</v>
      </c>
      <c r="C73" s="99">
        <v>1325.468018</v>
      </c>
      <c r="D73" s="99">
        <v>1304.927856</v>
      </c>
      <c r="E73" s="99">
        <v>1284.8680420000001</v>
      </c>
      <c r="F73" s="99">
        <v>1270.5582280000001</v>
      </c>
      <c r="G73" s="99">
        <v>1882.321289</v>
      </c>
      <c r="H73" s="99">
        <v>1879.588745</v>
      </c>
      <c r="I73" s="99">
        <v>1873.0455320000001</v>
      </c>
      <c r="J73" s="99">
        <v>1858.416626</v>
      </c>
      <c r="K73" s="99">
        <v>1830.7075199999999</v>
      </c>
      <c r="L73" s="99">
        <v>1790.19165</v>
      </c>
      <c r="M73" s="99">
        <v>1751.162842</v>
      </c>
      <c r="N73" s="99">
        <v>1710.5207519999999</v>
      </c>
      <c r="O73" s="99">
        <v>1665.697754</v>
      </c>
      <c r="P73" s="99">
        <v>1613.8156739999999</v>
      </c>
      <c r="Q73" s="99">
        <v>1555.0670170000001</v>
      </c>
      <c r="R73" s="98"/>
      <c r="S73" s="98"/>
      <c r="T73" s="98"/>
      <c r="U73" s="98"/>
      <c r="V73" s="98"/>
      <c r="W73" s="98"/>
      <c r="X73" s="98"/>
      <c r="Y73" s="98"/>
      <c r="Z73" s="98"/>
    </row>
    <row r="74" spans="1:26" x14ac:dyDescent="0.25">
      <c r="A74" s="98" t="s">
        <v>228</v>
      </c>
      <c r="B74" s="99">
        <v>1556.8679199999999</v>
      </c>
      <c r="C74" s="99">
        <v>1541.533936</v>
      </c>
      <c r="D74" s="99">
        <v>1524.7615969999999</v>
      </c>
      <c r="E74" s="99">
        <v>1506.177124</v>
      </c>
      <c r="F74" s="99">
        <v>1482.4904790000001</v>
      </c>
      <c r="G74" s="99">
        <v>2112.0720209999999</v>
      </c>
      <c r="H74" s="99">
        <v>2092.3854980000001</v>
      </c>
      <c r="I74" s="99">
        <v>2084.5070799999999</v>
      </c>
      <c r="J74" s="99">
        <v>2068.5812989999999</v>
      </c>
      <c r="K74" s="99">
        <v>2036.539307</v>
      </c>
      <c r="L74" s="99">
        <v>1988.2322999999999</v>
      </c>
      <c r="M74" s="99">
        <v>1945.0582280000001</v>
      </c>
      <c r="N74" s="99">
        <v>1900.2208250000001</v>
      </c>
      <c r="O74" s="99">
        <v>1850.637207</v>
      </c>
      <c r="P74" s="99">
        <v>1793.520874</v>
      </c>
      <c r="Q74" s="99">
        <v>1729.2777100000001</v>
      </c>
      <c r="R74" s="98"/>
      <c r="S74" s="98"/>
      <c r="T74" s="98"/>
      <c r="U74" s="98"/>
      <c r="V74" s="98"/>
      <c r="W74" s="98"/>
      <c r="X74" s="98"/>
      <c r="Y74" s="98"/>
      <c r="Z74" s="98"/>
    </row>
    <row r="75" spans="1:26" x14ac:dyDescent="0.25">
      <c r="A75" s="98" t="s">
        <v>229</v>
      </c>
      <c r="B75" s="99">
        <v>2901.548828</v>
      </c>
      <c r="C75" s="99">
        <v>2867.001953</v>
      </c>
      <c r="D75" s="99">
        <v>2829.689453</v>
      </c>
      <c r="E75" s="99">
        <v>2791.0451659999999</v>
      </c>
      <c r="F75" s="99">
        <v>2753.048706</v>
      </c>
      <c r="G75" s="99">
        <v>3994.3933109999998</v>
      </c>
      <c r="H75" s="99">
        <v>3971.9742430000001</v>
      </c>
      <c r="I75" s="99">
        <v>3957.552612</v>
      </c>
      <c r="J75" s="99">
        <v>3926.9979250000001</v>
      </c>
      <c r="K75" s="99">
        <v>3867.2468260000001</v>
      </c>
      <c r="L75" s="99">
        <v>3778.4239499999999</v>
      </c>
      <c r="M75" s="99">
        <v>3696.2210690000002</v>
      </c>
      <c r="N75" s="99">
        <v>3610.7415769999998</v>
      </c>
      <c r="O75" s="99">
        <v>3516.334961</v>
      </c>
      <c r="P75" s="99">
        <v>3407.3365480000002</v>
      </c>
      <c r="Q75" s="99">
        <v>3284.3447270000001</v>
      </c>
      <c r="R75" s="98"/>
      <c r="S75" s="98"/>
      <c r="T75" s="98"/>
      <c r="U75" s="98"/>
      <c r="V75" s="98"/>
      <c r="W75" s="98"/>
      <c r="X75" s="98"/>
      <c r="Y75" s="98"/>
      <c r="Z75" s="98"/>
    </row>
    <row r="76" spans="1:26" x14ac:dyDescent="0.25">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x14ac:dyDescent="0.25">
      <c r="A77" s="100" t="s">
        <v>241</v>
      </c>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spans="1:26" x14ac:dyDescent="0.25">
      <c r="A78" s="98" t="s">
        <v>227</v>
      </c>
      <c r="B78" s="99">
        <v>238.67446899999999</v>
      </c>
      <c r="C78" s="99">
        <v>200.0605774</v>
      </c>
      <c r="D78" s="99">
        <v>160.85522460000001</v>
      </c>
      <c r="E78" s="99">
        <v>122.6486969</v>
      </c>
      <c r="F78" s="99">
        <v>85.940238949999994</v>
      </c>
      <c r="G78" s="99">
        <v>329.40881350000001</v>
      </c>
      <c r="H78" s="99">
        <v>307.00274660000002</v>
      </c>
      <c r="I78" s="99">
        <v>289.0110474</v>
      </c>
      <c r="J78" s="99">
        <v>277.56042480000002</v>
      </c>
      <c r="K78" s="99">
        <v>269.03765870000001</v>
      </c>
      <c r="L78" s="99">
        <v>265.16281129999999</v>
      </c>
      <c r="M78" s="99">
        <v>262.03643799999998</v>
      </c>
      <c r="N78" s="99">
        <v>258.95660400000003</v>
      </c>
      <c r="O78" s="99">
        <v>256.45907590000002</v>
      </c>
      <c r="P78" s="99">
        <v>254.2897644</v>
      </c>
      <c r="Q78" s="99">
        <v>252.5336456</v>
      </c>
      <c r="R78" s="98"/>
      <c r="S78" s="98"/>
      <c r="T78" s="98"/>
      <c r="U78" s="98"/>
      <c r="V78" s="98"/>
      <c r="W78" s="98"/>
      <c r="X78" s="98"/>
      <c r="Y78" s="98"/>
      <c r="Z78" s="98"/>
    </row>
    <row r="79" spans="1:26" x14ac:dyDescent="0.25">
      <c r="A79" s="98" t="s">
        <v>228</v>
      </c>
      <c r="B79" s="99">
        <v>367.00103760000002</v>
      </c>
      <c r="C79" s="99">
        <v>327.78451539999998</v>
      </c>
      <c r="D79" s="99">
        <v>287.42413329999999</v>
      </c>
      <c r="E79" s="99">
        <v>245.66882319999999</v>
      </c>
      <c r="F79" s="99">
        <v>203.68864439999999</v>
      </c>
      <c r="G79" s="99">
        <v>447.66784669999998</v>
      </c>
      <c r="H79" s="99">
        <v>407.98358150000001</v>
      </c>
      <c r="I79" s="99">
        <v>380.43600459999999</v>
      </c>
      <c r="J79" s="99">
        <v>353.6720886</v>
      </c>
      <c r="K79" s="99">
        <v>328.28845209999997</v>
      </c>
      <c r="L79" s="99">
        <v>306.85375979999998</v>
      </c>
      <c r="M79" s="99">
        <v>293.58096310000002</v>
      </c>
      <c r="N79" s="99">
        <v>281.7978516</v>
      </c>
      <c r="O79" s="99">
        <v>275.9728394</v>
      </c>
      <c r="P79" s="99">
        <v>272.73757929999999</v>
      </c>
      <c r="Q79" s="99">
        <v>270.05706789999999</v>
      </c>
      <c r="R79" s="98"/>
      <c r="S79" s="98"/>
      <c r="T79" s="98"/>
      <c r="U79" s="98"/>
      <c r="V79" s="98"/>
      <c r="W79" s="98"/>
      <c r="X79" s="98"/>
      <c r="Y79" s="98"/>
      <c r="Z79" s="98"/>
    </row>
    <row r="80" spans="1:26" x14ac:dyDescent="0.25">
      <c r="A80" s="98" t="s">
        <v>229</v>
      </c>
      <c r="B80" s="99">
        <v>605.67550659999995</v>
      </c>
      <c r="C80" s="99">
        <v>527.84509279999997</v>
      </c>
      <c r="D80" s="99">
        <v>448.27935789999998</v>
      </c>
      <c r="E80" s="99">
        <v>368.31752010000002</v>
      </c>
      <c r="F80" s="99">
        <v>289.62888340000001</v>
      </c>
      <c r="G80" s="99">
        <v>777.07666019999999</v>
      </c>
      <c r="H80" s="99">
        <v>714.98632810000004</v>
      </c>
      <c r="I80" s="99">
        <v>669.44705199999999</v>
      </c>
      <c r="J80" s="99">
        <v>631.23251340000002</v>
      </c>
      <c r="K80" s="99">
        <v>597.32611080000004</v>
      </c>
      <c r="L80" s="99">
        <v>572.016571</v>
      </c>
      <c r="M80" s="99">
        <v>555.61740110000005</v>
      </c>
      <c r="N80" s="99">
        <v>540.75445560000003</v>
      </c>
      <c r="O80" s="99">
        <v>532.43191530000001</v>
      </c>
      <c r="P80" s="99">
        <v>527.02734380000004</v>
      </c>
      <c r="Q80" s="99">
        <v>522.59071349999999</v>
      </c>
      <c r="R80" s="98"/>
      <c r="S80" s="98"/>
      <c r="T80" s="98"/>
      <c r="U80" s="98"/>
      <c r="V80" s="98"/>
      <c r="W80" s="98"/>
      <c r="X80" s="98"/>
      <c r="Y80" s="98"/>
      <c r="Z80" s="98"/>
    </row>
    <row r="81" spans="1:26" x14ac:dyDescent="0.25">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spans="1:26" x14ac:dyDescent="0.25">
      <c r="A82" s="100" t="s">
        <v>242</v>
      </c>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x14ac:dyDescent="0.25">
      <c r="A83" s="98" t="s">
        <v>227</v>
      </c>
      <c r="B83" s="99">
        <v>7244.0673829999996</v>
      </c>
      <c r="C83" s="99">
        <v>7087.8950199999999</v>
      </c>
      <c r="D83" s="99">
        <v>6936.6733400000003</v>
      </c>
      <c r="E83" s="99">
        <v>6795.2983400000003</v>
      </c>
      <c r="F83" s="99">
        <v>6673.3027339999999</v>
      </c>
      <c r="G83" s="99">
        <v>7435.3378910000001</v>
      </c>
      <c r="H83" s="99">
        <v>7336.2001950000003</v>
      </c>
      <c r="I83" s="99">
        <v>7238.5185549999997</v>
      </c>
      <c r="J83" s="99">
        <v>7141.1845700000003</v>
      </c>
      <c r="K83" s="99">
        <v>7038.9018550000001</v>
      </c>
      <c r="L83" s="99">
        <v>6929.6577150000003</v>
      </c>
      <c r="M83" s="99">
        <v>6823.5766599999997</v>
      </c>
      <c r="N83" s="99">
        <v>6717.2089839999999</v>
      </c>
      <c r="O83" s="99">
        <v>6606.7529299999997</v>
      </c>
      <c r="P83" s="99">
        <v>6487.3295900000003</v>
      </c>
      <c r="Q83" s="99">
        <v>6358.138672</v>
      </c>
      <c r="R83" s="98"/>
      <c r="S83" s="98"/>
      <c r="T83" s="98"/>
      <c r="U83" s="98"/>
      <c r="V83" s="98"/>
      <c r="W83" s="98"/>
      <c r="X83" s="98"/>
      <c r="Y83" s="98"/>
      <c r="Z83" s="98"/>
    </row>
    <row r="84" spans="1:26" x14ac:dyDescent="0.25">
      <c r="A84" s="98" t="s">
        <v>228</v>
      </c>
      <c r="B84" s="99">
        <v>8147.8891599999997</v>
      </c>
      <c r="C84" s="99">
        <v>7975.3691410000001</v>
      </c>
      <c r="D84" s="99">
        <v>7809.5839839999999</v>
      </c>
      <c r="E84" s="99">
        <v>7656.1665039999998</v>
      </c>
      <c r="F84" s="99">
        <v>7527.3286129999997</v>
      </c>
      <c r="G84" s="99">
        <v>8323.6435550000006</v>
      </c>
      <c r="H84" s="99">
        <v>8225.6494139999995</v>
      </c>
      <c r="I84" s="99">
        <v>8129.2026370000003</v>
      </c>
      <c r="J84" s="99">
        <v>8032.9155270000001</v>
      </c>
      <c r="K84" s="99">
        <v>7930.2236329999996</v>
      </c>
      <c r="L84" s="99">
        <v>7818.5595700000003</v>
      </c>
      <c r="M84" s="99">
        <v>7708.1997069999998</v>
      </c>
      <c r="N84" s="99">
        <v>7597.048828</v>
      </c>
      <c r="O84" s="99">
        <v>7481.0180659999996</v>
      </c>
      <c r="P84" s="99">
        <v>7355.0942379999997</v>
      </c>
      <c r="Q84" s="99">
        <v>7218.439453</v>
      </c>
      <c r="R84" s="98"/>
      <c r="S84" s="98"/>
      <c r="T84" s="98"/>
      <c r="U84" s="98"/>
      <c r="V84" s="98"/>
      <c r="W84" s="98"/>
      <c r="X84" s="98"/>
      <c r="Y84" s="98"/>
      <c r="Z84" s="98"/>
    </row>
    <row r="85" spans="1:26" x14ac:dyDescent="0.25">
      <c r="A85" s="98" t="s">
        <v>229</v>
      </c>
      <c r="B85" s="99">
        <v>15391.956539999999</v>
      </c>
      <c r="C85" s="99">
        <v>15063.264160000001</v>
      </c>
      <c r="D85" s="99">
        <v>14746.257320000001</v>
      </c>
      <c r="E85" s="99">
        <v>14451.464840000001</v>
      </c>
      <c r="F85" s="99">
        <v>14200.63135</v>
      </c>
      <c r="G85" s="99">
        <v>15758.981449999999</v>
      </c>
      <c r="H85" s="99">
        <v>15561.849609999999</v>
      </c>
      <c r="I85" s="99">
        <v>15367.72119</v>
      </c>
      <c r="J85" s="99">
        <v>15174.1001</v>
      </c>
      <c r="K85" s="99">
        <v>14969.12549</v>
      </c>
      <c r="L85" s="99">
        <v>14748.217290000001</v>
      </c>
      <c r="M85" s="99">
        <v>14531.77637</v>
      </c>
      <c r="N85" s="99">
        <v>14314.257809999999</v>
      </c>
      <c r="O85" s="99">
        <v>14087.771000000001</v>
      </c>
      <c r="P85" s="99">
        <v>13842.42383</v>
      </c>
      <c r="Q85" s="99">
        <v>13576.57813</v>
      </c>
      <c r="R85" s="98"/>
      <c r="S85" s="98"/>
      <c r="T85" s="98"/>
      <c r="U85" s="98"/>
      <c r="V85" s="98"/>
      <c r="W85" s="98"/>
      <c r="X85" s="98"/>
      <c r="Y85" s="98"/>
      <c r="Z85" s="98"/>
    </row>
    <row r="86" spans="1:26" x14ac:dyDescent="0.25">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spans="1:26" x14ac:dyDescent="0.25">
      <c r="A87" s="100" t="s">
        <v>243</v>
      </c>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spans="1:26" x14ac:dyDescent="0.25">
      <c r="A88" s="98" t="s">
        <v>227</v>
      </c>
      <c r="B88" s="99">
        <v>5549.4858400000003</v>
      </c>
      <c r="C88" s="99">
        <v>5584.7651370000003</v>
      </c>
      <c r="D88" s="99">
        <v>5628.4765630000002</v>
      </c>
      <c r="E88" s="99">
        <v>5690.9028319999998</v>
      </c>
      <c r="F88" s="99">
        <v>5786.1054690000001</v>
      </c>
      <c r="G88" s="99">
        <v>6936.5859380000002</v>
      </c>
      <c r="H88" s="99">
        <v>7096.8657229999999</v>
      </c>
      <c r="I88" s="99">
        <v>7253.8061520000001</v>
      </c>
      <c r="J88" s="99">
        <v>7383.2983400000003</v>
      </c>
      <c r="K88" s="99">
        <v>7439.095703</v>
      </c>
      <c r="L88" s="99">
        <v>7412.8027339999999</v>
      </c>
      <c r="M88" s="99">
        <v>7385.080078</v>
      </c>
      <c r="N88" s="99">
        <v>7344.0424800000001</v>
      </c>
      <c r="O88" s="99">
        <v>7277.8046880000002</v>
      </c>
      <c r="P88" s="99">
        <v>7183.1005859999996</v>
      </c>
      <c r="Q88" s="99">
        <v>7061.3359380000002</v>
      </c>
      <c r="R88" s="98"/>
      <c r="S88" s="98"/>
      <c r="T88" s="98"/>
      <c r="U88" s="98"/>
      <c r="V88" s="98"/>
      <c r="W88" s="98"/>
      <c r="X88" s="98"/>
      <c r="Y88" s="98"/>
      <c r="Z88" s="98"/>
    </row>
    <row r="89" spans="1:26" x14ac:dyDescent="0.25">
      <c r="A89" s="98" t="s">
        <v>228</v>
      </c>
      <c r="B89" s="99">
        <v>6831.7553710000002</v>
      </c>
      <c r="C89" s="99">
        <v>6888.2700199999999</v>
      </c>
      <c r="D89" s="99">
        <v>6962.28125</v>
      </c>
      <c r="E89" s="99">
        <v>7062.4682620000003</v>
      </c>
      <c r="F89" s="99">
        <v>7200.5180659999996</v>
      </c>
      <c r="G89" s="99">
        <v>8453.2050780000009</v>
      </c>
      <c r="H89" s="99">
        <v>8660.0898440000001</v>
      </c>
      <c r="I89" s="99">
        <v>8863.5205079999996</v>
      </c>
      <c r="J89" s="99">
        <v>9032.2734380000002</v>
      </c>
      <c r="K89" s="99">
        <v>9106.859375</v>
      </c>
      <c r="L89" s="99">
        <v>9076.9599610000005</v>
      </c>
      <c r="M89" s="99">
        <v>9046.2861329999996</v>
      </c>
      <c r="N89" s="99">
        <v>9003.4277340000008</v>
      </c>
      <c r="O89" s="99">
        <v>8931.6865230000003</v>
      </c>
      <c r="P89" s="99">
        <v>8822.2617190000001</v>
      </c>
      <c r="Q89" s="99">
        <v>8677.5654300000006</v>
      </c>
      <c r="R89" s="98"/>
      <c r="S89" s="98"/>
      <c r="T89" s="98"/>
      <c r="U89" s="98"/>
      <c r="V89" s="98"/>
      <c r="W89" s="98"/>
      <c r="X89" s="98"/>
      <c r="Y89" s="98"/>
      <c r="Z89" s="98"/>
    </row>
    <row r="90" spans="1:26" x14ac:dyDescent="0.25">
      <c r="A90" s="98" t="s">
        <v>229</v>
      </c>
      <c r="B90" s="99">
        <v>12381.24121</v>
      </c>
      <c r="C90" s="99">
        <v>12473.035159999999</v>
      </c>
      <c r="D90" s="99">
        <v>12590.757809999999</v>
      </c>
      <c r="E90" s="99">
        <v>12753.371090000001</v>
      </c>
      <c r="F90" s="99">
        <v>12986.623540000001</v>
      </c>
      <c r="G90" s="99">
        <v>15389.791020000001</v>
      </c>
      <c r="H90" s="99">
        <v>15756.95557</v>
      </c>
      <c r="I90" s="99">
        <v>16117.326660000001</v>
      </c>
      <c r="J90" s="99">
        <v>16415.571779999998</v>
      </c>
      <c r="K90" s="99">
        <v>16545.95508</v>
      </c>
      <c r="L90" s="99">
        <v>16489.762699999999</v>
      </c>
      <c r="M90" s="99">
        <v>16431.36621</v>
      </c>
      <c r="N90" s="99">
        <v>16347.470209999999</v>
      </c>
      <c r="O90" s="99">
        <v>16209.49121</v>
      </c>
      <c r="P90" s="99">
        <v>16005.362300000001</v>
      </c>
      <c r="Q90" s="99">
        <v>15738.90137</v>
      </c>
      <c r="R90" s="98"/>
      <c r="S90" s="98"/>
      <c r="T90" s="98"/>
      <c r="U90" s="98"/>
      <c r="V90" s="98"/>
      <c r="W90" s="98"/>
      <c r="X90" s="98"/>
      <c r="Y90" s="98"/>
      <c r="Z90" s="98"/>
    </row>
    <row r="91" spans="1:26" x14ac:dyDescent="0.25">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spans="1:26" x14ac:dyDescent="0.25">
      <c r="A92" s="100" t="s">
        <v>244</v>
      </c>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spans="1:26" x14ac:dyDescent="0.25">
      <c r="A93" s="98" t="s">
        <v>227</v>
      </c>
      <c r="B93" s="99">
        <v>430.35983279999999</v>
      </c>
      <c r="C93" s="99">
        <v>392.60333250000002</v>
      </c>
      <c r="D93" s="99">
        <v>353.10653689999998</v>
      </c>
      <c r="E93" s="99">
        <v>311.71832280000001</v>
      </c>
      <c r="F93" s="99">
        <v>267.82421879999998</v>
      </c>
      <c r="G93" s="99">
        <v>490.1257324</v>
      </c>
      <c r="H93" s="99">
        <v>446.10397339999997</v>
      </c>
      <c r="I93" s="99">
        <v>404.20083620000003</v>
      </c>
      <c r="J93" s="99">
        <v>363.07864380000001</v>
      </c>
      <c r="K93" s="99">
        <v>324.16052250000001</v>
      </c>
      <c r="L93" s="99">
        <v>287.39828490000002</v>
      </c>
      <c r="M93" s="99">
        <v>257.36721799999998</v>
      </c>
      <c r="N93" s="99">
        <v>257.14685059999999</v>
      </c>
      <c r="O93" s="99">
        <v>257.0371399</v>
      </c>
      <c r="P93" s="99">
        <v>257.79153439999999</v>
      </c>
      <c r="Q93" s="99">
        <v>259.59927370000003</v>
      </c>
      <c r="R93" s="98"/>
      <c r="S93" s="98"/>
      <c r="T93" s="98"/>
      <c r="U93" s="98"/>
      <c r="V93" s="98"/>
      <c r="W93" s="98"/>
      <c r="X93" s="98"/>
      <c r="Y93" s="98"/>
      <c r="Z93" s="98"/>
    </row>
    <row r="94" spans="1:26" x14ac:dyDescent="0.25">
      <c r="A94" s="98" t="s">
        <v>228</v>
      </c>
      <c r="B94" s="99">
        <v>511.84411619999997</v>
      </c>
      <c r="C94" s="99">
        <v>472.73587040000001</v>
      </c>
      <c r="D94" s="99">
        <v>431.81726070000002</v>
      </c>
      <c r="E94" s="99">
        <v>388.73837279999998</v>
      </c>
      <c r="F94" s="99">
        <v>342.5116577</v>
      </c>
      <c r="G94" s="99">
        <v>574.14111330000003</v>
      </c>
      <c r="H94" s="99">
        <v>525.64318849999995</v>
      </c>
      <c r="I94" s="99">
        <v>477.35766599999999</v>
      </c>
      <c r="J94" s="99">
        <v>433.5168152</v>
      </c>
      <c r="K94" s="99">
        <v>392.40582280000001</v>
      </c>
      <c r="L94" s="99">
        <v>353.78796390000002</v>
      </c>
      <c r="M94" s="99">
        <v>316.15625</v>
      </c>
      <c r="N94" s="99">
        <v>278.12179570000001</v>
      </c>
      <c r="O94" s="99">
        <v>268.41711429999998</v>
      </c>
      <c r="P94" s="99">
        <v>269.27011110000001</v>
      </c>
      <c r="Q94" s="99">
        <v>271.26458739999998</v>
      </c>
      <c r="R94" s="98"/>
      <c r="S94" s="98"/>
      <c r="T94" s="98"/>
      <c r="U94" s="98"/>
      <c r="V94" s="98"/>
      <c r="W94" s="98"/>
      <c r="X94" s="98"/>
      <c r="Y94" s="98"/>
      <c r="Z94" s="98"/>
    </row>
    <row r="95" spans="1:26" x14ac:dyDescent="0.25">
      <c r="A95" s="98" t="s">
        <v>229</v>
      </c>
      <c r="B95" s="99">
        <v>942.20394899999997</v>
      </c>
      <c r="C95" s="99">
        <v>865.33920290000003</v>
      </c>
      <c r="D95" s="99">
        <v>784.92379759999994</v>
      </c>
      <c r="E95" s="99">
        <v>700.45669559999999</v>
      </c>
      <c r="F95" s="99">
        <v>610.33587650000004</v>
      </c>
      <c r="G95" s="99">
        <v>1064.266846</v>
      </c>
      <c r="H95" s="99">
        <v>971.74716190000004</v>
      </c>
      <c r="I95" s="99">
        <v>881.55850220000002</v>
      </c>
      <c r="J95" s="99">
        <v>796.59545900000001</v>
      </c>
      <c r="K95" s="99">
        <v>716.5663452</v>
      </c>
      <c r="L95" s="99">
        <v>641.18624880000004</v>
      </c>
      <c r="M95" s="99">
        <v>573.52346799999998</v>
      </c>
      <c r="N95" s="99">
        <v>535.26864620000003</v>
      </c>
      <c r="O95" s="99">
        <v>525.45425420000004</v>
      </c>
      <c r="P95" s="99">
        <v>527.06164550000005</v>
      </c>
      <c r="Q95" s="99">
        <v>530.86386110000001</v>
      </c>
      <c r="R95" s="98"/>
      <c r="S95" s="98"/>
      <c r="T95" s="98"/>
      <c r="U95" s="98"/>
      <c r="V95" s="98"/>
      <c r="W95" s="98"/>
      <c r="X95" s="98"/>
      <c r="Y95" s="98"/>
      <c r="Z95" s="98"/>
    </row>
    <row r="96" spans="1:26" x14ac:dyDescent="0.25">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spans="1:26" x14ac:dyDescent="0.25">
      <c r="A97" s="100" t="s">
        <v>245</v>
      </c>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spans="1:26" x14ac:dyDescent="0.25">
      <c r="A98" s="98" t="s">
        <v>227</v>
      </c>
      <c r="B98" s="99">
        <v>26778.496090000001</v>
      </c>
      <c r="C98" s="99">
        <v>26554.064450000002</v>
      </c>
      <c r="D98" s="99">
        <v>26309.583979999999</v>
      </c>
      <c r="E98" s="99">
        <v>26005.716799999998</v>
      </c>
      <c r="F98" s="99">
        <v>25562.339840000001</v>
      </c>
      <c r="G98" s="99">
        <v>30967.890630000002</v>
      </c>
      <c r="H98" s="99">
        <v>30350.376950000002</v>
      </c>
      <c r="I98" s="99">
        <v>29760.015630000002</v>
      </c>
      <c r="J98" s="99">
        <v>29231.13867</v>
      </c>
      <c r="K98" s="99">
        <v>28869.029299999998</v>
      </c>
      <c r="L98" s="99">
        <v>28680.072270000001</v>
      </c>
      <c r="M98" s="99">
        <v>28463.074219999999</v>
      </c>
      <c r="N98" s="99">
        <v>28242.529299999998</v>
      </c>
      <c r="O98" s="99">
        <v>28015.478520000001</v>
      </c>
      <c r="P98" s="99">
        <v>27734.902340000001</v>
      </c>
      <c r="Q98" s="99">
        <v>27389.671880000002</v>
      </c>
      <c r="R98" s="98"/>
      <c r="S98" s="98"/>
      <c r="T98" s="98"/>
      <c r="U98" s="98"/>
      <c r="V98" s="98"/>
      <c r="W98" s="98"/>
      <c r="X98" s="98"/>
      <c r="Y98" s="98"/>
      <c r="Z98" s="98"/>
    </row>
    <row r="99" spans="1:26" x14ac:dyDescent="0.25">
      <c r="A99" s="98" t="s">
        <v>228</v>
      </c>
      <c r="B99" s="99">
        <v>29452.759770000001</v>
      </c>
      <c r="C99" s="99">
        <v>29115.462889999999</v>
      </c>
      <c r="D99" s="99">
        <v>28760.306639999999</v>
      </c>
      <c r="E99" s="99">
        <v>28353.20508</v>
      </c>
      <c r="F99" s="99">
        <v>27832.501950000002</v>
      </c>
      <c r="G99" s="99">
        <v>33738.785159999999</v>
      </c>
      <c r="H99" s="99">
        <v>33060.789060000003</v>
      </c>
      <c r="I99" s="99">
        <v>32409.035159999999</v>
      </c>
      <c r="J99" s="99">
        <v>31825.710940000001</v>
      </c>
      <c r="K99" s="99">
        <v>31422.679690000001</v>
      </c>
      <c r="L99" s="99">
        <v>31206.140630000002</v>
      </c>
      <c r="M99" s="99">
        <v>30968.568360000001</v>
      </c>
      <c r="N99" s="99">
        <v>30724.863280000001</v>
      </c>
      <c r="O99" s="99">
        <v>30474.074219999999</v>
      </c>
      <c r="P99" s="99">
        <v>30170.5</v>
      </c>
      <c r="Q99" s="99">
        <v>29802.435549999998</v>
      </c>
      <c r="R99" s="98"/>
      <c r="S99" s="98"/>
      <c r="T99" s="98"/>
      <c r="U99" s="98"/>
      <c r="V99" s="98"/>
      <c r="W99" s="98"/>
      <c r="X99" s="98"/>
      <c r="Y99" s="98"/>
      <c r="Z99" s="98"/>
    </row>
    <row r="100" spans="1:26" x14ac:dyDescent="0.25">
      <c r="A100" s="98" t="s">
        <v>229</v>
      </c>
      <c r="B100" s="99">
        <v>56231.255859999997</v>
      </c>
      <c r="C100" s="99">
        <v>55669.527340000001</v>
      </c>
      <c r="D100" s="99">
        <v>55069.890630000002</v>
      </c>
      <c r="E100" s="99">
        <v>54358.921880000002</v>
      </c>
      <c r="F100" s="99">
        <v>53394.841800000002</v>
      </c>
      <c r="G100" s="99">
        <v>64706.675779999998</v>
      </c>
      <c r="H100" s="99">
        <v>63411.166019999997</v>
      </c>
      <c r="I100" s="99">
        <v>62169.050779999998</v>
      </c>
      <c r="J100" s="99">
        <v>61056.849609999997</v>
      </c>
      <c r="K100" s="99">
        <v>60291.708980000003</v>
      </c>
      <c r="L100" s="99">
        <v>59886.212890000003</v>
      </c>
      <c r="M100" s="99">
        <v>59431.64258</v>
      </c>
      <c r="N100" s="99">
        <v>58967.39258</v>
      </c>
      <c r="O100" s="99">
        <v>58489.552730000003</v>
      </c>
      <c r="P100" s="99">
        <v>57905.402340000001</v>
      </c>
      <c r="Q100" s="99">
        <v>57192.10742</v>
      </c>
      <c r="R100" s="98"/>
      <c r="S100" s="98"/>
      <c r="T100" s="98"/>
      <c r="U100" s="98"/>
      <c r="V100" s="98"/>
      <c r="W100" s="98"/>
      <c r="X100" s="98"/>
      <c r="Y100" s="98"/>
      <c r="Z100" s="98"/>
    </row>
    <row r="101" spans="1:26" x14ac:dyDescent="0.25">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spans="1:26" x14ac:dyDescent="0.25">
      <c r="A102" s="100" t="s">
        <v>246</v>
      </c>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spans="1:26" x14ac:dyDescent="0.25">
      <c r="A103" s="98" t="s">
        <v>227</v>
      </c>
      <c r="B103" s="99">
        <v>15524.217769999999</v>
      </c>
      <c r="C103" s="99">
        <v>15766.438480000001</v>
      </c>
      <c r="D103" s="99">
        <v>16004.34375</v>
      </c>
      <c r="E103" s="99">
        <v>16228.36133</v>
      </c>
      <c r="F103" s="99">
        <v>16420.708979999999</v>
      </c>
      <c r="G103" s="99">
        <v>17939.623049999998</v>
      </c>
      <c r="H103" s="99">
        <v>18121.146479999999</v>
      </c>
      <c r="I103" s="99">
        <v>18296.291020000001</v>
      </c>
      <c r="J103" s="99">
        <v>18456.210940000001</v>
      </c>
      <c r="K103" s="99">
        <v>18591.623049999998</v>
      </c>
      <c r="L103" s="99">
        <v>18701.416020000001</v>
      </c>
      <c r="M103" s="99">
        <v>18815.699219999999</v>
      </c>
      <c r="N103" s="99">
        <v>18929.082030000001</v>
      </c>
      <c r="O103" s="99">
        <v>19044.751950000002</v>
      </c>
      <c r="P103" s="99">
        <v>19173.48633</v>
      </c>
      <c r="Q103" s="99">
        <v>19314.566409999999</v>
      </c>
      <c r="R103" s="98"/>
      <c r="S103" s="98"/>
      <c r="T103" s="98"/>
      <c r="U103" s="98"/>
      <c r="V103" s="98"/>
      <c r="W103" s="98"/>
      <c r="X103" s="98"/>
      <c r="Y103" s="98"/>
      <c r="Z103" s="98"/>
    </row>
    <row r="104" spans="1:26" x14ac:dyDescent="0.25">
      <c r="A104" s="98" t="s">
        <v>228</v>
      </c>
      <c r="B104" s="99">
        <v>15988.579100000001</v>
      </c>
      <c r="C104" s="99">
        <v>16254.903319999999</v>
      </c>
      <c r="D104" s="99">
        <v>16517.005860000001</v>
      </c>
      <c r="E104" s="99">
        <v>16764.037110000001</v>
      </c>
      <c r="F104" s="99">
        <v>16975.896479999999</v>
      </c>
      <c r="G104" s="99">
        <v>18531.494139999999</v>
      </c>
      <c r="H104" s="99">
        <v>18729.783200000002</v>
      </c>
      <c r="I104" s="99">
        <v>18921.314450000002</v>
      </c>
      <c r="J104" s="99">
        <v>19095.410159999999</v>
      </c>
      <c r="K104" s="99">
        <v>19240.40625</v>
      </c>
      <c r="L104" s="99">
        <v>19354.54492</v>
      </c>
      <c r="M104" s="99">
        <v>19472.958979999999</v>
      </c>
      <c r="N104" s="99">
        <v>19591.175780000001</v>
      </c>
      <c r="O104" s="99">
        <v>19711.285159999999</v>
      </c>
      <c r="P104" s="99">
        <v>19843.386719999999</v>
      </c>
      <c r="Q104" s="99">
        <v>19986.179690000001</v>
      </c>
      <c r="R104" s="98"/>
      <c r="S104" s="98"/>
      <c r="T104" s="98"/>
      <c r="U104" s="98"/>
      <c r="V104" s="98"/>
      <c r="W104" s="98"/>
      <c r="X104" s="98"/>
      <c r="Y104" s="98"/>
      <c r="Z104" s="98"/>
    </row>
    <row r="105" spans="1:26" x14ac:dyDescent="0.25">
      <c r="A105" s="98" t="s">
        <v>229</v>
      </c>
      <c r="B105" s="99">
        <v>31512.796880000002</v>
      </c>
      <c r="C105" s="99">
        <v>32021.341799999998</v>
      </c>
      <c r="D105" s="99">
        <v>32521.349610000001</v>
      </c>
      <c r="E105" s="99">
        <v>32992.398439999997</v>
      </c>
      <c r="F105" s="99">
        <v>33396.605470000002</v>
      </c>
      <c r="G105" s="99">
        <v>36471.117189999997</v>
      </c>
      <c r="H105" s="99">
        <v>36850.929689999997</v>
      </c>
      <c r="I105" s="99">
        <v>37217.605470000002</v>
      </c>
      <c r="J105" s="99">
        <v>37551.621090000001</v>
      </c>
      <c r="K105" s="99">
        <v>37832.029300000002</v>
      </c>
      <c r="L105" s="99">
        <v>38055.960939999997</v>
      </c>
      <c r="M105" s="99">
        <v>38288.658199999998</v>
      </c>
      <c r="N105" s="99">
        <v>38520.257810000003</v>
      </c>
      <c r="O105" s="99">
        <v>38756.037109999997</v>
      </c>
      <c r="P105" s="99">
        <v>39016.873050000002</v>
      </c>
      <c r="Q105" s="99">
        <v>39300.746090000001</v>
      </c>
      <c r="R105" s="98"/>
      <c r="S105" s="98"/>
      <c r="T105" s="98"/>
      <c r="U105" s="98"/>
      <c r="V105" s="98"/>
      <c r="W105" s="98"/>
      <c r="X105" s="98"/>
      <c r="Y105" s="98"/>
      <c r="Z105" s="98"/>
    </row>
    <row r="106" spans="1:26" x14ac:dyDescent="0.25">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spans="1:26" x14ac:dyDescent="0.25">
      <c r="A107" s="100" t="s">
        <v>247</v>
      </c>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spans="1:26" x14ac:dyDescent="0.25">
      <c r="A108" s="98" t="s">
        <v>227</v>
      </c>
      <c r="B108" s="99">
        <v>14282.70117</v>
      </c>
      <c r="C108" s="99">
        <v>14583.134770000001</v>
      </c>
      <c r="D108" s="99">
        <v>14890.978520000001</v>
      </c>
      <c r="E108" s="99">
        <v>15196.358399999999</v>
      </c>
      <c r="F108" s="99">
        <v>15488.617190000001</v>
      </c>
      <c r="G108" s="99">
        <v>17576.691409999999</v>
      </c>
      <c r="H108" s="99">
        <v>17897.35742</v>
      </c>
      <c r="I108" s="99">
        <v>18213.492190000001</v>
      </c>
      <c r="J108" s="99">
        <v>18509.251950000002</v>
      </c>
      <c r="K108" s="99">
        <v>18759.85742</v>
      </c>
      <c r="L108" s="99">
        <v>18959.021479999999</v>
      </c>
      <c r="M108" s="99">
        <v>19170.021479999999</v>
      </c>
      <c r="N108" s="99">
        <v>19381.984380000002</v>
      </c>
      <c r="O108" s="99">
        <v>19589.29883</v>
      </c>
      <c r="P108" s="99">
        <v>19792.671880000002</v>
      </c>
      <c r="Q108" s="99">
        <v>19988.95117</v>
      </c>
      <c r="R108" s="98"/>
      <c r="S108" s="98"/>
      <c r="T108" s="98"/>
      <c r="U108" s="98"/>
      <c r="V108" s="98"/>
      <c r="W108" s="98"/>
      <c r="X108" s="98"/>
      <c r="Y108" s="98"/>
      <c r="Z108" s="98"/>
    </row>
    <row r="109" spans="1:26" x14ac:dyDescent="0.25">
      <c r="A109" s="98" t="s">
        <v>228</v>
      </c>
      <c r="B109" s="99">
        <v>14781.21875</v>
      </c>
      <c r="C109" s="99">
        <v>15096.66797</v>
      </c>
      <c r="D109" s="99">
        <v>15422.65625</v>
      </c>
      <c r="E109" s="99">
        <v>15747.377930000001</v>
      </c>
      <c r="F109" s="99">
        <v>16058.000980000001</v>
      </c>
      <c r="G109" s="99">
        <v>18223.748049999998</v>
      </c>
      <c r="H109" s="99">
        <v>18562.228520000001</v>
      </c>
      <c r="I109" s="99">
        <v>18897.814450000002</v>
      </c>
      <c r="J109" s="99">
        <v>19212.099610000001</v>
      </c>
      <c r="K109" s="99">
        <v>19476.53125</v>
      </c>
      <c r="L109" s="99">
        <v>19683.40625</v>
      </c>
      <c r="M109" s="99">
        <v>19902.95508</v>
      </c>
      <c r="N109" s="99">
        <v>20125.59375</v>
      </c>
      <c r="O109" s="99">
        <v>20343.394530000001</v>
      </c>
      <c r="P109" s="99">
        <v>20554.537110000001</v>
      </c>
      <c r="Q109" s="99">
        <v>20754.667969999999</v>
      </c>
      <c r="R109" s="98"/>
      <c r="S109" s="98"/>
      <c r="T109" s="98"/>
      <c r="U109" s="98"/>
      <c r="V109" s="98"/>
      <c r="W109" s="98"/>
      <c r="X109" s="98"/>
      <c r="Y109" s="98"/>
      <c r="Z109" s="98"/>
    </row>
    <row r="110" spans="1:26" x14ac:dyDescent="0.25">
      <c r="A110" s="98" t="s">
        <v>229</v>
      </c>
      <c r="B110" s="99">
        <v>29063.91992</v>
      </c>
      <c r="C110" s="99">
        <v>29679.802729999999</v>
      </c>
      <c r="D110" s="99">
        <v>30313.634770000001</v>
      </c>
      <c r="E110" s="99">
        <v>30943.73633</v>
      </c>
      <c r="F110" s="99">
        <v>31546.618160000002</v>
      </c>
      <c r="G110" s="99">
        <v>35800.439449999998</v>
      </c>
      <c r="H110" s="99">
        <v>36459.585939999997</v>
      </c>
      <c r="I110" s="99">
        <v>37111.306640000003</v>
      </c>
      <c r="J110" s="99">
        <v>37721.351560000003</v>
      </c>
      <c r="K110" s="99">
        <v>38236.38867</v>
      </c>
      <c r="L110" s="99">
        <v>38642.427730000003</v>
      </c>
      <c r="M110" s="99">
        <v>39072.976560000003</v>
      </c>
      <c r="N110" s="99">
        <v>39507.578130000002</v>
      </c>
      <c r="O110" s="99">
        <v>39932.693359999997</v>
      </c>
      <c r="P110" s="99">
        <v>40347.208980000003</v>
      </c>
      <c r="Q110" s="99">
        <v>40743.619140000003</v>
      </c>
      <c r="R110" s="98"/>
      <c r="S110" s="98"/>
      <c r="T110" s="98"/>
      <c r="U110" s="98"/>
      <c r="V110" s="98"/>
      <c r="W110" s="98"/>
      <c r="X110" s="98"/>
      <c r="Y110" s="98"/>
      <c r="Z110" s="98"/>
    </row>
    <row r="111" spans="1:26" x14ac:dyDescent="0.25">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spans="1:26" x14ac:dyDescent="0.25">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spans="1:26" x14ac:dyDescent="0.25">
      <c r="A113" s="100" t="s">
        <v>248</v>
      </c>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spans="1:26" x14ac:dyDescent="0.25">
      <c r="A114" s="98" t="s">
        <v>227</v>
      </c>
      <c r="B114" s="99">
        <v>39460.332029999998</v>
      </c>
      <c r="C114" s="99">
        <v>38885.777340000001</v>
      </c>
      <c r="D114" s="99">
        <v>38296.085939999997</v>
      </c>
      <c r="E114" s="99">
        <v>37681.421880000002</v>
      </c>
      <c r="F114" s="99">
        <v>36997.566409999999</v>
      </c>
      <c r="G114" s="99">
        <v>46362.535159999999</v>
      </c>
      <c r="H114" s="99">
        <v>45627.941409999999</v>
      </c>
      <c r="I114" s="99">
        <v>44887.125</v>
      </c>
      <c r="J114" s="99">
        <v>44134.226560000003</v>
      </c>
      <c r="K114" s="99">
        <v>43388.160159999999</v>
      </c>
      <c r="L114" s="99">
        <v>42657.835939999997</v>
      </c>
      <c r="M114" s="99">
        <v>41941.703130000002</v>
      </c>
      <c r="N114" s="99">
        <v>41244.917970000002</v>
      </c>
      <c r="O114" s="99">
        <v>40530.613279999998</v>
      </c>
      <c r="P114" s="99">
        <v>39778.589840000001</v>
      </c>
      <c r="Q114" s="99">
        <v>38985.496090000001</v>
      </c>
      <c r="R114" s="98"/>
      <c r="S114" s="98"/>
      <c r="T114" s="98"/>
      <c r="U114" s="98"/>
      <c r="V114" s="98"/>
      <c r="W114" s="98"/>
      <c r="X114" s="98"/>
      <c r="Y114" s="98"/>
      <c r="Z114" s="98"/>
    </row>
    <row r="115" spans="1:26" x14ac:dyDescent="0.25">
      <c r="A115" s="98" t="s">
        <v>228</v>
      </c>
      <c r="B115" s="99">
        <v>45525.152340000001</v>
      </c>
      <c r="C115" s="99">
        <v>44835.199220000002</v>
      </c>
      <c r="D115" s="99">
        <v>44141.46875</v>
      </c>
      <c r="E115" s="99">
        <v>43427.953130000002</v>
      </c>
      <c r="F115" s="99">
        <v>42647.570310000003</v>
      </c>
      <c r="G115" s="99">
        <v>52811.746090000001</v>
      </c>
      <c r="H115" s="99">
        <v>51977.6875</v>
      </c>
      <c r="I115" s="99">
        <v>51157.597659999999</v>
      </c>
      <c r="J115" s="99">
        <v>50319.195310000003</v>
      </c>
      <c r="K115" s="99">
        <v>49469.121090000001</v>
      </c>
      <c r="L115" s="99">
        <v>48613.109380000002</v>
      </c>
      <c r="M115" s="99">
        <v>47782.320310000003</v>
      </c>
      <c r="N115" s="99">
        <v>46944.316409999999</v>
      </c>
      <c r="O115" s="99">
        <v>46123.039060000003</v>
      </c>
      <c r="P115" s="99">
        <v>45277.289060000003</v>
      </c>
      <c r="Q115" s="99">
        <v>44393.789060000003</v>
      </c>
      <c r="R115" s="98"/>
      <c r="S115" s="98"/>
      <c r="T115" s="98"/>
      <c r="U115" s="98"/>
      <c r="V115" s="98"/>
      <c r="W115" s="98"/>
      <c r="X115" s="98"/>
      <c r="Y115" s="98"/>
      <c r="Z115" s="98"/>
    </row>
    <row r="116" spans="1:26" x14ac:dyDescent="0.25">
      <c r="A116" s="98" t="s">
        <v>229</v>
      </c>
      <c r="B116" s="99">
        <v>84985.484379999994</v>
      </c>
      <c r="C116" s="99">
        <v>83720.976559999996</v>
      </c>
      <c r="D116" s="99">
        <v>82437.554690000004</v>
      </c>
      <c r="E116" s="99">
        <v>81109.375</v>
      </c>
      <c r="F116" s="99">
        <v>79645.136719999995</v>
      </c>
      <c r="G116" s="99">
        <v>99174.28125</v>
      </c>
      <c r="H116" s="99">
        <v>97605.628909999999</v>
      </c>
      <c r="I116" s="99">
        <v>96044.722659999999</v>
      </c>
      <c r="J116" s="99">
        <v>94453.421879999994</v>
      </c>
      <c r="K116" s="99">
        <v>92857.28125</v>
      </c>
      <c r="L116" s="99">
        <v>91270.945309999996</v>
      </c>
      <c r="M116" s="99">
        <v>89724.023440000004</v>
      </c>
      <c r="N116" s="99">
        <v>88189.234379999994</v>
      </c>
      <c r="O116" s="99">
        <v>86653.652340000001</v>
      </c>
      <c r="P116" s="99">
        <v>85055.878909999999</v>
      </c>
      <c r="Q116" s="99">
        <v>83379.285159999999</v>
      </c>
      <c r="R116" s="98"/>
      <c r="S116" s="98"/>
      <c r="T116" s="98"/>
      <c r="U116" s="98"/>
      <c r="V116" s="98"/>
      <c r="W116" s="98"/>
      <c r="X116" s="98"/>
      <c r="Y116" s="98"/>
      <c r="Z116" s="98"/>
    </row>
    <row r="117" spans="1:26" x14ac:dyDescent="0.25">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spans="1:26" x14ac:dyDescent="0.25">
      <c r="A118" s="100" t="s">
        <v>249</v>
      </c>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spans="1:26" x14ac:dyDescent="0.25">
      <c r="A119" s="98" t="s">
        <v>227</v>
      </c>
      <c r="B119" s="99">
        <v>39261.878909999999</v>
      </c>
      <c r="C119" s="99">
        <v>39665.605470000002</v>
      </c>
      <c r="D119" s="99">
        <v>40083.683590000001</v>
      </c>
      <c r="E119" s="99">
        <v>40502.332029999998</v>
      </c>
      <c r="F119" s="99">
        <v>40903.914060000003</v>
      </c>
      <c r="G119" s="99">
        <v>46213.257810000003</v>
      </c>
      <c r="H119" s="99">
        <v>46665.433590000001</v>
      </c>
      <c r="I119" s="99">
        <v>47130.800779999998</v>
      </c>
      <c r="J119" s="99">
        <v>47581.480470000002</v>
      </c>
      <c r="K119" s="99">
        <v>47980.1875</v>
      </c>
      <c r="L119" s="99">
        <v>48309.039060000003</v>
      </c>
      <c r="M119" s="99">
        <v>48635.296880000002</v>
      </c>
      <c r="N119" s="99">
        <v>48953.296880000002</v>
      </c>
      <c r="O119" s="99">
        <v>49241.375</v>
      </c>
      <c r="P119" s="99">
        <v>49474.929689999997</v>
      </c>
      <c r="Q119" s="99">
        <v>49645.34375</v>
      </c>
      <c r="R119" s="98"/>
      <c r="S119" s="98"/>
      <c r="T119" s="98"/>
      <c r="U119" s="98"/>
      <c r="V119" s="98"/>
      <c r="W119" s="98"/>
      <c r="X119" s="98"/>
      <c r="Y119" s="98"/>
      <c r="Z119" s="98"/>
    </row>
    <row r="120" spans="1:26" x14ac:dyDescent="0.25">
      <c r="A120" s="98" t="s">
        <v>228</v>
      </c>
      <c r="B120" s="99">
        <v>41127.066409999999</v>
      </c>
      <c r="C120" s="99">
        <v>41555.011720000002</v>
      </c>
      <c r="D120" s="99">
        <v>41998.464840000001</v>
      </c>
      <c r="E120" s="99">
        <v>42444.890630000002</v>
      </c>
      <c r="F120" s="99">
        <v>42883.640630000002</v>
      </c>
      <c r="G120" s="99">
        <v>48430.933590000001</v>
      </c>
      <c r="H120" s="99">
        <v>48930.988279999998</v>
      </c>
      <c r="I120" s="99">
        <v>49443.976560000003</v>
      </c>
      <c r="J120" s="99">
        <v>49939.671880000002</v>
      </c>
      <c r="K120" s="99">
        <v>50374.6875</v>
      </c>
      <c r="L120" s="99">
        <v>50728.1875</v>
      </c>
      <c r="M120" s="99">
        <v>51079.671880000002</v>
      </c>
      <c r="N120" s="99">
        <v>51421.277340000001</v>
      </c>
      <c r="O120" s="99">
        <v>51726.0625</v>
      </c>
      <c r="P120" s="99">
        <v>51962.605470000002</v>
      </c>
      <c r="Q120" s="99">
        <v>52120.417970000002</v>
      </c>
      <c r="R120" s="98"/>
      <c r="S120" s="98"/>
      <c r="T120" s="98"/>
      <c r="U120" s="98"/>
      <c r="V120" s="98"/>
      <c r="W120" s="98"/>
      <c r="X120" s="98"/>
      <c r="Y120" s="98"/>
      <c r="Z120" s="98"/>
    </row>
    <row r="121" spans="1:26" x14ac:dyDescent="0.25">
      <c r="A121" s="98" t="s">
        <v>229</v>
      </c>
      <c r="B121" s="99">
        <v>80388.945309999996</v>
      </c>
      <c r="C121" s="99">
        <v>81220.617190000004</v>
      </c>
      <c r="D121" s="99">
        <v>82082.148440000004</v>
      </c>
      <c r="E121" s="99">
        <v>82947.222659999999</v>
      </c>
      <c r="F121" s="99">
        <v>83787.554690000004</v>
      </c>
      <c r="G121" s="99">
        <v>94644.191409999999</v>
      </c>
      <c r="H121" s="99">
        <v>95596.421879999994</v>
      </c>
      <c r="I121" s="99">
        <v>96574.777340000001</v>
      </c>
      <c r="J121" s="99">
        <v>97521.152340000001</v>
      </c>
      <c r="K121" s="99">
        <v>98354.875</v>
      </c>
      <c r="L121" s="99">
        <v>99037.226559999996</v>
      </c>
      <c r="M121" s="99">
        <v>99714.96875</v>
      </c>
      <c r="N121" s="99">
        <v>100374.5742</v>
      </c>
      <c r="O121" s="99">
        <v>100967.4375</v>
      </c>
      <c r="P121" s="99">
        <v>101437.5352</v>
      </c>
      <c r="Q121" s="99">
        <v>101765.7617</v>
      </c>
      <c r="R121" s="98"/>
      <c r="S121" s="98"/>
      <c r="T121" s="98"/>
      <c r="U121" s="98"/>
      <c r="V121" s="98"/>
      <c r="W121" s="98"/>
      <c r="X121" s="98"/>
      <c r="Y121" s="98"/>
      <c r="Z121" s="98"/>
    </row>
    <row r="122" spans="1:26" x14ac:dyDescent="0.25">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spans="1:26" x14ac:dyDescent="0.25">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spans="1:26" x14ac:dyDescent="0.25">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spans="1:26" x14ac:dyDescent="0.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spans="1:26" x14ac:dyDescent="0.25">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spans="1:26" x14ac:dyDescent="0.25">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spans="1:26" x14ac:dyDescent="0.25">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spans="1:26" x14ac:dyDescent="0.25">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spans="1:26" x14ac:dyDescent="0.25">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spans="1:26" x14ac:dyDescent="0.25">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spans="1:26" x14ac:dyDescent="0.25">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spans="1:26" x14ac:dyDescent="0.25">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spans="1:26" x14ac:dyDescent="0.25">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spans="1:26" x14ac:dyDescent="0.2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spans="1:26" x14ac:dyDescent="0.25">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spans="1:26" x14ac:dyDescent="0.25">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spans="1:26" x14ac:dyDescent="0.25">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spans="1:26" x14ac:dyDescent="0.25">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spans="1:26" x14ac:dyDescent="0.25">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spans="1:26" x14ac:dyDescent="0.25">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spans="1:26" x14ac:dyDescent="0.25">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spans="1:26" x14ac:dyDescent="0.25">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spans="1:26" x14ac:dyDescent="0.25">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spans="1:26" x14ac:dyDescent="0.2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spans="1:26" x14ac:dyDescent="0.25">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spans="1:26" x14ac:dyDescent="0.25">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spans="1:26" x14ac:dyDescent="0.25">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spans="1:26" x14ac:dyDescent="0.25">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spans="1:26" x14ac:dyDescent="0.25">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spans="1:26" x14ac:dyDescent="0.25">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spans="1:26" x14ac:dyDescent="0.25">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spans="1:26" x14ac:dyDescent="0.25">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spans="1:26" x14ac:dyDescent="0.25">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spans="1:26" x14ac:dyDescent="0.2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spans="1:26" x14ac:dyDescent="0.25">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spans="1:26" x14ac:dyDescent="0.25">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spans="1:26" x14ac:dyDescent="0.25">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spans="1:26" x14ac:dyDescent="0.25">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spans="1:26" x14ac:dyDescent="0.25">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spans="1:26" x14ac:dyDescent="0.25">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spans="1:26" x14ac:dyDescent="0.25">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spans="1:26" x14ac:dyDescent="0.25">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spans="1:26" x14ac:dyDescent="0.25">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spans="1:26" x14ac:dyDescent="0.2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spans="1:26" x14ac:dyDescent="0.25">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spans="1:26" x14ac:dyDescent="0.25">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spans="1:26" x14ac:dyDescent="0.25">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spans="1:26" x14ac:dyDescent="0.25">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spans="1:26" x14ac:dyDescent="0.25">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spans="1:26" x14ac:dyDescent="0.25">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spans="1:26" x14ac:dyDescent="0.25">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spans="1:26" x14ac:dyDescent="0.25">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spans="1:26" x14ac:dyDescent="0.25">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spans="1:26" x14ac:dyDescent="0.2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spans="1:26" x14ac:dyDescent="0.25">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spans="1:26" x14ac:dyDescent="0.25">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spans="1:26" x14ac:dyDescent="0.25">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spans="1:26" x14ac:dyDescent="0.25">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spans="1:26" x14ac:dyDescent="0.25">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spans="1:26" x14ac:dyDescent="0.25">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spans="1:26" x14ac:dyDescent="0.25">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spans="1:26" x14ac:dyDescent="0.25">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spans="1:26" x14ac:dyDescent="0.25">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spans="1:26" x14ac:dyDescent="0.2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spans="1:26" x14ac:dyDescent="0.25">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spans="1:26" x14ac:dyDescent="0.25">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spans="1:26" x14ac:dyDescent="0.25">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spans="1:26" x14ac:dyDescent="0.25">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spans="1:26" x14ac:dyDescent="0.25">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spans="1:26" x14ac:dyDescent="0.25">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spans="1:26" x14ac:dyDescent="0.25">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spans="1:26" x14ac:dyDescent="0.25">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spans="1:26" x14ac:dyDescent="0.25">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spans="1:26" x14ac:dyDescent="0.2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spans="1:26" x14ac:dyDescent="0.25">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spans="1:26" x14ac:dyDescent="0.25">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spans="1:26" x14ac:dyDescent="0.25">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spans="1:26" x14ac:dyDescent="0.25">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spans="1:26" x14ac:dyDescent="0.25">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spans="1:26" x14ac:dyDescent="0.25">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spans="1:26" x14ac:dyDescent="0.25">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spans="1:26" x14ac:dyDescent="0.25">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spans="1:26" x14ac:dyDescent="0.25">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spans="1:26" x14ac:dyDescent="0.2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spans="1:26" x14ac:dyDescent="0.25">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spans="1:26" x14ac:dyDescent="0.25">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spans="1:26" x14ac:dyDescent="0.25">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spans="1:26" x14ac:dyDescent="0.25">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spans="1:26" x14ac:dyDescent="0.25">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spans="1:26" x14ac:dyDescent="0.25">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spans="1:26" x14ac:dyDescent="0.25">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spans="1:26" x14ac:dyDescent="0.25">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spans="1:26" x14ac:dyDescent="0.25">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spans="1:26" x14ac:dyDescent="0.2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spans="1:26" x14ac:dyDescent="0.25">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spans="1:26" x14ac:dyDescent="0.25">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spans="1:26" x14ac:dyDescent="0.25">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spans="1:26" x14ac:dyDescent="0.25">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spans="1:26" x14ac:dyDescent="0.25">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spans="1:26" x14ac:dyDescent="0.25">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spans="1:26" x14ac:dyDescent="0.25">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spans="1:26" x14ac:dyDescent="0.25">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spans="1:26" x14ac:dyDescent="0.25">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spans="1:26" x14ac:dyDescent="0.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spans="1:26" x14ac:dyDescent="0.25">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spans="1:26" x14ac:dyDescent="0.25">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spans="1:26" x14ac:dyDescent="0.25">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spans="1:26" x14ac:dyDescent="0.25">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spans="1:26" x14ac:dyDescent="0.25">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spans="1:26" x14ac:dyDescent="0.25">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spans="1:26" x14ac:dyDescent="0.25">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spans="1:26" x14ac:dyDescent="0.25">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spans="1:26" x14ac:dyDescent="0.25">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spans="1:26" x14ac:dyDescent="0.2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spans="1:26" x14ac:dyDescent="0.25">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spans="1:26" x14ac:dyDescent="0.25">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spans="1:26" x14ac:dyDescent="0.25">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spans="1:26" x14ac:dyDescent="0.25">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spans="1:26" x14ac:dyDescent="0.25">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spans="1:26" x14ac:dyDescent="0.25">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spans="1:26" x14ac:dyDescent="0.25">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spans="1:26" x14ac:dyDescent="0.25">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spans="1:26" x14ac:dyDescent="0.25">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spans="1:26" x14ac:dyDescent="0.2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spans="1:26" x14ac:dyDescent="0.25">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spans="1:26" x14ac:dyDescent="0.25">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spans="1:26" x14ac:dyDescent="0.25">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spans="1:26" x14ac:dyDescent="0.25">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spans="1:26" x14ac:dyDescent="0.25">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spans="1:26" x14ac:dyDescent="0.25">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spans="1:26" x14ac:dyDescent="0.25">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spans="1:26" x14ac:dyDescent="0.25">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spans="1:26" x14ac:dyDescent="0.25">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spans="1:26" x14ac:dyDescent="0.2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spans="1:26" x14ac:dyDescent="0.25">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spans="1:26" x14ac:dyDescent="0.25">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spans="1:26" x14ac:dyDescent="0.25">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spans="1:26" x14ac:dyDescent="0.25">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spans="1:26" x14ac:dyDescent="0.25">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spans="1:26" x14ac:dyDescent="0.25">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spans="1:26" x14ac:dyDescent="0.25">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spans="1:26" x14ac:dyDescent="0.25">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spans="1:26" x14ac:dyDescent="0.25">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spans="1:26" x14ac:dyDescent="0.2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spans="1:26" x14ac:dyDescent="0.25">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spans="1:26" x14ac:dyDescent="0.25">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spans="1:26" x14ac:dyDescent="0.25">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spans="1:26" x14ac:dyDescent="0.25">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spans="1:26" x14ac:dyDescent="0.25">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spans="1:26" x14ac:dyDescent="0.25">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spans="1:26" x14ac:dyDescent="0.25">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spans="1:26" x14ac:dyDescent="0.25">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spans="1:26" x14ac:dyDescent="0.25">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spans="1:26" x14ac:dyDescent="0.2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spans="1:26" x14ac:dyDescent="0.25">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spans="1:26" x14ac:dyDescent="0.25">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spans="1:26" x14ac:dyDescent="0.25">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spans="1:26" x14ac:dyDescent="0.25">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spans="1:26" x14ac:dyDescent="0.25">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spans="1:26" x14ac:dyDescent="0.25">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spans="1:26" x14ac:dyDescent="0.25">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spans="1:26" x14ac:dyDescent="0.25">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spans="1:26" x14ac:dyDescent="0.25">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spans="1:26" x14ac:dyDescent="0.2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spans="1:26" x14ac:dyDescent="0.25">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spans="1:26" x14ac:dyDescent="0.25">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spans="1:26" x14ac:dyDescent="0.25">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spans="1:26" x14ac:dyDescent="0.25">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spans="1:26" x14ac:dyDescent="0.25">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spans="1:26" x14ac:dyDescent="0.25">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spans="1:26" x14ac:dyDescent="0.25">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spans="1:26" x14ac:dyDescent="0.25">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spans="1:26" x14ac:dyDescent="0.25">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spans="1:26" x14ac:dyDescent="0.2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spans="1:26" x14ac:dyDescent="0.25">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spans="1:26" x14ac:dyDescent="0.25">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spans="1:26" x14ac:dyDescent="0.25">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spans="1:26" x14ac:dyDescent="0.25">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spans="1:26" x14ac:dyDescent="0.25">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spans="1:26" x14ac:dyDescent="0.25">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spans="1:26" x14ac:dyDescent="0.25">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spans="1:26" x14ac:dyDescent="0.25">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spans="1:26" x14ac:dyDescent="0.25">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spans="1:26" x14ac:dyDescent="0.2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spans="1:26" x14ac:dyDescent="0.25">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spans="1:26" x14ac:dyDescent="0.25">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spans="1:26" x14ac:dyDescent="0.25">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spans="1:26" x14ac:dyDescent="0.25">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spans="1:26" x14ac:dyDescent="0.25">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spans="1:26" x14ac:dyDescent="0.25">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spans="1:26" x14ac:dyDescent="0.25">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spans="1:26" x14ac:dyDescent="0.25">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spans="1:26" x14ac:dyDescent="0.25">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spans="1:26" x14ac:dyDescent="0.2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spans="1:26" x14ac:dyDescent="0.25">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spans="1:26" x14ac:dyDescent="0.25">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spans="1:26" x14ac:dyDescent="0.25">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spans="1:26" x14ac:dyDescent="0.25">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spans="1:26" x14ac:dyDescent="0.25">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spans="1:26" x14ac:dyDescent="0.25">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spans="1:26" x14ac:dyDescent="0.25">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spans="1:26" x14ac:dyDescent="0.25">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spans="1:26" x14ac:dyDescent="0.25">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spans="1:26" x14ac:dyDescent="0.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spans="1:26" x14ac:dyDescent="0.25">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spans="1:26" x14ac:dyDescent="0.25">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spans="1:26" x14ac:dyDescent="0.25">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spans="1:26" x14ac:dyDescent="0.25">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spans="1:26" x14ac:dyDescent="0.25">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spans="1:26" x14ac:dyDescent="0.25">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spans="1:26" x14ac:dyDescent="0.25">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spans="1:26" x14ac:dyDescent="0.25">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spans="1:26" x14ac:dyDescent="0.25">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spans="1:26" x14ac:dyDescent="0.2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spans="1:26" x14ac:dyDescent="0.25">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spans="1:26" x14ac:dyDescent="0.25">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spans="1:26" x14ac:dyDescent="0.25">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spans="1:26" x14ac:dyDescent="0.25">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spans="1:26" x14ac:dyDescent="0.25">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spans="1:26" x14ac:dyDescent="0.25">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spans="1:26" x14ac:dyDescent="0.25">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spans="1:26" x14ac:dyDescent="0.25">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spans="1:26" x14ac:dyDescent="0.25">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spans="1:26" x14ac:dyDescent="0.2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spans="1:26" x14ac:dyDescent="0.25">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spans="1:26" x14ac:dyDescent="0.25">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spans="1:26" x14ac:dyDescent="0.25">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spans="1:26" x14ac:dyDescent="0.25">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spans="1:26" x14ac:dyDescent="0.25">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spans="1:26" x14ac:dyDescent="0.25">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spans="1:26" x14ac:dyDescent="0.25">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spans="1:26" x14ac:dyDescent="0.25">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spans="1:26" x14ac:dyDescent="0.25">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spans="1:26" x14ac:dyDescent="0.2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spans="1:26" x14ac:dyDescent="0.25">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spans="1:26" x14ac:dyDescent="0.25">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spans="1:26" x14ac:dyDescent="0.25">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spans="1:26" x14ac:dyDescent="0.25">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spans="1:26" x14ac:dyDescent="0.25">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spans="1:26" x14ac:dyDescent="0.25">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spans="1:26" x14ac:dyDescent="0.25">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spans="1:26" x14ac:dyDescent="0.25">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spans="1:26" x14ac:dyDescent="0.25">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spans="1:26" x14ac:dyDescent="0.2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spans="1:26" x14ac:dyDescent="0.25">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spans="1:26" x14ac:dyDescent="0.25">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spans="1:26" x14ac:dyDescent="0.25">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spans="1:26" x14ac:dyDescent="0.25">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spans="1:26" x14ac:dyDescent="0.25">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spans="1:26" x14ac:dyDescent="0.25">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spans="1:26" x14ac:dyDescent="0.25">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spans="1:26" x14ac:dyDescent="0.25">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spans="1:26" x14ac:dyDescent="0.25">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spans="1:26" x14ac:dyDescent="0.2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spans="1:26" x14ac:dyDescent="0.25">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spans="1:26" x14ac:dyDescent="0.25">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spans="1:26" x14ac:dyDescent="0.25">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spans="1:26" x14ac:dyDescent="0.25">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spans="1:26" x14ac:dyDescent="0.25">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spans="1:26" x14ac:dyDescent="0.25">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spans="1:26" x14ac:dyDescent="0.25">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spans="1:26" x14ac:dyDescent="0.25">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spans="1:26" x14ac:dyDescent="0.25">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spans="1:26" x14ac:dyDescent="0.2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spans="1:26" x14ac:dyDescent="0.25">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spans="1:26" x14ac:dyDescent="0.25">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spans="1:26" x14ac:dyDescent="0.25">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spans="1:26" x14ac:dyDescent="0.25">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spans="1:26" x14ac:dyDescent="0.25">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spans="1:26" x14ac:dyDescent="0.25">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spans="1:26" x14ac:dyDescent="0.25">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spans="1:26" x14ac:dyDescent="0.25">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spans="1:26" x14ac:dyDescent="0.25">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spans="1:26" x14ac:dyDescent="0.2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spans="1:26" x14ac:dyDescent="0.25">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spans="1:26" x14ac:dyDescent="0.25">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spans="1:26" x14ac:dyDescent="0.25">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spans="1:26" x14ac:dyDescent="0.25">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spans="1:26" x14ac:dyDescent="0.25">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spans="1:26" x14ac:dyDescent="0.25">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spans="1:26" x14ac:dyDescent="0.25">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spans="1:26" x14ac:dyDescent="0.25">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spans="1:26" x14ac:dyDescent="0.25">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spans="1:26" x14ac:dyDescent="0.2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spans="1:26" x14ac:dyDescent="0.25">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spans="1:26" x14ac:dyDescent="0.25">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spans="1:26" x14ac:dyDescent="0.25">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spans="1:26" x14ac:dyDescent="0.25">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spans="1:26" x14ac:dyDescent="0.25">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spans="1:26" x14ac:dyDescent="0.25">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spans="1:26" x14ac:dyDescent="0.25">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spans="1:26" x14ac:dyDescent="0.25">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spans="1:26" x14ac:dyDescent="0.25">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spans="1:26" x14ac:dyDescent="0.2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spans="1:26" x14ac:dyDescent="0.25">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spans="1:26" x14ac:dyDescent="0.25">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spans="1:26" x14ac:dyDescent="0.25">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spans="1:26" x14ac:dyDescent="0.25">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spans="1:26" x14ac:dyDescent="0.25">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spans="1:26" x14ac:dyDescent="0.25">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spans="1:26" x14ac:dyDescent="0.25">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spans="1:26" x14ac:dyDescent="0.25">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spans="1:26" x14ac:dyDescent="0.25">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spans="1:26" x14ac:dyDescent="0.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spans="1:26" x14ac:dyDescent="0.25">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spans="1:26" x14ac:dyDescent="0.25">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spans="1:26" x14ac:dyDescent="0.25">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spans="1:26" x14ac:dyDescent="0.25">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spans="1:26" x14ac:dyDescent="0.25">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spans="1:26" x14ac:dyDescent="0.25">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spans="1:26" x14ac:dyDescent="0.25">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spans="1:26" x14ac:dyDescent="0.25">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spans="1:26" x14ac:dyDescent="0.25">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spans="1:26" x14ac:dyDescent="0.2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spans="1:26" x14ac:dyDescent="0.25">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spans="1:26" x14ac:dyDescent="0.25">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spans="1:26" x14ac:dyDescent="0.25">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spans="1:26" x14ac:dyDescent="0.25">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spans="1:26" x14ac:dyDescent="0.25">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spans="1:26" x14ac:dyDescent="0.25">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spans="1:26" x14ac:dyDescent="0.25">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spans="1:26" x14ac:dyDescent="0.25">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spans="1:26" x14ac:dyDescent="0.25">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spans="1:26" x14ac:dyDescent="0.2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spans="1:26" x14ac:dyDescent="0.25">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spans="1:26" x14ac:dyDescent="0.25">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spans="1:26" x14ac:dyDescent="0.25">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spans="1:26" x14ac:dyDescent="0.25">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spans="1:26" x14ac:dyDescent="0.25">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spans="1:26" x14ac:dyDescent="0.25">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spans="1:26" x14ac:dyDescent="0.25">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spans="1:26" x14ac:dyDescent="0.25">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spans="1:26" x14ac:dyDescent="0.25">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spans="1:26" x14ac:dyDescent="0.2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spans="1:26" x14ac:dyDescent="0.25">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spans="1:26" x14ac:dyDescent="0.25">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spans="1:26" x14ac:dyDescent="0.25">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spans="1:26" x14ac:dyDescent="0.25">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spans="1:26" x14ac:dyDescent="0.25">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spans="1:26" x14ac:dyDescent="0.25">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spans="1:26" x14ac:dyDescent="0.25">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spans="1:26" x14ac:dyDescent="0.25">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spans="1:26" x14ac:dyDescent="0.25">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spans="1:26" x14ac:dyDescent="0.2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spans="1:26" x14ac:dyDescent="0.25">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spans="1:26" x14ac:dyDescent="0.25">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spans="1:26" x14ac:dyDescent="0.25">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spans="1:26" x14ac:dyDescent="0.25">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spans="1:26" x14ac:dyDescent="0.25">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spans="1:26" x14ac:dyDescent="0.25">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spans="1:26" x14ac:dyDescent="0.25">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spans="1:26" x14ac:dyDescent="0.25">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spans="1:26" x14ac:dyDescent="0.25">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spans="1:26" x14ac:dyDescent="0.2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spans="1:26" x14ac:dyDescent="0.25">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spans="1:26" x14ac:dyDescent="0.25">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spans="1:26" x14ac:dyDescent="0.25">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spans="1:26" x14ac:dyDescent="0.25">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spans="1:26" x14ac:dyDescent="0.25">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spans="1:26" x14ac:dyDescent="0.25">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spans="1:26" x14ac:dyDescent="0.25">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spans="1:26" x14ac:dyDescent="0.25">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spans="1:26" x14ac:dyDescent="0.25">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spans="1:26" x14ac:dyDescent="0.2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spans="1:26" x14ac:dyDescent="0.25">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spans="1:26" x14ac:dyDescent="0.25">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spans="1:26" x14ac:dyDescent="0.25">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spans="1:26" x14ac:dyDescent="0.25">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spans="1:26" x14ac:dyDescent="0.25">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spans="1:26" x14ac:dyDescent="0.25">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spans="1:26" x14ac:dyDescent="0.25">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spans="1:26" x14ac:dyDescent="0.25">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spans="1:26" x14ac:dyDescent="0.25">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spans="1:26" x14ac:dyDescent="0.2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spans="1:26" x14ac:dyDescent="0.25">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spans="1:26" x14ac:dyDescent="0.25">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spans="1:26" x14ac:dyDescent="0.25">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spans="1:26" x14ac:dyDescent="0.25">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spans="1:26" x14ac:dyDescent="0.25">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spans="1:26" x14ac:dyDescent="0.25">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spans="1:26" x14ac:dyDescent="0.25">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spans="1:26" x14ac:dyDescent="0.25">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spans="1:26" x14ac:dyDescent="0.25">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spans="1:26" x14ac:dyDescent="0.2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spans="1:26" x14ac:dyDescent="0.25">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spans="1:26" x14ac:dyDescent="0.25">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spans="1:26" x14ac:dyDescent="0.25">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spans="1:26" x14ac:dyDescent="0.25">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spans="1:26" x14ac:dyDescent="0.25">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spans="1:26" x14ac:dyDescent="0.25">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spans="1:26" x14ac:dyDescent="0.25">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spans="1:26" x14ac:dyDescent="0.25">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spans="1:26" x14ac:dyDescent="0.25">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spans="1:26" x14ac:dyDescent="0.2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spans="1:26" x14ac:dyDescent="0.25">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spans="1:26" x14ac:dyDescent="0.25">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spans="1:26" x14ac:dyDescent="0.25">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spans="1:26" x14ac:dyDescent="0.25">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spans="1:26" x14ac:dyDescent="0.25">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spans="1:26" x14ac:dyDescent="0.25">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spans="1:26" x14ac:dyDescent="0.25">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spans="1:26" x14ac:dyDescent="0.25">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spans="1:26" x14ac:dyDescent="0.25">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spans="1:26" x14ac:dyDescent="0.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spans="1:26" x14ac:dyDescent="0.25">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spans="1:26" x14ac:dyDescent="0.25">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spans="1:26" x14ac:dyDescent="0.25">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spans="1:26" x14ac:dyDescent="0.25">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spans="1:26" x14ac:dyDescent="0.25">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spans="1:26" x14ac:dyDescent="0.25">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spans="1:26" x14ac:dyDescent="0.25">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spans="1:26" x14ac:dyDescent="0.25">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spans="1:26" x14ac:dyDescent="0.25">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spans="1:26" x14ac:dyDescent="0.2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spans="1:26" x14ac:dyDescent="0.25">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spans="1:26" x14ac:dyDescent="0.25">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spans="1:26" x14ac:dyDescent="0.25">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spans="1:26" x14ac:dyDescent="0.25">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spans="1:26" x14ac:dyDescent="0.25">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spans="1:26" x14ac:dyDescent="0.25">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spans="1:26" x14ac:dyDescent="0.25">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spans="1:26" x14ac:dyDescent="0.25">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spans="1:26" x14ac:dyDescent="0.25">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spans="1:26" x14ac:dyDescent="0.2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spans="1:26" x14ac:dyDescent="0.25">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spans="1:26" x14ac:dyDescent="0.25">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spans="1:26" x14ac:dyDescent="0.25">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spans="1:26" x14ac:dyDescent="0.25">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spans="1:26" x14ac:dyDescent="0.25">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spans="1:26" x14ac:dyDescent="0.25">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spans="1:26" x14ac:dyDescent="0.25">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spans="1:26" x14ac:dyDescent="0.25">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spans="1:26" x14ac:dyDescent="0.25">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spans="1:26" x14ac:dyDescent="0.2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spans="1:26" x14ac:dyDescent="0.25">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spans="1:26" x14ac:dyDescent="0.25">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spans="1:26" x14ac:dyDescent="0.25">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spans="1:26" x14ac:dyDescent="0.25">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spans="1:26" x14ac:dyDescent="0.25">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spans="1:26" x14ac:dyDescent="0.25">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spans="1:26" x14ac:dyDescent="0.25">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spans="1:26" x14ac:dyDescent="0.25">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spans="1:26" x14ac:dyDescent="0.25">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spans="1:26" x14ac:dyDescent="0.2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spans="1:26" x14ac:dyDescent="0.25">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spans="1:26" x14ac:dyDescent="0.25">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spans="1:26" x14ac:dyDescent="0.25">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spans="1:26" x14ac:dyDescent="0.25">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spans="1:26" x14ac:dyDescent="0.25">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spans="1:26" x14ac:dyDescent="0.25">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spans="1:26" x14ac:dyDescent="0.25">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spans="1:26" x14ac:dyDescent="0.25">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spans="1:26" x14ac:dyDescent="0.25">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spans="1:26" x14ac:dyDescent="0.2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spans="1:26" x14ac:dyDescent="0.25">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spans="1:26" x14ac:dyDescent="0.25">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spans="1:26" x14ac:dyDescent="0.25">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spans="1:26" x14ac:dyDescent="0.25">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spans="1:26" x14ac:dyDescent="0.25">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spans="1:26" x14ac:dyDescent="0.25">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spans="1:26" x14ac:dyDescent="0.25">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spans="1:26" x14ac:dyDescent="0.25">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spans="1:26" x14ac:dyDescent="0.25">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spans="1:26" x14ac:dyDescent="0.2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spans="1:26" x14ac:dyDescent="0.25">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spans="1:26" x14ac:dyDescent="0.25">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spans="1:26" x14ac:dyDescent="0.25">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spans="1:26" x14ac:dyDescent="0.25">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spans="1:26" x14ac:dyDescent="0.25">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spans="1:26" x14ac:dyDescent="0.25">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spans="1:26" x14ac:dyDescent="0.25">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spans="1:26" x14ac:dyDescent="0.25">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spans="1:26" x14ac:dyDescent="0.25">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spans="1:26" x14ac:dyDescent="0.2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spans="1:26" x14ac:dyDescent="0.25">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spans="1:26" x14ac:dyDescent="0.25">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spans="1:26" x14ac:dyDescent="0.25">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spans="1:26" x14ac:dyDescent="0.25">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spans="1:26" x14ac:dyDescent="0.25">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spans="1:26" x14ac:dyDescent="0.25">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spans="1:26" x14ac:dyDescent="0.25">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spans="1:26" x14ac:dyDescent="0.25">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spans="1:26" x14ac:dyDescent="0.25">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spans="1:26" x14ac:dyDescent="0.2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spans="1:26" x14ac:dyDescent="0.25">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spans="1:26" x14ac:dyDescent="0.25">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spans="1:26" x14ac:dyDescent="0.25">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spans="1:26" x14ac:dyDescent="0.25">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spans="1:26" x14ac:dyDescent="0.25">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spans="1:26" x14ac:dyDescent="0.25">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spans="1:26" x14ac:dyDescent="0.25">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spans="1:26" x14ac:dyDescent="0.25">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spans="1:26" x14ac:dyDescent="0.25">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spans="1:26" x14ac:dyDescent="0.2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spans="1:26" x14ac:dyDescent="0.25">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spans="1:26" x14ac:dyDescent="0.25">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spans="1:26" x14ac:dyDescent="0.25">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spans="1:26" x14ac:dyDescent="0.25">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spans="1:26" x14ac:dyDescent="0.25">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spans="1:26" x14ac:dyDescent="0.25">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spans="1:26" x14ac:dyDescent="0.25">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spans="1:26" x14ac:dyDescent="0.25">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spans="1:26" x14ac:dyDescent="0.25">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spans="1:26" x14ac:dyDescent="0.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spans="1:26" x14ac:dyDescent="0.25">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spans="1:26" x14ac:dyDescent="0.25">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spans="1:26" x14ac:dyDescent="0.25">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spans="1:26" x14ac:dyDescent="0.25">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spans="1:26" x14ac:dyDescent="0.25">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spans="1:26" x14ac:dyDescent="0.25">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spans="1:26" x14ac:dyDescent="0.25">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spans="1:26" x14ac:dyDescent="0.25">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spans="1:26" x14ac:dyDescent="0.25">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spans="1:26" x14ac:dyDescent="0.2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spans="1:26" x14ac:dyDescent="0.25">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spans="1:26" x14ac:dyDescent="0.25">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spans="1:26" x14ac:dyDescent="0.25">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spans="1:26" x14ac:dyDescent="0.25">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spans="1:26" x14ac:dyDescent="0.25">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spans="1:26" x14ac:dyDescent="0.25">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spans="1:26" x14ac:dyDescent="0.25">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spans="1:26" x14ac:dyDescent="0.25">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spans="1:26" x14ac:dyDescent="0.25">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spans="1:26" x14ac:dyDescent="0.2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spans="1:26" x14ac:dyDescent="0.25">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spans="1:26" x14ac:dyDescent="0.25">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spans="1:26" x14ac:dyDescent="0.25">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spans="1:26" x14ac:dyDescent="0.25">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spans="1:26" x14ac:dyDescent="0.25">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spans="1:26" x14ac:dyDescent="0.25">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spans="1:26" x14ac:dyDescent="0.25">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spans="1:26" x14ac:dyDescent="0.25">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spans="1:26" x14ac:dyDescent="0.25">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spans="1:26" x14ac:dyDescent="0.2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spans="1:26" x14ac:dyDescent="0.25">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spans="1:26" x14ac:dyDescent="0.25">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spans="1:26" x14ac:dyDescent="0.25">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spans="1:26" x14ac:dyDescent="0.25">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spans="1:26" x14ac:dyDescent="0.25">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spans="1:26" x14ac:dyDescent="0.25">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spans="1:26" x14ac:dyDescent="0.25">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spans="1:26" x14ac:dyDescent="0.25">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spans="1:26" x14ac:dyDescent="0.25">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spans="1:26" x14ac:dyDescent="0.2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spans="1:26" x14ac:dyDescent="0.25">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spans="1:26" x14ac:dyDescent="0.25">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spans="1:26" x14ac:dyDescent="0.25">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spans="1:26" x14ac:dyDescent="0.25">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spans="1:26" x14ac:dyDescent="0.25">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spans="1:26" x14ac:dyDescent="0.25">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spans="1:26" x14ac:dyDescent="0.25">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spans="1:26" x14ac:dyDescent="0.25">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spans="1:26" x14ac:dyDescent="0.25">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spans="1:26" x14ac:dyDescent="0.2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spans="1:26" x14ac:dyDescent="0.25">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spans="1:26" x14ac:dyDescent="0.25">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spans="1:26" x14ac:dyDescent="0.25">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spans="1:26" x14ac:dyDescent="0.25">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spans="1:26" x14ac:dyDescent="0.25">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spans="1:26" x14ac:dyDescent="0.25">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spans="1:26" x14ac:dyDescent="0.25">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spans="1:26" x14ac:dyDescent="0.25">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spans="1:26" x14ac:dyDescent="0.25">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spans="1:26" x14ac:dyDescent="0.2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spans="1:26" x14ac:dyDescent="0.25">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spans="1:26" x14ac:dyDescent="0.25">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spans="1:26" x14ac:dyDescent="0.25">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spans="1:26" x14ac:dyDescent="0.25">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spans="1:26" x14ac:dyDescent="0.25">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spans="1:26" x14ac:dyDescent="0.25">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spans="1:26" x14ac:dyDescent="0.25">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spans="1:26" x14ac:dyDescent="0.25">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spans="1:26" x14ac:dyDescent="0.25">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spans="1:26" x14ac:dyDescent="0.2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spans="1:26" x14ac:dyDescent="0.25">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spans="1:26" x14ac:dyDescent="0.25">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spans="1:26" x14ac:dyDescent="0.25">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spans="1:26" x14ac:dyDescent="0.25">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spans="1:26" x14ac:dyDescent="0.25">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spans="1:26" x14ac:dyDescent="0.25">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spans="1:26" x14ac:dyDescent="0.25">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spans="1:26" x14ac:dyDescent="0.25">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spans="1:26" x14ac:dyDescent="0.25">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spans="1:26" x14ac:dyDescent="0.2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spans="1:26" x14ac:dyDescent="0.25">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spans="1:26" x14ac:dyDescent="0.25">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spans="1:26" x14ac:dyDescent="0.25">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spans="1:26" x14ac:dyDescent="0.25">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spans="1:26" x14ac:dyDescent="0.25">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spans="1:26" x14ac:dyDescent="0.25">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spans="1:26" x14ac:dyDescent="0.25">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spans="1:26" x14ac:dyDescent="0.25">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spans="1:26" x14ac:dyDescent="0.25">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spans="1:26" x14ac:dyDescent="0.2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spans="1:26" x14ac:dyDescent="0.25">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spans="1:26" x14ac:dyDescent="0.25">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spans="1:26" x14ac:dyDescent="0.25">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spans="1:26" x14ac:dyDescent="0.25">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spans="1:26" x14ac:dyDescent="0.25">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spans="1:26" x14ac:dyDescent="0.25">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spans="1:26" x14ac:dyDescent="0.25">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spans="1:26" x14ac:dyDescent="0.25">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spans="1:26" x14ac:dyDescent="0.25">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spans="1:26" x14ac:dyDescent="0.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spans="1:26" x14ac:dyDescent="0.25">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spans="1:26" x14ac:dyDescent="0.25">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spans="1:26" x14ac:dyDescent="0.25">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spans="1:26" x14ac:dyDescent="0.25">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spans="1:26" x14ac:dyDescent="0.25">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spans="1:26" x14ac:dyDescent="0.25">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spans="1:26" x14ac:dyDescent="0.25">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spans="1:26" x14ac:dyDescent="0.25">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spans="1:26" x14ac:dyDescent="0.25">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spans="1:26" x14ac:dyDescent="0.2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spans="1:26" x14ac:dyDescent="0.25">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spans="1:26" x14ac:dyDescent="0.25">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spans="1:26" x14ac:dyDescent="0.25">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spans="1:26" x14ac:dyDescent="0.25">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spans="1:26" x14ac:dyDescent="0.25">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spans="1:26" x14ac:dyDescent="0.25">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spans="1:26" x14ac:dyDescent="0.25">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spans="1:26" x14ac:dyDescent="0.25">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spans="1:26" x14ac:dyDescent="0.25">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spans="1:26" x14ac:dyDescent="0.2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spans="1:26" x14ac:dyDescent="0.25">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spans="1:26" x14ac:dyDescent="0.25">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spans="1:26" x14ac:dyDescent="0.25">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spans="1:26" x14ac:dyDescent="0.25">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spans="1:26" x14ac:dyDescent="0.25">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spans="1:26" x14ac:dyDescent="0.25">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spans="1:26" x14ac:dyDescent="0.25">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spans="1:26" x14ac:dyDescent="0.25">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spans="1:26" x14ac:dyDescent="0.25">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spans="1:26" x14ac:dyDescent="0.2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spans="1:26" x14ac:dyDescent="0.25">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spans="1:26" x14ac:dyDescent="0.25">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spans="1:26" x14ac:dyDescent="0.25">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spans="1:26" x14ac:dyDescent="0.25">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spans="1:26" x14ac:dyDescent="0.25">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spans="1:26" x14ac:dyDescent="0.25">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spans="1:26" x14ac:dyDescent="0.25">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spans="1:26" x14ac:dyDescent="0.25">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spans="1:26" x14ac:dyDescent="0.25">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spans="1:26" x14ac:dyDescent="0.2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spans="1:26" x14ac:dyDescent="0.25">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spans="1:26" x14ac:dyDescent="0.25">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spans="1:26" x14ac:dyDescent="0.25">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spans="1:26" x14ac:dyDescent="0.25">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spans="1:26" x14ac:dyDescent="0.25">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spans="1:26" x14ac:dyDescent="0.25">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spans="1:26" x14ac:dyDescent="0.25">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spans="1:26" x14ac:dyDescent="0.25">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spans="1:26" x14ac:dyDescent="0.25">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spans="1:26" x14ac:dyDescent="0.2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spans="1:26" x14ac:dyDescent="0.25">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spans="1:26" x14ac:dyDescent="0.25">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spans="1:26" x14ac:dyDescent="0.25">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spans="1:26" x14ac:dyDescent="0.25">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spans="1:26" x14ac:dyDescent="0.25">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spans="1:26" x14ac:dyDescent="0.25">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spans="1:26" x14ac:dyDescent="0.25">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spans="1:26" x14ac:dyDescent="0.25">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spans="1:26" x14ac:dyDescent="0.25">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spans="1:26" x14ac:dyDescent="0.2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spans="1:26" x14ac:dyDescent="0.25">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spans="1:26" x14ac:dyDescent="0.25">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spans="1:26" x14ac:dyDescent="0.25">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spans="1:26" x14ac:dyDescent="0.25">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spans="1:26" x14ac:dyDescent="0.25">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spans="1:26" x14ac:dyDescent="0.25">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spans="1:26" x14ac:dyDescent="0.25">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spans="1:26" x14ac:dyDescent="0.25">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spans="1:26" x14ac:dyDescent="0.25">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spans="1:26" x14ac:dyDescent="0.2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spans="1:26" x14ac:dyDescent="0.25">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spans="1:26" x14ac:dyDescent="0.25">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spans="1:26" x14ac:dyDescent="0.25">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spans="1:26" x14ac:dyDescent="0.25">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spans="1:26" x14ac:dyDescent="0.25">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spans="1:26" x14ac:dyDescent="0.25">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spans="1:26" x14ac:dyDescent="0.25">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spans="1:26" x14ac:dyDescent="0.25">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spans="1:26" x14ac:dyDescent="0.25">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spans="1:26" x14ac:dyDescent="0.2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spans="1:26" x14ac:dyDescent="0.25">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spans="1:26" x14ac:dyDescent="0.25">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spans="1:26" x14ac:dyDescent="0.25">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spans="1:26" x14ac:dyDescent="0.25">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spans="1:26" x14ac:dyDescent="0.25">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spans="1:26" x14ac:dyDescent="0.25">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spans="1:26" x14ac:dyDescent="0.25">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spans="1:26" x14ac:dyDescent="0.25">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spans="1:26" x14ac:dyDescent="0.25">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spans="1:26" x14ac:dyDescent="0.2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spans="1:26" x14ac:dyDescent="0.25">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spans="1:26" x14ac:dyDescent="0.25">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spans="1:26" x14ac:dyDescent="0.25">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spans="1:26" x14ac:dyDescent="0.25">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spans="1:26" x14ac:dyDescent="0.25">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spans="1:26" x14ac:dyDescent="0.25">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spans="1:26" x14ac:dyDescent="0.25">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spans="1:26" x14ac:dyDescent="0.25">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spans="1:26" x14ac:dyDescent="0.25">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spans="1:26" x14ac:dyDescent="0.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spans="1:26" x14ac:dyDescent="0.25">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spans="1:26" x14ac:dyDescent="0.25">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spans="1:26" x14ac:dyDescent="0.25">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spans="1:26" x14ac:dyDescent="0.25">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spans="1:26" x14ac:dyDescent="0.25">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spans="1:26" x14ac:dyDescent="0.25">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spans="1:26" x14ac:dyDescent="0.25">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spans="1:26" x14ac:dyDescent="0.25">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spans="1:26" x14ac:dyDescent="0.25">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spans="1:26" x14ac:dyDescent="0.2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spans="1:26" x14ac:dyDescent="0.25">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spans="1:26" x14ac:dyDescent="0.25">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spans="1:26" x14ac:dyDescent="0.25">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spans="1:26" x14ac:dyDescent="0.25">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spans="1:26" x14ac:dyDescent="0.25">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spans="1:26" x14ac:dyDescent="0.25">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spans="1:26" x14ac:dyDescent="0.25">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spans="1:26" x14ac:dyDescent="0.25">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spans="1:26" x14ac:dyDescent="0.25">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spans="1:26" x14ac:dyDescent="0.2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spans="1:26" x14ac:dyDescent="0.25">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spans="1:26" x14ac:dyDescent="0.25">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spans="1:26" x14ac:dyDescent="0.25">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spans="1:26" x14ac:dyDescent="0.25">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spans="1:26" x14ac:dyDescent="0.25">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spans="1:26" x14ac:dyDescent="0.25">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spans="1:26" x14ac:dyDescent="0.25">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spans="1:26" x14ac:dyDescent="0.25">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spans="1:26" x14ac:dyDescent="0.25">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spans="1:26" x14ac:dyDescent="0.2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spans="1:26" x14ac:dyDescent="0.25">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spans="1:26" x14ac:dyDescent="0.25">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spans="1:26" x14ac:dyDescent="0.25">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spans="1:26" x14ac:dyDescent="0.25">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spans="1:26" x14ac:dyDescent="0.25">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spans="1:26" x14ac:dyDescent="0.25">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spans="1:26" x14ac:dyDescent="0.25">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spans="1:26" x14ac:dyDescent="0.25">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spans="1:26" x14ac:dyDescent="0.25">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spans="1:26" x14ac:dyDescent="0.2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spans="1:26" x14ac:dyDescent="0.25">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spans="1:26" x14ac:dyDescent="0.25">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spans="1:26" x14ac:dyDescent="0.25">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spans="1:26" x14ac:dyDescent="0.25">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spans="1:26" x14ac:dyDescent="0.25">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spans="1:26" x14ac:dyDescent="0.25">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spans="1:26" x14ac:dyDescent="0.25">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spans="1:26" x14ac:dyDescent="0.25">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spans="1:26" x14ac:dyDescent="0.25">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spans="1:26" x14ac:dyDescent="0.2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spans="1:26" x14ac:dyDescent="0.25">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spans="1:26" x14ac:dyDescent="0.25">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spans="1:26" x14ac:dyDescent="0.25">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spans="1:26" x14ac:dyDescent="0.25">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spans="1:26" x14ac:dyDescent="0.25">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spans="1:26" x14ac:dyDescent="0.25">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spans="1:26" x14ac:dyDescent="0.25">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spans="1:26" x14ac:dyDescent="0.25">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spans="1:26" x14ac:dyDescent="0.25">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spans="1:26" x14ac:dyDescent="0.2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spans="1:26" x14ac:dyDescent="0.25">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spans="1:26" x14ac:dyDescent="0.25">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spans="1:26" x14ac:dyDescent="0.25">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spans="1:26" x14ac:dyDescent="0.25">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spans="1:26" x14ac:dyDescent="0.25">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spans="1:26" x14ac:dyDescent="0.25">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spans="1:26" x14ac:dyDescent="0.25">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spans="1:26" x14ac:dyDescent="0.25">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spans="1:26" x14ac:dyDescent="0.25">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spans="1:26" x14ac:dyDescent="0.2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spans="1:26" x14ac:dyDescent="0.25">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spans="1:26" x14ac:dyDescent="0.25">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spans="1:26" x14ac:dyDescent="0.25">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spans="1:26" x14ac:dyDescent="0.25">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spans="1:26" x14ac:dyDescent="0.25">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spans="1:26" x14ac:dyDescent="0.25">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spans="1:26" x14ac:dyDescent="0.25">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spans="1:26" x14ac:dyDescent="0.25">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spans="1:26" x14ac:dyDescent="0.25">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spans="1:26" x14ac:dyDescent="0.2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spans="1:26" x14ac:dyDescent="0.25">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spans="1:26" x14ac:dyDescent="0.25">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spans="1:26" x14ac:dyDescent="0.25">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spans="1:26" x14ac:dyDescent="0.25">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spans="1:26" x14ac:dyDescent="0.25">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spans="1:26" x14ac:dyDescent="0.25">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spans="1:26" x14ac:dyDescent="0.25">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spans="1:26" x14ac:dyDescent="0.25">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spans="1:26" x14ac:dyDescent="0.25">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spans="1:26" x14ac:dyDescent="0.2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spans="1:26" x14ac:dyDescent="0.25">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spans="1:26" x14ac:dyDescent="0.25">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spans="1:26" x14ac:dyDescent="0.25">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spans="1:26" x14ac:dyDescent="0.25">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spans="1:26" x14ac:dyDescent="0.25">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spans="1:26" x14ac:dyDescent="0.25">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spans="1:26" x14ac:dyDescent="0.25">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spans="1:26" x14ac:dyDescent="0.25">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spans="1:26" x14ac:dyDescent="0.25">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spans="1:26" x14ac:dyDescent="0.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spans="1:26" x14ac:dyDescent="0.25">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spans="1:26" x14ac:dyDescent="0.25">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spans="1:26" x14ac:dyDescent="0.25">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spans="1:26" x14ac:dyDescent="0.25">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spans="1:26" x14ac:dyDescent="0.25">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spans="1:26" x14ac:dyDescent="0.25">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spans="1:26" x14ac:dyDescent="0.25">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spans="1:26" x14ac:dyDescent="0.25">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spans="1:26" x14ac:dyDescent="0.25">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spans="1:26" x14ac:dyDescent="0.2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spans="1:26" x14ac:dyDescent="0.25">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spans="1:26" x14ac:dyDescent="0.25">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spans="1:26" x14ac:dyDescent="0.25">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spans="1:26" x14ac:dyDescent="0.25">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spans="1:26" x14ac:dyDescent="0.25">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spans="1:26" x14ac:dyDescent="0.25">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spans="1:26" x14ac:dyDescent="0.25">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spans="1:26" x14ac:dyDescent="0.25">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spans="1:26" x14ac:dyDescent="0.25">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spans="1:26" x14ac:dyDescent="0.2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spans="1:26" x14ac:dyDescent="0.25">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spans="1:26" x14ac:dyDescent="0.25">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spans="1:26" x14ac:dyDescent="0.25">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spans="1:26" x14ac:dyDescent="0.25">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spans="1:26" x14ac:dyDescent="0.25">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spans="1:26" x14ac:dyDescent="0.25">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spans="1:26" x14ac:dyDescent="0.25">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spans="1:26" x14ac:dyDescent="0.25">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spans="1:26" x14ac:dyDescent="0.25">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spans="1:26" x14ac:dyDescent="0.2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spans="1:26" x14ac:dyDescent="0.25">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spans="1:26" x14ac:dyDescent="0.25">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spans="1:26" x14ac:dyDescent="0.25">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spans="1:26" x14ac:dyDescent="0.25">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spans="1:26" x14ac:dyDescent="0.25">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spans="1:26" x14ac:dyDescent="0.25">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spans="1:26" x14ac:dyDescent="0.25">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spans="1:26" x14ac:dyDescent="0.25">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spans="1:26" x14ac:dyDescent="0.25">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spans="1:26" x14ac:dyDescent="0.2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spans="1:26" x14ac:dyDescent="0.25">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spans="1:26" x14ac:dyDescent="0.25">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spans="1:26" x14ac:dyDescent="0.25">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spans="1:26" x14ac:dyDescent="0.25">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spans="1:26" x14ac:dyDescent="0.25">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spans="1:26" x14ac:dyDescent="0.25">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spans="1:26" x14ac:dyDescent="0.25">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spans="1:26" x14ac:dyDescent="0.25">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spans="1:26" x14ac:dyDescent="0.25">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spans="1:26" x14ac:dyDescent="0.2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spans="1:26" x14ac:dyDescent="0.25">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spans="1:26" x14ac:dyDescent="0.25">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spans="1:26" x14ac:dyDescent="0.25">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spans="1:26" x14ac:dyDescent="0.25">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spans="1:26" x14ac:dyDescent="0.25">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spans="1:26" x14ac:dyDescent="0.25">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spans="1:26" x14ac:dyDescent="0.25">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spans="1:26" x14ac:dyDescent="0.25">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spans="1:26" x14ac:dyDescent="0.25">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spans="1:26" x14ac:dyDescent="0.2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spans="1:26" x14ac:dyDescent="0.25">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spans="1:26" x14ac:dyDescent="0.25">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spans="1:26" x14ac:dyDescent="0.25">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spans="1:26" x14ac:dyDescent="0.25">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spans="1:26" x14ac:dyDescent="0.25">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spans="1:26" x14ac:dyDescent="0.25">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spans="1:26" x14ac:dyDescent="0.25">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spans="1:26" x14ac:dyDescent="0.25">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spans="1:26" x14ac:dyDescent="0.25">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spans="1:26" x14ac:dyDescent="0.2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spans="1:26" x14ac:dyDescent="0.25">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spans="1:26" x14ac:dyDescent="0.25">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spans="1:26" x14ac:dyDescent="0.25">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spans="1:26" x14ac:dyDescent="0.25">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spans="1:26" x14ac:dyDescent="0.25">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0F3FC-7155-4C6F-93DF-95CD13A668F9}">
  <sheetPr>
    <tabColor theme="4" tint="0.79998168889431442"/>
  </sheetPr>
  <dimension ref="A1:Z1000"/>
  <sheetViews>
    <sheetView workbookViewId="0">
      <selection activeCell="G6" sqref="G6"/>
    </sheetView>
  </sheetViews>
  <sheetFormatPr defaultRowHeight="15" x14ac:dyDescent="0.25"/>
  <cols>
    <col min="1" max="16384" width="9.140625" style="23"/>
  </cols>
  <sheetData>
    <row r="1" spans="1:26" x14ac:dyDescent="0.25">
      <c r="A1" s="98"/>
      <c r="B1" s="98"/>
      <c r="C1" s="98"/>
      <c r="D1" s="98"/>
      <c r="E1" s="98"/>
      <c r="F1" s="98"/>
      <c r="G1" s="98"/>
      <c r="H1" s="98"/>
      <c r="I1" s="98"/>
      <c r="J1" s="98"/>
      <c r="K1" s="98"/>
      <c r="L1" s="98"/>
      <c r="M1" s="98"/>
      <c r="N1" s="98"/>
      <c r="O1" s="98"/>
      <c r="P1" s="98"/>
      <c r="Q1" s="98"/>
      <c r="R1" s="98"/>
      <c r="S1" s="98"/>
      <c r="T1" s="98"/>
      <c r="U1" s="98"/>
      <c r="V1" s="98"/>
      <c r="W1" s="98"/>
      <c r="X1" s="98"/>
      <c r="Y1" s="98"/>
      <c r="Z1" s="98"/>
    </row>
    <row r="2" spans="1:26" x14ac:dyDescent="0.25">
      <c r="A2" s="98"/>
      <c r="B2" s="98"/>
      <c r="C2" s="98"/>
      <c r="D2" s="98"/>
      <c r="E2" s="98"/>
      <c r="F2" s="98"/>
      <c r="G2" s="98"/>
      <c r="H2" s="98"/>
      <c r="I2" s="98"/>
      <c r="J2" s="98"/>
      <c r="K2" s="98"/>
      <c r="L2" s="98"/>
      <c r="M2" s="98"/>
      <c r="N2" s="98"/>
      <c r="O2" s="98"/>
      <c r="P2" s="98"/>
      <c r="Q2" s="98"/>
      <c r="R2" s="98"/>
      <c r="S2" s="98"/>
      <c r="T2" s="98"/>
      <c r="U2" s="98"/>
      <c r="V2" s="98"/>
      <c r="W2" s="98"/>
      <c r="X2" s="98"/>
      <c r="Y2" s="98"/>
      <c r="Z2" s="98"/>
    </row>
    <row r="3" spans="1:26" x14ac:dyDescent="0.25">
      <c r="A3" s="98"/>
      <c r="B3" s="98"/>
      <c r="C3" s="98"/>
      <c r="D3" s="98"/>
      <c r="E3" s="98"/>
      <c r="F3" s="98"/>
      <c r="G3" s="98"/>
      <c r="H3" s="98"/>
      <c r="I3" s="98"/>
      <c r="J3" s="98"/>
      <c r="K3" s="98"/>
      <c r="L3" s="98"/>
      <c r="M3" s="98"/>
      <c r="N3" s="98"/>
      <c r="O3" s="98"/>
      <c r="P3" s="98"/>
      <c r="Q3" s="98"/>
      <c r="R3" s="98"/>
      <c r="S3" s="98"/>
      <c r="T3" s="98"/>
      <c r="U3" s="98"/>
      <c r="V3" s="98"/>
      <c r="W3" s="98"/>
      <c r="X3" s="98"/>
      <c r="Y3" s="98"/>
      <c r="Z3" s="98"/>
    </row>
    <row r="4" spans="1:26" x14ac:dyDescent="0.25">
      <c r="A4" s="98"/>
      <c r="B4" s="99">
        <v>2015</v>
      </c>
      <c r="C4" s="99">
        <v>2016</v>
      </c>
      <c r="D4" s="99">
        <v>2017</v>
      </c>
      <c r="E4" s="99">
        <v>2018</v>
      </c>
      <c r="F4" s="99">
        <v>2019</v>
      </c>
      <c r="G4" s="99">
        <v>2020</v>
      </c>
      <c r="H4" s="99">
        <v>2021</v>
      </c>
      <c r="I4" s="99">
        <v>2022</v>
      </c>
      <c r="J4" s="99">
        <v>2023</v>
      </c>
      <c r="K4" s="99">
        <v>2024</v>
      </c>
      <c r="L4" s="99">
        <v>2025</v>
      </c>
      <c r="M4" s="99">
        <v>2026</v>
      </c>
      <c r="N4" s="99">
        <v>2027</v>
      </c>
      <c r="O4" s="99">
        <v>2028</v>
      </c>
      <c r="P4" s="99">
        <v>2029</v>
      </c>
      <c r="Q4" s="99">
        <v>2030</v>
      </c>
      <c r="R4" s="98"/>
      <c r="S4" s="98"/>
      <c r="T4" s="98"/>
      <c r="U4" s="98"/>
      <c r="V4" s="98"/>
      <c r="W4" s="98"/>
      <c r="X4" s="98"/>
      <c r="Y4" s="98"/>
      <c r="Z4" s="98"/>
    </row>
    <row r="5" spans="1:26" x14ac:dyDescent="0.25">
      <c r="A5" s="98" t="s">
        <v>227</v>
      </c>
      <c r="B5" s="99">
        <v>86472.625</v>
      </c>
      <c r="C5" s="99">
        <v>88204.671879999994</v>
      </c>
      <c r="D5" s="99">
        <v>89969.953129999994</v>
      </c>
      <c r="E5" s="99">
        <v>91722.640629999994</v>
      </c>
      <c r="F5" s="99">
        <v>93346.648440000004</v>
      </c>
      <c r="G5" s="99">
        <v>79733.851559999996</v>
      </c>
      <c r="H5" s="99">
        <v>81176.40625</v>
      </c>
      <c r="I5" s="99">
        <v>82578.242190000004</v>
      </c>
      <c r="J5" s="99">
        <v>83869.320309999996</v>
      </c>
      <c r="K5" s="99">
        <v>84960.679690000004</v>
      </c>
      <c r="L5" s="99">
        <v>85831.09375</v>
      </c>
      <c r="M5" s="99">
        <v>86751.960940000004</v>
      </c>
      <c r="N5" s="99">
        <v>87592.476559999996</v>
      </c>
      <c r="O5" s="99">
        <v>88347.382809999996</v>
      </c>
      <c r="P5" s="99">
        <v>88986.21875</v>
      </c>
      <c r="Q5" s="99">
        <v>89512.328129999994</v>
      </c>
      <c r="R5" s="98"/>
      <c r="S5" s="98"/>
      <c r="T5" s="98"/>
      <c r="U5" s="98"/>
      <c r="V5" s="98"/>
      <c r="W5" s="98"/>
      <c r="X5" s="98"/>
      <c r="Y5" s="98"/>
      <c r="Z5" s="98"/>
    </row>
    <row r="6" spans="1:26" x14ac:dyDescent="0.25">
      <c r="A6" s="98" t="s">
        <v>228</v>
      </c>
      <c r="B6" s="99">
        <v>90506.375</v>
      </c>
      <c r="C6" s="99">
        <v>92317.125</v>
      </c>
      <c r="D6" s="99">
        <v>94160.804690000004</v>
      </c>
      <c r="E6" s="99">
        <v>95979.8125</v>
      </c>
      <c r="F6" s="99">
        <v>97637.796879999994</v>
      </c>
      <c r="G6" s="99">
        <v>82934.9375</v>
      </c>
      <c r="H6" s="99">
        <v>84364.859379999994</v>
      </c>
      <c r="I6" s="99">
        <v>85726.945309999996</v>
      </c>
      <c r="J6" s="99">
        <v>86979.046879999994</v>
      </c>
      <c r="K6" s="99">
        <v>88052.15625</v>
      </c>
      <c r="L6" s="99">
        <v>88930.507809999996</v>
      </c>
      <c r="M6" s="99">
        <v>89838.109379999994</v>
      </c>
      <c r="N6" s="99">
        <v>90693.617190000004</v>
      </c>
      <c r="O6" s="99">
        <v>91432.476559999996</v>
      </c>
      <c r="P6" s="99">
        <v>92043.4375</v>
      </c>
      <c r="Q6" s="99">
        <v>92537.90625</v>
      </c>
      <c r="R6" s="98"/>
      <c r="S6" s="98"/>
      <c r="T6" s="98"/>
      <c r="U6" s="98"/>
      <c r="V6" s="98"/>
      <c r="W6" s="98"/>
      <c r="X6" s="98"/>
      <c r="Y6" s="98"/>
      <c r="Z6" s="98"/>
    </row>
    <row r="7" spans="1:26" x14ac:dyDescent="0.25">
      <c r="A7" s="98" t="s">
        <v>229</v>
      </c>
      <c r="B7" s="99">
        <v>176979</v>
      </c>
      <c r="C7" s="99">
        <v>180521.79689999999</v>
      </c>
      <c r="D7" s="99">
        <v>184130.75779999999</v>
      </c>
      <c r="E7" s="99">
        <v>187702.45310000001</v>
      </c>
      <c r="F7" s="99">
        <v>190984.44529999999</v>
      </c>
      <c r="G7" s="99">
        <v>162668.78909999999</v>
      </c>
      <c r="H7" s="99">
        <v>165541.26560000001</v>
      </c>
      <c r="I7" s="99">
        <v>168305.1875</v>
      </c>
      <c r="J7" s="99">
        <v>170848.36720000001</v>
      </c>
      <c r="K7" s="99">
        <v>173012.83590000001</v>
      </c>
      <c r="L7" s="99">
        <v>174761.60159999999</v>
      </c>
      <c r="M7" s="99">
        <v>176590.07029999999</v>
      </c>
      <c r="N7" s="99">
        <v>178286.0938</v>
      </c>
      <c r="O7" s="99">
        <v>179779.85939999999</v>
      </c>
      <c r="P7" s="99">
        <v>181029.6563</v>
      </c>
      <c r="Q7" s="99">
        <v>182050.23439999999</v>
      </c>
      <c r="R7" s="98"/>
      <c r="S7" s="98"/>
      <c r="T7" s="98"/>
      <c r="U7" s="98"/>
      <c r="V7" s="98"/>
      <c r="W7" s="98"/>
      <c r="X7" s="98"/>
      <c r="Y7" s="98"/>
      <c r="Z7" s="98"/>
    </row>
    <row r="8" spans="1:26" x14ac:dyDescent="0.25">
      <c r="A8" s="98"/>
      <c r="B8" s="98"/>
      <c r="C8" s="98"/>
      <c r="D8" s="98"/>
      <c r="E8" s="98"/>
      <c r="F8" s="98"/>
      <c r="G8" s="98"/>
      <c r="H8" s="98"/>
      <c r="I8" s="98"/>
      <c r="J8" s="98"/>
      <c r="K8" s="98"/>
      <c r="L8" s="98"/>
      <c r="M8" s="98"/>
      <c r="N8" s="98"/>
      <c r="O8" s="98"/>
      <c r="P8" s="98"/>
      <c r="Q8" s="98"/>
      <c r="R8" s="98"/>
      <c r="S8" s="98"/>
      <c r="T8" s="98"/>
      <c r="U8" s="98"/>
      <c r="V8" s="98"/>
      <c r="W8" s="98"/>
      <c r="X8" s="98"/>
      <c r="Y8" s="98"/>
      <c r="Z8" s="98"/>
    </row>
    <row r="9" spans="1:26" x14ac:dyDescent="0.25">
      <c r="A9" s="98"/>
      <c r="B9" s="98"/>
      <c r="C9" s="98"/>
      <c r="D9" s="98"/>
      <c r="E9" s="98"/>
      <c r="F9" s="98"/>
      <c r="G9" s="98"/>
      <c r="H9" s="98"/>
      <c r="I9" s="98"/>
      <c r="J9" s="98"/>
      <c r="K9" s="98"/>
      <c r="L9" s="98"/>
      <c r="M9" s="98"/>
      <c r="N9" s="98"/>
      <c r="O9" s="98"/>
      <c r="P9" s="98"/>
      <c r="Q9" s="98"/>
      <c r="R9" s="98"/>
      <c r="S9" s="98"/>
      <c r="T9" s="98"/>
      <c r="U9" s="98"/>
      <c r="V9" s="98"/>
      <c r="W9" s="98"/>
      <c r="X9" s="98"/>
      <c r="Y9" s="98"/>
      <c r="Z9" s="98"/>
    </row>
    <row r="10" spans="1:26" x14ac:dyDescent="0.25">
      <c r="A10" s="100" t="s">
        <v>46</v>
      </c>
      <c r="B10" s="98"/>
      <c r="C10" s="98"/>
      <c r="D10" s="98"/>
      <c r="E10" s="98"/>
      <c r="F10" s="98"/>
      <c r="G10" s="98"/>
      <c r="H10" s="98"/>
      <c r="I10" s="98"/>
      <c r="J10" s="98"/>
      <c r="K10" s="98"/>
      <c r="L10" s="98"/>
      <c r="M10" s="98"/>
      <c r="N10" s="98"/>
      <c r="O10" s="98"/>
      <c r="P10" s="98"/>
      <c r="Q10" s="98"/>
      <c r="R10" s="98"/>
      <c r="S10" s="98"/>
      <c r="T10" s="98"/>
      <c r="U10" s="98"/>
      <c r="V10" s="98"/>
      <c r="W10" s="98"/>
      <c r="X10" s="98"/>
      <c r="Y10" s="98"/>
      <c r="Z10" s="98"/>
    </row>
    <row r="11" spans="1:26" x14ac:dyDescent="0.25">
      <c r="A11" s="98" t="s">
        <v>227</v>
      </c>
      <c r="B11" s="99">
        <v>2112.654297</v>
      </c>
      <c r="C11" s="99">
        <v>2314.3811040000001</v>
      </c>
      <c r="D11" s="99">
        <v>2524.6054690000001</v>
      </c>
      <c r="E11" s="99">
        <v>2741.8801269999999</v>
      </c>
      <c r="F11" s="99">
        <v>2963.173828</v>
      </c>
      <c r="G11" s="99">
        <v>2490.1777339999999</v>
      </c>
      <c r="H11" s="99">
        <v>2708.0227049999999</v>
      </c>
      <c r="I11" s="99">
        <v>2934.2126459999999</v>
      </c>
      <c r="J11" s="99">
        <v>3167.9052729999999</v>
      </c>
      <c r="K11" s="99">
        <v>3408.3461910000001</v>
      </c>
      <c r="L11" s="99">
        <v>3654.4865719999998</v>
      </c>
      <c r="M11" s="99">
        <v>3908.1872560000002</v>
      </c>
      <c r="N11" s="99">
        <v>4169.2158200000003</v>
      </c>
      <c r="O11" s="99">
        <v>4435.5927730000003</v>
      </c>
      <c r="P11" s="99">
        <v>4703.75</v>
      </c>
      <c r="Q11" s="99">
        <v>4971.7436520000001</v>
      </c>
      <c r="R11" s="98"/>
      <c r="S11" s="98"/>
      <c r="T11" s="98"/>
      <c r="U11" s="98"/>
      <c r="V11" s="98"/>
      <c r="W11" s="98"/>
      <c r="X11" s="98"/>
      <c r="Y11" s="98"/>
      <c r="Z11" s="98"/>
    </row>
    <row r="12" spans="1:26" x14ac:dyDescent="0.25">
      <c r="A12" s="98" t="s">
        <v>228</v>
      </c>
      <c r="B12" s="99">
        <v>2165.0041500000002</v>
      </c>
      <c r="C12" s="99">
        <v>2371.7790530000002</v>
      </c>
      <c r="D12" s="99">
        <v>2587.4907229999999</v>
      </c>
      <c r="E12" s="99">
        <v>2810.5771479999999</v>
      </c>
      <c r="F12" s="99">
        <v>3038.071289</v>
      </c>
      <c r="G12" s="99">
        <v>2555.7202149999998</v>
      </c>
      <c r="H12" s="99">
        <v>2779.7524410000001</v>
      </c>
      <c r="I12" s="99">
        <v>3012.6362300000001</v>
      </c>
      <c r="J12" s="99">
        <v>3253.3007809999999</v>
      </c>
      <c r="K12" s="99">
        <v>3500.5131839999999</v>
      </c>
      <c r="L12" s="99">
        <v>3752.897461</v>
      </c>
      <c r="M12" s="99">
        <v>4013.1259770000001</v>
      </c>
      <c r="N12" s="99">
        <v>4281.0727539999998</v>
      </c>
      <c r="O12" s="99">
        <v>4554.4052730000003</v>
      </c>
      <c r="P12" s="99">
        <v>4829.1118159999996</v>
      </c>
      <c r="Q12" s="99">
        <v>5102.9506840000004</v>
      </c>
      <c r="R12" s="98"/>
      <c r="S12" s="98"/>
      <c r="T12" s="98"/>
      <c r="U12" s="98"/>
      <c r="V12" s="98"/>
      <c r="W12" s="98"/>
      <c r="X12" s="98"/>
      <c r="Y12" s="98"/>
      <c r="Z12" s="98"/>
    </row>
    <row r="13" spans="1:26" x14ac:dyDescent="0.25">
      <c r="A13" s="98" t="s">
        <v>229</v>
      </c>
      <c r="B13" s="99">
        <v>4277.6584469999998</v>
      </c>
      <c r="C13" s="99">
        <v>4686.1601559999999</v>
      </c>
      <c r="D13" s="99">
        <v>5112.0961909999996</v>
      </c>
      <c r="E13" s="99">
        <v>5552.4572749999998</v>
      </c>
      <c r="F13" s="99">
        <v>6001.2451170000004</v>
      </c>
      <c r="G13" s="99">
        <v>5045.8979490000002</v>
      </c>
      <c r="H13" s="99">
        <v>5487.7751459999999</v>
      </c>
      <c r="I13" s="99">
        <v>5946.8488770000004</v>
      </c>
      <c r="J13" s="99">
        <v>6421.2060549999997</v>
      </c>
      <c r="K13" s="99">
        <v>6908.859375</v>
      </c>
      <c r="L13" s="99">
        <v>7407.3840330000003</v>
      </c>
      <c r="M13" s="99">
        <v>7921.3132320000004</v>
      </c>
      <c r="N13" s="99">
        <v>8450.2885740000002</v>
      </c>
      <c r="O13" s="99">
        <v>8989.9980469999991</v>
      </c>
      <c r="P13" s="99">
        <v>9532.8618160000005</v>
      </c>
      <c r="Q13" s="99">
        <v>10074.69434</v>
      </c>
      <c r="R13" s="98"/>
      <c r="S13" s="98"/>
      <c r="T13" s="98"/>
      <c r="U13" s="98"/>
      <c r="V13" s="98"/>
      <c r="W13" s="98"/>
      <c r="X13" s="98"/>
      <c r="Y13" s="98"/>
      <c r="Z13" s="98"/>
    </row>
    <row r="14" spans="1:26" x14ac:dyDescent="0.25">
      <c r="A14" s="98"/>
      <c r="B14" s="98"/>
      <c r="C14" s="98"/>
      <c r="D14" s="98"/>
      <c r="E14" s="98"/>
      <c r="F14" s="98"/>
      <c r="G14" s="98"/>
      <c r="H14" s="98"/>
      <c r="I14" s="98"/>
      <c r="J14" s="98"/>
      <c r="K14" s="98"/>
      <c r="L14" s="98"/>
      <c r="M14" s="98"/>
      <c r="N14" s="98"/>
      <c r="O14" s="98"/>
      <c r="P14" s="98"/>
      <c r="Q14" s="98"/>
      <c r="R14" s="98"/>
      <c r="S14" s="98"/>
      <c r="T14" s="98"/>
      <c r="U14" s="98"/>
      <c r="V14" s="98"/>
      <c r="W14" s="98"/>
      <c r="X14" s="98"/>
      <c r="Y14" s="98"/>
      <c r="Z14" s="98"/>
    </row>
    <row r="15" spans="1:26" x14ac:dyDescent="0.25">
      <c r="A15" s="100" t="s">
        <v>230</v>
      </c>
      <c r="B15" s="98"/>
      <c r="C15" s="98"/>
      <c r="D15" s="98"/>
      <c r="E15" s="98"/>
      <c r="F15" s="98"/>
      <c r="G15" s="98"/>
      <c r="H15" s="98"/>
      <c r="I15" s="98"/>
      <c r="J15" s="98"/>
      <c r="K15" s="98"/>
      <c r="L15" s="98"/>
      <c r="M15" s="98"/>
      <c r="N15" s="98"/>
      <c r="O15" s="98"/>
      <c r="P15" s="98"/>
      <c r="Q15" s="98"/>
      <c r="R15" s="98"/>
      <c r="S15" s="98"/>
      <c r="T15" s="98"/>
      <c r="U15" s="98"/>
      <c r="V15" s="98"/>
      <c r="W15" s="98"/>
      <c r="X15" s="98"/>
      <c r="Y15" s="98"/>
      <c r="Z15" s="98"/>
    </row>
    <row r="16" spans="1:26" x14ac:dyDescent="0.25">
      <c r="A16" s="98" t="s">
        <v>227</v>
      </c>
      <c r="B16" s="99">
        <v>31417.988280000001</v>
      </c>
      <c r="C16" s="99">
        <v>32170.708979999999</v>
      </c>
      <c r="D16" s="99">
        <v>32929.308590000001</v>
      </c>
      <c r="E16" s="99">
        <v>33650.285159999999</v>
      </c>
      <c r="F16" s="99">
        <v>34253.34375</v>
      </c>
      <c r="G16" s="99">
        <v>24221.38867</v>
      </c>
      <c r="H16" s="99">
        <v>24689.5625</v>
      </c>
      <c r="I16" s="99">
        <v>25161.458979999999</v>
      </c>
      <c r="J16" s="99">
        <v>25635.261719999999</v>
      </c>
      <c r="K16" s="99">
        <v>26134.371090000001</v>
      </c>
      <c r="L16" s="99">
        <v>26662.587889999999</v>
      </c>
      <c r="M16" s="99">
        <v>27189.5</v>
      </c>
      <c r="N16" s="99">
        <v>27715.839840000001</v>
      </c>
      <c r="O16" s="99">
        <v>28243.167969999999</v>
      </c>
      <c r="P16" s="99">
        <v>28764.583979999999</v>
      </c>
      <c r="Q16" s="99">
        <v>29276.171880000002</v>
      </c>
      <c r="R16" s="98"/>
      <c r="S16" s="98"/>
      <c r="T16" s="98"/>
      <c r="U16" s="98"/>
      <c r="V16" s="98"/>
      <c r="W16" s="98"/>
      <c r="X16" s="98"/>
      <c r="Y16" s="98"/>
      <c r="Z16" s="98"/>
    </row>
    <row r="17" spans="1:26" x14ac:dyDescent="0.25">
      <c r="A17" s="98" t="s">
        <v>228</v>
      </c>
      <c r="B17" s="99">
        <v>33373.160159999999</v>
      </c>
      <c r="C17" s="99">
        <v>34104.90625</v>
      </c>
      <c r="D17" s="99">
        <v>34840.726560000003</v>
      </c>
      <c r="E17" s="99">
        <v>35539.09375</v>
      </c>
      <c r="F17" s="99">
        <v>36131.574220000002</v>
      </c>
      <c r="G17" s="99">
        <v>25370.515630000002</v>
      </c>
      <c r="H17" s="99">
        <v>25841.376950000002</v>
      </c>
      <c r="I17" s="99">
        <v>26315.037110000001</v>
      </c>
      <c r="J17" s="99">
        <v>26795.126950000002</v>
      </c>
      <c r="K17" s="99">
        <v>27312.550780000001</v>
      </c>
      <c r="L17" s="99">
        <v>27871.757809999999</v>
      </c>
      <c r="M17" s="99">
        <v>28431.51367</v>
      </c>
      <c r="N17" s="99">
        <v>28989.271479999999</v>
      </c>
      <c r="O17" s="99">
        <v>29547.333979999999</v>
      </c>
      <c r="P17" s="99">
        <v>30097.693360000001</v>
      </c>
      <c r="Q17" s="99">
        <v>30635.650389999999</v>
      </c>
      <c r="R17" s="98"/>
      <c r="S17" s="98"/>
      <c r="T17" s="98"/>
      <c r="U17" s="98"/>
      <c r="V17" s="98"/>
      <c r="W17" s="98"/>
      <c r="X17" s="98"/>
      <c r="Y17" s="98"/>
      <c r="Z17" s="98"/>
    </row>
    <row r="18" spans="1:26" x14ac:dyDescent="0.25">
      <c r="A18" s="98" t="s">
        <v>229</v>
      </c>
      <c r="B18" s="99">
        <v>64791.148439999997</v>
      </c>
      <c r="C18" s="99">
        <v>66275.615229999996</v>
      </c>
      <c r="D18" s="99">
        <v>67770.035159999999</v>
      </c>
      <c r="E18" s="99">
        <v>69189.378909999999</v>
      </c>
      <c r="F18" s="99">
        <v>70384.917969999995</v>
      </c>
      <c r="G18" s="99">
        <v>49591.904300000002</v>
      </c>
      <c r="H18" s="99">
        <v>50530.939449999998</v>
      </c>
      <c r="I18" s="99">
        <v>51476.496090000001</v>
      </c>
      <c r="J18" s="99">
        <v>52430.38867</v>
      </c>
      <c r="K18" s="99">
        <v>53446.921880000002</v>
      </c>
      <c r="L18" s="99">
        <v>54534.345699999998</v>
      </c>
      <c r="M18" s="99">
        <v>55621.01367</v>
      </c>
      <c r="N18" s="99">
        <v>56705.11133</v>
      </c>
      <c r="O18" s="99">
        <v>57790.501949999998</v>
      </c>
      <c r="P18" s="99">
        <v>58862.277340000001</v>
      </c>
      <c r="Q18" s="99">
        <v>59911.822269999997</v>
      </c>
      <c r="R18" s="98"/>
      <c r="S18" s="98"/>
      <c r="T18" s="98"/>
      <c r="U18" s="98"/>
      <c r="V18" s="98"/>
      <c r="W18" s="98"/>
      <c r="X18" s="98"/>
      <c r="Y18" s="98"/>
      <c r="Z18" s="98"/>
    </row>
    <row r="19" spans="1:26" x14ac:dyDescent="0.25">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row>
    <row r="20" spans="1:26" x14ac:dyDescent="0.25">
      <c r="A20" s="100" t="s">
        <v>231</v>
      </c>
      <c r="B20" s="98"/>
      <c r="C20" s="98"/>
      <c r="D20" s="98"/>
      <c r="E20" s="98"/>
      <c r="F20" s="98"/>
      <c r="G20" s="98"/>
      <c r="H20" s="98"/>
      <c r="I20" s="98"/>
      <c r="J20" s="98"/>
      <c r="K20" s="98"/>
      <c r="L20" s="98"/>
      <c r="M20" s="98"/>
      <c r="N20" s="98"/>
      <c r="O20" s="98"/>
      <c r="P20" s="98"/>
      <c r="Q20" s="98"/>
      <c r="R20" s="98"/>
      <c r="S20" s="98"/>
      <c r="T20" s="98"/>
      <c r="U20" s="98"/>
      <c r="V20" s="98"/>
      <c r="W20" s="98"/>
      <c r="X20" s="98"/>
      <c r="Y20" s="98"/>
      <c r="Z20" s="98"/>
    </row>
    <row r="21" spans="1:26" x14ac:dyDescent="0.25">
      <c r="A21" s="98" t="s">
        <v>227</v>
      </c>
      <c r="B21" s="99">
        <v>36600.714840000001</v>
      </c>
      <c r="C21" s="99">
        <v>37069.996090000001</v>
      </c>
      <c r="D21" s="99">
        <v>37576.988279999998</v>
      </c>
      <c r="E21" s="99">
        <v>38147.585939999997</v>
      </c>
      <c r="F21" s="99">
        <v>38828.964840000001</v>
      </c>
      <c r="G21" s="99">
        <v>36541.523439999997</v>
      </c>
      <c r="H21" s="99">
        <v>37273.957029999998</v>
      </c>
      <c r="I21" s="99">
        <v>37979.238279999998</v>
      </c>
      <c r="J21" s="99">
        <v>38597.804689999997</v>
      </c>
      <c r="K21" s="99">
        <v>39000.457029999998</v>
      </c>
      <c r="L21" s="99">
        <v>39156.824220000002</v>
      </c>
      <c r="M21" s="99">
        <v>39335.859380000002</v>
      </c>
      <c r="N21" s="99">
        <v>39480.542970000002</v>
      </c>
      <c r="O21" s="99">
        <v>39537.554689999997</v>
      </c>
      <c r="P21" s="99">
        <v>39459.433590000001</v>
      </c>
      <c r="Q21" s="99">
        <v>39245.574220000002</v>
      </c>
      <c r="R21" s="98"/>
      <c r="S21" s="98"/>
      <c r="T21" s="98"/>
      <c r="U21" s="98"/>
      <c r="V21" s="98"/>
      <c r="W21" s="98"/>
      <c r="X21" s="98"/>
      <c r="Y21" s="98"/>
      <c r="Z21" s="98"/>
    </row>
    <row r="22" spans="1:26" x14ac:dyDescent="0.25">
      <c r="A22" s="98" t="s">
        <v>228</v>
      </c>
      <c r="B22" s="99">
        <v>38293.457029999998</v>
      </c>
      <c r="C22" s="99">
        <v>38856.4375</v>
      </c>
      <c r="D22" s="99">
        <v>39448.042970000002</v>
      </c>
      <c r="E22" s="99">
        <v>40082.109380000002</v>
      </c>
      <c r="F22" s="99">
        <v>40783.015630000002</v>
      </c>
      <c r="G22" s="99">
        <v>38175.847659999999</v>
      </c>
      <c r="H22" s="99">
        <v>38882.984380000002</v>
      </c>
      <c r="I22" s="99">
        <v>39538.519529999998</v>
      </c>
      <c r="J22" s="99">
        <v>40098.308590000001</v>
      </c>
      <c r="K22" s="99">
        <v>40447.527340000001</v>
      </c>
      <c r="L22" s="99">
        <v>40560.132810000003</v>
      </c>
      <c r="M22" s="99">
        <v>40682.558590000001</v>
      </c>
      <c r="N22" s="99">
        <v>40762.867189999997</v>
      </c>
      <c r="O22" s="99">
        <v>40751.753909999999</v>
      </c>
      <c r="P22" s="99">
        <v>40602.667970000002</v>
      </c>
      <c r="Q22" s="99">
        <v>40315.605470000002</v>
      </c>
      <c r="R22" s="98"/>
      <c r="S22" s="98"/>
      <c r="T22" s="98"/>
      <c r="U22" s="98"/>
      <c r="V22" s="98"/>
      <c r="W22" s="98"/>
      <c r="X22" s="98"/>
      <c r="Y22" s="98"/>
      <c r="Z22" s="98"/>
    </row>
    <row r="23" spans="1:26" x14ac:dyDescent="0.25">
      <c r="A23" s="98" t="s">
        <v>229</v>
      </c>
      <c r="B23" s="99">
        <v>74894.171879999994</v>
      </c>
      <c r="C23" s="99">
        <v>75926.433590000001</v>
      </c>
      <c r="D23" s="99">
        <v>77025.03125</v>
      </c>
      <c r="E23" s="99">
        <v>78229.695309999996</v>
      </c>
      <c r="F23" s="99">
        <v>79611.980469999995</v>
      </c>
      <c r="G23" s="99">
        <v>74717.371090000001</v>
      </c>
      <c r="H23" s="99">
        <v>76156.941409999999</v>
      </c>
      <c r="I23" s="99">
        <v>77517.757809999996</v>
      </c>
      <c r="J23" s="99">
        <v>78696.113280000005</v>
      </c>
      <c r="K23" s="99">
        <v>79447.984379999994</v>
      </c>
      <c r="L23" s="99">
        <v>79716.957030000005</v>
      </c>
      <c r="M23" s="99">
        <v>80018.417969999995</v>
      </c>
      <c r="N23" s="99">
        <v>80243.410159999999</v>
      </c>
      <c r="O23" s="99">
        <v>80289.308590000001</v>
      </c>
      <c r="P23" s="99">
        <v>80062.101559999996</v>
      </c>
      <c r="Q23" s="99">
        <v>79561.179690000004</v>
      </c>
      <c r="R23" s="98"/>
      <c r="S23" s="98"/>
      <c r="T23" s="98"/>
      <c r="U23" s="98"/>
      <c r="V23" s="98"/>
      <c r="W23" s="98"/>
      <c r="X23" s="98"/>
      <c r="Y23" s="98"/>
      <c r="Z23" s="98"/>
    </row>
    <row r="24" spans="1:26" x14ac:dyDescent="0.25">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spans="1:26" x14ac:dyDescent="0.25">
      <c r="A25" s="100" t="s">
        <v>49</v>
      </c>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spans="1:26" x14ac:dyDescent="0.25">
      <c r="A26" s="98" t="s">
        <v>227</v>
      </c>
      <c r="B26" s="99">
        <v>16341.26563</v>
      </c>
      <c r="C26" s="99">
        <v>16649.583979999999</v>
      </c>
      <c r="D26" s="99">
        <v>16939.04883</v>
      </c>
      <c r="E26" s="99">
        <v>17182.890630000002</v>
      </c>
      <c r="F26" s="99">
        <v>17301.16992</v>
      </c>
      <c r="G26" s="99">
        <v>16480.765630000002</v>
      </c>
      <c r="H26" s="99">
        <v>16504.859380000002</v>
      </c>
      <c r="I26" s="99">
        <v>16503.333979999999</v>
      </c>
      <c r="J26" s="99">
        <v>16468.347659999999</v>
      </c>
      <c r="K26" s="99">
        <v>16417.507809999999</v>
      </c>
      <c r="L26" s="99">
        <v>16357.19238</v>
      </c>
      <c r="M26" s="99">
        <v>16318.41309</v>
      </c>
      <c r="N26" s="99">
        <v>16226.878909999999</v>
      </c>
      <c r="O26" s="99">
        <v>16131.06934</v>
      </c>
      <c r="P26" s="99">
        <v>16058.45117</v>
      </c>
      <c r="Q26" s="99">
        <v>16018.83887</v>
      </c>
      <c r="R26" s="98"/>
      <c r="S26" s="98"/>
      <c r="T26" s="98"/>
      <c r="U26" s="98"/>
      <c r="V26" s="98"/>
      <c r="W26" s="98"/>
      <c r="X26" s="98"/>
      <c r="Y26" s="98"/>
      <c r="Z26" s="98"/>
    </row>
    <row r="27" spans="1:26" x14ac:dyDescent="0.25">
      <c r="A27" s="98" t="s">
        <v>228</v>
      </c>
      <c r="B27" s="99">
        <v>16674.755860000001</v>
      </c>
      <c r="C27" s="99">
        <v>16984.001950000002</v>
      </c>
      <c r="D27" s="99">
        <v>17284.541020000001</v>
      </c>
      <c r="E27" s="99">
        <v>17548.03125</v>
      </c>
      <c r="F27" s="99">
        <v>17685.134770000001</v>
      </c>
      <c r="G27" s="99">
        <v>16832.853520000001</v>
      </c>
      <c r="H27" s="99">
        <v>16860.742190000001</v>
      </c>
      <c r="I27" s="99">
        <v>16860.757809999999</v>
      </c>
      <c r="J27" s="99">
        <v>16832.308590000001</v>
      </c>
      <c r="K27" s="99">
        <v>16791.560549999998</v>
      </c>
      <c r="L27" s="99">
        <v>16745.716799999998</v>
      </c>
      <c r="M27" s="99">
        <v>16710.908200000002</v>
      </c>
      <c r="N27" s="99">
        <v>16660.402340000001</v>
      </c>
      <c r="O27" s="99">
        <v>16578.98242</v>
      </c>
      <c r="P27" s="99">
        <v>16513.962889999999</v>
      </c>
      <c r="Q27" s="99">
        <v>16483.699219999999</v>
      </c>
      <c r="R27" s="98"/>
      <c r="S27" s="98"/>
      <c r="T27" s="98"/>
      <c r="U27" s="98"/>
      <c r="V27" s="98"/>
      <c r="W27" s="98"/>
      <c r="X27" s="98"/>
      <c r="Y27" s="98"/>
      <c r="Z27" s="98"/>
    </row>
    <row r="28" spans="1:26" x14ac:dyDescent="0.25">
      <c r="A28" s="98" t="s">
        <v>229</v>
      </c>
      <c r="B28" s="99">
        <v>33016.021480000003</v>
      </c>
      <c r="C28" s="99">
        <v>33633.585939999997</v>
      </c>
      <c r="D28" s="99">
        <v>34223.589840000001</v>
      </c>
      <c r="E28" s="99">
        <v>34730.921880000002</v>
      </c>
      <c r="F28" s="99">
        <v>34986.304689999997</v>
      </c>
      <c r="G28" s="99">
        <v>33313.619140000003</v>
      </c>
      <c r="H28" s="99">
        <v>33365.601560000003</v>
      </c>
      <c r="I28" s="99">
        <v>33364.091800000002</v>
      </c>
      <c r="J28" s="99">
        <v>33300.65625</v>
      </c>
      <c r="K28" s="99">
        <v>33209.068359999997</v>
      </c>
      <c r="L28" s="99">
        <v>33102.909180000002</v>
      </c>
      <c r="M28" s="99">
        <v>33029.32129</v>
      </c>
      <c r="N28" s="99">
        <v>32887.28125</v>
      </c>
      <c r="O28" s="99">
        <v>32710.051759999998</v>
      </c>
      <c r="P28" s="99">
        <v>32572.414059999999</v>
      </c>
      <c r="Q28" s="99">
        <v>32502.538089999998</v>
      </c>
      <c r="R28" s="98"/>
      <c r="S28" s="98"/>
      <c r="T28" s="98"/>
      <c r="U28" s="98"/>
      <c r="V28" s="98"/>
      <c r="W28" s="98"/>
      <c r="X28" s="98"/>
      <c r="Y28" s="98"/>
      <c r="Z28" s="98"/>
    </row>
    <row r="29" spans="1:26" x14ac:dyDescent="0.25">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spans="1:26" x14ac:dyDescent="0.25">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spans="1:26" x14ac:dyDescent="0.25">
      <c r="A31" s="100" t="s">
        <v>232</v>
      </c>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spans="1:26" x14ac:dyDescent="0.25">
      <c r="A32" s="98" t="s">
        <v>227</v>
      </c>
      <c r="B32" s="99">
        <v>31873.751950000002</v>
      </c>
      <c r="C32" s="99">
        <v>32214.814450000002</v>
      </c>
      <c r="D32" s="99">
        <v>32587.025389999999</v>
      </c>
      <c r="E32" s="99">
        <v>33002.261720000002</v>
      </c>
      <c r="F32" s="99">
        <v>33481.519529999998</v>
      </c>
      <c r="G32" s="99">
        <v>31176.171880000002</v>
      </c>
      <c r="H32" s="99">
        <v>31692.238280000001</v>
      </c>
      <c r="I32" s="99">
        <v>32191.617190000001</v>
      </c>
      <c r="J32" s="99">
        <v>32613.38867</v>
      </c>
      <c r="K32" s="99">
        <v>32835.695310000003</v>
      </c>
      <c r="L32" s="99">
        <v>32831.011720000002</v>
      </c>
      <c r="M32" s="99">
        <v>32851.636720000002</v>
      </c>
      <c r="N32" s="99">
        <v>32847.070310000003</v>
      </c>
      <c r="O32" s="99">
        <v>32787.941409999999</v>
      </c>
      <c r="P32" s="99">
        <v>32668.498049999998</v>
      </c>
      <c r="Q32" s="99">
        <v>32494.925780000001</v>
      </c>
      <c r="R32" s="98"/>
      <c r="S32" s="98"/>
      <c r="T32" s="98"/>
      <c r="U32" s="98"/>
      <c r="V32" s="98"/>
      <c r="W32" s="98"/>
      <c r="X32" s="98"/>
      <c r="Y32" s="98"/>
      <c r="Z32" s="98"/>
    </row>
    <row r="33" spans="1:26" x14ac:dyDescent="0.25">
      <c r="A33" s="98" t="s">
        <v>228</v>
      </c>
      <c r="B33" s="99">
        <v>34626.910159999999</v>
      </c>
      <c r="C33" s="99">
        <v>35070.300779999998</v>
      </c>
      <c r="D33" s="99">
        <v>35535.089840000001</v>
      </c>
      <c r="E33" s="99">
        <v>36021.449220000002</v>
      </c>
      <c r="F33" s="99">
        <v>36521.511720000002</v>
      </c>
      <c r="G33" s="99">
        <v>33878.871090000001</v>
      </c>
      <c r="H33" s="99">
        <v>34352.257810000003</v>
      </c>
      <c r="I33" s="99">
        <v>34799.300779999998</v>
      </c>
      <c r="J33" s="99">
        <v>35161.160159999999</v>
      </c>
      <c r="K33" s="99">
        <v>35331.269529999998</v>
      </c>
      <c r="L33" s="99">
        <v>35287.125</v>
      </c>
      <c r="M33" s="99">
        <v>35257.976560000003</v>
      </c>
      <c r="N33" s="99">
        <v>35193.726560000003</v>
      </c>
      <c r="O33" s="99">
        <v>35066.539060000003</v>
      </c>
      <c r="P33" s="99">
        <v>34866.652340000001</v>
      </c>
      <c r="Q33" s="99">
        <v>34600.648439999997</v>
      </c>
      <c r="R33" s="98"/>
      <c r="S33" s="98"/>
      <c r="T33" s="98"/>
      <c r="U33" s="98"/>
      <c r="V33" s="98"/>
      <c r="W33" s="98"/>
      <c r="X33" s="98"/>
      <c r="Y33" s="98"/>
      <c r="Z33" s="98"/>
    </row>
    <row r="34" spans="1:26" x14ac:dyDescent="0.25">
      <c r="A34" s="98" t="s">
        <v>229</v>
      </c>
      <c r="B34" s="99">
        <v>66500.662110000005</v>
      </c>
      <c r="C34" s="99">
        <v>67285.115229999996</v>
      </c>
      <c r="D34" s="99">
        <v>68122.115229999996</v>
      </c>
      <c r="E34" s="99">
        <v>69023.710940000004</v>
      </c>
      <c r="F34" s="99">
        <v>70003.03125</v>
      </c>
      <c r="G34" s="99">
        <v>65055.042970000002</v>
      </c>
      <c r="H34" s="99">
        <v>66044.496090000001</v>
      </c>
      <c r="I34" s="99">
        <v>66990.917969999995</v>
      </c>
      <c r="J34" s="99">
        <v>67774.54883</v>
      </c>
      <c r="K34" s="99">
        <v>68166.964840000001</v>
      </c>
      <c r="L34" s="99">
        <v>68118.136719999995</v>
      </c>
      <c r="M34" s="99">
        <v>68109.613280000005</v>
      </c>
      <c r="N34" s="99">
        <v>68040.796879999994</v>
      </c>
      <c r="O34" s="99">
        <v>67854.480469999995</v>
      </c>
      <c r="P34" s="99">
        <v>67535.150389999995</v>
      </c>
      <c r="Q34" s="99">
        <v>67095.574219999995</v>
      </c>
      <c r="R34" s="98"/>
      <c r="S34" s="98"/>
      <c r="T34" s="98"/>
      <c r="U34" s="98"/>
      <c r="V34" s="98"/>
      <c r="W34" s="98"/>
      <c r="X34" s="98"/>
      <c r="Y34" s="98"/>
      <c r="Z34" s="98"/>
    </row>
    <row r="35" spans="1:26" x14ac:dyDescent="0.25">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pans="1:26" x14ac:dyDescent="0.25">
      <c r="A36" s="100" t="s">
        <v>233</v>
      </c>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spans="1:26" x14ac:dyDescent="0.25">
      <c r="A37" s="98" t="s">
        <v>227</v>
      </c>
      <c r="B37" s="99">
        <v>12205.777340000001</v>
      </c>
      <c r="C37" s="99">
        <v>12542.840819999999</v>
      </c>
      <c r="D37" s="99">
        <v>12883.95703</v>
      </c>
      <c r="E37" s="99">
        <v>13207.920899999999</v>
      </c>
      <c r="F37" s="99">
        <v>13462.5293</v>
      </c>
      <c r="G37" s="99">
        <v>12734.36133</v>
      </c>
      <c r="H37" s="99">
        <v>12878.943359999999</v>
      </c>
      <c r="I37" s="99">
        <v>12998.210940000001</v>
      </c>
      <c r="J37" s="99">
        <v>13071.054690000001</v>
      </c>
      <c r="K37" s="99">
        <v>13081.25488</v>
      </c>
      <c r="L37" s="99">
        <v>13026.672850000001</v>
      </c>
      <c r="M37" s="99">
        <v>12978.441409999999</v>
      </c>
      <c r="N37" s="99">
        <v>12914.23242</v>
      </c>
      <c r="O37" s="99">
        <v>12826.691409999999</v>
      </c>
      <c r="P37" s="99">
        <v>12711.69629</v>
      </c>
      <c r="Q37" s="99">
        <v>12571.485350000001</v>
      </c>
      <c r="R37" s="98"/>
      <c r="S37" s="98"/>
      <c r="T37" s="98"/>
      <c r="U37" s="98"/>
      <c r="V37" s="98"/>
      <c r="W37" s="98"/>
      <c r="X37" s="98"/>
      <c r="Y37" s="98"/>
      <c r="Z37" s="98"/>
    </row>
    <row r="38" spans="1:26" x14ac:dyDescent="0.25">
      <c r="A38" s="98" t="s">
        <v>228</v>
      </c>
      <c r="B38" s="99">
        <v>12613.82129</v>
      </c>
      <c r="C38" s="99">
        <v>12968.186519999999</v>
      </c>
      <c r="D38" s="99">
        <v>13328.91797</v>
      </c>
      <c r="E38" s="99">
        <v>13677.014649999999</v>
      </c>
      <c r="F38" s="99">
        <v>13964.92676</v>
      </c>
      <c r="G38" s="99">
        <v>13232.184569999999</v>
      </c>
      <c r="H38" s="99">
        <v>13416.339840000001</v>
      </c>
      <c r="I38" s="99">
        <v>13550.03809</v>
      </c>
      <c r="J38" s="99">
        <v>13640.23438</v>
      </c>
      <c r="K38" s="99">
        <v>13668.014649999999</v>
      </c>
      <c r="L38" s="99">
        <v>13631.17188</v>
      </c>
      <c r="M38" s="99">
        <v>13585.19922</v>
      </c>
      <c r="N38" s="99">
        <v>13522.657230000001</v>
      </c>
      <c r="O38" s="99">
        <v>13432.50879</v>
      </c>
      <c r="P38" s="99">
        <v>13313.73633</v>
      </c>
      <c r="Q38" s="99">
        <v>13170.389649999999</v>
      </c>
      <c r="R38" s="98"/>
      <c r="S38" s="98"/>
      <c r="T38" s="98"/>
      <c r="U38" s="98"/>
      <c r="V38" s="98"/>
      <c r="W38" s="98"/>
      <c r="X38" s="98"/>
      <c r="Y38" s="98"/>
      <c r="Z38" s="98"/>
    </row>
    <row r="39" spans="1:26" x14ac:dyDescent="0.25">
      <c r="A39" s="98" t="s">
        <v>229</v>
      </c>
      <c r="B39" s="99">
        <v>24819.59863</v>
      </c>
      <c r="C39" s="99">
        <v>25511.027340000001</v>
      </c>
      <c r="D39" s="99">
        <v>26212.875</v>
      </c>
      <c r="E39" s="99">
        <v>26884.935549999998</v>
      </c>
      <c r="F39" s="99">
        <v>27427.456050000001</v>
      </c>
      <c r="G39" s="99">
        <v>25966.545900000001</v>
      </c>
      <c r="H39" s="99">
        <v>26295.283200000002</v>
      </c>
      <c r="I39" s="99">
        <v>26548.249019999999</v>
      </c>
      <c r="J39" s="99">
        <v>26711.289059999999</v>
      </c>
      <c r="K39" s="99">
        <v>26749.269530000001</v>
      </c>
      <c r="L39" s="99">
        <v>26657.844730000001</v>
      </c>
      <c r="M39" s="99">
        <v>26563.640630000002</v>
      </c>
      <c r="N39" s="99">
        <v>26436.889650000001</v>
      </c>
      <c r="O39" s="99">
        <v>26259.200199999999</v>
      </c>
      <c r="P39" s="99">
        <v>26025.43262</v>
      </c>
      <c r="Q39" s="99">
        <v>25741.875</v>
      </c>
      <c r="R39" s="98"/>
      <c r="S39" s="98"/>
      <c r="T39" s="98"/>
      <c r="U39" s="98"/>
      <c r="V39" s="98"/>
      <c r="W39" s="98"/>
      <c r="X39" s="98"/>
      <c r="Y39" s="98"/>
      <c r="Z39" s="98"/>
    </row>
    <row r="40" spans="1:26" x14ac:dyDescent="0.25">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spans="1:26" x14ac:dyDescent="0.25">
      <c r="A41" s="100" t="s">
        <v>234</v>
      </c>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spans="1:26" x14ac:dyDescent="0.25">
      <c r="A42" s="98" t="s">
        <v>227</v>
      </c>
      <c r="B42" s="99">
        <v>7167.1601559999999</v>
      </c>
      <c r="C42" s="99">
        <v>7197.3159180000002</v>
      </c>
      <c r="D42" s="99">
        <v>7229.2172849999997</v>
      </c>
      <c r="E42" s="99">
        <v>7269.5971680000002</v>
      </c>
      <c r="F42" s="99">
        <v>7332.716797</v>
      </c>
      <c r="G42" s="99">
        <v>6556.3520509999998</v>
      </c>
      <c r="H42" s="99">
        <v>6647.8608400000003</v>
      </c>
      <c r="I42" s="99">
        <v>6739.3525390000004</v>
      </c>
      <c r="J42" s="99">
        <v>6828.7607420000004</v>
      </c>
      <c r="K42" s="99">
        <v>6907.5195309999999</v>
      </c>
      <c r="L42" s="99">
        <v>6972.7094729999999</v>
      </c>
      <c r="M42" s="99">
        <v>7041.8618159999996</v>
      </c>
      <c r="N42" s="99">
        <v>7109.3364259999998</v>
      </c>
      <c r="O42" s="99">
        <v>7171.4794920000004</v>
      </c>
      <c r="P42" s="99">
        <v>7224.9121089999999</v>
      </c>
      <c r="Q42" s="99">
        <v>7268.5981449999999</v>
      </c>
      <c r="R42" s="98"/>
      <c r="S42" s="98"/>
      <c r="T42" s="98"/>
      <c r="U42" s="98"/>
      <c r="V42" s="98"/>
      <c r="W42" s="98"/>
      <c r="X42" s="98"/>
      <c r="Y42" s="98"/>
      <c r="Z42" s="98"/>
    </row>
    <row r="43" spans="1:26" x14ac:dyDescent="0.25">
      <c r="A43" s="98" t="s">
        <v>228</v>
      </c>
      <c r="B43" s="99">
        <v>6867.0253910000001</v>
      </c>
      <c r="C43" s="99">
        <v>6898.4746089999999</v>
      </c>
      <c r="D43" s="99">
        <v>6932.4736329999996</v>
      </c>
      <c r="E43" s="99">
        <v>6975.6333009999998</v>
      </c>
      <c r="F43" s="99">
        <v>7042.8525390000004</v>
      </c>
      <c r="G43" s="99">
        <v>6236.5263670000004</v>
      </c>
      <c r="H43" s="99">
        <v>6334.6108400000003</v>
      </c>
      <c r="I43" s="99">
        <v>6433.0385740000002</v>
      </c>
      <c r="J43" s="99">
        <v>6530.1176759999998</v>
      </c>
      <c r="K43" s="99">
        <v>6617.9350590000004</v>
      </c>
      <c r="L43" s="99">
        <v>6693.5361329999996</v>
      </c>
      <c r="M43" s="99">
        <v>6770.7509769999997</v>
      </c>
      <c r="N43" s="99">
        <v>6846.2475590000004</v>
      </c>
      <c r="O43" s="99">
        <v>6916.3623049999997</v>
      </c>
      <c r="P43" s="99">
        <v>6977.4453130000002</v>
      </c>
      <c r="Q43" s="99">
        <v>7028.3334960000002</v>
      </c>
      <c r="R43" s="98"/>
      <c r="S43" s="98"/>
      <c r="T43" s="98"/>
      <c r="U43" s="98"/>
      <c r="V43" s="98"/>
      <c r="W43" s="98"/>
      <c r="X43" s="98"/>
      <c r="Y43" s="98"/>
      <c r="Z43" s="98"/>
    </row>
    <row r="44" spans="1:26" x14ac:dyDescent="0.25">
      <c r="A44" s="98" t="s">
        <v>229</v>
      </c>
      <c r="B44" s="99">
        <v>14034.18555</v>
      </c>
      <c r="C44" s="99">
        <v>14095.79053</v>
      </c>
      <c r="D44" s="99">
        <v>14161.690919999999</v>
      </c>
      <c r="E44" s="99">
        <v>14245.23047</v>
      </c>
      <c r="F44" s="99">
        <v>14375.56934</v>
      </c>
      <c r="G44" s="99">
        <v>12792.878419999999</v>
      </c>
      <c r="H44" s="99">
        <v>12982.471680000001</v>
      </c>
      <c r="I44" s="99">
        <v>13172.39111</v>
      </c>
      <c r="J44" s="99">
        <v>13358.878419999999</v>
      </c>
      <c r="K44" s="99">
        <v>13525.454589999999</v>
      </c>
      <c r="L44" s="99">
        <v>13666.24561</v>
      </c>
      <c r="M44" s="99">
        <v>13812.612789999999</v>
      </c>
      <c r="N44" s="99">
        <v>13955.583979999999</v>
      </c>
      <c r="O44" s="99">
        <v>14087.8418</v>
      </c>
      <c r="P44" s="99">
        <v>14202.35742</v>
      </c>
      <c r="Q44" s="99">
        <v>14296.931640000001</v>
      </c>
      <c r="R44" s="98"/>
      <c r="S44" s="98"/>
      <c r="T44" s="98"/>
      <c r="U44" s="98"/>
      <c r="V44" s="98"/>
      <c r="W44" s="98"/>
      <c r="X44" s="98"/>
      <c r="Y44" s="98"/>
      <c r="Z44" s="98"/>
    </row>
    <row r="45" spans="1:26" x14ac:dyDescent="0.25">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x14ac:dyDescent="0.25">
      <c r="A46" s="100" t="s">
        <v>235</v>
      </c>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x14ac:dyDescent="0.25">
      <c r="A47" s="98" t="s">
        <v>227</v>
      </c>
      <c r="B47" s="99">
        <v>4740.7304690000001</v>
      </c>
      <c r="C47" s="99">
        <v>4918.7558589999999</v>
      </c>
      <c r="D47" s="99">
        <v>5107.5249020000001</v>
      </c>
      <c r="E47" s="99">
        <v>5313.2749020000001</v>
      </c>
      <c r="F47" s="99">
        <v>5545.5991210000002</v>
      </c>
      <c r="G47" s="99">
        <v>4772.5102539999998</v>
      </c>
      <c r="H47" s="99">
        <v>4990.5649409999996</v>
      </c>
      <c r="I47" s="99">
        <v>5209.0854490000002</v>
      </c>
      <c r="J47" s="99">
        <v>5415.892578</v>
      </c>
      <c r="K47" s="99">
        <v>5586.330078</v>
      </c>
      <c r="L47" s="99">
        <v>5712.7402339999999</v>
      </c>
      <c r="M47" s="99">
        <v>5840.5571289999998</v>
      </c>
      <c r="N47" s="99">
        <v>5960.8735349999997</v>
      </c>
      <c r="O47" s="99">
        <v>6062.6279299999997</v>
      </c>
      <c r="P47" s="99">
        <v>6133.5893550000001</v>
      </c>
      <c r="Q47" s="99">
        <v>6174.4116210000002</v>
      </c>
      <c r="R47" s="98"/>
      <c r="S47" s="98"/>
      <c r="T47" s="98"/>
      <c r="U47" s="98"/>
      <c r="V47" s="98"/>
      <c r="W47" s="98"/>
      <c r="X47" s="98"/>
      <c r="Y47" s="98"/>
      <c r="Z47" s="98"/>
    </row>
    <row r="48" spans="1:26" x14ac:dyDescent="0.25">
      <c r="A48" s="98" t="s">
        <v>228</v>
      </c>
      <c r="B48" s="99">
        <v>3980.11499</v>
      </c>
      <c r="C48" s="99">
        <v>4144.6767579999996</v>
      </c>
      <c r="D48" s="99">
        <v>4324.7768550000001</v>
      </c>
      <c r="E48" s="99">
        <v>4522.5839839999999</v>
      </c>
      <c r="F48" s="99">
        <v>4740.5551759999998</v>
      </c>
      <c r="G48" s="99">
        <v>3886.7763669999999</v>
      </c>
      <c r="H48" s="99">
        <v>4081.4121089999999</v>
      </c>
      <c r="I48" s="99">
        <v>4280.2153319999998</v>
      </c>
      <c r="J48" s="99">
        <v>4470.4165039999998</v>
      </c>
      <c r="K48" s="99">
        <v>4626.6342770000001</v>
      </c>
      <c r="L48" s="99">
        <v>4741.3188479999999</v>
      </c>
      <c r="M48" s="99">
        <v>4858.3789059999999</v>
      </c>
      <c r="N48" s="99">
        <v>4974.2768550000001</v>
      </c>
      <c r="O48" s="99">
        <v>5078.2358400000003</v>
      </c>
      <c r="P48" s="99">
        <v>5159.5546880000002</v>
      </c>
      <c r="Q48" s="99">
        <v>5216.4282229999999</v>
      </c>
      <c r="R48" s="98"/>
      <c r="S48" s="98"/>
      <c r="T48" s="98"/>
      <c r="U48" s="98"/>
      <c r="V48" s="98"/>
      <c r="W48" s="98"/>
      <c r="X48" s="98"/>
      <c r="Y48" s="98"/>
      <c r="Z48" s="98"/>
    </row>
    <row r="49" spans="1:26" x14ac:dyDescent="0.25">
      <c r="A49" s="98" t="s">
        <v>229</v>
      </c>
      <c r="B49" s="99">
        <v>8720.8454590000001</v>
      </c>
      <c r="C49" s="99">
        <v>9063.4326170000004</v>
      </c>
      <c r="D49" s="99">
        <v>9432.3017579999996</v>
      </c>
      <c r="E49" s="99">
        <v>9835.8588870000003</v>
      </c>
      <c r="F49" s="99">
        <v>10286.1543</v>
      </c>
      <c r="G49" s="99">
        <v>8659.2866209999993</v>
      </c>
      <c r="H49" s="99">
        <v>9071.9770509999998</v>
      </c>
      <c r="I49" s="99">
        <v>9489.3007809999999</v>
      </c>
      <c r="J49" s="99">
        <v>9886.3090819999998</v>
      </c>
      <c r="K49" s="99">
        <v>10212.96436</v>
      </c>
      <c r="L49" s="99">
        <v>10454.059080000001</v>
      </c>
      <c r="M49" s="99">
        <v>10698.936040000001</v>
      </c>
      <c r="N49" s="99">
        <v>10935.150390000001</v>
      </c>
      <c r="O49" s="99">
        <v>11140.86377</v>
      </c>
      <c r="P49" s="99">
        <v>11293.144039999999</v>
      </c>
      <c r="Q49" s="99">
        <v>11390.839840000001</v>
      </c>
      <c r="R49" s="98"/>
      <c r="S49" s="98"/>
      <c r="T49" s="98"/>
      <c r="U49" s="98"/>
      <c r="V49" s="98"/>
      <c r="W49" s="98"/>
      <c r="X49" s="98"/>
      <c r="Y49" s="98"/>
      <c r="Z49" s="98"/>
    </row>
    <row r="50" spans="1:26" x14ac:dyDescent="0.25">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x14ac:dyDescent="0.25">
      <c r="A51" s="100" t="s">
        <v>236</v>
      </c>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spans="1:26" x14ac:dyDescent="0.25">
      <c r="A52" s="98" t="s">
        <v>227</v>
      </c>
      <c r="B52" s="99">
        <v>5650.3632809999999</v>
      </c>
      <c r="C52" s="99">
        <v>5749.3173829999996</v>
      </c>
      <c r="D52" s="99">
        <v>5833.2934569999998</v>
      </c>
      <c r="E52" s="99">
        <v>5893.0708009999998</v>
      </c>
      <c r="F52" s="99">
        <v>5902.3920900000003</v>
      </c>
      <c r="G52" s="99">
        <v>5592.3842770000001</v>
      </c>
      <c r="H52" s="99">
        <v>5581.7153319999998</v>
      </c>
      <c r="I52" s="99">
        <v>5558.8486329999996</v>
      </c>
      <c r="J52" s="99">
        <v>5533.2749020000001</v>
      </c>
      <c r="K52" s="99">
        <v>5529.1982420000004</v>
      </c>
      <c r="L52" s="99">
        <v>5554.7797849999997</v>
      </c>
      <c r="M52" s="99">
        <v>5591.8876950000003</v>
      </c>
      <c r="N52" s="99">
        <v>5587.0996089999999</v>
      </c>
      <c r="O52" s="99">
        <v>5584.7163090000004</v>
      </c>
      <c r="P52" s="99">
        <v>5601.1069340000004</v>
      </c>
      <c r="Q52" s="99">
        <v>5640.3837890000004</v>
      </c>
      <c r="R52" s="98"/>
      <c r="S52" s="98"/>
      <c r="T52" s="98"/>
      <c r="U52" s="98"/>
      <c r="V52" s="98"/>
      <c r="W52" s="98"/>
      <c r="X52" s="98"/>
      <c r="Y52" s="98"/>
      <c r="Z52" s="98"/>
    </row>
    <row r="53" spans="1:26" x14ac:dyDescent="0.25">
      <c r="A53" s="98" t="s">
        <v>228</v>
      </c>
      <c r="B53" s="99">
        <v>5852.6708980000003</v>
      </c>
      <c r="C53" s="99">
        <v>5952.1630859999996</v>
      </c>
      <c r="D53" s="99">
        <v>6038.1308589999999</v>
      </c>
      <c r="E53" s="99">
        <v>6100.2700199999999</v>
      </c>
      <c r="F53" s="99">
        <v>6110.6118159999996</v>
      </c>
      <c r="G53" s="99">
        <v>5787.5244140000004</v>
      </c>
      <c r="H53" s="99">
        <v>5776.1757809999999</v>
      </c>
      <c r="I53" s="99">
        <v>5756.2558589999999</v>
      </c>
      <c r="J53" s="99">
        <v>5731.0532229999999</v>
      </c>
      <c r="K53" s="99">
        <v>5727.4902339999999</v>
      </c>
      <c r="L53" s="99">
        <v>5753.765625</v>
      </c>
      <c r="M53" s="99">
        <v>5794.0600590000004</v>
      </c>
      <c r="N53" s="99">
        <v>5824.826172</v>
      </c>
      <c r="O53" s="99">
        <v>5831.9721680000002</v>
      </c>
      <c r="P53" s="99">
        <v>5850.5048829999996</v>
      </c>
      <c r="Q53" s="99">
        <v>5893.8393550000001</v>
      </c>
      <c r="R53" s="98"/>
      <c r="S53" s="98"/>
      <c r="T53" s="98"/>
      <c r="U53" s="98"/>
      <c r="V53" s="98"/>
      <c r="W53" s="98"/>
      <c r="X53" s="98"/>
      <c r="Y53" s="98"/>
      <c r="Z53" s="98"/>
    </row>
    <row r="54" spans="1:26" x14ac:dyDescent="0.25">
      <c r="A54" s="98" t="s">
        <v>229</v>
      </c>
      <c r="B54" s="99">
        <v>11503.034180000001</v>
      </c>
      <c r="C54" s="99">
        <v>11701.48047</v>
      </c>
      <c r="D54" s="99">
        <v>11871.42432</v>
      </c>
      <c r="E54" s="99">
        <v>11993.340819999999</v>
      </c>
      <c r="F54" s="99">
        <v>12013.003909999999</v>
      </c>
      <c r="G54" s="99">
        <v>11379.90869</v>
      </c>
      <c r="H54" s="99">
        <v>11357.89111</v>
      </c>
      <c r="I54" s="99">
        <v>11315.10449</v>
      </c>
      <c r="J54" s="99">
        <v>11264.32813</v>
      </c>
      <c r="K54" s="99">
        <v>11256.688480000001</v>
      </c>
      <c r="L54" s="99">
        <v>11308.545410000001</v>
      </c>
      <c r="M54" s="99">
        <v>11385.947749999999</v>
      </c>
      <c r="N54" s="99">
        <v>11411.92578</v>
      </c>
      <c r="O54" s="99">
        <v>11416.688480000001</v>
      </c>
      <c r="P54" s="99">
        <v>11451.61182</v>
      </c>
      <c r="Q54" s="99">
        <v>11534.22314</v>
      </c>
      <c r="R54" s="98"/>
      <c r="S54" s="98"/>
      <c r="T54" s="98"/>
      <c r="U54" s="98"/>
      <c r="V54" s="98"/>
      <c r="W54" s="98"/>
      <c r="X54" s="98"/>
      <c r="Y54" s="98"/>
      <c r="Z54" s="98"/>
    </row>
    <row r="55" spans="1:26" x14ac:dyDescent="0.25">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spans="1:26" x14ac:dyDescent="0.25">
      <c r="A56" s="100" t="s">
        <v>237</v>
      </c>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x14ac:dyDescent="0.25">
      <c r="A57" s="98" t="s">
        <v>227</v>
      </c>
      <c r="B57" s="99">
        <v>19086.787110000001</v>
      </c>
      <c r="C57" s="99">
        <v>19428.753909999999</v>
      </c>
      <c r="D57" s="99">
        <v>19755.162110000001</v>
      </c>
      <c r="E57" s="99">
        <v>20029.945309999999</v>
      </c>
      <c r="F57" s="99">
        <v>20178.121090000001</v>
      </c>
      <c r="G57" s="99">
        <v>14199.31934</v>
      </c>
      <c r="H57" s="99">
        <v>14301.41699</v>
      </c>
      <c r="I57" s="99">
        <v>14405.304690000001</v>
      </c>
      <c r="J57" s="99">
        <v>14532.02051</v>
      </c>
      <c r="K57" s="99">
        <v>14746.56055</v>
      </c>
      <c r="L57" s="99">
        <v>15062.659180000001</v>
      </c>
      <c r="M57" s="99">
        <v>15366.41699</v>
      </c>
      <c r="N57" s="99">
        <v>15670.833979999999</v>
      </c>
      <c r="O57" s="99">
        <v>15978.157230000001</v>
      </c>
      <c r="P57" s="99">
        <v>16264.445309999999</v>
      </c>
      <c r="Q57" s="99">
        <v>16521.033200000002</v>
      </c>
      <c r="R57" s="98"/>
      <c r="S57" s="98"/>
      <c r="T57" s="98"/>
      <c r="U57" s="98"/>
      <c r="V57" s="98"/>
      <c r="W57" s="98"/>
      <c r="X57" s="98"/>
      <c r="Y57" s="98"/>
      <c r="Z57" s="98"/>
    </row>
    <row r="58" spans="1:26" x14ac:dyDescent="0.25">
      <c r="A58" s="98" t="s">
        <v>228</v>
      </c>
      <c r="B58" s="99">
        <v>21058.470700000002</v>
      </c>
      <c r="C58" s="99">
        <v>21370.050780000001</v>
      </c>
      <c r="D58" s="99">
        <v>21664.775389999999</v>
      </c>
      <c r="E58" s="99">
        <v>21909.759770000001</v>
      </c>
      <c r="F58" s="99">
        <v>22041.98242</v>
      </c>
      <c r="G58" s="99">
        <v>15515.55078</v>
      </c>
      <c r="H58" s="99">
        <v>15622.601559999999</v>
      </c>
      <c r="I58" s="99">
        <v>15730.32813</v>
      </c>
      <c r="J58" s="99">
        <v>15863.746090000001</v>
      </c>
      <c r="K58" s="99">
        <v>16092.57324</v>
      </c>
      <c r="L58" s="99">
        <v>16431.382809999999</v>
      </c>
      <c r="M58" s="99">
        <v>16761.29492</v>
      </c>
      <c r="N58" s="99">
        <v>17090.941409999999</v>
      </c>
      <c r="O58" s="99">
        <v>17424.240229999999</v>
      </c>
      <c r="P58" s="99">
        <v>17738.8125</v>
      </c>
      <c r="Q58" s="99">
        <v>18025.740229999999</v>
      </c>
      <c r="R58" s="98"/>
      <c r="S58" s="98"/>
      <c r="T58" s="98"/>
      <c r="U58" s="98"/>
      <c r="V58" s="98"/>
      <c r="W58" s="98"/>
      <c r="X58" s="98"/>
      <c r="Y58" s="98"/>
      <c r="Z58" s="98"/>
    </row>
    <row r="59" spans="1:26" x14ac:dyDescent="0.25">
      <c r="A59" s="98" t="s">
        <v>229</v>
      </c>
      <c r="B59" s="99">
        <v>40145.257810000003</v>
      </c>
      <c r="C59" s="99">
        <v>40798.804689999997</v>
      </c>
      <c r="D59" s="99">
        <v>41419.9375</v>
      </c>
      <c r="E59" s="99">
        <v>41939.70508</v>
      </c>
      <c r="F59" s="99">
        <v>42220.103519999997</v>
      </c>
      <c r="G59" s="99">
        <v>29714.87012</v>
      </c>
      <c r="H59" s="99">
        <v>29924.018550000001</v>
      </c>
      <c r="I59" s="99">
        <v>30135.632809999999</v>
      </c>
      <c r="J59" s="99">
        <v>30395.766599999999</v>
      </c>
      <c r="K59" s="99">
        <v>30839.13379</v>
      </c>
      <c r="L59" s="99">
        <v>31494.041990000002</v>
      </c>
      <c r="M59" s="99">
        <v>32127.711910000002</v>
      </c>
      <c r="N59" s="99">
        <v>32761.775389999999</v>
      </c>
      <c r="O59" s="99">
        <v>33402.39746</v>
      </c>
      <c r="P59" s="99">
        <v>34003.257810000003</v>
      </c>
      <c r="Q59" s="99">
        <v>34546.773439999997</v>
      </c>
      <c r="R59" s="98"/>
      <c r="S59" s="98"/>
      <c r="T59" s="98"/>
      <c r="U59" s="98"/>
      <c r="V59" s="98"/>
      <c r="W59" s="98"/>
      <c r="X59" s="98"/>
      <c r="Y59" s="98"/>
      <c r="Z59" s="98"/>
    </row>
    <row r="60" spans="1:26" x14ac:dyDescent="0.25">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spans="1:26" x14ac:dyDescent="0.25">
      <c r="A61" s="100" t="s">
        <v>238</v>
      </c>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spans="1:26" x14ac:dyDescent="0.25">
      <c r="A62" s="98" t="s">
        <v>227</v>
      </c>
      <c r="B62" s="99">
        <v>5748.0522460000002</v>
      </c>
      <c r="C62" s="99">
        <v>6152.8745120000003</v>
      </c>
      <c r="D62" s="99">
        <v>6573.7714839999999</v>
      </c>
      <c r="E62" s="99">
        <v>7006.5712890000004</v>
      </c>
      <c r="F62" s="99">
        <v>7443.7714839999999</v>
      </c>
      <c r="G62" s="99">
        <v>4702.7543949999999</v>
      </c>
      <c r="H62" s="99">
        <v>5083.6645509999998</v>
      </c>
      <c r="I62" s="99">
        <v>5475.8251950000003</v>
      </c>
      <c r="J62" s="99">
        <v>5874.9252930000002</v>
      </c>
      <c r="K62" s="99">
        <v>6274.1240230000003</v>
      </c>
      <c r="L62" s="99">
        <v>6670.5166019999997</v>
      </c>
      <c r="M62" s="99">
        <v>7081.1572269999997</v>
      </c>
      <c r="N62" s="99">
        <v>7503.0297849999997</v>
      </c>
      <c r="O62" s="99">
        <v>7935.7700199999999</v>
      </c>
      <c r="P62" s="99">
        <v>8381.9697269999997</v>
      </c>
      <c r="Q62" s="99">
        <v>8841.4902340000008</v>
      </c>
      <c r="R62" s="98"/>
      <c r="S62" s="98"/>
      <c r="T62" s="98"/>
      <c r="U62" s="98"/>
      <c r="V62" s="98"/>
      <c r="W62" s="98"/>
      <c r="X62" s="98"/>
      <c r="Y62" s="98"/>
      <c r="Z62" s="98"/>
    </row>
    <row r="63" spans="1:26" x14ac:dyDescent="0.25">
      <c r="A63" s="98" t="s">
        <v>228</v>
      </c>
      <c r="B63" s="99">
        <v>5507.361328</v>
      </c>
      <c r="C63" s="99">
        <v>5913.2758789999998</v>
      </c>
      <c r="D63" s="99">
        <v>6336.6367190000001</v>
      </c>
      <c r="E63" s="99">
        <v>6773.0971680000002</v>
      </c>
      <c r="F63" s="99">
        <v>7215.3540039999998</v>
      </c>
      <c r="G63" s="99">
        <v>4397.5043949999999</v>
      </c>
      <c r="H63" s="99">
        <v>4781.4594729999999</v>
      </c>
      <c r="I63" s="99">
        <v>5177.7705079999996</v>
      </c>
      <c r="J63" s="99">
        <v>5582.314453</v>
      </c>
      <c r="K63" s="99">
        <v>5988.2373049999997</v>
      </c>
      <c r="L63" s="99">
        <v>6392.205078</v>
      </c>
      <c r="M63" s="99">
        <v>6810.4448240000002</v>
      </c>
      <c r="N63" s="99">
        <v>7240.9418949999999</v>
      </c>
      <c r="O63" s="99">
        <v>7682.6166990000002</v>
      </c>
      <c r="P63" s="99">
        <v>8136.7290039999998</v>
      </c>
      <c r="Q63" s="99">
        <v>8602.5244139999995</v>
      </c>
      <c r="R63" s="98"/>
      <c r="S63" s="98"/>
      <c r="T63" s="98"/>
      <c r="U63" s="98"/>
      <c r="V63" s="98"/>
      <c r="W63" s="98"/>
      <c r="X63" s="98"/>
      <c r="Y63" s="98"/>
      <c r="Z63" s="98"/>
    </row>
    <row r="64" spans="1:26" x14ac:dyDescent="0.25">
      <c r="A64" s="98" t="s">
        <v>229</v>
      </c>
      <c r="B64" s="99">
        <v>11255.413570000001</v>
      </c>
      <c r="C64" s="99">
        <v>12066.150390000001</v>
      </c>
      <c r="D64" s="99">
        <v>12910.4082</v>
      </c>
      <c r="E64" s="99">
        <v>13779.668460000001</v>
      </c>
      <c r="F64" s="99">
        <v>14659.12549</v>
      </c>
      <c r="G64" s="99">
        <v>9100.2587889999995</v>
      </c>
      <c r="H64" s="99">
        <v>9865.1240230000003</v>
      </c>
      <c r="I64" s="99">
        <v>10653.5957</v>
      </c>
      <c r="J64" s="99">
        <v>11457.239750000001</v>
      </c>
      <c r="K64" s="99">
        <v>12262.36133</v>
      </c>
      <c r="L64" s="99">
        <v>13062.721680000001</v>
      </c>
      <c r="M64" s="99">
        <v>13891.60205</v>
      </c>
      <c r="N64" s="99">
        <v>14743.971680000001</v>
      </c>
      <c r="O64" s="99">
        <v>15618.38672</v>
      </c>
      <c r="P64" s="99">
        <v>16518.69873</v>
      </c>
      <c r="Q64" s="99">
        <v>17444.014650000001</v>
      </c>
      <c r="R64" s="98"/>
      <c r="S64" s="98"/>
      <c r="T64" s="98"/>
      <c r="U64" s="98"/>
      <c r="V64" s="98"/>
      <c r="W64" s="98"/>
      <c r="X64" s="98"/>
      <c r="Y64" s="98"/>
      <c r="Z64" s="98"/>
    </row>
    <row r="65" spans="1:26" x14ac:dyDescent="0.25">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x14ac:dyDescent="0.25">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spans="1:26" x14ac:dyDescent="0.25">
      <c r="A67" s="100" t="s">
        <v>239</v>
      </c>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spans="1:26" x14ac:dyDescent="0.25">
      <c r="A68" s="98" t="s">
        <v>227</v>
      </c>
      <c r="B68" s="99">
        <v>31873.751950000002</v>
      </c>
      <c r="C68" s="99">
        <v>32214.814450000002</v>
      </c>
      <c r="D68" s="99">
        <v>32587.025389999999</v>
      </c>
      <c r="E68" s="99">
        <v>33002.261720000002</v>
      </c>
      <c r="F68" s="99">
        <v>33481.519529999998</v>
      </c>
      <c r="G68" s="99">
        <v>31176.171880000002</v>
      </c>
      <c r="H68" s="99">
        <v>31692.238280000001</v>
      </c>
      <c r="I68" s="99">
        <v>32191.617190000001</v>
      </c>
      <c r="J68" s="99">
        <v>32613.38867</v>
      </c>
      <c r="K68" s="99">
        <v>32835.695310000003</v>
      </c>
      <c r="L68" s="99">
        <v>32831.011720000002</v>
      </c>
      <c r="M68" s="99">
        <v>32851.636720000002</v>
      </c>
      <c r="N68" s="99">
        <v>32847.070310000003</v>
      </c>
      <c r="O68" s="99">
        <v>32787.941409999999</v>
      </c>
      <c r="P68" s="99">
        <v>32668.498049999998</v>
      </c>
      <c r="Q68" s="99">
        <v>32494.925780000001</v>
      </c>
      <c r="R68" s="98"/>
      <c r="S68" s="98"/>
      <c r="T68" s="98"/>
      <c r="U68" s="98"/>
      <c r="V68" s="98"/>
      <c r="W68" s="98"/>
      <c r="X68" s="98"/>
      <c r="Y68" s="98"/>
      <c r="Z68" s="98"/>
    </row>
    <row r="69" spans="1:26" x14ac:dyDescent="0.25">
      <c r="A69" s="98" t="s">
        <v>228</v>
      </c>
      <c r="B69" s="99">
        <v>34626.910159999999</v>
      </c>
      <c r="C69" s="99">
        <v>35070.300779999998</v>
      </c>
      <c r="D69" s="99">
        <v>35535.089840000001</v>
      </c>
      <c r="E69" s="99">
        <v>36021.449220000002</v>
      </c>
      <c r="F69" s="99">
        <v>36521.511720000002</v>
      </c>
      <c r="G69" s="99">
        <v>33878.871090000001</v>
      </c>
      <c r="H69" s="99">
        <v>34352.257810000003</v>
      </c>
      <c r="I69" s="99">
        <v>34799.300779999998</v>
      </c>
      <c r="J69" s="99">
        <v>35161.160159999999</v>
      </c>
      <c r="K69" s="99">
        <v>35331.269529999998</v>
      </c>
      <c r="L69" s="99">
        <v>35287.125</v>
      </c>
      <c r="M69" s="99">
        <v>35257.976560000003</v>
      </c>
      <c r="N69" s="99">
        <v>35193.726560000003</v>
      </c>
      <c r="O69" s="99">
        <v>35066.539060000003</v>
      </c>
      <c r="P69" s="99">
        <v>34866.652340000001</v>
      </c>
      <c r="Q69" s="99">
        <v>34600.648439999997</v>
      </c>
      <c r="R69" s="98"/>
      <c r="S69" s="98"/>
      <c r="T69" s="98"/>
      <c r="U69" s="98"/>
      <c r="V69" s="98"/>
      <c r="W69" s="98"/>
      <c r="X69" s="98"/>
      <c r="Y69" s="98"/>
      <c r="Z69" s="98"/>
    </row>
    <row r="70" spans="1:26" x14ac:dyDescent="0.25">
      <c r="A70" s="98" t="s">
        <v>229</v>
      </c>
      <c r="B70" s="99">
        <v>66500.662110000005</v>
      </c>
      <c r="C70" s="99">
        <v>67285.115229999996</v>
      </c>
      <c r="D70" s="99">
        <v>68122.115229999996</v>
      </c>
      <c r="E70" s="99">
        <v>69023.710940000004</v>
      </c>
      <c r="F70" s="99">
        <v>70003.03125</v>
      </c>
      <c r="G70" s="99">
        <v>65055.042970000002</v>
      </c>
      <c r="H70" s="99">
        <v>66044.496090000001</v>
      </c>
      <c r="I70" s="99">
        <v>66990.917969999995</v>
      </c>
      <c r="J70" s="99">
        <v>67774.54883</v>
      </c>
      <c r="K70" s="99">
        <v>68166.964840000001</v>
      </c>
      <c r="L70" s="99">
        <v>68118.136719999995</v>
      </c>
      <c r="M70" s="99">
        <v>68109.613280000005</v>
      </c>
      <c r="N70" s="99">
        <v>68040.796879999994</v>
      </c>
      <c r="O70" s="99">
        <v>67854.480469999995</v>
      </c>
      <c r="P70" s="99">
        <v>67535.150389999995</v>
      </c>
      <c r="Q70" s="99">
        <v>67095.574219999995</v>
      </c>
      <c r="R70" s="98"/>
      <c r="S70" s="98"/>
      <c r="T70" s="98"/>
      <c r="U70" s="98"/>
      <c r="V70" s="98"/>
      <c r="W70" s="98"/>
      <c r="X70" s="98"/>
      <c r="Y70" s="98"/>
      <c r="Z70" s="98"/>
    </row>
    <row r="71" spans="1:26" x14ac:dyDescent="0.25">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spans="1:26" x14ac:dyDescent="0.25">
      <c r="A72" s="100" t="s">
        <v>240</v>
      </c>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spans="1:26" x14ac:dyDescent="0.25">
      <c r="A73" s="98" t="s">
        <v>227</v>
      </c>
      <c r="B73" s="99">
        <v>6502.1933589999999</v>
      </c>
      <c r="C73" s="99">
        <v>6732.5405270000001</v>
      </c>
      <c r="D73" s="99">
        <v>6972.2885740000002</v>
      </c>
      <c r="E73" s="99">
        <v>7208.951172</v>
      </c>
      <c r="F73" s="99">
        <v>7411.5922849999997</v>
      </c>
      <c r="G73" s="99">
        <v>6948.9526370000003</v>
      </c>
      <c r="H73" s="99">
        <v>7088.2880859999996</v>
      </c>
      <c r="I73" s="99">
        <v>7213.2255859999996</v>
      </c>
      <c r="J73" s="99">
        <v>7309.3588870000003</v>
      </c>
      <c r="K73" s="99">
        <v>7357.1914059999999</v>
      </c>
      <c r="L73" s="99">
        <v>7354.2905270000001</v>
      </c>
      <c r="M73" s="99">
        <v>7351.0341799999997</v>
      </c>
      <c r="N73" s="99">
        <v>7336.3422849999997</v>
      </c>
      <c r="O73" s="99">
        <v>7299.1982420000004</v>
      </c>
      <c r="P73" s="99">
        <v>7227.3515630000002</v>
      </c>
      <c r="Q73" s="99">
        <v>7121.2753910000001</v>
      </c>
      <c r="R73" s="98"/>
      <c r="S73" s="98"/>
      <c r="T73" s="98"/>
      <c r="U73" s="98"/>
      <c r="V73" s="98"/>
      <c r="W73" s="98"/>
      <c r="X73" s="98"/>
      <c r="Y73" s="98"/>
      <c r="Z73" s="98"/>
    </row>
    <row r="74" spans="1:26" x14ac:dyDescent="0.25">
      <c r="A74" s="98" t="s">
        <v>228</v>
      </c>
      <c r="B74" s="99">
        <v>6712.9184569999998</v>
      </c>
      <c r="C74" s="99">
        <v>6952.8525390000004</v>
      </c>
      <c r="D74" s="99">
        <v>7203.1176759999998</v>
      </c>
      <c r="E74" s="99">
        <v>7452.8447269999997</v>
      </c>
      <c r="F74" s="99">
        <v>7679.0683589999999</v>
      </c>
      <c r="G74" s="99">
        <v>7211.6157229999999</v>
      </c>
      <c r="H74" s="99">
        <v>7379.0058589999999</v>
      </c>
      <c r="I74" s="99">
        <v>7514.5092770000001</v>
      </c>
      <c r="J74" s="99">
        <v>7618.2299800000001</v>
      </c>
      <c r="K74" s="99">
        <v>7671.7866210000002</v>
      </c>
      <c r="L74" s="99">
        <v>7673.3789059999999</v>
      </c>
      <c r="M74" s="99">
        <v>7668.9799800000001</v>
      </c>
      <c r="N74" s="99">
        <v>7653.0068359999996</v>
      </c>
      <c r="O74" s="99">
        <v>7614.3984380000002</v>
      </c>
      <c r="P74" s="99">
        <v>7540.1284180000002</v>
      </c>
      <c r="Q74" s="99">
        <v>7430.3745120000003</v>
      </c>
      <c r="R74" s="98"/>
      <c r="S74" s="98"/>
      <c r="T74" s="98"/>
      <c r="U74" s="98"/>
      <c r="V74" s="98"/>
      <c r="W74" s="98"/>
      <c r="X74" s="98"/>
      <c r="Y74" s="98"/>
      <c r="Z74" s="98"/>
    </row>
    <row r="75" spans="1:26" x14ac:dyDescent="0.25">
      <c r="A75" s="98" t="s">
        <v>229</v>
      </c>
      <c r="B75" s="99">
        <v>13215.11182</v>
      </c>
      <c r="C75" s="99">
        <v>13685.39307</v>
      </c>
      <c r="D75" s="99">
        <v>14175.40625</v>
      </c>
      <c r="E75" s="99">
        <v>14661.795899999999</v>
      </c>
      <c r="F75" s="99">
        <v>15090.66064</v>
      </c>
      <c r="G75" s="99">
        <v>14160.568359999999</v>
      </c>
      <c r="H75" s="99">
        <v>14467.293949999999</v>
      </c>
      <c r="I75" s="99">
        <v>14727.73486</v>
      </c>
      <c r="J75" s="99">
        <v>14927.58887</v>
      </c>
      <c r="K75" s="99">
        <v>15028.97803</v>
      </c>
      <c r="L75" s="99">
        <v>15027.66943</v>
      </c>
      <c r="M75" s="99">
        <v>15020.014160000001</v>
      </c>
      <c r="N75" s="99">
        <v>14989.349120000001</v>
      </c>
      <c r="O75" s="99">
        <v>14913.596680000001</v>
      </c>
      <c r="P75" s="99">
        <v>14767.47998</v>
      </c>
      <c r="Q75" s="99">
        <v>14551.6499</v>
      </c>
      <c r="R75" s="98"/>
      <c r="S75" s="98"/>
      <c r="T75" s="98"/>
      <c r="U75" s="98"/>
      <c r="V75" s="98"/>
      <c r="W75" s="98"/>
      <c r="X75" s="98"/>
      <c r="Y75" s="98"/>
      <c r="Z75" s="98"/>
    </row>
    <row r="76" spans="1:26" x14ac:dyDescent="0.25">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x14ac:dyDescent="0.25">
      <c r="A77" s="100" t="s">
        <v>241</v>
      </c>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spans="1:26" x14ac:dyDescent="0.25">
      <c r="A78" s="98" t="s">
        <v>227</v>
      </c>
      <c r="B78" s="99">
        <v>5707.8134769999997</v>
      </c>
      <c r="C78" s="99">
        <v>5814.6025390000004</v>
      </c>
      <c r="D78" s="99">
        <v>5916.0405270000001</v>
      </c>
      <c r="E78" s="99">
        <v>6003.4140630000002</v>
      </c>
      <c r="F78" s="99">
        <v>6055.4570309999999</v>
      </c>
      <c r="G78" s="99">
        <v>5789.7666019999997</v>
      </c>
      <c r="H78" s="99">
        <v>5795.109375</v>
      </c>
      <c r="I78" s="99">
        <v>5789.5366210000002</v>
      </c>
      <c r="J78" s="99">
        <v>5766.3354490000002</v>
      </c>
      <c r="K78" s="99">
        <v>5728.7758789999998</v>
      </c>
      <c r="L78" s="99">
        <v>5677.1494140000004</v>
      </c>
      <c r="M78" s="99">
        <v>5632.2426759999998</v>
      </c>
      <c r="N78" s="99">
        <v>5582.7856449999999</v>
      </c>
      <c r="O78" s="99">
        <v>5532.439453</v>
      </c>
      <c r="P78" s="99">
        <v>5489.3403319999998</v>
      </c>
      <c r="Q78" s="99">
        <v>5455.2524409999996</v>
      </c>
      <c r="R78" s="98"/>
      <c r="S78" s="98"/>
      <c r="T78" s="98"/>
      <c r="U78" s="98"/>
      <c r="V78" s="98"/>
      <c r="W78" s="98"/>
      <c r="X78" s="98"/>
      <c r="Y78" s="98"/>
      <c r="Z78" s="98"/>
    </row>
    <row r="79" spans="1:26" x14ac:dyDescent="0.25">
      <c r="A79" s="98" t="s">
        <v>228</v>
      </c>
      <c r="B79" s="99">
        <v>5904.9521480000003</v>
      </c>
      <c r="C79" s="99">
        <v>6019.4838870000003</v>
      </c>
      <c r="D79" s="99">
        <v>6130.046875</v>
      </c>
      <c r="E79" s="99">
        <v>6228.517578</v>
      </c>
      <c r="F79" s="99">
        <v>6290.294922</v>
      </c>
      <c r="G79" s="99">
        <v>6024.828125</v>
      </c>
      <c r="H79" s="99">
        <v>6041.6928710000002</v>
      </c>
      <c r="I79" s="99">
        <v>6039.9887699999999</v>
      </c>
      <c r="J79" s="99">
        <v>6026.5551759999998</v>
      </c>
      <c r="K79" s="99">
        <v>6000.8403319999998</v>
      </c>
      <c r="L79" s="99">
        <v>5962.4365230000003</v>
      </c>
      <c r="M79" s="99">
        <v>5920.9091799999997</v>
      </c>
      <c r="N79" s="99">
        <v>5874.3774409999996</v>
      </c>
      <c r="O79" s="99">
        <v>5822.8706050000001</v>
      </c>
      <c r="P79" s="99">
        <v>5778.4125979999999</v>
      </c>
      <c r="Q79" s="99">
        <v>5744.876953</v>
      </c>
      <c r="R79" s="98"/>
      <c r="S79" s="98"/>
      <c r="T79" s="98"/>
      <c r="U79" s="98"/>
      <c r="V79" s="98"/>
      <c r="W79" s="98"/>
      <c r="X79" s="98"/>
      <c r="Y79" s="98"/>
      <c r="Z79" s="98"/>
    </row>
    <row r="80" spans="1:26" x14ac:dyDescent="0.25">
      <c r="A80" s="98" t="s">
        <v>229</v>
      </c>
      <c r="B80" s="99">
        <v>11612.76563</v>
      </c>
      <c r="C80" s="99">
        <v>11834.086429999999</v>
      </c>
      <c r="D80" s="99">
        <v>12046.0874</v>
      </c>
      <c r="E80" s="99">
        <v>12231.931640000001</v>
      </c>
      <c r="F80" s="99">
        <v>12345.75195</v>
      </c>
      <c r="G80" s="99">
        <v>11814.594730000001</v>
      </c>
      <c r="H80" s="99">
        <v>11836.802250000001</v>
      </c>
      <c r="I80" s="99">
        <v>11829.525390000001</v>
      </c>
      <c r="J80" s="99">
        <v>11792.89063</v>
      </c>
      <c r="K80" s="99">
        <v>11729.61621</v>
      </c>
      <c r="L80" s="99">
        <v>11639.585940000001</v>
      </c>
      <c r="M80" s="99">
        <v>11553.15186</v>
      </c>
      <c r="N80" s="99">
        <v>11457.16309</v>
      </c>
      <c r="O80" s="99">
        <v>11355.31006</v>
      </c>
      <c r="P80" s="99">
        <v>11267.752930000001</v>
      </c>
      <c r="Q80" s="99">
        <v>11200.12939</v>
      </c>
      <c r="R80" s="98"/>
      <c r="S80" s="98"/>
      <c r="T80" s="98"/>
      <c r="U80" s="98"/>
      <c r="V80" s="98"/>
      <c r="W80" s="98"/>
      <c r="X80" s="98"/>
      <c r="Y80" s="98"/>
      <c r="Z80" s="98"/>
    </row>
    <row r="81" spans="1:26" x14ac:dyDescent="0.25">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spans="1:26" x14ac:dyDescent="0.25">
      <c r="A82" s="100" t="s">
        <v>242</v>
      </c>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x14ac:dyDescent="0.25">
      <c r="A83" s="98" t="s">
        <v>227</v>
      </c>
      <c r="B83" s="99">
        <v>7167.1601559999999</v>
      </c>
      <c r="C83" s="99">
        <v>7197.3159180000002</v>
      </c>
      <c r="D83" s="99">
        <v>7229.2172849999997</v>
      </c>
      <c r="E83" s="99">
        <v>7269.5971680000002</v>
      </c>
      <c r="F83" s="99">
        <v>7332.716797</v>
      </c>
      <c r="G83" s="99">
        <v>6556.3520509999998</v>
      </c>
      <c r="H83" s="99">
        <v>6647.8608400000003</v>
      </c>
      <c r="I83" s="99">
        <v>6739.3525390000004</v>
      </c>
      <c r="J83" s="99">
        <v>6828.7607420000004</v>
      </c>
      <c r="K83" s="99">
        <v>6907.5195309999999</v>
      </c>
      <c r="L83" s="99">
        <v>6972.7094729999999</v>
      </c>
      <c r="M83" s="99">
        <v>7041.8618159999996</v>
      </c>
      <c r="N83" s="99">
        <v>7109.3364259999998</v>
      </c>
      <c r="O83" s="99">
        <v>7171.4794920000004</v>
      </c>
      <c r="P83" s="99">
        <v>7224.9121089999999</v>
      </c>
      <c r="Q83" s="99">
        <v>7268.5981449999999</v>
      </c>
      <c r="R83" s="98"/>
      <c r="S83" s="98"/>
      <c r="T83" s="98"/>
      <c r="U83" s="98"/>
      <c r="V83" s="98"/>
      <c r="W83" s="98"/>
      <c r="X83" s="98"/>
      <c r="Y83" s="98"/>
      <c r="Z83" s="98"/>
    </row>
    <row r="84" spans="1:26" x14ac:dyDescent="0.25">
      <c r="A84" s="98" t="s">
        <v>228</v>
      </c>
      <c r="B84" s="99">
        <v>6867.0253910000001</v>
      </c>
      <c r="C84" s="99">
        <v>6898.4746089999999</v>
      </c>
      <c r="D84" s="99">
        <v>6932.4736329999996</v>
      </c>
      <c r="E84" s="99">
        <v>6975.6333009999998</v>
      </c>
      <c r="F84" s="99">
        <v>7042.8525390000004</v>
      </c>
      <c r="G84" s="99">
        <v>6236.5263670000004</v>
      </c>
      <c r="H84" s="99">
        <v>6334.6108400000003</v>
      </c>
      <c r="I84" s="99">
        <v>6433.0385740000002</v>
      </c>
      <c r="J84" s="99">
        <v>6530.1176759999998</v>
      </c>
      <c r="K84" s="99">
        <v>6617.9350590000004</v>
      </c>
      <c r="L84" s="99">
        <v>6693.5361329999996</v>
      </c>
      <c r="M84" s="99">
        <v>6770.7509769999997</v>
      </c>
      <c r="N84" s="99">
        <v>6846.2475590000004</v>
      </c>
      <c r="O84" s="99">
        <v>6916.3623049999997</v>
      </c>
      <c r="P84" s="99">
        <v>6977.4453130000002</v>
      </c>
      <c r="Q84" s="99">
        <v>7028.3334960000002</v>
      </c>
      <c r="R84" s="98"/>
      <c r="S84" s="98"/>
      <c r="T84" s="98"/>
      <c r="U84" s="98"/>
      <c r="V84" s="98"/>
      <c r="W84" s="98"/>
      <c r="X84" s="98"/>
      <c r="Y84" s="98"/>
      <c r="Z84" s="98"/>
    </row>
    <row r="85" spans="1:26" x14ac:dyDescent="0.25">
      <c r="A85" s="98" t="s">
        <v>229</v>
      </c>
      <c r="B85" s="99">
        <v>14034.18555</v>
      </c>
      <c r="C85" s="99">
        <v>14095.79053</v>
      </c>
      <c r="D85" s="99">
        <v>14161.690919999999</v>
      </c>
      <c r="E85" s="99">
        <v>14245.23047</v>
      </c>
      <c r="F85" s="99">
        <v>14375.56934</v>
      </c>
      <c r="G85" s="99">
        <v>12792.878419999999</v>
      </c>
      <c r="H85" s="99">
        <v>12982.471680000001</v>
      </c>
      <c r="I85" s="99">
        <v>13172.39111</v>
      </c>
      <c r="J85" s="99">
        <v>13358.878419999999</v>
      </c>
      <c r="K85" s="99">
        <v>13525.454589999999</v>
      </c>
      <c r="L85" s="99">
        <v>13666.24561</v>
      </c>
      <c r="M85" s="99">
        <v>13812.612789999999</v>
      </c>
      <c r="N85" s="99">
        <v>13955.583979999999</v>
      </c>
      <c r="O85" s="99">
        <v>14087.8418</v>
      </c>
      <c r="P85" s="99">
        <v>14202.35742</v>
      </c>
      <c r="Q85" s="99">
        <v>14296.931640000001</v>
      </c>
      <c r="R85" s="98"/>
      <c r="S85" s="98"/>
      <c r="T85" s="98"/>
      <c r="U85" s="98"/>
      <c r="V85" s="98"/>
      <c r="W85" s="98"/>
      <c r="X85" s="98"/>
      <c r="Y85" s="98"/>
      <c r="Z85" s="98"/>
    </row>
    <row r="86" spans="1:26" x14ac:dyDescent="0.25">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spans="1:26" x14ac:dyDescent="0.25">
      <c r="A87" s="100" t="s">
        <v>243</v>
      </c>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spans="1:26" x14ac:dyDescent="0.25">
      <c r="A88" s="98" t="s">
        <v>227</v>
      </c>
      <c r="B88" s="99">
        <v>4728.6870120000003</v>
      </c>
      <c r="C88" s="99">
        <v>4906.6020509999998</v>
      </c>
      <c r="D88" s="99">
        <v>5095.2441410000001</v>
      </c>
      <c r="E88" s="99">
        <v>5300.7734380000002</v>
      </c>
      <c r="F88" s="99">
        <v>5532.6176759999998</v>
      </c>
      <c r="G88" s="99">
        <v>4762.1948240000002</v>
      </c>
      <c r="H88" s="99">
        <v>4979.6630859999996</v>
      </c>
      <c r="I88" s="99">
        <v>5197.5991210000002</v>
      </c>
      <c r="J88" s="99">
        <v>5403.8715819999998</v>
      </c>
      <c r="K88" s="99">
        <v>5573.9458009999998</v>
      </c>
      <c r="L88" s="99">
        <v>5700.1943359999996</v>
      </c>
      <c r="M88" s="99">
        <v>5827.8022460000002</v>
      </c>
      <c r="N88" s="99">
        <v>5947.9248049999997</v>
      </c>
      <c r="O88" s="99">
        <v>6049.5107420000004</v>
      </c>
      <c r="P88" s="99">
        <v>6120.2885740000002</v>
      </c>
      <c r="Q88" s="99">
        <v>6160.9052730000003</v>
      </c>
      <c r="R88" s="98"/>
      <c r="S88" s="98"/>
      <c r="T88" s="98"/>
      <c r="U88" s="98"/>
      <c r="V88" s="98"/>
      <c r="W88" s="98"/>
      <c r="X88" s="98"/>
      <c r="Y88" s="98"/>
      <c r="Z88" s="98"/>
    </row>
    <row r="89" spans="1:26" x14ac:dyDescent="0.25">
      <c r="A89" s="98" t="s">
        <v>228</v>
      </c>
      <c r="B89" s="99">
        <v>3968.501953</v>
      </c>
      <c r="C89" s="99">
        <v>4132.8422849999997</v>
      </c>
      <c r="D89" s="99">
        <v>4312.7216799999997</v>
      </c>
      <c r="E89" s="99">
        <v>4510.2929690000001</v>
      </c>
      <c r="F89" s="99">
        <v>4727.9965819999998</v>
      </c>
      <c r="G89" s="99">
        <v>3877.8059079999998</v>
      </c>
      <c r="H89" s="99">
        <v>4072.1347660000001</v>
      </c>
      <c r="I89" s="99">
        <v>4270.6328130000002</v>
      </c>
      <c r="J89" s="99">
        <v>4460.5405270000001</v>
      </c>
      <c r="K89" s="99">
        <v>4616.5029299999997</v>
      </c>
      <c r="L89" s="99">
        <v>4730.9741210000002</v>
      </c>
      <c r="M89" s="99">
        <v>4847.798828</v>
      </c>
      <c r="N89" s="99">
        <v>4963.4736329999996</v>
      </c>
      <c r="O89" s="99">
        <v>5067.2231449999999</v>
      </c>
      <c r="P89" s="99">
        <v>5148.3383789999998</v>
      </c>
      <c r="Q89" s="99">
        <v>5205.0126950000003</v>
      </c>
      <c r="R89" s="98"/>
      <c r="S89" s="98"/>
      <c r="T89" s="98"/>
      <c r="U89" s="98"/>
      <c r="V89" s="98"/>
      <c r="W89" s="98"/>
      <c r="X89" s="98"/>
      <c r="Y89" s="98"/>
      <c r="Z89" s="98"/>
    </row>
    <row r="90" spans="1:26" x14ac:dyDescent="0.25">
      <c r="A90" s="98" t="s">
        <v>229</v>
      </c>
      <c r="B90" s="99">
        <v>8697.1889649999994</v>
      </c>
      <c r="C90" s="99">
        <v>9039.4443360000005</v>
      </c>
      <c r="D90" s="99">
        <v>9407.9658199999994</v>
      </c>
      <c r="E90" s="99">
        <v>9811.0664059999999</v>
      </c>
      <c r="F90" s="99">
        <v>10260.61426</v>
      </c>
      <c r="G90" s="99">
        <v>8640.0007320000004</v>
      </c>
      <c r="H90" s="99">
        <v>9051.7978519999997</v>
      </c>
      <c r="I90" s="99">
        <v>9468.2319339999995</v>
      </c>
      <c r="J90" s="99">
        <v>9864.4121090000008</v>
      </c>
      <c r="K90" s="99">
        <v>10190.44873</v>
      </c>
      <c r="L90" s="99">
        <v>10431.168460000001</v>
      </c>
      <c r="M90" s="99">
        <v>10675.601070000001</v>
      </c>
      <c r="N90" s="99">
        <v>10911.398440000001</v>
      </c>
      <c r="O90" s="99">
        <v>11116.73389</v>
      </c>
      <c r="P90" s="99">
        <v>11268.62695</v>
      </c>
      <c r="Q90" s="99">
        <v>11365.91797</v>
      </c>
      <c r="R90" s="98"/>
      <c r="S90" s="98"/>
      <c r="T90" s="98"/>
      <c r="U90" s="98"/>
      <c r="V90" s="98"/>
      <c r="W90" s="98"/>
      <c r="X90" s="98"/>
      <c r="Y90" s="98"/>
      <c r="Z90" s="98"/>
    </row>
    <row r="91" spans="1:26" x14ac:dyDescent="0.25">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spans="1:26" x14ac:dyDescent="0.25">
      <c r="A92" s="100" t="s">
        <v>244</v>
      </c>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spans="1:26" x14ac:dyDescent="0.25">
      <c r="A93" s="98" t="s">
        <v>227</v>
      </c>
      <c r="B93" s="99">
        <v>5650.3632809999999</v>
      </c>
      <c r="C93" s="99">
        <v>5749.3173829999996</v>
      </c>
      <c r="D93" s="99">
        <v>5833.2934569999998</v>
      </c>
      <c r="E93" s="99">
        <v>5893.0708009999998</v>
      </c>
      <c r="F93" s="99">
        <v>5902.3920900000003</v>
      </c>
      <c r="G93" s="99">
        <v>5592.3842770000001</v>
      </c>
      <c r="H93" s="99">
        <v>5581.7153319999998</v>
      </c>
      <c r="I93" s="99">
        <v>5558.8486329999996</v>
      </c>
      <c r="J93" s="99">
        <v>5533.2749020000001</v>
      </c>
      <c r="K93" s="99">
        <v>5529.1982420000004</v>
      </c>
      <c r="L93" s="99">
        <v>5554.7797849999997</v>
      </c>
      <c r="M93" s="99">
        <v>5591.8876950000003</v>
      </c>
      <c r="N93" s="99">
        <v>5587.0996089999999</v>
      </c>
      <c r="O93" s="99">
        <v>5584.7163090000004</v>
      </c>
      <c r="P93" s="99">
        <v>5601.1069340000004</v>
      </c>
      <c r="Q93" s="99">
        <v>5640.3837890000004</v>
      </c>
      <c r="R93" s="98"/>
      <c r="S93" s="98"/>
      <c r="T93" s="98"/>
      <c r="U93" s="98"/>
      <c r="V93" s="98"/>
      <c r="W93" s="98"/>
      <c r="X93" s="98"/>
      <c r="Y93" s="98"/>
      <c r="Z93" s="98"/>
    </row>
    <row r="94" spans="1:26" x14ac:dyDescent="0.25">
      <c r="A94" s="98" t="s">
        <v>228</v>
      </c>
      <c r="B94" s="99">
        <v>5852.6708980000003</v>
      </c>
      <c r="C94" s="99">
        <v>5952.1630859999996</v>
      </c>
      <c r="D94" s="99">
        <v>6038.1308589999999</v>
      </c>
      <c r="E94" s="99">
        <v>6100.2700199999999</v>
      </c>
      <c r="F94" s="99">
        <v>6110.6118159999996</v>
      </c>
      <c r="G94" s="99">
        <v>5787.5244140000004</v>
      </c>
      <c r="H94" s="99">
        <v>5776.1757809999999</v>
      </c>
      <c r="I94" s="99">
        <v>5756.2558589999999</v>
      </c>
      <c r="J94" s="99">
        <v>5731.0532229999999</v>
      </c>
      <c r="K94" s="99">
        <v>5727.4902339999999</v>
      </c>
      <c r="L94" s="99">
        <v>5753.765625</v>
      </c>
      <c r="M94" s="99">
        <v>5794.0600590000004</v>
      </c>
      <c r="N94" s="99">
        <v>5824.826172</v>
      </c>
      <c r="O94" s="99">
        <v>5831.9721680000002</v>
      </c>
      <c r="P94" s="99">
        <v>5850.5048829999996</v>
      </c>
      <c r="Q94" s="99">
        <v>5893.8393550000001</v>
      </c>
      <c r="R94" s="98"/>
      <c r="S94" s="98"/>
      <c r="T94" s="98"/>
      <c r="U94" s="98"/>
      <c r="V94" s="98"/>
      <c r="W94" s="98"/>
      <c r="X94" s="98"/>
      <c r="Y94" s="98"/>
      <c r="Z94" s="98"/>
    </row>
    <row r="95" spans="1:26" x14ac:dyDescent="0.25">
      <c r="A95" s="98" t="s">
        <v>229</v>
      </c>
      <c r="B95" s="99">
        <v>11503.034180000001</v>
      </c>
      <c r="C95" s="99">
        <v>11701.48047</v>
      </c>
      <c r="D95" s="99">
        <v>11871.42432</v>
      </c>
      <c r="E95" s="99">
        <v>11993.340819999999</v>
      </c>
      <c r="F95" s="99">
        <v>12013.003909999999</v>
      </c>
      <c r="G95" s="99">
        <v>11379.90869</v>
      </c>
      <c r="H95" s="99">
        <v>11357.89111</v>
      </c>
      <c r="I95" s="99">
        <v>11315.10449</v>
      </c>
      <c r="J95" s="99">
        <v>11264.32813</v>
      </c>
      <c r="K95" s="99">
        <v>11256.688480000001</v>
      </c>
      <c r="L95" s="99">
        <v>11308.545410000001</v>
      </c>
      <c r="M95" s="99">
        <v>11385.947749999999</v>
      </c>
      <c r="N95" s="99">
        <v>11411.92578</v>
      </c>
      <c r="O95" s="99">
        <v>11416.688480000001</v>
      </c>
      <c r="P95" s="99">
        <v>11451.61182</v>
      </c>
      <c r="Q95" s="99">
        <v>11534.22314</v>
      </c>
      <c r="R95" s="98"/>
      <c r="S95" s="98"/>
      <c r="T95" s="98"/>
      <c r="U95" s="98"/>
      <c r="V95" s="98"/>
      <c r="W95" s="98"/>
      <c r="X95" s="98"/>
      <c r="Y95" s="98"/>
      <c r="Z95" s="98"/>
    </row>
    <row r="96" spans="1:26" x14ac:dyDescent="0.25">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spans="1:26" x14ac:dyDescent="0.25">
      <c r="A97" s="100" t="s">
        <v>245</v>
      </c>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spans="1:26" x14ac:dyDescent="0.25">
      <c r="A98" s="98" t="s">
        <v>227</v>
      </c>
      <c r="B98" s="99">
        <v>19086.787110000001</v>
      </c>
      <c r="C98" s="99">
        <v>19428.753909999999</v>
      </c>
      <c r="D98" s="99">
        <v>19755.162110000001</v>
      </c>
      <c r="E98" s="99">
        <v>20029.945309999999</v>
      </c>
      <c r="F98" s="99">
        <v>20178.121090000001</v>
      </c>
      <c r="G98" s="99">
        <v>14199.31934</v>
      </c>
      <c r="H98" s="99">
        <v>14301.41699</v>
      </c>
      <c r="I98" s="99">
        <v>14405.304690000001</v>
      </c>
      <c r="J98" s="99">
        <v>14532.02051</v>
      </c>
      <c r="K98" s="99">
        <v>14746.56055</v>
      </c>
      <c r="L98" s="99">
        <v>15062.659180000001</v>
      </c>
      <c r="M98" s="99">
        <v>15366.41699</v>
      </c>
      <c r="N98" s="99">
        <v>15670.833979999999</v>
      </c>
      <c r="O98" s="99">
        <v>15978.157230000001</v>
      </c>
      <c r="P98" s="99">
        <v>16264.445309999999</v>
      </c>
      <c r="Q98" s="99">
        <v>16521.033200000002</v>
      </c>
      <c r="R98" s="98"/>
      <c r="S98" s="98"/>
      <c r="T98" s="98"/>
      <c r="U98" s="98"/>
      <c r="V98" s="98"/>
      <c r="W98" s="98"/>
      <c r="X98" s="98"/>
      <c r="Y98" s="98"/>
      <c r="Z98" s="98"/>
    </row>
    <row r="99" spans="1:26" x14ac:dyDescent="0.25">
      <c r="A99" s="98" t="s">
        <v>228</v>
      </c>
      <c r="B99" s="99">
        <v>21058.470700000002</v>
      </c>
      <c r="C99" s="99">
        <v>21370.050780000001</v>
      </c>
      <c r="D99" s="99">
        <v>21664.775389999999</v>
      </c>
      <c r="E99" s="99">
        <v>21909.759770000001</v>
      </c>
      <c r="F99" s="99">
        <v>22041.98242</v>
      </c>
      <c r="G99" s="99">
        <v>15515.55078</v>
      </c>
      <c r="H99" s="99">
        <v>15622.601559999999</v>
      </c>
      <c r="I99" s="99">
        <v>15730.32813</v>
      </c>
      <c r="J99" s="99">
        <v>15863.746090000001</v>
      </c>
      <c r="K99" s="99">
        <v>16092.57324</v>
      </c>
      <c r="L99" s="99">
        <v>16431.382809999999</v>
      </c>
      <c r="M99" s="99">
        <v>16761.29492</v>
      </c>
      <c r="N99" s="99">
        <v>17090.941409999999</v>
      </c>
      <c r="O99" s="99">
        <v>17424.240229999999</v>
      </c>
      <c r="P99" s="99">
        <v>17738.8125</v>
      </c>
      <c r="Q99" s="99">
        <v>18025.740229999999</v>
      </c>
      <c r="R99" s="98"/>
      <c r="S99" s="98"/>
      <c r="T99" s="98"/>
      <c r="U99" s="98"/>
      <c r="V99" s="98"/>
      <c r="W99" s="98"/>
      <c r="X99" s="98"/>
      <c r="Y99" s="98"/>
      <c r="Z99" s="98"/>
    </row>
    <row r="100" spans="1:26" x14ac:dyDescent="0.25">
      <c r="A100" s="98" t="s">
        <v>229</v>
      </c>
      <c r="B100" s="99">
        <v>40145.257810000003</v>
      </c>
      <c r="C100" s="99">
        <v>40798.804689999997</v>
      </c>
      <c r="D100" s="99">
        <v>41419.9375</v>
      </c>
      <c r="E100" s="99">
        <v>41939.70508</v>
      </c>
      <c r="F100" s="99">
        <v>42220.103519999997</v>
      </c>
      <c r="G100" s="99">
        <v>29714.87012</v>
      </c>
      <c r="H100" s="99">
        <v>29924.018550000001</v>
      </c>
      <c r="I100" s="99">
        <v>30135.632809999999</v>
      </c>
      <c r="J100" s="99">
        <v>30395.766599999999</v>
      </c>
      <c r="K100" s="99">
        <v>30839.13379</v>
      </c>
      <c r="L100" s="99">
        <v>31494.041990000002</v>
      </c>
      <c r="M100" s="99">
        <v>32127.711910000002</v>
      </c>
      <c r="N100" s="99">
        <v>32761.775389999999</v>
      </c>
      <c r="O100" s="99">
        <v>33402.39746</v>
      </c>
      <c r="P100" s="99">
        <v>34003.257810000003</v>
      </c>
      <c r="Q100" s="99">
        <v>34546.773439999997</v>
      </c>
      <c r="R100" s="98"/>
      <c r="S100" s="98"/>
      <c r="T100" s="98"/>
      <c r="U100" s="98"/>
      <c r="V100" s="98"/>
      <c r="W100" s="98"/>
      <c r="X100" s="98"/>
      <c r="Y100" s="98"/>
      <c r="Z100" s="98"/>
    </row>
    <row r="101" spans="1:26" x14ac:dyDescent="0.25">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spans="1:26" x14ac:dyDescent="0.25">
      <c r="A102" s="100" t="s">
        <v>246</v>
      </c>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spans="1:26" x14ac:dyDescent="0.25">
      <c r="A103" s="98" t="s">
        <v>227</v>
      </c>
      <c r="B103" s="99">
        <v>2835.4914549999999</v>
      </c>
      <c r="C103" s="99">
        <v>3037.0112300000001</v>
      </c>
      <c r="D103" s="99">
        <v>3244.8698730000001</v>
      </c>
      <c r="E103" s="99">
        <v>3456.3759770000001</v>
      </c>
      <c r="F103" s="99">
        <v>3665.7595209999999</v>
      </c>
      <c r="G103" s="99">
        <v>2506.8408199999999</v>
      </c>
      <c r="H103" s="99">
        <v>2692.6784670000002</v>
      </c>
      <c r="I103" s="99">
        <v>2882.5888669999999</v>
      </c>
      <c r="J103" s="99">
        <v>3074.6437989999999</v>
      </c>
      <c r="K103" s="99">
        <v>3266.3251949999999</v>
      </c>
      <c r="L103" s="99">
        <v>3456.860107</v>
      </c>
      <c r="M103" s="99">
        <v>3653.2165530000002</v>
      </c>
      <c r="N103" s="99">
        <v>3854.0378420000002</v>
      </c>
      <c r="O103" s="99">
        <v>4059.9960940000001</v>
      </c>
      <c r="P103" s="99">
        <v>4273.7451170000004</v>
      </c>
      <c r="Q103" s="99">
        <v>4495.7768550000001</v>
      </c>
      <c r="R103" s="98"/>
      <c r="S103" s="98"/>
      <c r="T103" s="98"/>
      <c r="U103" s="98"/>
      <c r="V103" s="98"/>
      <c r="W103" s="98"/>
      <c r="X103" s="98"/>
      <c r="Y103" s="98"/>
      <c r="Z103" s="98"/>
    </row>
    <row r="104" spans="1:26" x14ac:dyDescent="0.25">
      <c r="A104" s="98" t="s">
        <v>228</v>
      </c>
      <c r="B104" s="99">
        <v>2619.8015140000002</v>
      </c>
      <c r="C104" s="99">
        <v>2818.8557129999999</v>
      </c>
      <c r="D104" s="99">
        <v>3024.75</v>
      </c>
      <c r="E104" s="99">
        <v>3234.8291020000001</v>
      </c>
      <c r="F104" s="99">
        <v>3443.8103030000002</v>
      </c>
      <c r="G104" s="99">
        <v>2263.7941890000002</v>
      </c>
      <c r="H104" s="99">
        <v>2449.3095699999999</v>
      </c>
      <c r="I104" s="99">
        <v>2639.4064939999998</v>
      </c>
      <c r="J104" s="99">
        <v>2832.548096</v>
      </c>
      <c r="K104" s="99">
        <v>3026.6276859999998</v>
      </c>
      <c r="L104" s="99">
        <v>3220.73999</v>
      </c>
      <c r="M104" s="99">
        <v>3420.5581050000001</v>
      </c>
      <c r="N104" s="99">
        <v>3625.2937010000001</v>
      </c>
      <c r="O104" s="99">
        <v>3835.2434079999998</v>
      </c>
      <c r="P104" s="99">
        <v>4052.2429200000001</v>
      </c>
      <c r="Q104" s="99">
        <v>4276.4780270000001</v>
      </c>
      <c r="R104" s="98"/>
      <c r="S104" s="98"/>
      <c r="T104" s="98"/>
      <c r="U104" s="98"/>
      <c r="V104" s="98"/>
      <c r="W104" s="98"/>
      <c r="X104" s="98"/>
      <c r="Y104" s="98"/>
      <c r="Z104" s="98"/>
    </row>
    <row r="105" spans="1:26" x14ac:dyDescent="0.25">
      <c r="A105" s="98" t="s">
        <v>229</v>
      </c>
      <c r="B105" s="99">
        <v>5455.2929690000001</v>
      </c>
      <c r="C105" s="99">
        <v>5855.866943</v>
      </c>
      <c r="D105" s="99">
        <v>6269.6198729999996</v>
      </c>
      <c r="E105" s="99">
        <v>6691.205078</v>
      </c>
      <c r="F105" s="99">
        <v>7109.5698240000002</v>
      </c>
      <c r="G105" s="99">
        <v>4770.63501</v>
      </c>
      <c r="H105" s="99">
        <v>5141.9880370000001</v>
      </c>
      <c r="I105" s="99">
        <v>5521.9953610000002</v>
      </c>
      <c r="J105" s="99">
        <v>5907.1918949999999</v>
      </c>
      <c r="K105" s="99">
        <v>6292.9528810000002</v>
      </c>
      <c r="L105" s="99">
        <v>6677.6000979999999</v>
      </c>
      <c r="M105" s="99">
        <v>7073.7746580000003</v>
      </c>
      <c r="N105" s="99">
        <v>7479.3315430000002</v>
      </c>
      <c r="O105" s="99">
        <v>7895.2395020000004</v>
      </c>
      <c r="P105" s="99">
        <v>8325.9880369999992</v>
      </c>
      <c r="Q105" s="99">
        <v>8772.2548829999996</v>
      </c>
      <c r="R105" s="98"/>
      <c r="S105" s="98"/>
      <c r="T105" s="98"/>
      <c r="U105" s="98"/>
      <c r="V105" s="98"/>
      <c r="W105" s="98"/>
      <c r="X105" s="98"/>
      <c r="Y105" s="98"/>
      <c r="Z105" s="98"/>
    </row>
    <row r="106" spans="1:26" x14ac:dyDescent="0.25">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spans="1:26" x14ac:dyDescent="0.25">
      <c r="A107" s="100" t="s">
        <v>247</v>
      </c>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spans="1:26" x14ac:dyDescent="0.25">
      <c r="A108" s="98" t="s">
        <v>227</v>
      </c>
      <c r="B108" s="99">
        <v>2920.3754880000001</v>
      </c>
      <c r="C108" s="99">
        <v>3123.7148440000001</v>
      </c>
      <c r="D108" s="99">
        <v>3336.8107909999999</v>
      </c>
      <c r="E108" s="99">
        <v>3558.251953</v>
      </c>
      <c r="F108" s="99">
        <v>3786.4736330000001</v>
      </c>
      <c r="G108" s="99">
        <v>2201.8708499999998</v>
      </c>
      <c r="H108" s="99">
        <v>2397.4340820000002</v>
      </c>
      <c r="I108" s="99">
        <v>2600.1704100000002</v>
      </c>
      <c r="J108" s="99">
        <v>2807.6633299999999</v>
      </c>
      <c r="K108" s="99">
        <v>3015.4711910000001</v>
      </c>
      <c r="L108" s="99">
        <v>3221.435547</v>
      </c>
      <c r="M108" s="99">
        <v>3435.8598630000001</v>
      </c>
      <c r="N108" s="99">
        <v>3657.044922</v>
      </c>
      <c r="O108" s="99">
        <v>3883.9448240000002</v>
      </c>
      <c r="P108" s="99">
        <v>4116.5302730000003</v>
      </c>
      <c r="Q108" s="99">
        <v>4354.1777339999999</v>
      </c>
      <c r="R108" s="98"/>
      <c r="S108" s="98"/>
      <c r="T108" s="98"/>
      <c r="U108" s="98"/>
      <c r="V108" s="98"/>
      <c r="W108" s="98"/>
      <c r="X108" s="98"/>
      <c r="Y108" s="98"/>
      <c r="Z108" s="98"/>
    </row>
    <row r="109" spans="1:26" x14ac:dyDescent="0.25">
      <c r="A109" s="98" t="s">
        <v>228</v>
      </c>
      <c r="B109" s="99">
        <v>2895.123779</v>
      </c>
      <c r="C109" s="99">
        <v>3102.1047359999998</v>
      </c>
      <c r="D109" s="99">
        <v>3319.6948240000002</v>
      </c>
      <c r="E109" s="99">
        <v>3546.2109380000002</v>
      </c>
      <c r="F109" s="99">
        <v>3779.665039</v>
      </c>
      <c r="G109" s="99">
        <v>2138.421875</v>
      </c>
      <c r="H109" s="99">
        <v>2337.0683589999999</v>
      </c>
      <c r="I109" s="99">
        <v>2543.4868160000001</v>
      </c>
      <c r="J109" s="99">
        <v>2755.0920409999999</v>
      </c>
      <c r="K109" s="99">
        <v>2967.1291500000002</v>
      </c>
      <c r="L109" s="99">
        <v>3177.1657709999999</v>
      </c>
      <c r="M109" s="99">
        <v>3395.7770999999998</v>
      </c>
      <c r="N109" s="99">
        <v>3621.7236330000001</v>
      </c>
      <c r="O109" s="99">
        <v>3853.6252439999998</v>
      </c>
      <c r="P109" s="99">
        <v>4090.898193</v>
      </c>
      <c r="Q109" s="99">
        <v>4332.6005859999996</v>
      </c>
      <c r="R109" s="98"/>
      <c r="S109" s="98"/>
      <c r="T109" s="98"/>
      <c r="U109" s="98"/>
      <c r="V109" s="98"/>
      <c r="W109" s="98"/>
      <c r="X109" s="98"/>
      <c r="Y109" s="98"/>
      <c r="Z109" s="98"/>
    </row>
    <row r="110" spans="1:26" x14ac:dyDescent="0.25">
      <c r="A110" s="98" t="s">
        <v>229</v>
      </c>
      <c r="B110" s="99">
        <v>5815.4992679999996</v>
      </c>
      <c r="C110" s="99">
        <v>6225.8195800000003</v>
      </c>
      <c r="D110" s="99">
        <v>6656.505615</v>
      </c>
      <c r="E110" s="99">
        <v>7104.4628910000001</v>
      </c>
      <c r="F110" s="99">
        <v>7566.138672</v>
      </c>
      <c r="G110" s="99">
        <v>4340.2927250000002</v>
      </c>
      <c r="H110" s="99">
        <v>4734.5024409999996</v>
      </c>
      <c r="I110" s="99">
        <v>5143.6572269999997</v>
      </c>
      <c r="J110" s="99">
        <v>5562.7553710000002</v>
      </c>
      <c r="K110" s="99">
        <v>5982.6003419999997</v>
      </c>
      <c r="L110" s="99">
        <v>6398.601318</v>
      </c>
      <c r="M110" s="99">
        <v>6831.6369629999999</v>
      </c>
      <c r="N110" s="99">
        <v>7278.7685549999997</v>
      </c>
      <c r="O110" s="99">
        <v>7737.570068</v>
      </c>
      <c r="P110" s="99">
        <v>8207.4284669999997</v>
      </c>
      <c r="Q110" s="99">
        <v>8686.7783199999994</v>
      </c>
      <c r="R110" s="98"/>
      <c r="S110" s="98"/>
      <c r="T110" s="98"/>
      <c r="U110" s="98"/>
      <c r="V110" s="98"/>
      <c r="W110" s="98"/>
      <c r="X110" s="98"/>
      <c r="Y110" s="98"/>
      <c r="Z110" s="98"/>
    </row>
    <row r="111" spans="1:26" x14ac:dyDescent="0.25">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spans="1:26" x14ac:dyDescent="0.25">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spans="1:26" x14ac:dyDescent="0.25">
      <c r="A113" s="100" t="s">
        <v>248</v>
      </c>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spans="1:26" x14ac:dyDescent="0.25">
      <c r="A114" s="98" t="s">
        <v>227</v>
      </c>
      <c r="B114" s="99">
        <v>73657.523440000004</v>
      </c>
      <c r="C114" s="99">
        <v>74875.242190000004</v>
      </c>
      <c r="D114" s="99">
        <v>76103.625</v>
      </c>
      <c r="E114" s="99">
        <v>77299.078129999994</v>
      </c>
      <c r="F114" s="99">
        <v>78346.40625</v>
      </c>
      <c r="G114" s="99">
        <v>69079.625</v>
      </c>
      <c r="H114" s="99">
        <v>69994.28125</v>
      </c>
      <c r="I114" s="99">
        <v>70849.070309999996</v>
      </c>
      <c r="J114" s="99">
        <v>71578.867190000004</v>
      </c>
      <c r="K114" s="99">
        <v>72103.171879999994</v>
      </c>
      <c r="L114" s="99">
        <v>72407.648440000004</v>
      </c>
      <c r="M114" s="99">
        <v>72752.335940000004</v>
      </c>
      <c r="N114" s="99">
        <v>73007.335940000004</v>
      </c>
      <c r="O114" s="99">
        <v>73177.890629999994</v>
      </c>
      <c r="P114" s="99">
        <v>73250.796879999994</v>
      </c>
      <c r="Q114" s="99">
        <v>73234.585940000004</v>
      </c>
      <c r="R114" s="98"/>
      <c r="S114" s="98"/>
      <c r="T114" s="98"/>
      <c r="U114" s="98"/>
      <c r="V114" s="98"/>
      <c r="W114" s="98"/>
      <c r="X114" s="98"/>
      <c r="Y114" s="98"/>
      <c r="Z114" s="98"/>
    </row>
    <row r="115" spans="1:26" x14ac:dyDescent="0.25">
      <c r="A115" s="98" t="s">
        <v>228</v>
      </c>
      <c r="B115" s="99">
        <v>77792.398440000004</v>
      </c>
      <c r="C115" s="99">
        <v>79082.28125</v>
      </c>
      <c r="D115" s="99">
        <v>80385.351559999996</v>
      </c>
      <c r="E115" s="99">
        <v>81643.78125</v>
      </c>
      <c r="F115" s="99">
        <v>82715.367190000004</v>
      </c>
      <c r="G115" s="99">
        <v>72531.859379999994</v>
      </c>
      <c r="H115" s="99">
        <v>73423.21875</v>
      </c>
      <c r="I115" s="99">
        <v>74227.195309999996</v>
      </c>
      <c r="J115" s="99">
        <v>74906.820309999996</v>
      </c>
      <c r="K115" s="99">
        <v>75403.773440000004</v>
      </c>
      <c r="L115" s="99">
        <v>75709.835940000004</v>
      </c>
      <c r="M115" s="99">
        <v>76033.054690000004</v>
      </c>
      <c r="N115" s="99">
        <v>76294.140629999994</v>
      </c>
      <c r="O115" s="99">
        <v>76437.773440000004</v>
      </c>
      <c r="P115" s="99">
        <v>76466.53125</v>
      </c>
      <c r="Q115" s="99">
        <v>76396.976559999996</v>
      </c>
      <c r="R115" s="98"/>
      <c r="S115" s="98"/>
      <c r="T115" s="98"/>
      <c r="U115" s="98"/>
      <c r="V115" s="98"/>
      <c r="W115" s="98"/>
      <c r="X115" s="98"/>
      <c r="Y115" s="98"/>
      <c r="Z115" s="98"/>
    </row>
    <row r="116" spans="1:26" x14ac:dyDescent="0.25">
      <c r="A116" s="98" t="s">
        <v>229</v>
      </c>
      <c r="B116" s="99">
        <v>151449.92189999999</v>
      </c>
      <c r="C116" s="99">
        <v>153957.52340000001</v>
      </c>
      <c r="D116" s="99">
        <v>156488.97659999999</v>
      </c>
      <c r="E116" s="99">
        <v>158942.85939999999</v>
      </c>
      <c r="F116" s="99">
        <v>161061.77340000001</v>
      </c>
      <c r="G116" s="99">
        <v>141611.48439999999</v>
      </c>
      <c r="H116" s="99">
        <v>143417.5</v>
      </c>
      <c r="I116" s="99">
        <v>145076.26560000001</v>
      </c>
      <c r="J116" s="99">
        <v>146485.6875</v>
      </c>
      <c r="K116" s="99">
        <v>147506.94529999999</v>
      </c>
      <c r="L116" s="99">
        <v>148117.48439999999</v>
      </c>
      <c r="M116" s="99">
        <v>148785.39060000001</v>
      </c>
      <c r="N116" s="99">
        <v>149301.47659999999</v>
      </c>
      <c r="O116" s="99">
        <v>149615.66409999999</v>
      </c>
      <c r="P116" s="99">
        <v>149717.32810000001</v>
      </c>
      <c r="Q116" s="99">
        <v>149631.5625</v>
      </c>
      <c r="R116" s="98"/>
      <c r="S116" s="98"/>
      <c r="T116" s="98"/>
      <c r="U116" s="98"/>
      <c r="V116" s="98"/>
      <c r="W116" s="98"/>
      <c r="X116" s="98"/>
      <c r="Y116" s="98"/>
      <c r="Z116" s="98"/>
    </row>
    <row r="117" spans="1:26" x14ac:dyDescent="0.25">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spans="1:26" x14ac:dyDescent="0.25">
      <c r="A118" s="100" t="s">
        <v>249</v>
      </c>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spans="1:26" x14ac:dyDescent="0.25">
      <c r="A119" s="98" t="s">
        <v>227</v>
      </c>
      <c r="B119" s="99">
        <v>12815.10254</v>
      </c>
      <c r="C119" s="99">
        <v>13329.42871</v>
      </c>
      <c r="D119" s="99">
        <v>13866.329100000001</v>
      </c>
      <c r="E119" s="99">
        <v>14423.56445</v>
      </c>
      <c r="F119" s="99">
        <v>15000.24512</v>
      </c>
      <c r="G119" s="99">
        <v>10654.228520000001</v>
      </c>
      <c r="H119" s="99">
        <v>11182.121090000001</v>
      </c>
      <c r="I119" s="99">
        <v>11729.17676</v>
      </c>
      <c r="J119" s="99">
        <v>12290.44922</v>
      </c>
      <c r="K119" s="99">
        <v>12857.51074</v>
      </c>
      <c r="L119" s="99">
        <v>13423.44629</v>
      </c>
      <c r="M119" s="99">
        <v>13999.624019999999</v>
      </c>
      <c r="N119" s="99">
        <v>14585.139649999999</v>
      </c>
      <c r="O119" s="99">
        <v>15169.492190000001</v>
      </c>
      <c r="P119" s="99">
        <v>15735.424800000001</v>
      </c>
      <c r="Q119" s="99">
        <v>16277.742190000001</v>
      </c>
      <c r="R119" s="98"/>
      <c r="S119" s="98"/>
      <c r="T119" s="98"/>
      <c r="U119" s="98"/>
      <c r="V119" s="98"/>
      <c r="W119" s="98"/>
      <c r="X119" s="98"/>
      <c r="Y119" s="98"/>
      <c r="Z119" s="98"/>
    </row>
    <row r="120" spans="1:26" x14ac:dyDescent="0.25">
      <c r="A120" s="98" t="s">
        <v>228</v>
      </c>
      <c r="B120" s="99">
        <v>12713.974609999999</v>
      </c>
      <c r="C120" s="99">
        <v>13234.849609999999</v>
      </c>
      <c r="D120" s="99">
        <v>13775.447270000001</v>
      </c>
      <c r="E120" s="99">
        <v>14336.02637</v>
      </c>
      <c r="F120" s="99">
        <v>14922.427729999999</v>
      </c>
      <c r="G120" s="99">
        <v>10403.08203</v>
      </c>
      <c r="H120" s="99">
        <v>10941.641600000001</v>
      </c>
      <c r="I120" s="99">
        <v>11499.755859999999</v>
      </c>
      <c r="J120" s="99">
        <v>12072.226559999999</v>
      </c>
      <c r="K120" s="99">
        <v>12648.382809999999</v>
      </c>
      <c r="L120" s="99">
        <v>13220.668949999999</v>
      </c>
      <c r="M120" s="99">
        <v>13805.05566</v>
      </c>
      <c r="N120" s="99">
        <v>14399.471680000001</v>
      </c>
      <c r="O120" s="99">
        <v>14994.700199999999</v>
      </c>
      <c r="P120" s="99">
        <v>15576.90625</v>
      </c>
      <c r="Q120" s="99">
        <v>16140.93066</v>
      </c>
      <c r="R120" s="98"/>
      <c r="S120" s="98"/>
      <c r="T120" s="98"/>
      <c r="U120" s="98"/>
      <c r="V120" s="98"/>
      <c r="W120" s="98"/>
      <c r="X120" s="98"/>
      <c r="Y120" s="98"/>
      <c r="Z120" s="98"/>
    </row>
    <row r="121" spans="1:26" x14ac:dyDescent="0.25">
      <c r="A121" s="98" t="s">
        <v>229</v>
      </c>
      <c r="B121" s="99">
        <v>25529.077150000001</v>
      </c>
      <c r="C121" s="99">
        <v>26564.278320000001</v>
      </c>
      <c r="D121" s="99">
        <v>27641.77637</v>
      </c>
      <c r="E121" s="99">
        <v>28759.590820000001</v>
      </c>
      <c r="F121" s="99">
        <v>29922.672849999999</v>
      </c>
      <c r="G121" s="99">
        <v>21057.310549999998</v>
      </c>
      <c r="H121" s="99">
        <v>22123.762699999999</v>
      </c>
      <c r="I121" s="99">
        <v>23228.93262</v>
      </c>
      <c r="J121" s="99">
        <v>24362.675780000001</v>
      </c>
      <c r="K121" s="99">
        <v>25505.893550000001</v>
      </c>
      <c r="L121" s="99">
        <v>26644.115229999999</v>
      </c>
      <c r="M121" s="99">
        <v>27804.679690000001</v>
      </c>
      <c r="N121" s="99">
        <v>28984.61133</v>
      </c>
      <c r="O121" s="99">
        <v>30164.19238</v>
      </c>
      <c r="P121" s="99">
        <v>31312.331050000001</v>
      </c>
      <c r="Q121" s="99">
        <v>32418.672849999999</v>
      </c>
      <c r="R121" s="98"/>
      <c r="S121" s="98"/>
      <c r="T121" s="98"/>
      <c r="U121" s="98"/>
      <c r="V121" s="98"/>
      <c r="W121" s="98"/>
      <c r="X121" s="98"/>
      <c r="Y121" s="98"/>
      <c r="Z121" s="98"/>
    </row>
    <row r="122" spans="1:26" x14ac:dyDescent="0.25">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spans="1:26" x14ac:dyDescent="0.25">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spans="1:26" x14ac:dyDescent="0.25">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spans="1:26" x14ac:dyDescent="0.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spans="1:26" x14ac:dyDescent="0.25">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spans="1:26" x14ac:dyDescent="0.25">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spans="1:26" x14ac:dyDescent="0.25">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spans="1:26" x14ac:dyDescent="0.25">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spans="1:26" x14ac:dyDescent="0.25">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spans="1:26" x14ac:dyDescent="0.25">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spans="1:26" x14ac:dyDescent="0.25">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spans="1:26" x14ac:dyDescent="0.25">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spans="1:26" x14ac:dyDescent="0.25">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spans="1:26" x14ac:dyDescent="0.2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spans="1:26" x14ac:dyDescent="0.25">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spans="1:26" x14ac:dyDescent="0.25">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spans="1:26" x14ac:dyDescent="0.25">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spans="1:26" x14ac:dyDescent="0.25">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spans="1:26" x14ac:dyDescent="0.25">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spans="1:26" x14ac:dyDescent="0.25">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spans="1:26" x14ac:dyDescent="0.25">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spans="1:26" x14ac:dyDescent="0.25">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spans="1:26" x14ac:dyDescent="0.25">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spans="1:26" x14ac:dyDescent="0.2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spans="1:26" x14ac:dyDescent="0.25">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spans="1:26" x14ac:dyDescent="0.25">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spans="1:26" x14ac:dyDescent="0.25">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spans="1:26" x14ac:dyDescent="0.25">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spans="1:26" x14ac:dyDescent="0.25">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spans="1:26" x14ac:dyDescent="0.25">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spans="1:26" x14ac:dyDescent="0.25">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spans="1:26" x14ac:dyDescent="0.25">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spans="1:26" x14ac:dyDescent="0.25">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spans="1:26" x14ac:dyDescent="0.2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spans="1:26" x14ac:dyDescent="0.25">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spans="1:26" x14ac:dyDescent="0.25">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spans="1:26" x14ac:dyDescent="0.25">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spans="1:26" x14ac:dyDescent="0.25">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spans="1:26" x14ac:dyDescent="0.25">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spans="1:26" x14ac:dyDescent="0.25">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spans="1:26" x14ac:dyDescent="0.25">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spans="1:26" x14ac:dyDescent="0.25">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spans="1:26" x14ac:dyDescent="0.25">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spans="1:26" x14ac:dyDescent="0.2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spans="1:26" x14ac:dyDescent="0.25">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spans="1:26" x14ac:dyDescent="0.25">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spans="1:26" x14ac:dyDescent="0.25">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spans="1:26" x14ac:dyDescent="0.25">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spans="1:26" x14ac:dyDescent="0.25">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spans="1:26" x14ac:dyDescent="0.25">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spans="1:26" x14ac:dyDescent="0.25">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spans="1:26" x14ac:dyDescent="0.25">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spans="1:26" x14ac:dyDescent="0.25">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spans="1:26" x14ac:dyDescent="0.2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spans="1:26" x14ac:dyDescent="0.25">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spans="1:26" x14ac:dyDescent="0.25">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spans="1:26" x14ac:dyDescent="0.25">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spans="1:26" x14ac:dyDescent="0.25">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spans="1:26" x14ac:dyDescent="0.25">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spans="1:26" x14ac:dyDescent="0.25">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spans="1:26" x14ac:dyDescent="0.25">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spans="1:26" x14ac:dyDescent="0.25">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spans="1:26" x14ac:dyDescent="0.25">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spans="1:26" x14ac:dyDescent="0.2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spans="1:26" x14ac:dyDescent="0.25">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spans="1:26" x14ac:dyDescent="0.25">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spans="1:26" x14ac:dyDescent="0.25">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spans="1:26" x14ac:dyDescent="0.25">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spans="1:26" x14ac:dyDescent="0.25">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spans="1:26" x14ac:dyDescent="0.25">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spans="1:26" x14ac:dyDescent="0.25">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spans="1:26" x14ac:dyDescent="0.25">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spans="1:26" x14ac:dyDescent="0.25">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spans="1:26" x14ac:dyDescent="0.2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spans="1:26" x14ac:dyDescent="0.25">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spans="1:26" x14ac:dyDescent="0.25">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spans="1:26" x14ac:dyDescent="0.25">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spans="1:26" x14ac:dyDescent="0.25">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spans="1:26" x14ac:dyDescent="0.25">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spans="1:26" x14ac:dyDescent="0.25">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spans="1:26" x14ac:dyDescent="0.25">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spans="1:26" x14ac:dyDescent="0.25">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spans="1:26" x14ac:dyDescent="0.25">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spans="1:26" x14ac:dyDescent="0.2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spans="1:26" x14ac:dyDescent="0.25">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spans="1:26" x14ac:dyDescent="0.25">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spans="1:26" x14ac:dyDescent="0.25">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spans="1:26" x14ac:dyDescent="0.25">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spans="1:26" x14ac:dyDescent="0.25">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spans="1:26" x14ac:dyDescent="0.25">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spans="1:26" x14ac:dyDescent="0.25">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spans="1:26" x14ac:dyDescent="0.25">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spans="1:26" x14ac:dyDescent="0.25">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spans="1:26" x14ac:dyDescent="0.2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spans="1:26" x14ac:dyDescent="0.25">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spans="1:26" x14ac:dyDescent="0.25">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spans="1:26" x14ac:dyDescent="0.25">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spans="1:26" x14ac:dyDescent="0.25">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spans="1:26" x14ac:dyDescent="0.25">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spans="1:26" x14ac:dyDescent="0.25">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spans="1:26" x14ac:dyDescent="0.25">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spans="1:26" x14ac:dyDescent="0.25">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spans="1:26" x14ac:dyDescent="0.25">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spans="1:26" x14ac:dyDescent="0.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spans="1:26" x14ac:dyDescent="0.25">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spans="1:26" x14ac:dyDescent="0.25">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spans="1:26" x14ac:dyDescent="0.25">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spans="1:26" x14ac:dyDescent="0.25">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spans="1:26" x14ac:dyDescent="0.25">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spans="1:26" x14ac:dyDescent="0.25">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spans="1:26" x14ac:dyDescent="0.25">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spans="1:26" x14ac:dyDescent="0.25">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spans="1:26" x14ac:dyDescent="0.25">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spans="1:26" x14ac:dyDescent="0.2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spans="1:26" x14ac:dyDescent="0.25">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spans="1:26" x14ac:dyDescent="0.25">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spans="1:26" x14ac:dyDescent="0.25">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spans="1:26" x14ac:dyDescent="0.25">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spans="1:26" x14ac:dyDescent="0.25">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spans="1:26" x14ac:dyDescent="0.25">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spans="1:26" x14ac:dyDescent="0.25">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spans="1:26" x14ac:dyDescent="0.25">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spans="1:26" x14ac:dyDescent="0.25">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spans="1:26" x14ac:dyDescent="0.2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spans="1:26" x14ac:dyDescent="0.25">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spans="1:26" x14ac:dyDescent="0.25">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spans="1:26" x14ac:dyDescent="0.25">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spans="1:26" x14ac:dyDescent="0.25">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spans="1:26" x14ac:dyDescent="0.25">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spans="1:26" x14ac:dyDescent="0.25">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spans="1:26" x14ac:dyDescent="0.25">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spans="1:26" x14ac:dyDescent="0.25">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spans="1:26" x14ac:dyDescent="0.25">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spans="1:26" x14ac:dyDescent="0.2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spans="1:26" x14ac:dyDescent="0.25">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spans="1:26" x14ac:dyDescent="0.25">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spans="1:26" x14ac:dyDescent="0.25">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spans="1:26" x14ac:dyDescent="0.25">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spans="1:26" x14ac:dyDescent="0.25">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spans="1:26" x14ac:dyDescent="0.25">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spans="1:26" x14ac:dyDescent="0.25">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spans="1:26" x14ac:dyDescent="0.25">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spans="1:26" x14ac:dyDescent="0.25">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spans="1:26" x14ac:dyDescent="0.2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spans="1:26" x14ac:dyDescent="0.25">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spans="1:26" x14ac:dyDescent="0.25">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spans="1:26" x14ac:dyDescent="0.25">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spans="1:26" x14ac:dyDescent="0.25">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spans="1:26" x14ac:dyDescent="0.25">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spans="1:26" x14ac:dyDescent="0.25">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spans="1:26" x14ac:dyDescent="0.25">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spans="1:26" x14ac:dyDescent="0.25">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spans="1:26" x14ac:dyDescent="0.25">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spans="1:26" x14ac:dyDescent="0.2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spans="1:26" x14ac:dyDescent="0.25">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spans="1:26" x14ac:dyDescent="0.25">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spans="1:26" x14ac:dyDescent="0.25">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spans="1:26" x14ac:dyDescent="0.25">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spans="1:26" x14ac:dyDescent="0.25">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spans="1:26" x14ac:dyDescent="0.25">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spans="1:26" x14ac:dyDescent="0.25">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spans="1:26" x14ac:dyDescent="0.25">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spans="1:26" x14ac:dyDescent="0.25">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spans="1:26" x14ac:dyDescent="0.2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spans="1:26" x14ac:dyDescent="0.25">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spans="1:26" x14ac:dyDescent="0.25">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spans="1:26" x14ac:dyDescent="0.25">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spans="1:26" x14ac:dyDescent="0.25">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spans="1:26" x14ac:dyDescent="0.25">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spans="1:26" x14ac:dyDescent="0.25">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spans="1:26" x14ac:dyDescent="0.25">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spans="1:26" x14ac:dyDescent="0.25">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spans="1:26" x14ac:dyDescent="0.25">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spans="1:26" x14ac:dyDescent="0.2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spans="1:26" x14ac:dyDescent="0.25">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spans="1:26" x14ac:dyDescent="0.25">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spans="1:26" x14ac:dyDescent="0.25">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spans="1:26" x14ac:dyDescent="0.25">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spans="1:26" x14ac:dyDescent="0.25">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spans="1:26" x14ac:dyDescent="0.25">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spans="1:26" x14ac:dyDescent="0.25">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spans="1:26" x14ac:dyDescent="0.25">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spans="1:26" x14ac:dyDescent="0.25">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spans="1:26" x14ac:dyDescent="0.2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spans="1:26" x14ac:dyDescent="0.25">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spans="1:26" x14ac:dyDescent="0.25">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spans="1:26" x14ac:dyDescent="0.25">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spans="1:26" x14ac:dyDescent="0.25">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spans="1:26" x14ac:dyDescent="0.25">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spans="1:26" x14ac:dyDescent="0.25">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spans="1:26" x14ac:dyDescent="0.25">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spans="1:26" x14ac:dyDescent="0.25">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spans="1:26" x14ac:dyDescent="0.25">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spans="1:26" x14ac:dyDescent="0.2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spans="1:26" x14ac:dyDescent="0.25">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spans="1:26" x14ac:dyDescent="0.25">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spans="1:26" x14ac:dyDescent="0.25">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spans="1:26" x14ac:dyDescent="0.25">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spans="1:26" x14ac:dyDescent="0.25">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spans="1:26" x14ac:dyDescent="0.25">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spans="1:26" x14ac:dyDescent="0.25">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spans="1:26" x14ac:dyDescent="0.25">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spans="1:26" x14ac:dyDescent="0.25">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spans="1:26" x14ac:dyDescent="0.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spans="1:26" x14ac:dyDescent="0.25">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spans="1:26" x14ac:dyDescent="0.25">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spans="1:26" x14ac:dyDescent="0.25">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spans="1:26" x14ac:dyDescent="0.25">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spans="1:26" x14ac:dyDescent="0.25">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spans="1:26" x14ac:dyDescent="0.25">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spans="1:26" x14ac:dyDescent="0.25">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spans="1:26" x14ac:dyDescent="0.25">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spans="1:26" x14ac:dyDescent="0.25">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spans="1:26" x14ac:dyDescent="0.2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spans="1:26" x14ac:dyDescent="0.25">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spans="1:26" x14ac:dyDescent="0.25">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spans="1:26" x14ac:dyDescent="0.25">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spans="1:26" x14ac:dyDescent="0.25">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spans="1:26" x14ac:dyDescent="0.25">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spans="1:26" x14ac:dyDescent="0.25">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spans="1:26" x14ac:dyDescent="0.25">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spans="1:26" x14ac:dyDescent="0.25">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spans="1:26" x14ac:dyDescent="0.25">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spans="1:26" x14ac:dyDescent="0.2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spans="1:26" x14ac:dyDescent="0.25">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spans="1:26" x14ac:dyDescent="0.25">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spans="1:26" x14ac:dyDescent="0.25">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spans="1:26" x14ac:dyDescent="0.25">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spans="1:26" x14ac:dyDescent="0.25">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spans="1:26" x14ac:dyDescent="0.25">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spans="1:26" x14ac:dyDescent="0.25">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spans="1:26" x14ac:dyDescent="0.25">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spans="1:26" x14ac:dyDescent="0.25">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spans="1:26" x14ac:dyDescent="0.2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spans="1:26" x14ac:dyDescent="0.25">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spans="1:26" x14ac:dyDescent="0.25">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spans="1:26" x14ac:dyDescent="0.25">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spans="1:26" x14ac:dyDescent="0.25">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spans="1:26" x14ac:dyDescent="0.25">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spans="1:26" x14ac:dyDescent="0.25">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spans="1:26" x14ac:dyDescent="0.25">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spans="1:26" x14ac:dyDescent="0.25">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spans="1:26" x14ac:dyDescent="0.25">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spans="1:26" x14ac:dyDescent="0.2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spans="1:26" x14ac:dyDescent="0.25">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spans="1:26" x14ac:dyDescent="0.25">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spans="1:26" x14ac:dyDescent="0.25">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spans="1:26" x14ac:dyDescent="0.25">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spans="1:26" x14ac:dyDescent="0.25">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spans="1:26" x14ac:dyDescent="0.25">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spans="1:26" x14ac:dyDescent="0.25">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spans="1:26" x14ac:dyDescent="0.25">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spans="1:26" x14ac:dyDescent="0.25">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spans="1:26" x14ac:dyDescent="0.2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spans="1:26" x14ac:dyDescent="0.25">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spans="1:26" x14ac:dyDescent="0.25">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spans="1:26" x14ac:dyDescent="0.25">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spans="1:26" x14ac:dyDescent="0.25">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spans="1:26" x14ac:dyDescent="0.25">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spans="1:26" x14ac:dyDescent="0.25">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spans="1:26" x14ac:dyDescent="0.25">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spans="1:26" x14ac:dyDescent="0.25">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spans="1:26" x14ac:dyDescent="0.25">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spans="1:26" x14ac:dyDescent="0.2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spans="1:26" x14ac:dyDescent="0.25">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spans="1:26" x14ac:dyDescent="0.25">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spans="1:26" x14ac:dyDescent="0.25">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spans="1:26" x14ac:dyDescent="0.25">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spans="1:26" x14ac:dyDescent="0.25">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spans="1:26" x14ac:dyDescent="0.25">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spans="1:26" x14ac:dyDescent="0.25">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spans="1:26" x14ac:dyDescent="0.25">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spans="1:26" x14ac:dyDescent="0.25">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spans="1:26" x14ac:dyDescent="0.2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spans="1:26" x14ac:dyDescent="0.25">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spans="1:26" x14ac:dyDescent="0.25">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spans="1:26" x14ac:dyDescent="0.25">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spans="1:26" x14ac:dyDescent="0.25">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spans="1:26" x14ac:dyDescent="0.25">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spans="1:26" x14ac:dyDescent="0.25">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spans="1:26" x14ac:dyDescent="0.25">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spans="1:26" x14ac:dyDescent="0.25">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spans="1:26" x14ac:dyDescent="0.25">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spans="1:26" x14ac:dyDescent="0.2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spans="1:26" x14ac:dyDescent="0.25">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spans="1:26" x14ac:dyDescent="0.25">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spans="1:26" x14ac:dyDescent="0.25">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spans="1:26" x14ac:dyDescent="0.25">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spans="1:26" x14ac:dyDescent="0.25">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spans="1:26" x14ac:dyDescent="0.25">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spans="1:26" x14ac:dyDescent="0.25">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spans="1:26" x14ac:dyDescent="0.25">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spans="1:26" x14ac:dyDescent="0.25">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spans="1:26" x14ac:dyDescent="0.2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spans="1:26" x14ac:dyDescent="0.25">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spans="1:26" x14ac:dyDescent="0.25">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spans="1:26" x14ac:dyDescent="0.25">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spans="1:26" x14ac:dyDescent="0.25">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spans="1:26" x14ac:dyDescent="0.25">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spans="1:26" x14ac:dyDescent="0.25">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spans="1:26" x14ac:dyDescent="0.25">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spans="1:26" x14ac:dyDescent="0.25">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spans="1:26" x14ac:dyDescent="0.25">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spans="1:26" x14ac:dyDescent="0.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spans="1:26" x14ac:dyDescent="0.25">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spans="1:26" x14ac:dyDescent="0.25">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spans="1:26" x14ac:dyDescent="0.25">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spans="1:26" x14ac:dyDescent="0.25">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spans="1:26" x14ac:dyDescent="0.25">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spans="1:26" x14ac:dyDescent="0.25">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spans="1:26" x14ac:dyDescent="0.25">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spans="1:26" x14ac:dyDescent="0.25">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spans="1:26" x14ac:dyDescent="0.25">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spans="1:26" x14ac:dyDescent="0.2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spans="1:26" x14ac:dyDescent="0.25">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spans="1:26" x14ac:dyDescent="0.25">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spans="1:26" x14ac:dyDescent="0.25">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spans="1:26" x14ac:dyDescent="0.25">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spans="1:26" x14ac:dyDescent="0.25">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spans="1:26" x14ac:dyDescent="0.25">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spans="1:26" x14ac:dyDescent="0.25">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spans="1:26" x14ac:dyDescent="0.25">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spans="1:26" x14ac:dyDescent="0.25">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spans="1:26" x14ac:dyDescent="0.2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spans="1:26" x14ac:dyDescent="0.25">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spans="1:26" x14ac:dyDescent="0.25">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spans="1:26" x14ac:dyDescent="0.25">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spans="1:26" x14ac:dyDescent="0.25">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spans="1:26" x14ac:dyDescent="0.25">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spans="1:26" x14ac:dyDescent="0.25">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spans="1:26" x14ac:dyDescent="0.25">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spans="1:26" x14ac:dyDescent="0.25">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spans="1:26" x14ac:dyDescent="0.25">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spans="1:26" x14ac:dyDescent="0.2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spans="1:26" x14ac:dyDescent="0.25">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spans="1:26" x14ac:dyDescent="0.25">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spans="1:26" x14ac:dyDescent="0.25">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spans="1:26" x14ac:dyDescent="0.25">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spans="1:26" x14ac:dyDescent="0.25">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spans="1:26" x14ac:dyDescent="0.25">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spans="1:26" x14ac:dyDescent="0.25">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spans="1:26" x14ac:dyDescent="0.25">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spans="1:26" x14ac:dyDescent="0.25">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spans="1:26" x14ac:dyDescent="0.2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spans="1:26" x14ac:dyDescent="0.25">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spans="1:26" x14ac:dyDescent="0.25">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spans="1:26" x14ac:dyDescent="0.25">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spans="1:26" x14ac:dyDescent="0.25">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spans="1:26" x14ac:dyDescent="0.25">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spans="1:26" x14ac:dyDescent="0.25">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spans="1:26" x14ac:dyDescent="0.25">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spans="1:26" x14ac:dyDescent="0.25">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spans="1:26" x14ac:dyDescent="0.25">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spans="1:26" x14ac:dyDescent="0.2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spans="1:26" x14ac:dyDescent="0.25">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spans="1:26" x14ac:dyDescent="0.25">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spans="1:26" x14ac:dyDescent="0.25">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spans="1:26" x14ac:dyDescent="0.25">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spans="1:26" x14ac:dyDescent="0.25">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spans="1:26" x14ac:dyDescent="0.25">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spans="1:26" x14ac:dyDescent="0.25">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spans="1:26" x14ac:dyDescent="0.25">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spans="1:26" x14ac:dyDescent="0.25">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spans="1:26" x14ac:dyDescent="0.2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spans="1:26" x14ac:dyDescent="0.25">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spans="1:26" x14ac:dyDescent="0.25">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spans="1:26" x14ac:dyDescent="0.25">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spans="1:26" x14ac:dyDescent="0.25">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spans="1:26" x14ac:dyDescent="0.25">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spans="1:26" x14ac:dyDescent="0.25">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spans="1:26" x14ac:dyDescent="0.25">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spans="1:26" x14ac:dyDescent="0.25">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spans="1:26" x14ac:dyDescent="0.25">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spans="1:26" x14ac:dyDescent="0.2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spans="1:26" x14ac:dyDescent="0.25">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spans="1:26" x14ac:dyDescent="0.25">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spans="1:26" x14ac:dyDescent="0.25">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spans="1:26" x14ac:dyDescent="0.25">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spans="1:26" x14ac:dyDescent="0.25">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spans="1:26" x14ac:dyDescent="0.25">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spans="1:26" x14ac:dyDescent="0.25">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spans="1:26" x14ac:dyDescent="0.25">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spans="1:26" x14ac:dyDescent="0.25">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spans="1:26" x14ac:dyDescent="0.2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spans="1:26" x14ac:dyDescent="0.25">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spans="1:26" x14ac:dyDescent="0.25">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spans="1:26" x14ac:dyDescent="0.25">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spans="1:26" x14ac:dyDescent="0.25">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spans="1:26" x14ac:dyDescent="0.25">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spans="1:26" x14ac:dyDescent="0.25">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spans="1:26" x14ac:dyDescent="0.25">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spans="1:26" x14ac:dyDescent="0.25">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spans="1:26" x14ac:dyDescent="0.25">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spans="1:26" x14ac:dyDescent="0.2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spans="1:26" x14ac:dyDescent="0.25">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spans="1:26" x14ac:dyDescent="0.25">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spans="1:26" x14ac:dyDescent="0.25">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spans="1:26" x14ac:dyDescent="0.25">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spans="1:26" x14ac:dyDescent="0.25">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spans="1:26" x14ac:dyDescent="0.25">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spans="1:26" x14ac:dyDescent="0.25">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spans="1:26" x14ac:dyDescent="0.25">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spans="1:26" x14ac:dyDescent="0.25">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spans="1:26" x14ac:dyDescent="0.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spans="1:26" x14ac:dyDescent="0.25">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spans="1:26" x14ac:dyDescent="0.25">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spans="1:26" x14ac:dyDescent="0.25">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spans="1:26" x14ac:dyDescent="0.25">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spans="1:26" x14ac:dyDescent="0.25">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spans="1:26" x14ac:dyDescent="0.25">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spans="1:26" x14ac:dyDescent="0.25">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spans="1:26" x14ac:dyDescent="0.25">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spans="1:26" x14ac:dyDescent="0.25">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spans="1:26" x14ac:dyDescent="0.2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spans="1:26" x14ac:dyDescent="0.25">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spans="1:26" x14ac:dyDescent="0.25">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spans="1:26" x14ac:dyDescent="0.25">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spans="1:26" x14ac:dyDescent="0.25">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spans="1:26" x14ac:dyDescent="0.25">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spans="1:26" x14ac:dyDescent="0.25">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spans="1:26" x14ac:dyDescent="0.25">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spans="1:26" x14ac:dyDescent="0.25">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spans="1:26" x14ac:dyDescent="0.25">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spans="1:26" x14ac:dyDescent="0.2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spans="1:26" x14ac:dyDescent="0.25">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spans="1:26" x14ac:dyDescent="0.25">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spans="1:26" x14ac:dyDescent="0.25">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spans="1:26" x14ac:dyDescent="0.25">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spans="1:26" x14ac:dyDescent="0.25">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spans="1:26" x14ac:dyDescent="0.25">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spans="1:26" x14ac:dyDescent="0.25">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spans="1:26" x14ac:dyDescent="0.25">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spans="1:26" x14ac:dyDescent="0.25">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spans="1:26" x14ac:dyDescent="0.2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spans="1:26" x14ac:dyDescent="0.25">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spans="1:26" x14ac:dyDescent="0.25">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spans="1:26" x14ac:dyDescent="0.25">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spans="1:26" x14ac:dyDescent="0.25">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spans="1:26" x14ac:dyDescent="0.25">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spans="1:26" x14ac:dyDescent="0.25">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spans="1:26" x14ac:dyDescent="0.25">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spans="1:26" x14ac:dyDescent="0.25">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spans="1:26" x14ac:dyDescent="0.25">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spans="1:26" x14ac:dyDescent="0.2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spans="1:26" x14ac:dyDescent="0.25">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spans="1:26" x14ac:dyDescent="0.25">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spans="1:26" x14ac:dyDescent="0.25">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spans="1:26" x14ac:dyDescent="0.25">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spans="1:26" x14ac:dyDescent="0.25">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spans="1:26" x14ac:dyDescent="0.25">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spans="1:26" x14ac:dyDescent="0.25">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spans="1:26" x14ac:dyDescent="0.25">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spans="1:26" x14ac:dyDescent="0.25">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spans="1:26" x14ac:dyDescent="0.2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spans="1:26" x14ac:dyDescent="0.25">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spans="1:26" x14ac:dyDescent="0.25">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spans="1:26" x14ac:dyDescent="0.25">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spans="1:26" x14ac:dyDescent="0.25">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spans="1:26" x14ac:dyDescent="0.25">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spans="1:26" x14ac:dyDescent="0.25">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spans="1:26" x14ac:dyDescent="0.25">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spans="1:26" x14ac:dyDescent="0.25">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spans="1:26" x14ac:dyDescent="0.25">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spans="1:26" x14ac:dyDescent="0.2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spans="1:26" x14ac:dyDescent="0.25">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spans="1:26" x14ac:dyDescent="0.25">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spans="1:26" x14ac:dyDescent="0.25">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spans="1:26" x14ac:dyDescent="0.25">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spans="1:26" x14ac:dyDescent="0.25">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spans="1:26" x14ac:dyDescent="0.25">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spans="1:26" x14ac:dyDescent="0.25">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spans="1:26" x14ac:dyDescent="0.25">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spans="1:26" x14ac:dyDescent="0.25">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spans="1:26" x14ac:dyDescent="0.2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spans="1:26" x14ac:dyDescent="0.25">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spans="1:26" x14ac:dyDescent="0.25">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spans="1:26" x14ac:dyDescent="0.25">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spans="1:26" x14ac:dyDescent="0.25">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spans="1:26" x14ac:dyDescent="0.25">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spans="1:26" x14ac:dyDescent="0.25">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spans="1:26" x14ac:dyDescent="0.25">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spans="1:26" x14ac:dyDescent="0.25">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spans="1:26" x14ac:dyDescent="0.25">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spans="1:26" x14ac:dyDescent="0.2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spans="1:26" x14ac:dyDescent="0.25">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spans="1:26" x14ac:dyDescent="0.25">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spans="1:26" x14ac:dyDescent="0.25">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spans="1:26" x14ac:dyDescent="0.25">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spans="1:26" x14ac:dyDescent="0.25">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spans="1:26" x14ac:dyDescent="0.25">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spans="1:26" x14ac:dyDescent="0.25">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spans="1:26" x14ac:dyDescent="0.25">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spans="1:26" x14ac:dyDescent="0.25">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spans="1:26" x14ac:dyDescent="0.2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spans="1:26" x14ac:dyDescent="0.25">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spans="1:26" x14ac:dyDescent="0.25">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spans="1:26" x14ac:dyDescent="0.25">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spans="1:26" x14ac:dyDescent="0.25">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spans="1:26" x14ac:dyDescent="0.25">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spans="1:26" x14ac:dyDescent="0.25">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spans="1:26" x14ac:dyDescent="0.25">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spans="1:26" x14ac:dyDescent="0.25">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spans="1:26" x14ac:dyDescent="0.25">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spans="1:26" x14ac:dyDescent="0.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spans="1:26" x14ac:dyDescent="0.25">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spans="1:26" x14ac:dyDescent="0.25">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spans="1:26" x14ac:dyDescent="0.25">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spans="1:26" x14ac:dyDescent="0.25">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spans="1:26" x14ac:dyDescent="0.25">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spans="1:26" x14ac:dyDescent="0.25">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spans="1:26" x14ac:dyDescent="0.25">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spans="1:26" x14ac:dyDescent="0.25">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spans="1:26" x14ac:dyDescent="0.25">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spans="1:26" x14ac:dyDescent="0.2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spans="1:26" x14ac:dyDescent="0.25">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spans="1:26" x14ac:dyDescent="0.25">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spans="1:26" x14ac:dyDescent="0.25">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spans="1:26" x14ac:dyDescent="0.25">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spans="1:26" x14ac:dyDescent="0.25">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spans="1:26" x14ac:dyDescent="0.25">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spans="1:26" x14ac:dyDescent="0.25">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spans="1:26" x14ac:dyDescent="0.25">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spans="1:26" x14ac:dyDescent="0.25">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spans="1:26" x14ac:dyDescent="0.2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spans="1:26" x14ac:dyDescent="0.25">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spans="1:26" x14ac:dyDescent="0.25">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spans="1:26" x14ac:dyDescent="0.25">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spans="1:26" x14ac:dyDescent="0.25">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spans="1:26" x14ac:dyDescent="0.25">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spans="1:26" x14ac:dyDescent="0.25">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spans="1:26" x14ac:dyDescent="0.25">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spans="1:26" x14ac:dyDescent="0.25">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spans="1:26" x14ac:dyDescent="0.25">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spans="1:26" x14ac:dyDescent="0.2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spans="1:26" x14ac:dyDescent="0.25">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spans="1:26" x14ac:dyDescent="0.25">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spans="1:26" x14ac:dyDescent="0.25">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spans="1:26" x14ac:dyDescent="0.25">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spans="1:26" x14ac:dyDescent="0.25">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spans="1:26" x14ac:dyDescent="0.25">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spans="1:26" x14ac:dyDescent="0.25">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spans="1:26" x14ac:dyDescent="0.25">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spans="1:26" x14ac:dyDescent="0.25">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spans="1:26" x14ac:dyDescent="0.2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spans="1:26" x14ac:dyDescent="0.25">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spans="1:26" x14ac:dyDescent="0.25">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spans="1:26" x14ac:dyDescent="0.25">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spans="1:26" x14ac:dyDescent="0.25">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spans="1:26" x14ac:dyDescent="0.25">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spans="1:26" x14ac:dyDescent="0.25">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spans="1:26" x14ac:dyDescent="0.25">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spans="1:26" x14ac:dyDescent="0.25">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spans="1:26" x14ac:dyDescent="0.25">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spans="1:26" x14ac:dyDescent="0.2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spans="1:26" x14ac:dyDescent="0.25">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spans="1:26" x14ac:dyDescent="0.25">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spans="1:26" x14ac:dyDescent="0.25">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spans="1:26" x14ac:dyDescent="0.25">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spans="1:26" x14ac:dyDescent="0.25">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spans="1:26" x14ac:dyDescent="0.25">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spans="1:26" x14ac:dyDescent="0.25">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spans="1:26" x14ac:dyDescent="0.25">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spans="1:26" x14ac:dyDescent="0.25">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spans="1:26" x14ac:dyDescent="0.2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spans="1:26" x14ac:dyDescent="0.25">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spans="1:26" x14ac:dyDescent="0.25">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spans="1:26" x14ac:dyDescent="0.25">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spans="1:26" x14ac:dyDescent="0.25">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spans="1:26" x14ac:dyDescent="0.25">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spans="1:26" x14ac:dyDescent="0.25">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spans="1:26" x14ac:dyDescent="0.25">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spans="1:26" x14ac:dyDescent="0.25">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spans="1:26" x14ac:dyDescent="0.25">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spans="1:26" x14ac:dyDescent="0.2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spans="1:26" x14ac:dyDescent="0.25">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spans="1:26" x14ac:dyDescent="0.25">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spans="1:26" x14ac:dyDescent="0.25">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spans="1:26" x14ac:dyDescent="0.25">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spans="1:26" x14ac:dyDescent="0.25">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spans="1:26" x14ac:dyDescent="0.25">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spans="1:26" x14ac:dyDescent="0.25">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spans="1:26" x14ac:dyDescent="0.25">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spans="1:26" x14ac:dyDescent="0.25">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spans="1:26" x14ac:dyDescent="0.2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spans="1:26" x14ac:dyDescent="0.25">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spans="1:26" x14ac:dyDescent="0.25">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spans="1:26" x14ac:dyDescent="0.25">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spans="1:26" x14ac:dyDescent="0.25">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spans="1:26" x14ac:dyDescent="0.25">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spans="1:26" x14ac:dyDescent="0.25">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spans="1:26" x14ac:dyDescent="0.25">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spans="1:26" x14ac:dyDescent="0.25">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spans="1:26" x14ac:dyDescent="0.25">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spans="1:26" x14ac:dyDescent="0.2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spans="1:26" x14ac:dyDescent="0.25">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spans="1:26" x14ac:dyDescent="0.25">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spans="1:26" x14ac:dyDescent="0.25">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spans="1:26" x14ac:dyDescent="0.25">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spans="1:26" x14ac:dyDescent="0.25">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spans="1:26" x14ac:dyDescent="0.25">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spans="1:26" x14ac:dyDescent="0.25">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spans="1:26" x14ac:dyDescent="0.25">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spans="1:26" x14ac:dyDescent="0.25">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spans="1:26" x14ac:dyDescent="0.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spans="1:26" x14ac:dyDescent="0.25">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spans="1:26" x14ac:dyDescent="0.25">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spans="1:26" x14ac:dyDescent="0.25">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spans="1:26" x14ac:dyDescent="0.25">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spans="1:26" x14ac:dyDescent="0.25">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spans="1:26" x14ac:dyDescent="0.25">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spans="1:26" x14ac:dyDescent="0.25">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spans="1:26" x14ac:dyDescent="0.25">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spans="1:26" x14ac:dyDescent="0.25">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spans="1:26" x14ac:dyDescent="0.2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spans="1:26" x14ac:dyDescent="0.25">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spans="1:26" x14ac:dyDescent="0.25">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spans="1:26" x14ac:dyDescent="0.25">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spans="1:26" x14ac:dyDescent="0.25">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spans="1:26" x14ac:dyDescent="0.25">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spans="1:26" x14ac:dyDescent="0.25">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spans="1:26" x14ac:dyDescent="0.25">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spans="1:26" x14ac:dyDescent="0.25">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spans="1:26" x14ac:dyDescent="0.25">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spans="1:26" x14ac:dyDescent="0.2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spans="1:26" x14ac:dyDescent="0.25">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spans="1:26" x14ac:dyDescent="0.25">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spans="1:26" x14ac:dyDescent="0.25">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spans="1:26" x14ac:dyDescent="0.25">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spans="1:26" x14ac:dyDescent="0.25">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spans="1:26" x14ac:dyDescent="0.25">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spans="1:26" x14ac:dyDescent="0.25">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spans="1:26" x14ac:dyDescent="0.25">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spans="1:26" x14ac:dyDescent="0.25">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spans="1:26" x14ac:dyDescent="0.2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spans="1:26" x14ac:dyDescent="0.25">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spans="1:26" x14ac:dyDescent="0.25">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spans="1:26" x14ac:dyDescent="0.25">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spans="1:26" x14ac:dyDescent="0.25">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spans="1:26" x14ac:dyDescent="0.25">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spans="1:26" x14ac:dyDescent="0.25">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spans="1:26" x14ac:dyDescent="0.25">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spans="1:26" x14ac:dyDescent="0.25">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spans="1:26" x14ac:dyDescent="0.25">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spans="1:26" x14ac:dyDescent="0.2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spans="1:26" x14ac:dyDescent="0.25">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spans="1:26" x14ac:dyDescent="0.25">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spans="1:26" x14ac:dyDescent="0.25">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spans="1:26" x14ac:dyDescent="0.25">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spans="1:26" x14ac:dyDescent="0.25">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spans="1:26" x14ac:dyDescent="0.25">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spans="1:26" x14ac:dyDescent="0.25">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spans="1:26" x14ac:dyDescent="0.25">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spans="1:26" x14ac:dyDescent="0.25">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spans="1:26" x14ac:dyDescent="0.2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spans="1:26" x14ac:dyDescent="0.25">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spans="1:26" x14ac:dyDescent="0.25">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spans="1:26" x14ac:dyDescent="0.25">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spans="1:26" x14ac:dyDescent="0.25">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spans="1:26" x14ac:dyDescent="0.25">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spans="1:26" x14ac:dyDescent="0.25">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spans="1:26" x14ac:dyDescent="0.25">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spans="1:26" x14ac:dyDescent="0.25">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spans="1:26" x14ac:dyDescent="0.25">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spans="1:26" x14ac:dyDescent="0.2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spans="1:26" x14ac:dyDescent="0.25">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spans="1:26" x14ac:dyDescent="0.25">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spans="1:26" x14ac:dyDescent="0.25">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spans="1:26" x14ac:dyDescent="0.25">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spans="1:26" x14ac:dyDescent="0.25">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spans="1:26" x14ac:dyDescent="0.25">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spans="1:26" x14ac:dyDescent="0.25">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spans="1:26" x14ac:dyDescent="0.25">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spans="1:26" x14ac:dyDescent="0.25">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spans="1:26" x14ac:dyDescent="0.2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spans="1:26" x14ac:dyDescent="0.25">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spans="1:26" x14ac:dyDescent="0.25">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spans="1:26" x14ac:dyDescent="0.25">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spans="1:26" x14ac:dyDescent="0.25">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spans="1:26" x14ac:dyDescent="0.25">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spans="1:26" x14ac:dyDescent="0.25">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spans="1:26" x14ac:dyDescent="0.25">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spans="1:26" x14ac:dyDescent="0.25">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spans="1:26" x14ac:dyDescent="0.25">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spans="1:26" x14ac:dyDescent="0.2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spans="1:26" x14ac:dyDescent="0.25">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spans="1:26" x14ac:dyDescent="0.25">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spans="1:26" x14ac:dyDescent="0.25">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spans="1:26" x14ac:dyDescent="0.25">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spans="1:26" x14ac:dyDescent="0.25">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spans="1:26" x14ac:dyDescent="0.25">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spans="1:26" x14ac:dyDescent="0.25">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spans="1:26" x14ac:dyDescent="0.25">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spans="1:26" x14ac:dyDescent="0.25">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spans="1:26" x14ac:dyDescent="0.2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spans="1:26" x14ac:dyDescent="0.25">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spans="1:26" x14ac:dyDescent="0.25">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spans="1:26" x14ac:dyDescent="0.25">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spans="1:26" x14ac:dyDescent="0.25">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spans="1:26" x14ac:dyDescent="0.25">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spans="1:26" x14ac:dyDescent="0.25">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spans="1:26" x14ac:dyDescent="0.25">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spans="1:26" x14ac:dyDescent="0.25">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spans="1:26" x14ac:dyDescent="0.25">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spans="1:26" x14ac:dyDescent="0.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spans="1:26" x14ac:dyDescent="0.25">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spans="1:26" x14ac:dyDescent="0.25">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spans="1:26" x14ac:dyDescent="0.25">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spans="1:26" x14ac:dyDescent="0.25">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spans="1:26" x14ac:dyDescent="0.25">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spans="1:26" x14ac:dyDescent="0.25">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spans="1:26" x14ac:dyDescent="0.25">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spans="1:26" x14ac:dyDescent="0.25">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spans="1:26" x14ac:dyDescent="0.25">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spans="1:26" x14ac:dyDescent="0.2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spans="1:26" x14ac:dyDescent="0.25">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spans="1:26" x14ac:dyDescent="0.25">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spans="1:26" x14ac:dyDescent="0.25">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spans="1:26" x14ac:dyDescent="0.25">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spans="1:26" x14ac:dyDescent="0.25">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spans="1:26" x14ac:dyDescent="0.25">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spans="1:26" x14ac:dyDescent="0.25">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spans="1:26" x14ac:dyDescent="0.25">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spans="1:26" x14ac:dyDescent="0.25">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spans="1:26" x14ac:dyDescent="0.2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spans="1:26" x14ac:dyDescent="0.25">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spans="1:26" x14ac:dyDescent="0.25">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spans="1:26" x14ac:dyDescent="0.25">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spans="1:26" x14ac:dyDescent="0.25">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spans="1:26" x14ac:dyDescent="0.25">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spans="1:26" x14ac:dyDescent="0.25">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spans="1:26" x14ac:dyDescent="0.25">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spans="1:26" x14ac:dyDescent="0.25">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spans="1:26" x14ac:dyDescent="0.25">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spans="1:26" x14ac:dyDescent="0.2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spans="1:26" x14ac:dyDescent="0.25">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spans="1:26" x14ac:dyDescent="0.25">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spans="1:26" x14ac:dyDescent="0.25">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spans="1:26" x14ac:dyDescent="0.25">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spans="1:26" x14ac:dyDescent="0.25">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spans="1:26" x14ac:dyDescent="0.25">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spans="1:26" x14ac:dyDescent="0.25">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spans="1:26" x14ac:dyDescent="0.25">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spans="1:26" x14ac:dyDescent="0.25">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spans="1:26" x14ac:dyDescent="0.2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spans="1:26" x14ac:dyDescent="0.25">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spans="1:26" x14ac:dyDescent="0.25">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spans="1:26" x14ac:dyDescent="0.25">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spans="1:26" x14ac:dyDescent="0.25">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spans="1:26" x14ac:dyDescent="0.25">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spans="1:26" x14ac:dyDescent="0.25">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spans="1:26" x14ac:dyDescent="0.25">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spans="1:26" x14ac:dyDescent="0.25">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spans="1:26" x14ac:dyDescent="0.25">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spans="1:26" x14ac:dyDescent="0.2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spans="1:26" x14ac:dyDescent="0.25">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spans="1:26" x14ac:dyDescent="0.25">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spans="1:26" x14ac:dyDescent="0.25">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spans="1:26" x14ac:dyDescent="0.25">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spans="1:26" x14ac:dyDescent="0.25">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spans="1:26" x14ac:dyDescent="0.25">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spans="1:26" x14ac:dyDescent="0.25">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spans="1:26" x14ac:dyDescent="0.25">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spans="1:26" x14ac:dyDescent="0.25">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spans="1:26" x14ac:dyDescent="0.2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spans="1:26" x14ac:dyDescent="0.25">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spans="1:26" x14ac:dyDescent="0.25">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spans="1:26" x14ac:dyDescent="0.25">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spans="1:26" x14ac:dyDescent="0.25">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spans="1:26" x14ac:dyDescent="0.25">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spans="1:26" x14ac:dyDescent="0.25">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spans="1:26" x14ac:dyDescent="0.25">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spans="1:26" x14ac:dyDescent="0.25">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spans="1:26" x14ac:dyDescent="0.25">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spans="1:26" x14ac:dyDescent="0.2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spans="1:26" x14ac:dyDescent="0.25">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spans="1:26" x14ac:dyDescent="0.25">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spans="1:26" x14ac:dyDescent="0.25">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spans="1:26" x14ac:dyDescent="0.25">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spans="1:26" x14ac:dyDescent="0.25">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spans="1:26" x14ac:dyDescent="0.25">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spans="1:26" x14ac:dyDescent="0.25">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spans="1:26" x14ac:dyDescent="0.25">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spans="1:26" x14ac:dyDescent="0.25">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spans="1:26" x14ac:dyDescent="0.2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spans="1:26" x14ac:dyDescent="0.25">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spans="1:26" x14ac:dyDescent="0.25">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spans="1:26" x14ac:dyDescent="0.25">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spans="1:26" x14ac:dyDescent="0.25">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spans="1:26" x14ac:dyDescent="0.25">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spans="1:26" x14ac:dyDescent="0.25">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spans="1:26" x14ac:dyDescent="0.25">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spans="1:26" x14ac:dyDescent="0.25">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spans="1:26" x14ac:dyDescent="0.25">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spans="1:26" x14ac:dyDescent="0.2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spans="1:26" x14ac:dyDescent="0.25">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spans="1:26" x14ac:dyDescent="0.25">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spans="1:26" x14ac:dyDescent="0.25">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spans="1:26" x14ac:dyDescent="0.25">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spans="1:26" x14ac:dyDescent="0.25">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spans="1:26" x14ac:dyDescent="0.25">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spans="1:26" x14ac:dyDescent="0.25">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spans="1:26" x14ac:dyDescent="0.25">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spans="1:26" x14ac:dyDescent="0.25">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spans="1:26" x14ac:dyDescent="0.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spans="1:26" x14ac:dyDescent="0.25">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spans="1:26" x14ac:dyDescent="0.25">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spans="1:26" x14ac:dyDescent="0.25">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spans="1:26" x14ac:dyDescent="0.25">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spans="1:26" x14ac:dyDescent="0.25">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spans="1:26" x14ac:dyDescent="0.25">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spans="1:26" x14ac:dyDescent="0.25">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spans="1:26" x14ac:dyDescent="0.25">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spans="1:26" x14ac:dyDescent="0.25">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spans="1:26" x14ac:dyDescent="0.2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spans="1:26" x14ac:dyDescent="0.25">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spans="1:26" x14ac:dyDescent="0.25">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spans="1:26" x14ac:dyDescent="0.25">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spans="1:26" x14ac:dyDescent="0.25">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spans="1:26" x14ac:dyDescent="0.25">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spans="1:26" x14ac:dyDescent="0.25">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spans="1:26" x14ac:dyDescent="0.25">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spans="1:26" x14ac:dyDescent="0.25">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spans="1:26" x14ac:dyDescent="0.25">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spans="1:26" x14ac:dyDescent="0.2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spans="1:26" x14ac:dyDescent="0.25">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spans="1:26" x14ac:dyDescent="0.25">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spans="1:26" x14ac:dyDescent="0.25">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spans="1:26" x14ac:dyDescent="0.25">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spans="1:26" x14ac:dyDescent="0.25">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spans="1:26" x14ac:dyDescent="0.25">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spans="1:26" x14ac:dyDescent="0.25">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spans="1:26" x14ac:dyDescent="0.25">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spans="1:26" x14ac:dyDescent="0.25">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spans="1:26" x14ac:dyDescent="0.2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spans="1:26" x14ac:dyDescent="0.25">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spans="1:26" x14ac:dyDescent="0.25">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spans="1:26" x14ac:dyDescent="0.25">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spans="1:26" x14ac:dyDescent="0.25">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spans="1:26" x14ac:dyDescent="0.25">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spans="1:26" x14ac:dyDescent="0.25">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spans="1:26" x14ac:dyDescent="0.25">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spans="1:26" x14ac:dyDescent="0.25">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spans="1:26" x14ac:dyDescent="0.25">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spans="1:26" x14ac:dyDescent="0.2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spans="1:26" x14ac:dyDescent="0.25">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spans="1:26" x14ac:dyDescent="0.25">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spans="1:26" x14ac:dyDescent="0.25">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spans="1:26" x14ac:dyDescent="0.25">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spans="1:26" x14ac:dyDescent="0.25">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spans="1:26" x14ac:dyDescent="0.25">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spans="1:26" x14ac:dyDescent="0.25">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spans="1:26" x14ac:dyDescent="0.25">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spans="1:26" x14ac:dyDescent="0.25">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spans="1:26" x14ac:dyDescent="0.2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spans="1:26" x14ac:dyDescent="0.25">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spans="1:26" x14ac:dyDescent="0.25">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spans="1:26" x14ac:dyDescent="0.25">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spans="1:26" x14ac:dyDescent="0.25">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spans="1:26" x14ac:dyDescent="0.25">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spans="1:26" x14ac:dyDescent="0.25">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spans="1:26" x14ac:dyDescent="0.25">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spans="1:26" x14ac:dyDescent="0.25">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spans="1:26" x14ac:dyDescent="0.25">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spans="1:26" x14ac:dyDescent="0.2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spans="1:26" x14ac:dyDescent="0.25">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spans="1:26" x14ac:dyDescent="0.25">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spans="1:26" x14ac:dyDescent="0.25">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spans="1:26" x14ac:dyDescent="0.25">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spans="1:26" x14ac:dyDescent="0.25">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spans="1:26" x14ac:dyDescent="0.25">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spans="1:26" x14ac:dyDescent="0.25">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spans="1:26" x14ac:dyDescent="0.25">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spans="1:26" x14ac:dyDescent="0.25">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spans="1:26" x14ac:dyDescent="0.2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spans="1:26" x14ac:dyDescent="0.25">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spans="1:26" x14ac:dyDescent="0.25">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spans="1:26" x14ac:dyDescent="0.25">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spans="1:26" x14ac:dyDescent="0.25">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spans="1:26" x14ac:dyDescent="0.25">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0880-5F3F-4451-8560-8BB2F37BE735}">
  <sheetPr>
    <tabColor theme="9" tint="0.79998168889431442"/>
  </sheetPr>
  <dimension ref="B1:G15"/>
  <sheetViews>
    <sheetView zoomScaleNormal="100" workbookViewId="0">
      <selection activeCell="B8" sqref="B8"/>
    </sheetView>
  </sheetViews>
  <sheetFormatPr defaultRowHeight="15" x14ac:dyDescent="0.25"/>
  <cols>
    <col min="2" max="2" width="55.5703125" customWidth="1"/>
    <col min="3" max="3" width="20.28515625" customWidth="1"/>
    <col min="4" max="7" width="19.140625" customWidth="1"/>
  </cols>
  <sheetData>
    <row r="1" spans="2:7" ht="15.75" thickBot="1" x14ac:dyDescent="0.3"/>
    <row r="2" spans="2:7" ht="30.75" thickBot="1" x14ac:dyDescent="0.3">
      <c r="B2" s="78"/>
      <c r="C2" s="78"/>
      <c r="D2" s="1" t="s">
        <v>1</v>
      </c>
      <c r="E2" s="1" t="s">
        <v>2</v>
      </c>
      <c r="F2" s="1" t="s">
        <v>3</v>
      </c>
      <c r="G2" s="1" t="s">
        <v>4</v>
      </c>
    </row>
    <row r="3" spans="2:7" ht="15.75" thickBot="1" x14ac:dyDescent="0.3">
      <c r="B3" s="78" t="s">
        <v>193</v>
      </c>
      <c r="C3" s="12" t="s">
        <v>177</v>
      </c>
      <c r="D3" s="87">
        <f>'Ed Fin_Tables and Outputs'!D87</f>
        <v>17000000000</v>
      </c>
      <c r="E3" s="87">
        <f>'Ed Fin_Tables and Outputs'!E87</f>
        <v>196000000000</v>
      </c>
      <c r="F3" s="87">
        <f>'Ed Fin_Tables and Outputs'!F87</f>
        <v>478000000000</v>
      </c>
      <c r="G3" s="87">
        <f>'Ed Fin_Tables and Outputs'!G87</f>
        <v>578000000000</v>
      </c>
    </row>
    <row r="4" spans="2:7" ht="15.75" thickBot="1" x14ac:dyDescent="0.3">
      <c r="B4" s="97" t="s">
        <v>226</v>
      </c>
      <c r="C4" s="12" t="s">
        <v>177</v>
      </c>
      <c r="D4" s="85">
        <f>'Ed Fin_Tables and Outputs'!D91</f>
        <v>35000000000</v>
      </c>
      <c r="E4" s="85">
        <f>'Ed Fin_Tables and Outputs'!E91</f>
        <v>35000000000</v>
      </c>
      <c r="F4" s="85">
        <f>'Ed Fin_Tables and Outputs'!F91</f>
        <v>35000000000</v>
      </c>
      <c r="G4" s="85">
        <f>'Ed Fin_Tables and Outputs'!G91</f>
        <v>35000000000</v>
      </c>
    </row>
    <row r="5" spans="2:7" ht="15.75" thickBot="1" x14ac:dyDescent="0.3">
      <c r="B5" s="78" t="s">
        <v>254</v>
      </c>
      <c r="C5" s="12" t="s">
        <v>177</v>
      </c>
      <c r="D5" s="86">
        <f>'Ed Fin_Tables and Outputs'!D92</f>
        <v>0.20588235294117646</v>
      </c>
      <c r="E5" s="86">
        <f>'Ed Fin_Tables and Outputs'!E92</f>
        <v>1.7857142857142856E-2</v>
      </c>
      <c r="F5" s="86">
        <f>'Ed Fin_Tables and Outputs'!F92</f>
        <v>7.3221757322175732E-3</v>
      </c>
      <c r="G5" s="86">
        <f>'Ed Fin_Tables and Outputs'!G92</f>
        <v>6.0553633217993079E-3</v>
      </c>
    </row>
    <row r="6" spans="2:7" ht="15.75" thickBot="1" x14ac:dyDescent="0.3">
      <c r="B6" s="78" t="s">
        <v>65</v>
      </c>
      <c r="C6" s="78" t="s">
        <v>64</v>
      </c>
      <c r="D6" s="82">
        <f>1*1000000000</f>
        <v>1000000000</v>
      </c>
      <c r="E6" s="82">
        <f>1*1000000000</f>
        <v>1000000000</v>
      </c>
      <c r="F6" s="82">
        <f t="shared" ref="F6:G6" si="0">1*1000000000</f>
        <v>1000000000</v>
      </c>
      <c r="G6" s="82">
        <f t="shared" si="0"/>
        <v>1000000000</v>
      </c>
    </row>
    <row r="7" spans="2:7" ht="15.75" thickBot="1" x14ac:dyDescent="0.3">
      <c r="B7" s="78" t="s">
        <v>263</v>
      </c>
      <c r="C7" s="12" t="s">
        <v>177</v>
      </c>
      <c r="D7" s="84">
        <f>'Ed Fin_Tables and Outputs'!D112</f>
        <v>8645533.1412103735</v>
      </c>
      <c r="E7" s="84">
        <f>'Ed Fin_Tables and Outputs'!E112</f>
        <v>6423982.8693790156</v>
      </c>
      <c r="F7" s="84">
        <f>'Ed Fin_Tables and Outputs'!F112</f>
        <v>1827596.7103259217</v>
      </c>
      <c r="G7" s="84">
        <f>'Ed Fin_Tables and Outputs'!G112</f>
        <v>265463.23334218212</v>
      </c>
    </row>
    <row r="8" spans="2:7" ht="15.75" thickBot="1" x14ac:dyDescent="0.3">
      <c r="B8" s="20" t="s">
        <v>78</v>
      </c>
      <c r="C8" s="20" t="s">
        <v>178</v>
      </c>
      <c r="D8" s="72">
        <f>'Ed Fin_Tables and Outputs'!D130</f>
        <v>4817080518.2621603</v>
      </c>
      <c r="E8" s="72">
        <f>'Ed Fin_Tables and Outputs'!E130</f>
        <v>2852238845.6734467</v>
      </c>
      <c r="F8" s="72">
        <f>'Ed Fin_Tables and Outputs'!F130</f>
        <v>2450558925.8586345</v>
      </c>
      <c r="G8" s="72">
        <f>'Ed Fin_Tables and Outputs'!G130</f>
        <v>2192277387.3562026</v>
      </c>
    </row>
    <row r="9" spans="2:7" ht="15.75" thickBot="1" x14ac:dyDescent="0.3">
      <c r="B9" s="12" t="s">
        <v>196</v>
      </c>
      <c r="C9" s="12" t="s">
        <v>177</v>
      </c>
      <c r="D9" s="83">
        <f>'Ed Fin_Tables and Outputs'!D140</f>
        <v>233043.23613070531</v>
      </c>
      <c r="E9" s="83">
        <f>'Ed Fin_Tables and Outputs'!E140</f>
        <v>193971.94477040126</v>
      </c>
      <c r="F9" s="83">
        <f>'Ed Fin_Tables and Outputs'!F140</f>
        <v>131064.82817727247</v>
      </c>
      <c r="G9" s="83">
        <f>'Ed Fin_Tables and Outputs'!G140</f>
        <v>50866.23812834081</v>
      </c>
    </row>
    <row r="10" spans="2:7" ht="15.75" thickBot="1" x14ac:dyDescent="0.3">
      <c r="B10" s="12" t="s">
        <v>197</v>
      </c>
      <c r="C10" s="12" t="s">
        <v>177</v>
      </c>
      <c r="D10" s="84">
        <f>'Ed Fin_Tables and Outputs'!D146</f>
        <v>581421618.55424273</v>
      </c>
      <c r="E10" s="84">
        <f>'Ed Fin_Tables and Outputs'!E146</f>
        <v>411007617.66154367</v>
      </c>
      <c r="F10" s="84">
        <f>'Ed Fin_Tables and Outputs'!F146</f>
        <v>378611354.04515904</v>
      </c>
      <c r="G10" s="84">
        <f>'Ed Fin_Tables and Outputs'!G146</f>
        <v>406009772.13836873</v>
      </c>
    </row>
    <row r="11" spans="2:7" ht="15.75" thickBot="1" x14ac:dyDescent="0.3">
      <c r="B11" s="12" t="s">
        <v>95</v>
      </c>
      <c r="C11" s="12" t="s">
        <v>177</v>
      </c>
      <c r="D11" s="85">
        <f>'Ed Fin_Tables and Outputs'!D153</f>
        <v>174582.25921112156</v>
      </c>
      <c r="E11" s="85">
        <f>'Ed Fin_Tables and Outputs'!E153</f>
        <v>45892.475934469316</v>
      </c>
      <c r="F11" s="85">
        <f>'Ed Fin_Tables and Outputs'!F153</f>
        <v>9419.40939770359</v>
      </c>
      <c r="G11" s="85">
        <f>'Ed Fin_Tables and Outputs'!G153</f>
        <v>1978.0543262705012</v>
      </c>
    </row>
    <row r="12" spans="2:7" ht="15.75" thickBot="1" x14ac:dyDescent="0.3">
      <c r="B12" s="12" t="s">
        <v>198</v>
      </c>
      <c r="C12" s="12" t="s">
        <v>177</v>
      </c>
      <c r="D12" s="83">
        <f>'Ed Fin_Tables and Outputs'!D161</f>
        <v>158517.07113800701</v>
      </c>
      <c r="E12" s="83">
        <f>'Ed Fin_Tables and Outputs'!E161</f>
        <v>78516.48894023773</v>
      </c>
      <c r="F12" s="83">
        <f>'Ed Fin_Tables and Outputs'!F161</f>
        <v>20773.508248860115</v>
      </c>
      <c r="G12" s="83">
        <f>'Ed Fin_Tables and Outputs'!G161</f>
        <v>4431.9185027506774</v>
      </c>
    </row>
    <row r="13" spans="2:7" ht="15.75" thickBot="1" x14ac:dyDescent="0.3">
      <c r="B13" s="12" t="s">
        <v>195</v>
      </c>
      <c r="C13" s="12" t="s">
        <v>177</v>
      </c>
      <c r="D13" s="83">
        <f>'Ed Fin_Tables and Outputs'!D173</f>
        <v>146360.3712932312</v>
      </c>
      <c r="E13" s="83">
        <f>'Ed Fin_Tables and Outputs'!E173</f>
        <v>35338.582850567691</v>
      </c>
      <c r="F13" s="83">
        <f>'Ed Fin_Tables and Outputs'!F173</f>
        <v>4976.2651061861243</v>
      </c>
      <c r="G13" s="83">
        <f>'Ed Fin_Tables and Outputs'!G173</f>
        <v>1152.5937805175158</v>
      </c>
    </row>
    <row r="14" spans="2:7" x14ac:dyDescent="0.25">
      <c r="D14" s="70"/>
      <c r="E14" s="70"/>
      <c r="F14" s="70"/>
      <c r="G14" s="70"/>
    </row>
    <row r="15" spans="2:7" x14ac:dyDescent="0.25">
      <c r="D15" s="70"/>
      <c r="E15" s="70"/>
      <c r="F15" s="70"/>
      <c r="G15" s="70"/>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A9585-885E-4847-ABEC-AF9D3FA1A778}">
  <sheetPr>
    <tabColor theme="9" tint="0.79998168889431442"/>
  </sheetPr>
  <dimension ref="B1:U175"/>
  <sheetViews>
    <sheetView topLeftCell="A65" zoomScale="85" zoomScaleNormal="85" workbookViewId="0">
      <selection activeCell="F8" sqref="F8"/>
    </sheetView>
  </sheetViews>
  <sheetFormatPr defaultRowHeight="15" x14ac:dyDescent="0.25"/>
  <cols>
    <col min="2" max="2" width="46.5703125" customWidth="1"/>
    <col min="3" max="7" width="19.140625" customWidth="1"/>
    <col min="11" max="11" width="14.28515625" bestFit="1" customWidth="1"/>
    <col min="12" max="14" width="15.42578125" bestFit="1" customWidth="1"/>
  </cols>
  <sheetData>
    <row r="1" spans="2:7" ht="15.75" thickBot="1" x14ac:dyDescent="0.3">
      <c r="B1" t="s">
        <v>179</v>
      </c>
    </row>
    <row r="2" spans="2:7" ht="15.75" thickBot="1" x14ac:dyDescent="0.3">
      <c r="B2" s="12" t="s">
        <v>26</v>
      </c>
      <c r="C2" s="13" t="s">
        <v>27</v>
      </c>
      <c r="D2" s="13" t="s">
        <v>28</v>
      </c>
      <c r="E2" s="13" t="s">
        <v>29</v>
      </c>
      <c r="F2" s="13" t="s">
        <v>30</v>
      </c>
      <c r="G2" s="13" t="s">
        <v>31</v>
      </c>
    </row>
    <row r="3" spans="2:7" ht="15.75" thickBot="1" x14ac:dyDescent="0.3">
      <c r="B3" s="114" t="s">
        <v>32</v>
      </c>
      <c r="C3" s="115"/>
      <c r="D3" s="115"/>
      <c r="E3" s="115"/>
      <c r="F3" s="115"/>
      <c r="G3" s="116"/>
    </row>
    <row r="4" spans="2:7" ht="30.75" thickBot="1" x14ac:dyDescent="0.3">
      <c r="B4" s="5" t="s">
        <v>33</v>
      </c>
      <c r="C4" s="14">
        <v>144</v>
      </c>
      <c r="D4" s="15">
        <v>3388.67</v>
      </c>
      <c r="E4" s="15">
        <v>3885.53</v>
      </c>
      <c r="F4" s="14">
        <v>34.51</v>
      </c>
      <c r="G4" s="15">
        <v>16240.38</v>
      </c>
    </row>
    <row r="5" spans="2:7" ht="15.75" thickBot="1" x14ac:dyDescent="0.3">
      <c r="B5" s="114" t="s">
        <v>34</v>
      </c>
      <c r="C5" s="115"/>
      <c r="D5" s="115"/>
      <c r="E5" s="115"/>
      <c r="F5" s="115"/>
      <c r="G5" s="116"/>
    </row>
    <row r="6" spans="2:7" ht="15.75" thickBot="1" x14ac:dyDescent="0.3">
      <c r="B6" s="5" t="s">
        <v>35</v>
      </c>
      <c r="C6" s="14">
        <v>114</v>
      </c>
      <c r="D6" s="14">
        <v>61.69</v>
      </c>
      <c r="E6" s="14">
        <v>32.020000000000003</v>
      </c>
      <c r="F6" s="14">
        <v>1.28</v>
      </c>
      <c r="G6" s="14">
        <v>98.36</v>
      </c>
    </row>
    <row r="7" spans="2:7" ht="15.75" thickBot="1" x14ac:dyDescent="0.3">
      <c r="B7" s="114" t="s">
        <v>36</v>
      </c>
      <c r="C7" s="115"/>
      <c r="D7" s="115"/>
      <c r="E7" s="115"/>
      <c r="F7" s="115"/>
      <c r="G7" s="116"/>
    </row>
    <row r="8" spans="2:7" ht="15.75" thickBot="1" x14ac:dyDescent="0.3">
      <c r="B8" s="5" t="s">
        <v>37</v>
      </c>
      <c r="C8" s="14">
        <v>145</v>
      </c>
      <c r="D8" s="14">
        <v>0.05</v>
      </c>
      <c r="E8" s="14">
        <v>0.09</v>
      </c>
      <c r="F8" s="14">
        <v>0</v>
      </c>
      <c r="G8" s="14">
        <v>0.53</v>
      </c>
    </row>
    <row r="9" spans="2:7" ht="15.75" thickBot="1" x14ac:dyDescent="0.3">
      <c r="B9" s="5" t="s">
        <v>38</v>
      </c>
      <c r="C9" s="14">
        <v>183</v>
      </c>
      <c r="D9" s="14">
        <v>88.87</v>
      </c>
      <c r="E9" s="14">
        <v>17.87</v>
      </c>
      <c r="F9" s="14">
        <v>27.44</v>
      </c>
      <c r="G9" s="14">
        <v>121.66</v>
      </c>
    </row>
    <row r="10" spans="2:7" ht="15.75" thickBot="1" x14ac:dyDescent="0.3">
      <c r="B10" s="5" t="s">
        <v>39</v>
      </c>
      <c r="C10" s="14">
        <v>126</v>
      </c>
      <c r="D10" s="14">
        <v>37.380000000000003</v>
      </c>
      <c r="E10" s="14">
        <v>29.27</v>
      </c>
      <c r="F10" s="14">
        <v>7.68</v>
      </c>
      <c r="G10" s="14">
        <v>234.78</v>
      </c>
    </row>
    <row r="11" spans="2:7" ht="15.75" thickBot="1" x14ac:dyDescent="0.3">
      <c r="B11" s="5" t="s">
        <v>40</v>
      </c>
      <c r="C11" s="14">
        <v>71</v>
      </c>
      <c r="D11" s="14">
        <v>68.3</v>
      </c>
      <c r="E11" s="14">
        <v>33.119999999999997</v>
      </c>
      <c r="F11" s="14">
        <v>0.41</v>
      </c>
      <c r="G11" s="14">
        <v>99.22</v>
      </c>
    </row>
    <row r="12" spans="2:7" ht="15.75" thickBot="1" x14ac:dyDescent="0.3">
      <c r="B12" s="5" t="s">
        <v>41</v>
      </c>
      <c r="C12" s="14">
        <v>187</v>
      </c>
      <c r="D12" s="14">
        <v>8.01</v>
      </c>
      <c r="E12" s="14">
        <v>5.78</v>
      </c>
      <c r="F12" s="14">
        <v>0.34</v>
      </c>
      <c r="G12" s="14">
        <v>34.47</v>
      </c>
    </row>
    <row r="13" spans="2:7" ht="15.75" thickBot="1" x14ac:dyDescent="0.3">
      <c r="B13" s="5" t="s">
        <v>42</v>
      </c>
      <c r="C13" s="14">
        <v>152</v>
      </c>
      <c r="D13" s="14">
        <v>10.28</v>
      </c>
      <c r="E13" s="14">
        <v>8.4499999999999993</v>
      </c>
      <c r="F13" s="14">
        <v>0.12</v>
      </c>
      <c r="G13" s="14">
        <v>47.89</v>
      </c>
    </row>
    <row r="14" spans="2:7" ht="15.75" thickBot="1" x14ac:dyDescent="0.3">
      <c r="B14" s="5" t="s">
        <v>43</v>
      </c>
      <c r="C14" s="14">
        <v>187</v>
      </c>
      <c r="D14" s="14">
        <v>60.01</v>
      </c>
      <c r="E14" s="14">
        <v>36.770000000000003</v>
      </c>
      <c r="F14" s="14">
        <v>1.0900000000000001</v>
      </c>
      <c r="G14" s="14">
        <v>197.45</v>
      </c>
    </row>
    <row r="15" spans="2:7" ht="15.75" thickBot="1" x14ac:dyDescent="0.3">
      <c r="B15" s="5" t="s">
        <v>44</v>
      </c>
      <c r="C15" s="14">
        <v>186</v>
      </c>
      <c r="D15" s="14">
        <v>8.1</v>
      </c>
      <c r="E15" s="14">
        <v>11.2</v>
      </c>
      <c r="F15" s="14">
        <v>0.01</v>
      </c>
      <c r="G15" s="14">
        <v>58.93</v>
      </c>
    </row>
    <row r="16" spans="2:7" ht="15.75" thickBot="1" x14ac:dyDescent="0.3">
      <c r="B16" s="5" t="s">
        <v>45</v>
      </c>
      <c r="C16" s="14">
        <v>75</v>
      </c>
      <c r="D16" s="14">
        <v>21.03</v>
      </c>
      <c r="E16" s="14">
        <v>15.33</v>
      </c>
      <c r="F16" s="14">
        <v>1</v>
      </c>
      <c r="G16" s="14">
        <v>63.92</v>
      </c>
    </row>
    <row r="18" spans="2:7" ht="15.75" thickBot="1" x14ac:dyDescent="0.3">
      <c r="B18" s="57" t="s">
        <v>180</v>
      </c>
    </row>
    <row r="19" spans="2:7" ht="15.75" thickBot="1" x14ac:dyDescent="0.3">
      <c r="B19" s="12" t="s">
        <v>26</v>
      </c>
      <c r="C19" s="13" t="s">
        <v>27</v>
      </c>
      <c r="D19" s="13" t="s">
        <v>28</v>
      </c>
      <c r="E19" s="13" t="s">
        <v>29</v>
      </c>
      <c r="F19" s="13" t="s">
        <v>30</v>
      </c>
      <c r="G19" s="13" t="s">
        <v>31</v>
      </c>
    </row>
    <row r="20" spans="2:7" ht="15.75" thickBot="1" x14ac:dyDescent="0.3">
      <c r="B20" s="117" t="s">
        <v>46</v>
      </c>
      <c r="C20" s="118"/>
      <c r="D20" s="118"/>
      <c r="E20" s="118"/>
      <c r="F20" s="118"/>
      <c r="G20" s="119"/>
    </row>
    <row r="21" spans="2:7" ht="30.75" thickBot="1" x14ac:dyDescent="0.3">
      <c r="B21" s="5" t="s">
        <v>33</v>
      </c>
      <c r="C21" s="14">
        <v>20</v>
      </c>
      <c r="D21" s="14">
        <v>162.65</v>
      </c>
      <c r="E21" s="14">
        <v>71.86</v>
      </c>
      <c r="F21" s="14">
        <v>34.51</v>
      </c>
      <c r="G21" s="14">
        <v>335.59</v>
      </c>
    </row>
    <row r="22" spans="2:7" ht="15.75" thickBot="1" x14ac:dyDescent="0.3">
      <c r="B22" s="5" t="s">
        <v>35</v>
      </c>
      <c r="C22" s="14">
        <v>12</v>
      </c>
      <c r="D22" s="14">
        <v>5.33</v>
      </c>
      <c r="E22" s="14">
        <v>1.28</v>
      </c>
      <c r="F22" s="14">
        <v>17.2</v>
      </c>
      <c r="G22" s="14">
        <v>8.73</v>
      </c>
    </row>
    <row r="23" spans="2:7" ht="15.75" thickBot="1" x14ac:dyDescent="0.3">
      <c r="B23" s="117" t="s">
        <v>47</v>
      </c>
      <c r="C23" s="118"/>
      <c r="D23" s="118"/>
      <c r="E23" s="118"/>
      <c r="F23" s="118"/>
      <c r="G23" s="119"/>
    </row>
    <row r="24" spans="2:7" ht="30.75" thickBot="1" x14ac:dyDescent="0.3">
      <c r="B24" s="5" t="s">
        <v>33</v>
      </c>
      <c r="C24" s="14">
        <v>37</v>
      </c>
      <c r="D24" s="14">
        <v>627.29999999999995</v>
      </c>
      <c r="E24" s="14">
        <v>365.86</v>
      </c>
      <c r="F24" s="14">
        <v>174.46</v>
      </c>
      <c r="G24" s="15">
        <v>1725.32</v>
      </c>
    </row>
    <row r="25" spans="2:7" ht="15.75" thickBot="1" x14ac:dyDescent="0.3">
      <c r="B25" s="5" t="s">
        <v>35</v>
      </c>
      <c r="C25" s="14">
        <v>24</v>
      </c>
      <c r="D25" s="14">
        <v>39.85</v>
      </c>
      <c r="E25" s="14">
        <v>24.71</v>
      </c>
      <c r="F25" s="14">
        <v>5.07</v>
      </c>
      <c r="G25" s="14">
        <v>98.33</v>
      </c>
    </row>
    <row r="26" spans="2:7" ht="15.75" thickBot="1" x14ac:dyDescent="0.3">
      <c r="B26" s="117" t="s">
        <v>48</v>
      </c>
      <c r="C26" s="118"/>
      <c r="D26" s="118"/>
      <c r="E26" s="118"/>
      <c r="F26" s="118"/>
      <c r="G26" s="119"/>
    </row>
    <row r="27" spans="2:7" ht="30.75" thickBot="1" x14ac:dyDescent="0.3">
      <c r="B27" s="5" t="s">
        <v>33</v>
      </c>
      <c r="C27" s="14">
        <v>34</v>
      </c>
      <c r="D27" s="15">
        <v>2071.36</v>
      </c>
      <c r="E27" s="15">
        <v>1323.73</v>
      </c>
      <c r="F27" s="14">
        <v>623.13</v>
      </c>
      <c r="G27" s="15">
        <v>7267.64</v>
      </c>
    </row>
    <row r="28" spans="2:7" ht="15.75" thickBot="1" x14ac:dyDescent="0.3">
      <c r="B28" s="5" t="s">
        <v>35</v>
      </c>
      <c r="C28" s="14">
        <v>29</v>
      </c>
      <c r="D28" s="14">
        <v>60.51</v>
      </c>
      <c r="E28" s="14">
        <v>23.39</v>
      </c>
      <c r="F28" s="14">
        <v>19.260000000000002</v>
      </c>
      <c r="G28" s="14">
        <v>97.82</v>
      </c>
    </row>
    <row r="29" spans="2:7" ht="15.75" thickBot="1" x14ac:dyDescent="0.3">
      <c r="B29" s="117" t="s">
        <v>49</v>
      </c>
      <c r="C29" s="118"/>
      <c r="D29" s="118"/>
      <c r="E29" s="118"/>
      <c r="F29" s="118"/>
      <c r="G29" s="119"/>
    </row>
    <row r="30" spans="2:7" ht="30.75" thickBot="1" x14ac:dyDescent="0.3">
      <c r="B30" s="5" t="s">
        <v>33</v>
      </c>
      <c r="C30" s="14">
        <v>53</v>
      </c>
      <c r="D30" s="15">
        <v>7378.85</v>
      </c>
      <c r="E30" s="15">
        <v>3677.01</v>
      </c>
      <c r="F30" s="15">
        <v>1387.46</v>
      </c>
      <c r="G30" s="15">
        <v>16240.38</v>
      </c>
    </row>
    <row r="31" spans="2:7" ht="15.75" thickBot="1" x14ac:dyDescent="0.3">
      <c r="B31" s="5" t="s">
        <v>35</v>
      </c>
      <c r="C31" s="14">
        <v>49</v>
      </c>
      <c r="D31" s="14">
        <v>86.04</v>
      </c>
      <c r="E31" s="14">
        <v>15.8</v>
      </c>
      <c r="F31" s="14">
        <v>33.369999999999997</v>
      </c>
      <c r="G31" s="14">
        <v>98.36</v>
      </c>
    </row>
    <row r="32" spans="2:7" x14ac:dyDescent="0.25">
      <c r="B32" s="56" t="s">
        <v>125</v>
      </c>
    </row>
    <row r="33" spans="2:6" ht="15.75" thickBot="1" x14ac:dyDescent="0.3"/>
    <row r="34" spans="2:6" ht="30.75" thickBot="1" x14ac:dyDescent="0.3">
      <c r="B34" s="1"/>
      <c r="C34" s="3" t="s">
        <v>6</v>
      </c>
      <c r="D34" s="3" t="s">
        <v>143</v>
      </c>
      <c r="E34" s="13" t="s">
        <v>144</v>
      </c>
    </row>
    <row r="35" spans="2:6" ht="15.75" thickBot="1" x14ac:dyDescent="0.3">
      <c r="B35" s="55" t="s">
        <v>7</v>
      </c>
      <c r="C35" s="7" t="s">
        <v>8</v>
      </c>
      <c r="D35" s="14">
        <v>8.9</v>
      </c>
      <c r="E35" s="14">
        <v>8.9</v>
      </c>
    </row>
    <row r="36" spans="2:6" ht="15.75" thickBot="1" x14ac:dyDescent="0.3">
      <c r="B36" s="55" t="s">
        <v>9</v>
      </c>
      <c r="C36" s="7" t="s">
        <v>10</v>
      </c>
      <c r="D36" s="14">
        <v>173.61</v>
      </c>
      <c r="E36" s="14">
        <v>173.61</v>
      </c>
    </row>
    <row r="37" spans="2:6" ht="33.75" thickBot="1" x14ac:dyDescent="0.3">
      <c r="B37" s="55" t="s">
        <v>11</v>
      </c>
      <c r="C37" s="7" t="s">
        <v>145</v>
      </c>
      <c r="D37" s="14">
        <v>0.54</v>
      </c>
      <c r="E37" s="14">
        <v>0.42</v>
      </c>
    </row>
    <row r="38" spans="2:6" ht="30.75" thickBot="1" x14ac:dyDescent="0.3">
      <c r="B38" s="55" t="s">
        <v>12</v>
      </c>
      <c r="C38" s="7" t="s">
        <v>13</v>
      </c>
      <c r="D38" s="14">
        <v>0.11</v>
      </c>
      <c r="E38" s="14">
        <v>0.11</v>
      </c>
    </row>
    <row r="39" spans="2:6" ht="30.75" thickBot="1" x14ac:dyDescent="0.3">
      <c r="B39" s="55" t="s">
        <v>14</v>
      </c>
      <c r="C39" s="7" t="s">
        <v>15</v>
      </c>
      <c r="D39" s="14">
        <v>0.21</v>
      </c>
      <c r="E39" s="14">
        <v>0.27</v>
      </c>
    </row>
    <row r="40" spans="2:6" ht="30.75" thickBot="1" x14ac:dyDescent="0.3">
      <c r="B40" s="55" t="s">
        <v>16</v>
      </c>
      <c r="C40" s="7" t="s">
        <v>17</v>
      </c>
      <c r="D40" s="14">
        <v>36.04</v>
      </c>
      <c r="E40" s="14">
        <v>46.16</v>
      </c>
    </row>
    <row r="41" spans="2:6" ht="15.75" thickBot="1" x14ac:dyDescent="0.3">
      <c r="B41" s="55" t="s">
        <v>18</v>
      </c>
      <c r="C41" s="7" t="s">
        <v>19</v>
      </c>
      <c r="D41" s="63">
        <v>17729774</v>
      </c>
      <c r="E41" s="63">
        <v>17729774</v>
      </c>
    </row>
    <row r="42" spans="2:6" ht="60.75" thickBot="1" x14ac:dyDescent="0.3">
      <c r="B42" s="55" t="s">
        <v>20</v>
      </c>
      <c r="C42" s="7" t="s">
        <v>21</v>
      </c>
      <c r="D42" s="63">
        <v>638928929</v>
      </c>
      <c r="E42" s="63">
        <v>818396439</v>
      </c>
    </row>
    <row r="43" spans="2:6" ht="30.75" thickBot="1" x14ac:dyDescent="0.3">
      <c r="B43" s="55" t="s">
        <v>22</v>
      </c>
      <c r="C43" s="7" t="s">
        <v>23</v>
      </c>
      <c r="D43" s="63">
        <v>177298</v>
      </c>
      <c r="E43" s="63">
        <v>177298</v>
      </c>
    </row>
    <row r="44" spans="2:6" ht="15.75" thickBot="1" x14ac:dyDescent="0.3">
      <c r="B44" s="55" t="s">
        <v>24</v>
      </c>
      <c r="C44" s="7" t="s">
        <v>25</v>
      </c>
      <c r="D44" s="15">
        <v>3603.71</v>
      </c>
      <c r="E44" s="15">
        <v>4615.9399999999996</v>
      </c>
    </row>
    <row r="46" spans="2:6" ht="15.75" thickBot="1" x14ac:dyDescent="0.3"/>
    <row r="47" spans="2:6" ht="30.75" thickBot="1" x14ac:dyDescent="0.3">
      <c r="B47" s="1"/>
      <c r="C47" s="13" t="s">
        <v>46</v>
      </c>
      <c r="D47" s="13" t="s">
        <v>47</v>
      </c>
      <c r="E47" s="13" t="s">
        <v>48</v>
      </c>
      <c r="F47" s="13" t="s">
        <v>49</v>
      </c>
    </row>
    <row r="48" spans="2:6" ht="15.75" thickBot="1" x14ac:dyDescent="0.3">
      <c r="B48" s="16" t="s">
        <v>50</v>
      </c>
      <c r="C48" s="17" t="s">
        <v>51</v>
      </c>
      <c r="D48" s="17" t="s">
        <v>52</v>
      </c>
      <c r="E48" s="19">
        <v>11185</v>
      </c>
      <c r="F48" s="19">
        <v>37404</v>
      </c>
    </row>
    <row r="49" spans="2:7" ht="15.75" thickBot="1" x14ac:dyDescent="0.3">
      <c r="B49" s="16" t="s">
        <v>53</v>
      </c>
      <c r="C49" s="19">
        <v>4376</v>
      </c>
      <c r="D49" s="19">
        <v>5733</v>
      </c>
      <c r="E49" s="19">
        <v>14681</v>
      </c>
      <c r="F49" s="19">
        <v>53301</v>
      </c>
    </row>
    <row r="50" spans="2:7" ht="15.75" thickBot="1" x14ac:dyDescent="0.3">
      <c r="B50" s="16" t="s">
        <v>54</v>
      </c>
      <c r="C50" s="17" t="s">
        <v>55</v>
      </c>
      <c r="D50" s="17" t="s">
        <v>56</v>
      </c>
      <c r="E50" s="17" t="s">
        <v>57</v>
      </c>
      <c r="F50" s="19">
        <v>65414</v>
      </c>
    </row>
    <row r="51" spans="2:7" ht="15.75" thickBot="1" x14ac:dyDescent="0.3">
      <c r="B51" s="16" t="s">
        <v>58</v>
      </c>
      <c r="C51" s="17" t="s">
        <v>59</v>
      </c>
      <c r="D51" s="17" t="s">
        <v>60</v>
      </c>
      <c r="E51" s="17" t="s">
        <v>61</v>
      </c>
      <c r="F51" s="19">
        <v>127050</v>
      </c>
    </row>
    <row r="53" spans="2:7" ht="15.75" thickBot="1" x14ac:dyDescent="0.3"/>
    <row r="54" spans="2:7" ht="30.75" thickBot="1" x14ac:dyDescent="0.3">
      <c r="B54" s="12"/>
      <c r="C54" s="4" t="s">
        <v>0</v>
      </c>
      <c r="D54" s="27" t="s">
        <v>1</v>
      </c>
      <c r="E54" s="64" t="s">
        <v>2</v>
      </c>
      <c r="F54" s="64" t="s">
        <v>3</v>
      </c>
      <c r="G54" s="27" t="s">
        <v>4</v>
      </c>
    </row>
    <row r="55" spans="2:7" ht="30.75" thickBot="1" x14ac:dyDescent="0.3">
      <c r="B55" s="55" t="s">
        <v>146</v>
      </c>
      <c r="C55" s="7" t="s">
        <v>147</v>
      </c>
      <c r="D55" s="11">
        <v>4522</v>
      </c>
      <c r="E55" s="63">
        <v>6084</v>
      </c>
      <c r="F55" s="63">
        <v>16220</v>
      </c>
      <c r="G55" s="63">
        <v>65414</v>
      </c>
    </row>
    <row r="56" spans="2:7" ht="30.75" thickBot="1" x14ac:dyDescent="0.3">
      <c r="B56" s="55" t="s">
        <v>148</v>
      </c>
      <c r="C56" s="7" t="s">
        <v>149</v>
      </c>
      <c r="D56" s="7">
        <v>0.34</v>
      </c>
      <c r="E56" s="7">
        <v>0.59</v>
      </c>
      <c r="F56" s="7">
        <v>0.67500000000000004</v>
      </c>
      <c r="G56" s="7">
        <v>0.74</v>
      </c>
    </row>
    <row r="57" spans="2:7" ht="15.75" thickBot="1" x14ac:dyDescent="0.3">
      <c r="B57" s="54" t="s">
        <v>150</v>
      </c>
      <c r="C57" s="7" t="s">
        <v>151</v>
      </c>
      <c r="D57" s="63">
        <v>1539</v>
      </c>
      <c r="E57" s="63">
        <v>3592</v>
      </c>
      <c r="F57" s="63">
        <v>10942</v>
      </c>
      <c r="G57" s="63">
        <v>48399</v>
      </c>
    </row>
    <row r="59" spans="2:7" ht="15.75" thickBot="1" x14ac:dyDescent="0.3"/>
    <row r="60" spans="2:7" ht="30.75" thickBot="1" x14ac:dyDescent="0.3">
      <c r="B60" s="12"/>
      <c r="C60" s="4" t="s">
        <v>0</v>
      </c>
      <c r="D60" s="27" t="s">
        <v>1</v>
      </c>
      <c r="E60" s="64" t="s">
        <v>2</v>
      </c>
      <c r="F60" s="64" t="s">
        <v>3</v>
      </c>
      <c r="G60" s="27" t="s">
        <v>4</v>
      </c>
    </row>
    <row r="61" spans="2:7" ht="15.75" thickBot="1" x14ac:dyDescent="0.3">
      <c r="B61" s="54" t="s">
        <v>150</v>
      </c>
      <c r="C61" s="7" t="s">
        <v>152</v>
      </c>
      <c r="D61" s="63">
        <v>1539</v>
      </c>
      <c r="E61" s="63">
        <v>3592</v>
      </c>
      <c r="F61" s="63">
        <v>10942</v>
      </c>
      <c r="G61" s="63">
        <v>48399</v>
      </c>
    </row>
    <row r="62" spans="2:7" ht="30.75" thickBot="1" x14ac:dyDescent="0.3">
      <c r="B62" s="54" t="s">
        <v>153</v>
      </c>
      <c r="C62" s="7" t="s">
        <v>154</v>
      </c>
      <c r="D62" s="65">
        <v>0.45100000000000001</v>
      </c>
      <c r="E62" s="14" t="s">
        <v>155</v>
      </c>
      <c r="F62" s="65">
        <v>0.3</v>
      </c>
      <c r="G62" s="65">
        <v>0.46700000000000003</v>
      </c>
    </row>
    <row r="63" spans="2:7" ht="30.75" thickBot="1" x14ac:dyDescent="0.3">
      <c r="B63" s="55" t="s">
        <v>156</v>
      </c>
      <c r="C63" s="7" t="s">
        <v>157</v>
      </c>
      <c r="D63" s="14">
        <v>694</v>
      </c>
      <c r="E63" s="14">
        <v>934</v>
      </c>
      <c r="F63" s="63">
        <v>3283</v>
      </c>
      <c r="G63" s="63">
        <v>22602</v>
      </c>
    </row>
    <row r="65" spans="2:7" ht="15.75" thickBot="1" x14ac:dyDescent="0.3"/>
    <row r="66" spans="2:7" ht="30.75" thickBot="1" x14ac:dyDescent="0.3">
      <c r="B66" s="12"/>
      <c r="C66" s="27" t="s">
        <v>0</v>
      </c>
      <c r="D66" s="27" t="s">
        <v>1</v>
      </c>
      <c r="E66" s="64" t="s">
        <v>2</v>
      </c>
      <c r="F66" s="64" t="s">
        <v>3</v>
      </c>
      <c r="G66" s="27" t="s">
        <v>4</v>
      </c>
    </row>
    <row r="67" spans="2:7" ht="15.75" thickBot="1" x14ac:dyDescent="0.3">
      <c r="B67" s="66" t="s">
        <v>158</v>
      </c>
      <c r="C67" s="7" t="s">
        <v>159</v>
      </c>
      <c r="D67" s="65">
        <v>0.91100000000000003</v>
      </c>
      <c r="E67" s="65">
        <v>0.61399999999999999</v>
      </c>
      <c r="F67" s="65">
        <v>0.38900000000000001</v>
      </c>
      <c r="G67" s="65">
        <v>0.129</v>
      </c>
    </row>
    <row r="68" spans="2:7" ht="26.25" thickBot="1" x14ac:dyDescent="0.3">
      <c r="B68" s="66" t="s">
        <v>160</v>
      </c>
      <c r="C68" s="7" t="s">
        <v>161</v>
      </c>
      <c r="D68" s="65">
        <v>0.61399999999999999</v>
      </c>
      <c r="E68" s="65">
        <v>0.38900000000000001</v>
      </c>
      <c r="F68" s="65">
        <v>0.129</v>
      </c>
      <c r="G68" s="65">
        <v>0</v>
      </c>
    </row>
    <row r="69" spans="2:7" ht="26.25" thickBot="1" x14ac:dyDescent="0.3">
      <c r="B69" s="67" t="s">
        <v>156</v>
      </c>
      <c r="C69" s="7" t="s">
        <v>162</v>
      </c>
      <c r="D69" s="14">
        <v>694</v>
      </c>
      <c r="E69" s="14">
        <v>934</v>
      </c>
      <c r="F69" s="63">
        <v>3283</v>
      </c>
      <c r="G69" s="63">
        <v>22602</v>
      </c>
    </row>
    <row r="70" spans="2:7" ht="15.75" thickBot="1" x14ac:dyDescent="0.3">
      <c r="B70" s="54" t="s">
        <v>163</v>
      </c>
      <c r="C70" s="14" t="s">
        <v>164</v>
      </c>
      <c r="D70" s="63">
        <v>17729774</v>
      </c>
      <c r="E70" s="63">
        <v>58348937</v>
      </c>
      <c r="F70" s="63">
        <v>40448177</v>
      </c>
      <c r="G70" s="63">
        <v>13590964</v>
      </c>
    </row>
    <row r="71" spans="2:7" ht="26.25" thickBot="1" x14ac:dyDescent="0.3">
      <c r="B71" s="66" t="s">
        <v>165</v>
      </c>
      <c r="C71" s="68" t="s">
        <v>166</v>
      </c>
      <c r="D71" s="69">
        <v>3652430143</v>
      </c>
      <c r="E71" s="69">
        <v>12292629685</v>
      </c>
      <c r="F71" s="69">
        <v>34470301250</v>
      </c>
      <c r="G71" s="69">
        <v>39629490434</v>
      </c>
    </row>
    <row r="72" spans="2:7" ht="15.75" thickBot="1" x14ac:dyDescent="0.3"/>
    <row r="73" spans="2:7" ht="30.75" thickBot="1" x14ac:dyDescent="0.3">
      <c r="B73" s="12"/>
      <c r="C73" s="27" t="s">
        <v>0</v>
      </c>
      <c r="D73" s="27" t="s">
        <v>1</v>
      </c>
      <c r="E73" s="64" t="s">
        <v>2</v>
      </c>
      <c r="F73" s="64" t="s">
        <v>3</v>
      </c>
      <c r="G73" s="27" t="s">
        <v>4</v>
      </c>
    </row>
    <row r="74" spans="2:7" ht="15.75" thickBot="1" x14ac:dyDescent="0.3">
      <c r="B74" s="66" t="s">
        <v>158</v>
      </c>
      <c r="C74" s="7" t="s">
        <v>159</v>
      </c>
      <c r="D74" s="65">
        <v>0.91100000000000003</v>
      </c>
      <c r="E74" s="65">
        <v>0.61399999999999999</v>
      </c>
      <c r="F74" s="65">
        <v>0.38900000000000001</v>
      </c>
      <c r="G74" s="65">
        <v>0.129</v>
      </c>
    </row>
    <row r="75" spans="2:7" ht="26.25" thickBot="1" x14ac:dyDescent="0.3">
      <c r="B75" s="66" t="s">
        <v>160</v>
      </c>
      <c r="C75" s="7" t="s">
        <v>167</v>
      </c>
      <c r="D75" s="65">
        <v>1</v>
      </c>
      <c r="E75" s="65">
        <v>0.91100000000000003</v>
      </c>
      <c r="F75" s="65">
        <v>0.61399999999999999</v>
      </c>
      <c r="G75" s="65">
        <v>0.38900000000000001</v>
      </c>
    </row>
    <row r="76" spans="2:7" ht="26.25" thickBot="1" x14ac:dyDescent="0.3">
      <c r="B76" s="67" t="s">
        <v>168</v>
      </c>
      <c r="C76" s="7" t="s">
        <v>169</v>
      </c>
      <c r="D76" s="11">
        <v>2039</v>
      </c>
      <c r="E76" s="11">
        <v>1582</v>
      </c>
      <c r="F76" s="11">
        <v>4866</v>
      </c>
      <c r="G76" s="11">
        <v>30548</v>
      </c>
    </row>
    <row r="77" spans="2:7" ht="15.75" thickBot="1" x14ac:dyDescent="0.3">
      <c r="B77" s="54" t="s">
        <v>163</v>
      </c>
      <c r="C77" s="14" t="s">
        <v>164</v>
      </c>
      <c r="D77" s="63">
        <v>17729774</v>
      </c>
      <c r="E77" s="63">
        <v>58348937</v>
      </c>
      <c r="F77" s="63">
        <v>40448177</v>
      </c>
      <c r="G77" s="63">
        <v>13590964</v>
      </c>
    </row>
    <row r="78" spans="2:7" ht="26.25" thickBot="1" x14ac:dyDescent="0.3">
      <c r="B78" s="66" t="s">
        <v>170</v>
      </c>
      <c r="C78" s="68" t="s">
        <v>202</v>
      </c>
      <c r="D78" s="11">
        <v>3217439818</v>
      </c>
      <c r="E78" s="11">
        <v>27415481445</v>
      </c>
      <c r="F78" s="11">
        <v>44284686588</v>
      </c>
      <c r="G78" s="11">
        <v>107945959751</v>
      </c>
    </row>
    <row r="79" spans="2:7" ht="15.75" thickBot="1" x14ac:dyDescent="0.3"/>
    <row r="80" spans="2:7" ht="30.75" thickBot="1" x14ac:dyDescent="0.3">
      <c r="B80" s="12"/>
      <c r="C80" s="27" t="s">
        <v>0</v>
      </c>
      <c r="D80" s="27" t="s">
        <v>1</v>
      </c>
      <c r="E80" s="64" t="s">
        <v>2</v>
      </c>
      <c r="F80" s="64" t="s">
        <v>3</v>
      </c>
      <c r="G80" s="27" t="s">
        <v>4</v>
      </c>
    </row>
    <row r="81" spans="2:21" ht="45.75" thickBot="1" x14ac:dyDescent="0.3">
      <c r="B81" s="59" t="s">
        <v>181</v>
      </c>
      <c r="C81" s="7" t="s">
        <v>185</v>
      </c>
      <c r="D81" s="74">
        <f>D21</f>
        <v>162.65</v>
      </c>
      <c r="E81" s="74">
        <f>D24</f>
        <v>627.29999999999995</v>
      </c>
      <c r="F81" s="74">
        <f>D27</f>
        <v>2071.36</v>
      </c>
      <c r="G81" s="74">
        <f>D30</f>
        <v>7378.85</v>
      </c>
    </row>
    <row r="82" spans="2:21" ht="15.75" thickBot="1" x14ac:dyDescent="0.3">
      <c r="B82" s="66" t="s">
        <v>182</v>
      </c>
      <c r="C82" s="7" t="s">
        <v>186</v>
      </c>
      <c r="D82" s="73">
        <v>105909455</v>
      </c>
      <c r="E82" s="73">
        <v>312886767</v>
      </c>
      <c r="F82" s="73">
        <v>230766401</v>
      </c>
      <c r="G82" s="73">
        <v>78281049</v>
      </c>
      <c r="Q82" t="s">
        <v>192</v>
      </c>
      <c r="R82" s="37">
        <v>92243444</v>
      </c>
      <c r="S82" s="37">
        <v>330565711</v>
      </c>
      <c r="T82" s="37">
        <v>346289491</v>
      </c>
      <c r="U82" s="37">
        <v>229778895</v>
      </c>
    </row>
    <row r="83" spans="2:21" ht="15.75" thickBot="1" x14ac:dyDescent="0.3">
      <c r="B83" s="67" t="s">
        <v>184</v>
      </c>
      <c r="C83" s="7" t="s">
        <v>187</v>
      </c>
      <c r="D83" s="75">
        <f>D82*D81</f>
        <v>17226172855.75</v>
      </c>
      <c r="E83" s="75">
        <f t="shared" ref="E83:G83" si="0">E82*E81</f>
        <v>196273868939.09998</v>
      </c>
      <c r="F83" s="75">
        <f t="shared" si="0"/>
        <v>478000292375.36005</v>
      </c>
      <c r="G83" s="75">
        <f t="shared" si="0"/>
        <v>577624118413.65002</v>
      </c>
      <c r="Q83" t="s">
        <v>191</v>
      </c>
      <c r="R83" s="37">
        <v>54613210</v>
      </c>
      <c r="S83" s="37">
        <v>212332649</v>
      </c>
      <c r="T83" s="37">
        <v>212104209</v>
      </c>
      <c r="U83" s="37">
        <v>67997236</v>
      </c>
    </row>
    <row r="84" spans="2:21" x14ac:dyDescent="0.25">
      <c r="B84" s="50" t="s">
        <v>183</v>
      </c>
      <c r="R84">
        <f>D81*R82</f>
        <v>15003396166.6</v>
      </c>
      <c r="S84">
        <f>E81*S82</f>
        <v>207363870510.29999</v>
      </c>
      <c r="T84">
        <f>F81*T82</f>
        <v>717290200077.76001</v>
      </c>
      <c r="U84">
        <f>G81*U82</f>
        <v>1695503999370.75</v>
      </c>
    </row>
    <row r="85" spans="2:21" ht="15.75" thickBot="1" x14ac:dyDescent="0.3">
      <c r="B85" s="50"/>
      <c r="R85">
        <f>R83*D81</f>
        <v>8882838606.5</v>
      </c>
      <c r="S85">
        <f>S83*E81</f>
        <v>133196270717.7</v>
      </c>
      <c r="T85">
        <f>T83*F81</f>
        <v>439344174354.24005</v>
      </c>
      <c r="U85">
        <f>U83*G81</f>
        <v>501741404858.60004</v>
      </c>
    </row>
    <row r="86" spans="2:21" ht="30.75" thickBot="1" x14ac:dyDescent="0.3">
      <c r="B86" s="12"/>
      <c r="C86" s="20" t="s">
        <v>0</v>
      </c>
      <c r="D86" s="20" t="s">
        <v>1</v>
      </c>
      <c r="E86" s="76" t="s">
        <v>2</v>
      </c>
      <c r="F86" s="76" t="s">
        <v>3</v>
      </c>
      <c r="G86" s="20" t="s">
        <v>4</v>
      </c>
    </row>
    <row r="87" spans="2:21" ht="15.75" thickBot="1" x14ac:dyDescent="0.3">
      <c r="B87" s="77" t="s">
        <v>188</v>
      </c>
      <c r="C87" s="78" t="s">
        <v>200</v>
      </c>
      <c r="D87" s="79">
        <f>ROUND(D83,-9)</f>
        <v>17000000000</v>
      </c>
      <c r="E87" s="79">
        <f t="shared" ref="E87:G87" si="1">ROUND(E83,-9)</f>
        <v>196000000000</v>
      </c>
      <c r="F87" s="79">
        <f t="shared" si="1"/>
        <v>478000000000</v>
      </c>
      <c r="G87" s="79">
        <f t="shared" si="1"/>
        <v>578000000000</v>
      </c>
    </row>
    <row r="88" spans="2:21" ht="15.75" thickBot="1" x14ac:dyDescent="0.3">
      <c r="B88" s="77" t="s">
        <v>189</v>
      </c>
      <c r="C88" s="78" t="s">
        <v>201</v>
      </c>
      <c r="D88" s="80">
        <v>3500000000</v>
      </c>
      <c r="E88" s="80">
        <v>12500000000</v>
      </c>
      <c r="F88" s="80">
        <v>34500000000</v>
      </c>
      <c r="G88" s="80">
        <v>39500000000</v>
      </c>
    </row>
    <row r="89" spans="2:21" ht="15.75" thickBot="1" x14ac:dyDescent="0.3">
      <c r="B89" s="77" t="s">
        <v>190</v>
      </c>
      <c r="C89" s="78" t="s">
        <v>203</v>
      </c>
      <c r="D89" s="80">
        <f>ROUND(D78,-9)</f>
        <v>3000000000</v>
      </c>
      <c r="E89" s="80">
        <f t="shared" ref="E89:G89" si="2">ROUND(E78,-9)</f>
        <v>27000000000</v>
      </c>
      <c r="F89" s="80">
        <f t="shared" si="2"/>
        <v>44000000000</v>
      </c>
      <c r="G89" s="80">
        <f t="shared" si="2"/>
        <v>108000000000</v>
      </c>
    </row>
    <row r="90" spans="2:21" ht="45.75" thickBot="1" x14ac:dyDescent="0.3">
      <c r="B90" s="97" t="s">
        <v>223</v>
      </c>
      <c r="C90" s="88" t="s">
        <v>222</v>
      </c>
      <c r="D90" s="80">
        <f>MIN(D88:G88)</f>
        <v>3500000000</v>
      </c>
      <c r="E90" s="80">
        <f>MIN(D88:G88)</f>
        <v>3500000000</v>
      </c>
      <c r="F90" s="80">
        <f>MIN(D88:G88)</f>
        <v>3500000000</v>
      </c>
      <c r="G90" s="80">
        <f>MIN(D88:G88)</f>
        <v>3500000000</v>
      </c>
    </row>
    <row r="91" spans="2:21" ht="30.75" thickBot="1" x14ac:dyDescent="0.3">
      <c r="B91" s="97" t="s">
        <v>226</v>
      </c>
      <c r="C91" s="88" t="s">
        <v>224</v>
      </c>
      <c r="D91" s="80">
        <f>D90*10</f>
        <v>35000000000</v>
      </c>
      <c r="E91" s="80">
        <f t="shared" ref="E91:G91" si="3">E90*10</f>
        <v>35000000000</v>
      </c>
      <c r="F91" s="80">
        <f t="shared" si="3"/>
        <v>35000000000</v>
      </c>
      <c r="G91" s="80">
        <f t="shared" si="3"/>
        <v>35000000000</v>
      </c>
    </row>
    <row r="92" spans="2:21" ht="15.75" thickBot="1" x14ac:dyDescent="0.3">
      <c r="B92" s="78" t="s">
        <v>176</v>
      </c>
      <c r="C92" s="78" t="s">
        <v>225</v>
      </c>
      <c r="D92" s="81">
        <f>D90/D87</f>
        <v>0.20588235294117646</v>
      </c>
      <c r="E92" s="81">
        <f t="shared" ref="E92:G92" si="4">E90/E87</f>
        <v>1.7857142857142856E-2</v>
      </c>
      <c r="F92" s="81">
        <f t="shared" si="4"/>
        <v>7.3221757322175732E-3</v>
      </c>
      <c r="G92" s="81">
        <f t="shared" si="4"/>
        <v>6.0553633217993079E-3</v>
      </c>
    </row>
    <row r="94" spans="2:21" ht="15.75" thickBot="1" x14ac:dyDescent="0.3"/>
    <row r="95" spans="2:21" ht="30.75" thickBot="1" x14ac:dyDescent="0.3">
      <c r="B95" s="1"/>
      <c r="C95" s="3" t="s">
        <v>0</v>
      </c>
      <c r="D95" s="4" t="s">
        <v>1</v>
      </c>
      <c r="E95" s="93" t="s">
        <v>2</v>
      </c>
      <c r="F95" s="93" t="s">
        <v>3</v>
      </c>
      <c r="G95" s="4" t="s">
        <v>4</v>
      </c>
    </row>
    <row r="96" spans="2:21" ht="30.75" thickBot="1" x14ac:dyDescent="0.3">
      <c r="B96" s="91" t="s">
        <v>5</v>
      </c>
      <c r="C96" s="7" t="s">
        <v>211</v>
      </c>
      <c r="D96" s="48">
        <v>118.52</v>
      </c>
      <c r="E96" s="48">
        <v>397.95</v>
      </c>
      <c r="F96" s="48">
        <v>1885.74</v>
      </c>
      <c r="G96" s="48">
        <v>8084.6</v>
      </c>
    </row>
    <row r="97" spans="2:7" ht="30.75" thickBot="1" x14ac:dyDescent="0.3">
      <c r="B97" s="91" t="s">
        <v>209</v>
      </c>
      <c r="C97" s="7" t="s">
        <v>212</v>
      </c>
      <c r="D97" s="8">
        <v>0.752</v>
      </c>
      <c r="E97" s="8">
        <v>0.85199999999999998</v>
      </c>
      <c r="F97" s="8">
        <v>0.876</v>
      </c>
      <c r="G97" s="8">
        <v>0.97299999999999998</v>
      </c>
    </row>
    <row r="98" spans="2:7" ht="30.75" thickBot="1" x14ac:dyDescent="0.3">
      <c r="B98" s="91" t="s">
        <v>210</v>
      </c>
      <c r="C98" s="7" t="s">
        <v>213</v>
      </c>
      <c r="D98" s="48">
        <f>D96*D97</f>
        <v>89.127039999999994</v>
      </c>
      <c r="E98" s="48">
        <f t="shared" ref="E98:G98" si="5">E96*E97</f>
        <v>339.05340000000001</v>
      </c>
      <c r="F98" s="48">
        <f t="shared" si="5"/>
        <v>1651.90824</v>
      </c>
      <c r="G98" s="48">
        <f t="shared" si="5"/>
        <v>7866.3158000000003</v>
      </c>
    </row>
    <row r="99" spans="2:7" ht="15.75" thickBot="1" x14ac:dyDescent="0.3"/>
    <row r="100" spans="2:7" ht="30.75" thickBot="1" x14ac:dyDescent="0.3">
      <c r="B100" s="78"/>
      <c r="C100" s="78"/>
      <c r="D100" s="1" t="s">
        <v>1</v>
      </c>
      <c r="E100" s="1" t="s">
        <v>2</v>
      </c>
      <c r="F100" s="1" t="s">
        <v>3</v>
      </c>
      <c r="G100" s="1" t="s">
        <v>4</v>
      </c>
    </row>
    <row r="101" spans="2:7" ht="15.75" thickBot="1" x14ac:dyDescent="0.3">
      <c r="B101" s="78" t="s">
        <v>65</v>
      </c>
      <c r="C101" s="78" t="s">
        <v>64</v>
      </c>
      <c r="D101" s="82">
        <f>'Ed Fin_Summary'!D6</f>
        <v>1000000000</v>
      </c>
      <c r="E101" s="82">
        <f>'Ed Fin_Summary'!E6</f>
        <v>1000000000</v>
      </c>
      <c r="F101" s="82">
        <f>'Ed Fin_Summary'!F6</f>
        <v>1000000000</v>
      </c>
      <c r="G101" s="82">
        <f>'Ed Fin_Summary'!G6</f>
        <v>1000000000</v>
      </c>
    </row>
    <row r="102" spans="2:7" ht="15.75" thickBot="1" x14ac:dyDescent="0.3">
      <c r="B102" s="23"/>
      <c r="C102" s="23"/>
    </row>
    <row r="103" spans="2:7" ht="30.75" thickBot="1" x14ac:dyDescent="0.3">
      <c r="B103" s="12"/>
      <c r="C103" s="20" t="s">
        <v>0</v>
      </c>
      <c r="D103" s="20" t="s">
        <v>1</v>
      </c>
      <c r="E103" s="76" t="s">
        <v>2</v>
      </c>
      <c r="F103" s="76" t="s">
        <v>3</v>
      </c>
      <c r="G103" s="20" t="s">
        <v>4</v>
      </c>
    </row>
    <row r="104" spans="2:7" ht="15.75" thickBot="1" x14ac:dyDescent="0.3">
      <c r="B104" s="78" t="s">
        <v>204</v>
      </c>
      <c r="C104" s="78" t="s">
        <v>162</v>
      </c>
      <c r="D104" s="80">
        <f>D69</f>
        <v>694</v>
      </c>
      <c r="E104" s="80">
        <f>E69</f>
        <v>934</v>
      </c>
      <c r="F104" s="80">
        <f>F69</f>
        <v>3283</v>
      </c>
      <c r="G104" s="80">
        <f>G69</f>
        <v>22602</v>
      </c>
    </row>
    <row r="105" spans="2:7" ht="15.75" thickBot="1" x14ac:dyDescent="0.3">
      <c r="B105" s="78" t="s">
        <v>205</v>
      </c>
      <c r="C105" s="78" t="s">
        <v>206</v>
      </c>
      <c r="D105" s="80">
        <f>D76</f>
        <v>2039</v>
      </c>
      <c r="E105" s="80">
        <f>E76</f>
        <v>1582</v>
      </c>
      <c r="F105" s="80">
        <f>F76</f>
        <v>4866</v>
      </c>
      <c r="G105" s="80">
        <f>G76</f>
        <v>30548</v>
      </c>
    </row>
    <row r="106" spans="2:7" ht="45.75" thickBot="1" x14ac:dyDescent="0.3">
      <c r="B106" s="78" t="s">
        <v>199</v>
      </c>
      <c r="C106" s="88" t="s">
        <v>208</v>
      </c>
      <c r="D106" s="90">
        <f>IF(D101&gt;=0,D101/D104,IF(D101&lt;0,D101/D105,0))</f>
        <v>1440922.1902017291</v>
      </c>
      <c r="E106" s="90">
        <f t="shared" ref="E106:G106" si="6">IF(E101&gt;=0,E101/E104,IF(E101&lt;0,E101/E105,0))</f>
        <v>1070663.8115631691</v>
      </c>
      <c r="F106" s="90">
        <f t="shared" si="6"/>
        <v>304599.45172098692</v>
      </c>
      <c r="G106" s="90">
        <f t="shared" si="6"/>
        <v>44243.872223697021</v>
      </c>
    </row>
    <row r="107" spans="2:7" ht="15.75" thickBot="1" x14ac:dyDescent="0.3"/>
    <row r="108" spans="2:7" ht="30.75" thickBot="1" x14ac:dyDescent="0.3">
      <c r="B108" s="12"/>
      <c r="C108" s="20" t="s">
        <v>0</v>
      </c>
      <c r="D108" s="20" t="s">
        <v>1</v>
      </c>
      <c r="E108" s="76" t="s">
        <v>2</v>
      </c>
      <c r="F108" s="76" t="s">
        <v>3</v>
      </c>
      <c r="G108" s="20" t="s">
        <v>4</v>
      </c>
    </row>
    <row r="109" spans="2:7" ht="30.75" thickBot="1" x14ac:dyDescent="0.3">
      <c r="B109" s="59" t="s">
        <v>156</v>
      </c>
      <c r="C109" s="78" t="s">
        <v>162</v>
      </c>
      <c r="D109" s="80">
        <f>D63</f>
        <v>694</v>
      </c>
      <c r="E109" s="80">
        <f t="shared" ref="E109:G109" si="7">E63</f>
        <v>934</v>
      </c>
      <c r="F109" s="80">
        <f t="shared" si="7"/>
        <v>3283</v>
      </c>
      <c r="G109" s="80">
        <f t="shared" si="7"/>
        <v>22602</v>
      </c>
    </row>
    <row r="110" spans="2:7" ht="15.75" thickBot="1" x14ac:dyDescent="0.3">
      <c r="B110" s="78" t="s">
        <v>217</v>
      </c>
      <c r="C110" s="78" t="s">
        <v>218</v>
      </c>
      <c r="D110" s="80">
        <v>6</v>
      </c>
      <c r="E110" s="80">
        <v>6</v>
      </c>
      <c r="F110" s="80">
        <v>6</v>
      </c>
      <c r="G110" s="80">
        <v>6</v>
      </c>
    </row>
    <row r="111" spans="2:7" ht="30.75" thickBot="1" x14ac:dyDescent="0.3">
      <c r="B111" s="59" t="s">
        <v>221</v>
      </c>
      <c r="C111" s="78" t="s">
        <v>219</v>
      </c>
      <c r="D111" s="80">
        <f>D109/D110</f>
        <v>115.66666666666667</v>
      </c>
      <c r="E111" s="80">
        <f t="shared" ref="E111:G111" si="8">E109/E110</f>
        <v>155.66666666666666</v>
      </c>
      <c r="F111" s="80">
        <f t="shared" si="8"/>
        <v>547.16666666666663</v>
      </c>
      <c r="G111" s="80">
        <f t="shared" si="8"/>
        <v>3767</v>
      </c>
    </row>
    <row r="112" spans="2:7" ht="15.75" thickBot="1" x14ac:dyDescent="0.3">
      <c r="B112" s="78" t="s">
        <v>220</v>
      </c>
      <c r="C112" s="78" t="s">
        <v>218</v>
      </c>
      <c r="D112" s="80">
        <f>D101/D111</f>
        <v>8645533.1412103735</v>
      </c>
      <c r="E112" s="80">
        <f t="shared" ref="E112:G112" si="9">E101/E111</f>
        <v>6423982.8693790156</v>
      </c>
      <c r="F112" s="80">
        <f t="shared" si="9"/>
        <v>1827596.7103259217</v>
      </c>
      <c r="G112" s="80">
        <f t="shared" si="9"/>
        <v>265463.23334218212</v>
      </c>
    </row>
    <row r="113" spans="2:7" ht="15.75" thickBot="1" x14ac:dyDescent="0.3"/>
    <row r="114" spans="2:7" ht="30.75" thickBot="1" x14ac:dyDescent="0.3">
      <c r="B114" s="1" t="s">
        <v>62</v>
      </c>
      <c r="C114" s="3" t="s">
        <v>0</v>
      </c>
      <c r="D114" s="3" t="s">
        <v>1</v>
      </c>
      <c r="E114" s="3" t="s">
        <v>2</v>
      </c>
      <c r="F114" s="3" t="s">
        <v>3</v>
      </c>
      <c r="G114" s="3" t="s">
        <v>4</v>
      </c>
    </row>
    <row r="115" spans="2:7" ht="15.75" thickBot="1" x14ac:dyDescent="0.3">
      <c r="B115" s="5" t="s">
        <v>63</v>
      </c>
      <c r="C115" s="7" t="s">
        <v>207</v>
      </c>
      <c r="D115" s="9">
        <f>D101/D98</f>
        <v>11219939.537989818</v>
      </c>
      <c r="E115" s="9">
        <f>E101/E98</f>
        <v>2949387.9135263059</v>
      </c>
      <c r="F115" s="9">
        <f>F101/F98</f>
        <v>605360.50113776291</v>
      </c>
      <c r="G115" s="9">
        <f>G101/G98</f>
        <v>127124.31402766718</v>
      </c>
    </row>
    <row r="117" spans="2:7" ht="15.75" thickBot="1" x14ac:dyDescent="0.3"/>
    <row r="118" spans="2:7" ht="30.75" thickBot="1" x14ac:dyDescent="0.3">
      <c r="B118" s="2" t="s">
        <v>66</v>
      </c>
      <c r="C118" s="4" t="s">
        <v>0</v>
      </c>
      <c r="D118" s="4" t="s">
        <v>1</v>
      </c>
      <c r="E118" s="4" t="s">
        <v>2</v>
      </c>
      <c r="F118" s="4" t="s">
        <v>3</v>
      </c>
      <c r="G118" s="4" t="s">
        <v>4</v>
      </c>
    </row>
    <row r="119" spans="2:7" ht="30.75" thickBot="1" x14ac:dyDescent="0.3">
      <c r="B119" s="5" t="s">
        <v>214</v>
      </c>
      <c r="C119" s="7" t="s">
        <v>67</v>
      </c>
      <c r="D119" s="10">
        <f>D115</f>
        <v>11219939.537989818</v>
      </c>
      <c r="E119" s="10">
        <f t="shared" ref="E119:G119" si="10">E115</f>
        <v>2949387.9135263059</v>
      </c>
      <c r="F119" s="10">
        <f t="shared" si="10"/>
        <v>605360.50113776291</v>
      </c>
      <c r="G119" s="10">
        <f t="shared" si="10"/>
        <v>127124.31402766718</v>
      </c>
    </row>
    <row r="120" spans="2:7" ht="15.75" thickBot="1" x14ac:dyDescent="0.3">
      <c r="B120" s="6" t="s">
        <v>68</v>
      </c>
      <c r="C120" s="14" t="s">
        <v>69</v>
      </c>
      <c r="D120" s="26">
        <v>668454965</v>
      </c>
      <c r="E120" s="26">
        <v>2913363391</v>
      </c>
      <c r="F120" s="26">
        <v>2855862780</v>
      </c>
      <c r="G120" s="26">
        <v>1235852838</v>
      </c>
    </row>
    <row r="121" spans="2:7" ht="15.75" thickBot="1" x14ac:dyDescent="0.3">
      <c r="B121" s="6" t="s">
        <v>70</v>
      </c>
      <c r="C121" s="14" t="s">
        <v>71</v>
      </c>
      <c r="D121" s="31">
        <f>D119/D120</f>
        <v>1.6784884734889833E-2</v>
      </c>
      <c r="E121" s="31">
        <f t="shared" ref="E121:G121" si="11">E119/E120</f>
        <v>1.012365269172254E-3</v>
      </c>
      <c r="F121" s="31">
        <f t="shared" si="11"/>
        <v>2.1197114419403684E-4</v>
      </c>
      <c r="G121" s="31">
        <f t="shared" si="11"/>
        <v>1.0286363401761851E-4</v>
      </c>
    </row>
    <row r="122" spans="2:7" ht="30.75" thickBot="1" x14ac:dyDescent="0.3">
      <c r="B122" s="6" t="s">
        <v>72</v>
      </c>
      <c r="C122" s="14" t="s">
        <v>73</v>
      </c>
      <c r="D122" s="31">
        <f>0.894*D121</f>
        <v>1.5005686952991511E-2</v>
      </c>
      <c r="E122" s="31">
        <f t="shared" ref="E122:G122" si="12">0.894*E121</f>
        <v>9.0505455063999516E-4</v>
      </c>
      <c r="F122" s="31">
        <f t="shared" si="12"/>
        <v>1.8950220290946893E-4</v>
      </c>
      <c r="G122" s="31">
        <f t="shared" si="12"/>
        <v>9.1960088811750957E-5</v>
      </c>
    </row>
    <row r="123" spans="2:7" ht="15.75" thickBot="1" x14ac:dyDescent="0.3">
      <c r="B123" s="6" t="s">
        <v>74</v>
      </c>
      <c r="C123" s="14" t="s">
        <v>75</v>
      </c>
      <c r="D123" s="30">
        <v>810.09500000000003</v>
      </c>
      <c r="E123" s="30">
        <v>2174.44</v>
      </c>
      <c r="F123" s="30">
        <v>9036.7649999999994</v>
      </c>
      <c r="G123" s="30">
        <v>44617.476999999999</v>
      </c>
    </row>
    <row r="124" spans="2:7" ht="15.75" thickBot="1" x14ac:dyDescent="0.3">
      <c r="B124" s="6" t="s">
        <v>122</v>
      </c>
      <c r="C124" s="14" t="s">
        <v>121</v>
      </c>
      <c r="D124" s="45">
        <v>2.152683138719658E-2</v>
      </c>
      <c r="E124" s="45">
        <v>1.8107628281643643E-2</v>
      </c>
      <c r="F124" s="45">
        <v>2.0565012052548681E-2</v>
      </c>
      <c r="G124" s="45">
        <v>1.4548736028297512E-2</v>
      </c>
    </row>
    <row r="125" spans="2:7" ht="30.75" thickBot="1" x14ac:dyDescent="0.3">
      <c r="B125" s="6" t="s">
        <v>76</v>
      </c>
      <c r="C125" s="14" t="s">
        <v>118</v>
      </c>
      <c r="D125" s="48">
        <f>'Ed Fin_GDP NPV Calculation'!D17</f>
        <v>7.2062902820419028</v>
      </c>
      <c r="E125" s="48">
        <f>'Ed Fin_GDP NPV Calculation'!D29</f>
        <v>0.97901925124913014</v>
      </c>
      <c r="F125" s="48">
        <f>'Ed Fin_GDP NPV Calculation'!D41</f>
        <v>0.85808006708873963</v>
      </c>
      <c r="G125" s="48">
        <f>'Ed Fin_GDP NPV Calculation'!D53</f>
        <v>1.773898412454997</v>
      </c>
    </row>
    <row r="126" spans="2:7" ht="45.75" thickBot="1" x14ac:dyDescent="0.3">
      <c r="B126" s="6" t="s">
        <v>77</v>
      </c>
      <c r="C126" s="14" t="s">
        <v>119</v>
      </c>
      <c r="D126" s="48">
        <f>'Ed Fin_GDP NPV Calculation'!D18</f>
        <v>4.8170805182621601</v>
      </c>
      <c r="E126" s="48">
        <f>'Ed Fin_GDP NPV Calculation'!D30</f>
        <v>2.8522388456734467</v>
      </c>
      <c r="F126" s="48">
        <f>'Ed Fin_GDP NPV Calculation'!D42</f>
        <v>2.4505589258586347</v>
      </c>
      <c r="G126" s="48">
        <f>'Ed Fin_GDP NPV Calculation'!D54</f>
        <v>2.1922773873562025</v>
      </c>
    </row>
    <row r="127" spans="2:7" ht="26.45" customHeight="1" thickBot="1" x14ac:dyDescent="0.3">
      <c r="B127" s="6" t="s">
        <v>78</v>
      </c>
      <c r="C127" s="14" t="s">
        <v>120</v>
      </c>
      <c r="D127" s="26">
        <f>'Ed Fin_GDP NPV Calculation'!D19</f>
        <v>4817080518.2621603</v>
      </c>
      <c r="E127" s="26">
        <f>'Ed Fin_GDP NPV Calculation'!D31</f>
        <v>2852238845.6734467</v>
      </c>
      <c r="F127" s="26">
        <f>'Ed Fin_GDP NPV Calculation'!D43</f>
        <v>2450558925.8586345</v>
      </c>
      <c r="G127" s="26">
        <f>'Ed Fin_GDP NPV Calculation'!D55</f>
        <v>2192277387.3562026</v>
      </c>
    </row>
    <row r="128" spans="2:7" ht="60.6" customHeight="1" thickBot="1" x14ac:dyDescent="0.3">
      <c r="B128" s="122" t="s">
        <v>175</v>
      </c>
      <c r="C128" s="123"/>
      <c r="D128" s="123"/>
      <c r="E128" s="123"/>
      <c r="F128" s="123"/>
      <c r="G128" s="124"/>
    </row>
    <row r="129" spans="2:7" ht="42" customHeight="1" thickBot="1" x14ac:dyDescent="0.3">
      <c r="B129" s="20" t="s">
        <v>172</v>
      </c>
      <c r="C129" s="20" t="s">
        <v>173</v>
      </c>
      <c r="D129" s="71">
        <v>4.8170805182621601</v>
      </c>
      <c r="E129" s="71">
        <v>2.8522388456734467</v>
      </c>
      <c r="F129" s="71">
        <v>2.4505589258586347</v>
      </c>
      <c r="G129" s="71">
        <v>2.1922773873562025</v>
      </c>
    </row>
    <row r="130" spans="2:7" ht="26.45" customHeight="1" thickBot="1" x14ac:dyDescent="0.3">
      <c r="B130" s="20" t="s">
        <v>78</v>
      </c>
      <c r="C130" s="20" t="s">
        <v>174</v>
      </c>
      <c r="D130" s="72">
        <f>D101*D129</f>
        <v>4817080518.2621603</v>
      </c>
      <c r="E130" s="72">
        <f t="shared" ref="E130:G130" si="13">E101*E129</f>
        <v>2852238845.6734467</v>
      </c>
      <c r="F130" s="72">
        <f t="shared" si="13"/>
        <v>2450558925.8586345</v>
      </c>
      <c r="G130" s="72">
        <f t="shared" si="13"/>
        <v>2192277387.3562026</v>
      </c>
    </row>
    <row r="132" spans="2:7" ht="15.75" thickBot="1" x14ac:dyDescent="0.3"/>
    <row r="133" spans="2:7" ht="30.75" thickBot="1" x14ac:dyDescent="0.3">
      <c r="B133" s="20"/>
      <c r="C133" s="4" t="s">
        <v>0</v>
      </c>
      <c r="D133" s="27" t="s">
        <v>1</v>
      </c>
      <c r="E133" s="27" t="s">
        <v>2</v>
      </c>
      <c r="F133" s="27" t="s">
        <v>3</v>
      </c>
      <c r="G133" s="27" t="s">
        <v>4</v>
      </c>
    </row>
    <row r="134" spans="2:7" ht="15.75" thickBot="1" x14ac:dyDescent="0.3">
      <c r="B134" s="6" t="s">
        <v>78</v>
      </c>
      <c r="C134" s="7" t="s">
        <v>79</v>
      </c>
      <c r="D134" s="10">
        <f>D130</f>
        <v>4817080518.2621603</v>
      </c>
      <c r="E134" s="10">
        <f t="shared" ref="E134:G134" si="14">E130</f>
        <v>2852238845.6734467</v>
      </c>
      <c r="F134" s="10">
        <f t="shared" si="14"/>
        <v>2450558925.8586345</v>
      </c>
      <c r="G134" s="10">
        <f t="shared" si="14"/>
        <v>2192277387.3562026</v>
      </c>
    </row>
    <row r="135" spans="2:7" ht="30.75" thickBot="1" x14ac:dyDescent="0.3">
      <c r="B135" s="91" t="s">
        <v>80</v>
      </c>
      <c r="C135" s="92" t="s">
        <v>81</v>
      </c>
      <c r="D135" s="95">
        <v>0.73</v>
      </c>
      <c r="E135" s="95">
        <v>0.66</v>
      </c>
      <c r="F135" s="95">
        <v>0.51</v>
      </c>
      <c r="G135" s="95">
        <v>0.59</v>
      </c>
    </row>
    <row r="136" spans="2:7" ht="15.75" thickBot="1" x14ac:dyDescent="0.3">
      <c r="B136" s="91" t="s">
        <v>82</v>
      </c>
      <c r="C136" s="7" t="s">
        <v>83</v>
      </c>
      <c r="D136" s="95">
        <v>0.45500000000000002</v>
      </c>
      <c r="E136" s="95">
        <v>0.16900000000000001</v>
      </c>
      <c r="F136" s="95">
        <v>1.6E-2</v>
      </c>
      <c r="G136" s="95">
        <v>6.0000000000000001E-3</v>
      </c>
    </row>
    <row r="137" spans="2:7" ht="15.75" thickBot="1" x14ac:dyDescent="0.3">
      <c r="B137" s="91" t="s">
        <v>84</v>
      </c>
      <c r="C137" s="92" t="s">
        <v>85</v>
      </c>
      <c r="D137" s="96">
        <f>D134*D135*D136</f>
        <v>1599993294.1407766</v>
      </c>
      <c r="E137" s="96">
        <f>E134*E135*E136</f>
        <v>318138720.84641629</v>
      </c>
      <c r="F137" s="96">
        <f>F134*F135*F136</f>
        <v>19996560.835006461</v>
      </c>
      <c r="G137" s="96">
        <f>G134*G135*G136</f>
        <v>7760661.9512409568</v>
      </c>
    </row>
    <row r="138" spans="2:7" ht="14.45" customHeight="1" thickBot="1" x14ac:dyDescent="0.3">
      <c r="B138" s="91" t="s">
        <v>86</v>
      </c>
      <c r="C138" s="92" t="s">
        <v>87</v>
      </c>
      <c r="D138" s="95">
        <v>0.18</v>
      </c>
      <c r="E138" s="95">
        <v>4.2999999999999997E-2</v>
      </c>
      <c r="F138" s="95">
        <v>4.0000000000000001E-3</v>
      </c>
      <c r="G138" s="95">
        <v>4.0000000000000001E-3</v>
      </c>
    </row>
    <row r="139" spans="2:7" ht="15.75" thickBot="1" x14ac:dyDescent="0.3">
      <c r="B139" s="91" t="s">
        <v>123</v>
      </c>
      <c r="C139" s="92"/>
      <c r="D139" s="96">
        <f>D138*1.9*365*55</f>
        <v>6865.6499999999987</v>
      </c>
      <c r="E139" s="96">
        <f>E138*1.9*365*55</f>
        <v>1640.1275000000001</v>
      </c>
      <c r="F139" s="96">
        <f>F138*1.9*365*55</f>
        <v>152.57</v>
      </c>
      <c r="G139" s="96">
        <f>G138*1.9*365*55</f>
        <v>152.57</v>
      </c>
    </row>
    <row r="140" spans="2:7" ht="30.75" thickBot="1" x14ac:dyDescent="0.3">
      <c r="B140" s="91" t="s">
        <v>171</v>
      </c>
      <c r="C140" s="88" t="s">
        <v>216</v>
      </c>
      <c r="D140" s="89">
        <f>D137/D139</f>
        <v>233043.23613070531</v>
      </c>
      <c r="E140" s="89">
        <f>E137/E139</f>
        <v>193971.94477040126</v>
      </c>
      <c r="F140" s="89">
        <f>F137/F139</f>
        <v>131064.82817727247</v>
      </c>
      <c r="G140" s="89">
        <f>G137/G139</f>
        <v>50866.23812834081</v>
      </c>
    </row>
    <row r="141" spans="2:7" x14ac:dyDescent="0.25">
      <c r="B141" s="24"/>
      <c r="C141" s="51"/>
      <c r="D141" s="52"/>
      <c r="E141" s="25"/>
      <c r="F141" s="25"/>
      <c r="G141" s="25"/>
    </row>
    <row r="142" spans="2:7" ht="15.75" thickBot="1" x14ac:dyDescent="0.3">
      <c r="B142" s="24"/>
      <c r="C142" s="51"/>
      <c r="D142" s="52"/>
      <c r="E142" s="25"/>
      <c r="F142" s="25"/>
      <c r="G142" s="25"/>
    </row>
    <row r="143" spans="2:7" ht="30.75" thickBot="1" x14ac:dyDescent="0.3">
      <c r="B143" s="20"/>
      <c r="C143" s="4" t="s">
        <v>0</v>
      </c>
      <c r="D143" s="4" t="s">
        <v>1</v>
      </c>
      <c r="E143" s="4" t="s">
        <v>2</v>
      </c>
      <c r="F143" s="4" t="s">
        <v>3</v>
      </c>
      <c r="G143" s="4" t="s">
        <v>4</v>
      </c>
    </row>
    <row r="144" spans="2:7" ht="15.75" thickBot="1" x14ac:dyDescent="0.3">
      <c r="B144" s="5" t="s">
        <v>78</v>
      </c>
      <c r="C144" s="7" t="s">
        <v>88</v>
      </c>
      <c r="D144" s="9">
        <f>D130</f>
        <v>4817080518.2621603</v>
      </c>
      <c r="E144" s="9">
        <f>E130</f>
        <v>2852238845.6734467</v>
      </c>
      <c r="F144" s="9">
        <f>F130</f>
        <v>2450558925.8586345</v>
      </c>
      <c r="G144" s="9">
        <f>G130</f>
        <v>2192277387.3562026</v>
      </c>
    </row>
    <row r="145" spans="2:7" ht="15.75" thickBot="1" x14ac:dyDescent="0.3">
      <c r="B145" s="5" t="s">
        <v>89</v>
      </c>
      <c r="C145" s="7" t="s">
        <v>90</v>
      </c>
      <c r="D145" s="22">
        <v>0.1207</v>
      </c>
      <c r="E145" s="22">
        <v>0.14410000000000001</v>
      </c>
      <c r="F145" s="22">
        <v>0.1545</v>
      </c>
      <c r="G145" s="22">
        <v>0.1852</v>
      </c>
    </row>
    <row r="146" spans="2:7" ht="15.75" thickBot="1" x14ac:dyDescent="0.3">
      <c r="B146" s="5" t="s">
        <v>91</v>
      </c>
      <c r="C146" s="7" t="s">
        <v>92</v>
      </c>
      <c r="D146" s="18">
        <f>D145*D144</f>
        <v>581421618.55424273</v>
      </c>
      <c r="E146" s="18">
        <f t="shared" ref="E146:G146" si="15">E145*E144</f>
        <v>411007617.66154367</v>
      </c>
      <c r="F146" s="18">
        <f t="shared" si="15"/>
        <v>378611354.04515904</v>
      </c>
      <c r="G146" s="18">
        <f t="shared" si="15"/>
        <v>406009772.13836873</v>
      </c>
    </row>
    <row r="148" spans="2:7" ht="15.75" thickBot="1" x14ac:dyDescent="0.3"/>
    <row r="149" spans="2:7" ht="30.75" thickBot="1" x14ac:dyDescent="0.3">
      <c r="B149" s="2"/>
      <c r="C149" s="4" t="s">
        <v>0</v>
      </c>
      <c r="D149" s="4" t="s">
        <v>1</v>
      </c>
      <c r="E149" s="4" t="s">
        <v>2</v>
      </c>
      <c r="F149" s="4" t="s">
        <v>3</v>
      </c>
      <c r="G149" s="4" t="s">
        <v>4</v>
      </c>
    </row>
    <row r="150" spans="2:7" ht="30.75" thickBot="1" x14ac:dyDescent="0.3">
      <c r="B150" s="6" t="s">
        <v>214</v>
      </c>
      <c r="C150" s="14" t="s">
        <v>67</v>
      </c>
      <c r="D150" s="10">
        <f>D115</f>
        <v>11219939.537989818</v>
      </c>
      <c r="E150" s="10">
        <f>E115</f>
        <v>2949387.9135263059</v>
      </c>
      <c r="F150" s="10">
        <f>F115</f>
        <v>605360.50113776291</v>
      </c>
      <c r="G150" s="10">
        <f>G115</f>
        <v>127124.31402766718</v>
      </c>
    </row>
    <row r="151" spans="2:7" ht="15.75" thickBot="1" x14ac:dyDescent="0.3">
      <c r="B151" s="5" t="s">
        <v>93</v>
      </c>
      <c r="C151" s="7" t="s">
        <v>94</v>
      </c>
      <c r="D151" s="26">
        <v>668454965</v>
      </c>
      <c r="E151" s="26">
        <v>2913363391</v>
      </c>
      <c r="F151" s="26">
        <v>2855862780</v>
      </c>
      <c r="G151" s="26">
        <v>1235852838</v>
      </c>
    </row>
    <row r="152" spans="2:7" ht="30" x14ac:dyDescent="0.25">
      <c r="B152" s="29" t="s">
        <v>194</v>
      </c>
      <c r="C152" s="58" t="s">
        <v>124</v>
      </c>
      <c r="D152" s="53">
        <f>0.01556*D150/D151</f>
        <v>2.6117280647488579E-4</v>
      </c>
      <c r="E152" s="53">
        <f t="shared" ref="E152:G152" si="16">0.01556*E150/E151</f>
        <v>1.5752403588320273E-5</v>
      </c>
      <c r="F152" s="53">
        <f t="shared" si="16"/>
        <v>3.2982710036592129E-6</v>
      </c>
      <c r="G152" s="53">
        <f t="shared" si="16"/>
        <v>1.6005581453141438E-6</v>
      </c>
    </row>
    <row r="153" spans="2:7" ht="15.75" thickBot="1" x14ac:dyDescent="0.3">
      <c r="B153" s="5" t="s">
        <v>95</v>
      </c>
      <c r="C153" s="7" t="s">
        <v>96</v>
      </c>
      <c r="D153" s="9">
        <f>D152*D151</f>
        <v>174582.25921112156</v>
      </c>
      <c r="E153" s="9">
        <f>E152*E151</f>
        <v>45892.475934469316</v>
      </c>
      <c r="F153" s="9">
        <f>F152*F151</f>
        <v>9419.40939770359</v>
      </c>
      <c r="G153" s="9">
        <f>G152*G151</f>
        <v>1978.0543262705012</v>
      </c>
    </row>
    <row r="155" spans="2:7" ht="15.75" thickBot="1" x14ac:dyDescent="0.3"/>
    <row r="156" spans="2:7" ht="30.75" thickBot="1" x14ac:dyDescent="0.3">
      <c r="B156" s="20"/>
      <c r="C156" s="4" t="s">
        <v>0</v>
      </c>
      <c r="D156" s="4" t="s">
        <v>1</v>
      </c>
      <c r="E156" s="4" t="s">
        <v>2</v>
      </c>
      <c r="F156" s="4" t="s">
        <v>3</v>
      </c>
      <c r="G156" s="4" t="s">
        <v>4</v>
      </c>
    </row>
    <row r="157" spans="2:7" ht="30.75" thickBot="1" x14ac:dyDescent="0.3">
      <c r="B157" s="6" t="s">
        <v>214</v>
      </c>
      <c r="C157" s="14" t="s">
        <v>67</v>
      </c>
      <c r="D157" s="10">
        <f>D115</f>
        <v>11219939.537989818</v>
      </c>
      <c r="E157" s="10">
        <f>E115</f>
        <v>2949387.9135263059</v>
      </c>
      <c r="F157" s="10">
        <f>F115</f>
        <v>605360.50113776291</v>
      </c>
      <c r="G157" s="10">
        <f>G115</f>
        <v>127124.31402766718</v>
      </c>
    </row>
    <row r="158" spans="2:7" ht="15.75" thickBot="1" x14ac:dyDescent="0.3">
      <c r="B158" s="5" t="s">
        <v>97</v>
      </c>
      <c r="C158" s="7" t="s">
        <v>98</v>
      </c>
      <c r="D158" s="10">
        <f>D157/2</f>
        <v>5609969.7689949088</v>
      </c>
      <c r="E158" s="10">
        <f t="shared" ref="E158:G158" si="17">E157/2</f>
        <v>1474693.956763153</v>
      </c>
      <c r="F158" s="10">
        <f t="shared" si="17"/>
        <v>302680.25056888146</v>
      </c>
      <c r="G158" s="10">
        <f t="shared" si="17"/>
        <v>63562.157013833588</v>
      </c>
    </row>
    <row r="159" spans="2:7" ht="15.75" thickBot="1" x14ac:dyDescent="0.3">
      <c r="B159" s="55" t="s">
        <v>128</v>
      </c>
      <c r="C159" s="7" t="s">
        <v>126</v>
      </c>
      <c r="D159" s="45">
        <v>0.49456</v>
      </c>
      <c r="E159" s="45">
        <v>0.79562999999999995</v>
      </c>
      <c r="F159" s="45">
        <v>0.93720000000000003</v>
      </c>
      <c r="G159" s="45">
        <v>0.95465999999999995</v>
      </c>
    </row>
    <row r="160" spans="2:7" ht="15.75" thickBot="1" x14ac:dyDescent="0.3">
      <c r="B160" s="55" t="s">
        <v>127</v>
      </c>
      <c r="C160" s="7" t="s">
        <v>101</v>
      </c>
      <c r="D160" s="45">
        <v>0.76178999999999997</v>
      </c>
      <c r="E160" s="45">
        <v>0.89224999999999999</v>
      </c>
      <c r="F160" s="45">
        <v>0.97641</v>
      </c>
      <c r="G160" s="45">
        <v>0.97382999999999997</v>
      </c>
    </row>
    <row r="161" spans="2:7" ht="30.75" thickBot="1" x14ac:dyDescent="0.3">
      <c r="B161" s="5" t="s">
        <v>99</v>
      </c>
      <c r="C161" s="7" t="s">
        <v>129</v>
      </c>
      <c r="D161" s="10">
        <f>D158*D159*D160*0.075</f>
        <v>158517.07113800701</v>
      </c>
      <c r="E161" s="10">
        <f t="shared" ref="E161:G161" si="18">E158*E159*E160*0.075</f>
        <v>78516.48894023773</v>
      </c>
      <c r="F161" s="10">
        <f t="shared" si="18"/>
        <v>20773.508248860115</v>
      </c>
      <c r="G161" s="10">
        <f t="shared" si="18"/>
        <v>4431.9185027506774</v>
      </c>
    </row>
    <row r="163" spans="2:7" ht="15.75" thickBot="1" x14ac:dyDescent="0.3"/>
    <row r="164" spans="2:7" ht="30.75" thickBot="1" x14ac:dyDescent="0.3">
      <c r="B164" s="2"/>
      <c r="C164" s="4" t="s">
        <v>0</v>
      </c>
      <c r="D164" s="4" t="s">
        <v>1</v>
      </c>
      <c r="E164" s="4" t="s">
        <v>2</v>
      </c>
      <c r="F164" s="4" t="s">
        <v>3</v>
      </c>
      <c r="G164" s="4" t="s">
        <v>4</v>
      </c>
    </row>
    <row r="165" spans="2:7" ht="15.75" thickBot="1" x14ac:dyDescent="0.3">
      <c r="B165" s="6" t="s">
        <v>100</v>
      </c>
      <c r="C165" s="14" t="s">
        <v>136</v>
      </c>
      <c r="D165" s="8">
        <v>4.34</v>
      </c>
      <c r="E165" s="8">
        <v>6.56</v>
      </c>
      <c r="F165" s="8">
        <v>7.89</v>
      </c>
      <c r="G165" s="8">
        <v>10.43</v>
      </c>
    </row>
    <row r="166" spans="2:7" ht="87" customHeight="1" thickBot="1" x14ac:dyDescent="0.3">
      <c r="B166" s="120" t="s">
        <v>130</v>
      </c>
      <c r="C166" s="120" t="s">
        <v>137</v>
      </c>
      <c r="D166" s="61" t="s">
        <v>141</v>
      </c>
      <c r="E166" s="61" t="s">
        <v>133</v>
      </c>
      <c r="F166" s="61" t="s">
        <v>133</v>
      </c>
      <c r="G166" s="62" t="s">
        <v>132</v>
      </c>
    </row>
    <row r="167" spans="2:7" ht="15.75" thickBot="1" x14ac:dyDescent="0.3">
      <c r="B167" s="121"/>
      <c r="C167" s="121"/>
      <c r="D167" s="61">
        <f>-(0.01-0)/3</f>
        <v>-3.3333333333333335E-3</v>
      </c>
      <c r="E167" s="60">
        <f>-(0.024-0.01)/3</f>
        <v>-4.6666666666666671E-3</v>
      </c>
      <c r="F167" s="60">
        <f>-(0.024-0.01)/3</f>
        <v>-4.6666666666666671E-3</v>
      </c>
      <c r="G167" s="60">
        <f>-(0.048-0.024)/3</f>
        <v>-8.0000000000000002E-3</v>
      </c>
    </row>
    <row r="168" spans="2:7" ht="87" customHeight="1" thickBot="1" x14ac:dyDescent="0.3">
      <c r="B168" s="120" t="s">
        <v>131</v>
      </c>
      <c r="C168" s="120" t="s">
        <v>138</v>
      </c>
      <c r="D168" s="61" t="s">
        <v>140</v>
      </c>
      <c r="E168" s="61" t="s">
        <v>134</v>
      </c>
      <c r="F168" s="61" t="s">
        <v>134</v>
      </c>
      <c r="G168" s="61" t="s">
        <v>135</v>
      </c>
    </row>
    <row r="169" spans="2:7" ht="15.75" thickBot="1" x14ac:dyDescent="0.3">
      <c r="B169" s="121"/>
      <c r="C169" s="121"/>
      <c r="D169" s="60">
        <f>-(0.007-0)/3</f>
        <v>-2.3333333333333335E-3</v>
      </c>
      <c r="E169" s="60">
        <f>-(0.019-0.007)/3</f>
        <v>-4.0000000000000001E-3</v>
      </c>
      <c r="F169" s="60">
        <f>-(0.019-0.007)/3</f>
        <v>-4.0000000000000001E-3</v>
      </c>
      <c r="G169" s="60">
        <f>-(0.029-0.019)/3</f>
        <v>-3.333333333333334E-3</v>
      </c>
    </row>
    <row r="170" spans="2:7" ht="30.75" thickBot="1" x14ac:dyDescent="0.3">
      <c r="B170" s="6" t="s">
        <v>214</v>
      </c>
      <c r="C170" s="14" t="s">
        <v>67</v>
      </c>
      <c r="D170" s="10">
        <f>D115</f>
        <v>11219939.537989818</v>
      </c>
      <c r="E170" s="10">
        <f>E115</f>
        <v>2949387.9135263059</v>
      </c>
      <c r="F170" s="10">
        <f>F115</f>
        <v>605360.50113776291</v>
      </c>
      <c r="G170" s="10">
        <f>G115</f>
        <v>127124.31402766718</v>
      </c>
    </row>
    <row r="171" spans="2:7" ht="30.75" thickBot="1" x14ac:dyDescent="0.3">
      <c r="B171" s="5" t="s">
        <v>215</v>
      </c>
      <c r="C171" s="7" t="s">
        <v>98</v>
      </c>
      <c r="D171" s="10">
        <f>D170/2</f>
        <v>5609969.7689949088</v>
      </c>
      <c r="E171" s="10">
        <f t="shared" ref="E171:F171" si="19">E170/2</f>
        <v>1474693.956763153</v>
      </c>
      <c r="F171" s="10">
        <f t="shared" si="19"/>
        <v>302680.25056888146</v>
      </c>
      <c r="G171" s="10">
        <f>G170/2</f>
        <v>63562.157013833588</v>
      </c>
    </row>
    <row r="172" spans="2:7" ht="30.75" thickBot="1" x14ac:dyDescent="0.3">
      <c r="B172" s="5" t="s">
        <v>102</v>
      </c>
      <c r="C172" s="7" t="s">
        <v>139</v>
      </c>
      <c r="D172" s="8">
        <v>4.6040000000000001</v>
      </c>
      <c r="E172" s="8">
        <v>2.7650000000000001</v>
      </c>
      <c r="F172" s="8">
        <v>1.897</v>
      </c>
      <c r="G172" s="94">
        <v>1.6</v>
      </c>
    </row>
    <row r="173" spans="2:7" ht="45.75" thickBot="1" x14ac:dyDescent="0.3">
      <c r="B173" s="5" t="s">
        <v>103</v>
      </c>
      <c r="C173" s="7" t="s">
        <v>142</v>
      </c>
      <c r="D173" s="10">
        <f>-((D167*D171*D172)+(D169*D171*D172))</f>
        <v>146360.3712932312</v>
      </c>
      <c r="E173" s="10">
        <f t="shared" ref="E173:G173" si="20">-((E167*E171*E172)+(E169*E171*E172))</f>
        <v>35338.582850567691</v>
      </c>
      <c r="F173" s="10">
        <f t="shared" si="20"/>
        <v>4976.2651061861243</v>
      </c>
      <c r="G173" s="10">
        <f t="shared" si="20"/>
        <v>1152.5937805175158</v>
      </c>
    </row>
    <row r="175" spans="2:7" x14ac:dyDescent="0.25">
      <c r="D175" s="37"/>
    </row>
  </sheetData>
  <mergeCells count="12">
    <mergeCell ref="C168:C169"/>
    <mergeCell ref="C166:C167"/>
    <mergeCell ref="B166:B167"/>
    <mergeCell ref="B168:B169"/>
    <mergeCell ref="B26:G26"/>
    <mergeCell ref="B29:G29"/>
    <mergeCell ref="B128:G128"/>
    <mergeCell ref="B3:G3"/>
    <mergeCell ref="B5:G5"/>
    <mergeCell ref="B7:G7"/>
    <mergeCell ref="B20:G20"/>
    <mergeCell ref="B23:G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482CD-96F8-418A-AAAB-CA1CBABFF9A0}">
  <sheetPr>
    <tabColor theme="9" tint="0.79998168889431442"/>
  </sheetPr>
  <dimension ref="B1:BF55"/>
  <sheetViews>
    <sheetView topLeftCell="A37" workbookViewId="0">
      <selection activeCell="F8" sqref="F8"/>
    </sheetView>
  </sheetViews>
  <sheetFormatPr defaultRowHeight="15" x14ac:dyDescent="0.25"/>
  <cols>
    <col min="3" max="3" width="13.7109375" bestFit="1" customWidth="1"/>
    <col min="4" max="4" width="16.140625" bestFit="1" customWidth="1"/>
    <col min="5" max="10" width="9.140625" bestFit="1" customWidth="1"/>
    <col min="11" max="13" width="9.85546875" bestFit="1" customWidth="1"/>
  </cols>
  <sheetData>
    <row r="1" spans="2:58" x14ac:dyDescent="0.25">
      <c r="B1" s="32"/>
      <c r="C1" s="33" t="s">
        <v>104</v>
      </c>
      <c r="D1">
        <v>8</v>
      </c>
      <c r="E1" s="33"/>
      <c r="F1" s="33"/>
      <c r="G1" s="33"/>
    </row>
    <row r="2" spans="2:58" x14ac:dyDescent="0.25">
      <c r="B2" s="32"/>
      <c r="C2" s="28" t="s">
        <v>105</v>
      </c>
      <c r="D2" s="34">
        <v>0.05</v>
      </c>
      <c r="E2" s="33"/>
      <c r="F2" s="33"/>
      <c r="G2" s="33"/>
    </row>
    <row r="3" spans="2:58" x14ac:dyDescent="0.25">
      <c r="B3" s="32"/>
      <c r="C3" s="33" t="s">
        <v>106</v>
      </c>
      <c r="E3" s="33"/>
      <c r="F3" s="33"/>
      <c r="G3" s="33"/>
    </row>
    <row r="4" spans="2:58" x14ac:dyDescent="0.25">
      <c r="B4" s="32"/>
      <c r="C4" s="33"/>
      <c r="E4" s="33"/>
      <c r="F4" s="33"/>
      <c r="G4" s="33"/>
    </row>
    <row r="5" spans="2:58" x14ac:dyDescent="0.25">
      <c r="B5" s="32"/>
      <c r="C5" s="33"/>
      <c r="E5" s="33"/>
      <c r="F5" s="33"/>
      <c r="G5" s="33"/>
    </row>
    <row r="6" spans="2:58" x14ac:dyDescent="0.25">
      <c r="B6" s="32"/>
      <c r="C6" s="33"/>
      <c r="E6" s="33"/>
      <c r="F6" s="33"/>
      <c r="G6" s="33"/>
    </row>
    <row r="7" spans="2:58" x14ac:dyDescent="0.25">
      <c r="B7" s="32"/>
      <c r="C7" s="33"/>
      <c r="E7" s="33"/>
      <c r="F7" s="33"/>
      <c r="G7" s="33"/>
    </row>
    <row r="8" spans="2:58" x14ac:dyDescent="0.25">
      <c r="B8" s="32" t="s">
        <v>46</v>
      </c>
      <c r="E8" s="33"/>
      <c r="F8" s="33"/>
      <c r="G8" s="33"/>
    </row>
    <row r="9" spans="2:58" x14ac:dyDescent="0.25">
      <c r="B9" s="32"/>
      <c r="C9" t="s">
        <v>107</v>
      </c>
      <c r="D9" s="35">
        <f>'Ed Fin_Tables and Outputs'!D124</f>
        <v>2.152683138719658E-2</v>
      </c>
      <c r="E9" s="33"/>
      <c r="F9" s="33"/>
      <c r="G9" s="33"/>
    </row>
    <row r="10" spans="2:58" x14ac:dyDescent="0.25">
      <c r="B10" s="32"/>
      <c r="C10" s="33" t="s">
        <v>108</v>
      </c>
      <c r="D10" s="35">
        <f>'Ed Fin_Tables and Outputs'!D124+('Ed Fin_Tables and Outputs'!D122/100)</f>
        <v>2.1676888256726496E-2</v>
      </c>
      <c r="E10" s="33"/>
      <c r="F10" s="33"/>
      <c r="G10" s="33"/>
    </row>
    <row r="11" spans="2:58" x14ac:dyDescent="0.25">
      <c r="B11" s="33" t="s">
        <v>109</v>
      </c>
      <c r="C11" s="36">
        <f>'Ed Fin_Tables and Outputs'!D123</f>
        <v>810.09500000000003</v>
      </c>
      <c r="D11" s="37">
        <f>IF(((D14-$C$14)&gt;=$D$1),C11*(1+$D$9),C11)</f>
        <v>810.09500000000003</v>
      </c>
      <c r="E11" s="37">
        <f t="shared" ref="E11:BE11" si="0">IF(((E14-$C$14)&gt;=$D$1),D11*(1+$D$9),D11)</f>
        <v>810.09500000000003</v>
      </c>
      <c r="F11" s="37">
        <f t="shared" si="0"/>
        <v>810.09500000000003</v>
      </c>
      <c r="G11" s="37">
        <f t="shared" si="0"/>
        <v>810.09500000000003</v>
      </c>
      <c r="H11" s="37">
        <f t="shared" si="0"/>
        <v>810.09500000000003</v>
      </c>
      <c r="I11" s="37">
        <f t="shared" si="0"/>
        <v>810.09500000000003</v>
      </c>
      <c r="J11" s="37">
        <f t="shared" si="0"/>
        <v>810.09500000000003</v>
      </c>
      <c r="K11" s="49">
        <f t="shared" si="0"/>
        <v>827.53377847261106</v>
      </c>
      <c r="L11" s="49">
        <f t="shared" si="0"/>
        <v>845.34795858900065</v>
      </c>
      <c r="M11" s="49">
        <f t="shared" si="0"/>
        <v>863.54562155705696</v>
      </c>
      <c r="N11" s="37">
        <f t="shared" si="0"/>
        <v>882.13502254746754</v>
      </c>
      <c r="O11" s="37">
        <f t="shared" si="0"/>
        <v>901.12459443858768</v>
      </c>
      <c r="P11" s="37">
        <f t="shared" si="0"/>
        <v>920.5229516419231</v>
      </c>
      <c r="Q11" s="37">
        <f t="shared" si="0"/>
        <v>940.33889400996327</v>
      </c>
      <c r="R11" s="37">
        <f t="shared" si="0"/>
        <v>960.5814108281387</v>
      </c>
      <c r="S11" s="37">
        <f t="shared" si="0"/>
        <v>981.25968489271145</v>
      </c>
      <c r="T11" s="37">
        <f t="shared" si="0"/>
        <v>1002.3830966764505</v>
      </c>
      <c r="U11" s="37">
        <f t="shared" si="0"/>
        <v>1023.9612285839804</v>
      </c>
      <c r="V11" s="37">
        <f t="shared" si="0"/>
        <v>1046.0038692987343</v>
      </c>
      <c r="W11" s="37">
        <f t="shared" si="0"/>
        <v>1068.5210182234835</v>
      </c>
      <c r="X11" s="37">
        <f t="shared" si="0"/>
        <v>1091.5228900164559</v>
      </c>
      <c r="Y11" s="37">
        <f t="shared" si="0"/>
        <v>1115.0199192251057</v>
      </c>
      <c r="Z11" s="37">
        <f t="shared" si="0"/>
        <v>1139.02276501963</v>
      </c>
      <c r="AA11" s="37">
        <f t="shared" si="0"/>
        <v>1163.542316028386</v>
      </c>
      <c r="AB11" s="37">
        <f t="shared" si="0"/>
        <v>1188.5896952773974</v>
      </c>
      <c r="AC11" s="37">
        <f t="shared" si="0"/>
        <v>1214.1762652361933</v>
      </c>
      <c r="AD11" s="37">
        <f t="shared" si="0"/>
        <v>1240.313632972269</v>
      </c>
      <c r="AE11" s="37">
        <f t="shared" si="0"/>
        <v>1267.0136554165042</v>
      </c>
      <c r="AF11" s="37">
        <f t="shared" si="0"/>
        <v>1294.2884447419308</v>
      </c>
      <c r="AG11" s="37">
        <f t="shared" si="0"/>
        <v>1322.1503738582871</v>
      </c>
      <c r="AH11" s="37">
        <f t="shared" si="0"/>
        <v>1350.6120820248534</v>
      </c>
      <c r="AI11" s="37">
        <f t="shared" si="0"/>
        <v>1379.686480584113</v>
      </c>
      <c r="AJ11" s="37">
        <f t="shared" si="0"/>
        <v>1409.3867588188418</v>
      </c>
      <c r="AK11" s="37">
        <f t="shared" si="0"/>
        <v>1439.7263899352824</v>
      </c>
      <c r="AL11" s="37">
        <f t="shared" si="0"/>
        <v>1470.7191371751164</v>
      </c>
      <c r="AM11" s="37">
        <f t="shared" si="0"/>
        <v>1502.3790600590085</v>
      </c>
      <c r="AN11" s="37">
        <f t="shared" si="0"/>
        <v>1534.7205207645536</v>
      </c>
      <c r="AO11" s="37">
        <f t="shared" si="0"/>
        <v>1567.7581906415228</v>
      </c>
      <c r="AP11" s="37">
        <f t="shared" si="0"/>
        <v>1601.5070568673593</v>
      </c>
      <c r="AQ11" s="37">
        <f t="shared" si="0"/>
        <v>1635.9824292459484</v>
      </c>
      <c r="AR11" s="37">
        <f t="shared" si="0"/>
        <v>1671.1999471527422</v>
      </c>
      <c r="AS11" s="37">
        <f t="shared" si="0"/>
        <v>1707.1755866293911</v>
      </c>
      <c r="AT11" s="37">
        <f t="shared" si="0"/>
        <v>1743.9256676311004</v>
      </c>
      <c r="AU11" s="37">
        <f t="shared" si="0"/>
        <v>1781.4668614299994</v>
      </c>
      <c r="AV11" s="37">
        <f t="shared" si="0"/>
        <v>1819.8161981778812</v>
      </c>
      <c r="AW11" s="37">
        <f t="shared" si="0"/>
        <v>1858.9910746317455</v>
      </c>
      <c r="AX11" s="37">
        <f t="shared" si="0"/>
        <v>1899.0092620456464</v>
      </c>
      <c r="AY11" s="37">
        <f t="shared" si="0"/>
        <v>1939.8889142324276</v>
      </c>
      <c r="AZ11" s="37">
        <f t="shared" si="0"/>
        <v>1981.648575799001</v>
      </c>
      <c r="BA11" s="37">
        <f t="shared" si="0"/>
        <v>2024.3071905589043</v>
      </c>
      <c r="BB11" s="37">
        <f t="shared" si="0"/>
        <v>2067.8841101259554</v>
      </c>
      <c r="BC11" s="37">
        <f t="shared" si="0"/>
        <v>2112.3991026928998</v>
      </c>
      <c r="BD11" s="37">
        <f t="shared" si="0"/>
        <v>2157.8723619990351</v>
      </c>
      <c r="BE11" s="37">
        <f t="shared" si="0"/>
        <v>2204.3245164908799</v>
      </c>
    </row>
    <row r="12" spans="2:58" x14ac:dyDescent="0.25">
      <c r="B12" s="33" t="s">
        <v>110</v>
      </c>
      <c r="C12" s="36">
        <f>'Ed Fin_Tables and Outputs'!D123</f>
        <v>810.09500000000003</v>
      </c>
      <c r="D12" s="33">
        <f>IF(((D14-$C$14)&gt;=$D$1),C12*(1+$D$10),C12)</f>
        <v>810.09500000000003</v>
      </c>
      <c r="E12" s="33">
        <f t="shared" ref="E12:BE12" si="1">IF(((E14-$C$14)&gt;=$D$1),D12*(1+$D$10),D12)</f>
        <v>810.09500000000003</v>
      </c>
      <c r="F12" s="33">
        <f t="shared" si="1"/>
        <v>810.09500000000003</v>
      </c>
      <c r="G12" s="33">
        <f t="shared" si="1"/>
        <v>810.09500000000003</v>
      </c>
      <c r="H12" s="33">
        <f t="shared" si="1"/>
        <v>810.09500000000003</v>
      </c>
      <c r="I12" s="33">
        <f t="shared" si="1"/>
        <v>810.09500000000003</v>
      </c>
      <c r="J12" s="33">
        <f t="shared" si="1"/>
        <v>810.09500000000003</v>
      </c>
      <c r="K12" s="49">
        <f t="shared" si="1"/>
        <v>827.65533879233283</v>
      </c>
      <c r="L12" s="49">
        <f t="shared" si="1"/>
        <v>845.59633108641731</v>
      </c>
      <c r="M12" s="49">
        <f t="shared" si="1"/>
        <v>863.92622826567538</v>
      </c>
      <c r="N12" s="33">
        <f t="shared" si="1"/>
        <v>882.65346057784552</v>
      </c>
      <c r="O12" s="33">
        <f t="shared" si="1"/>
        <v>901.78664101220431</v>
      </c>
      <c r="P12" s="33">
        <f t="shared" si="1"/>
        <v>921.33456926083454</v>
      </c>
      <c r="Q12" s="33">
        <f t="shared" si="1"/>
        <v>941.30623576576079</v>
      </c>
      <c r="R12" s="33">
        <f t="shared" si="1"/>
        <v>961.71082585381498</v>
      </c>
      <c r="S12" s="33">
        <f t="shared" si="1"/>
        <v>982.55772396113218</v>
      </c>
      <c r="T12" s="33">
        <f t="shared" si="1"/>
        <v>1003.8565179492211</v>
      </c>
      <c r="U12" s="33">
        <f t="shared" si="1"/>
        <v>1025.6170035145929</v>
      </c>
      <c r="V12" s="33">
        <f t="shared" si="1"/>
        <v>1047.8491886939773</v>
      </c>
      <c r="W12" s="33">
        <f t="shared" si="1"/>
        <v>1070.5632984671981</v>
      </c>
      <c r="X12" s="33">
        <f t="shared" si="1"/>
        <v>1093.7697794598241</v>
      </c>
      <c r="Y12" s="33">
        <f t="shared" si="1"/>
        <v>1117.479304747759</v>
      </c>
      <c r="Z12" s="33">
        <f t="shared" si="1"/>
        <v>1141.7027787659804</v>
      </c>
      <c r="AA12" s="33">
        <f t="shared" si="1"/>
        <v>1166.4513423236847</v>
      </c>
      <c r="AB12" s="33">
        <f t="shared" si="1"/>
        <v>1191.7363777281437</v>
      </c>
      <c r="AC12" s="33">
        <f t="shared" si="1"/>
        <v>1217.5695140196326</v>
      </c>
      <c r="AD12" s="33">
        <f t="shared" si="1"/>
        <v>1243.9626323198329</v>
      </c>
      <c r="AE12" s="33">
        <f t="shared" si="1"/>
        <v>1270.9278712961732</v>
      </c>
      <c r="AF12" s="33">
        <f t="shared" si="1"/>
        <v>1298.4776327446195</v>
      </c>
      <c r="AG12" s="33">
        <f t="shared" si="1"/>
        <v>1326.6245872934833</v>
      </c>
      <c r="AH12" s="33">
        <f t="shared" si="1"/>
        <v>1355.38168023087</v>
      </c>
      <c r="AI12" s="33">
        <f t="shared" si="1"/>
        <v>1384.7621374584487</v>
      </c>
      <c r="AJ12" s="33">
        <f t="shared" si="1"/>
        <v>1414.7794715742812</v>
      </c>
      <c r="AK12" s="33">
        <f t="shared" si="1"/>
        <v>1445.4474880875073</v>
      </c>
      <c r="AL12" s="33">
        <f t="shared" si="1"/>
        <v>1476.7802917677461</v>
      </c>
      <c r="AM12" s="33">
        <f t="shared" si="1"/>
        <v>1508.7922931321314</v>
      </c>
      <c r="AN12" s="33">
        <f t="shared" si="1"/>
        <v>1541.4982150729666</v>
      </c>
      <c r="AO12" s="33">
        <f t="shared" si="1"/>
        <v>1574.9130996290464</v>
      </c>
      <c r="AP12" s="33">
        <f t="shared" si="1"/>
        <v>1609.0523149037599</v>
      </c>
      <c r="AQ12" s="33">
        <f t="shared" si="1"/>
        <v>1643.9315621331557</v>
      </c>
      <c r="AR12" s="33">
        <f t="shared" si="1"/>
        <v>1679.5668829072217</v>
      </c>
      <c r="AS12" s="33">
        <f t="shared" si="1"/>
        <v>1715.9746665476998</v>
      </c>
      <c r="AT12" s="33">
        <f t="shared" si="1"/>
        <v>1753.1716576458277</v>
      </c>
      <c r="AU12" s="33">
        <f t="shared" si="1"/>
        <v>1791.1749637634762</v>
      </c>
      <c r="AV12" s="33">
        <f t="shared" si="1"/>
        <v>1830.002063301223</v>
      </c>
      <c r="AW12" s="33">
        <f t="shared" si="1"/>
        <v>1869.6708135369825</v>
      </c>
      <c r="AX12" s="33">
        <f t="shared" si="1"/>
        <v>1910.1994588388864</v>
      </c>
      <c r="AY12" s="33">
        <f t="shared" si="1"/>
        <v>1951.6066390561962</v>
      </c>
      <c r="AZ12" s="33">
        <f t="shared" si="1"/>
        <v>1993.9113980921027</v>
      </c>
      <c r="BA12" s="33">
        <f t="shared" si="1"/>
        <v>2037.1331926623584</v>
      </c>
      <c r="BB12" s="33">
        <f t="shared" si="1"/>
        <v>2081.2919012437687</v>
      </c>
      <c r="BC12" s="33">
        <f t="shared" si="1"/>
        <v>2126.4078332166596</v>
      </c>
      <c r="BD12" s="33">
        <f t="shared" si="1"/>
        <v>2172.5017382055248</v>
      </c>
      <c r="BE12" s="33">
        <f t="shared" si="1"/>
        <v>2219.5948156221498</v>
      </c>
    </row>
    <row r="13" spans="2:58" x14ac:dyDescent="0.25">
      <c r="B13" s="32"/>
      <c r="D13" s="33"/>
      <c r="E13" s="33"/>
      <c r="F13" s="33"/>
      <c r="G13" s="33"/>
    </row>
    <row r="14" spans="2:58" x14ac:dyDescent="0.25">
      <c r="B14" t="s">
        <v>46</v>
      </c>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c r="AH14">
        <v>2051</v>
      </c>
      <c r="AI14">
        <v>2052</v>
      </c>
      <c r="AJ14">
        <v>2053</v>
      </c>
      <c r="AK14">
        <v>2054</v>
      </c>
      <c r="AL14">
        <v>2055</v>
      </c>
      <c r="AM14">
        <v>2056</v>
      </c>
      <c r="AN14">
        <v>2057</v>
      </c>
      <c r="AO14">
        <v>2058</v>
      </c>
      <c r="AP14">
        <v>2059</v>
      </c>
      <c r="AQ14">
        <v>2060</v>
      </c>
      <c r="AR14">
        <v>2061</v>
      </c>
      <c r="AS14">
        <v>2062</v>
      </c>
      <c r="AT14">
        <v>2063</v>
      </c>
      <c r="AU14">
        <v>2064</v>
      </c>
      <c r="AV14">
        <v>2065</v>
      </c>
      <c r="AW14">
        <v>2066</v>
      </c>
      <c r="AX14">
        <v>2067</v>
      </c>
      <c r="AY14">
        <v>2068</v>
      </c>
      <c r="AZ14">
        <v>2069</v>
      </c>
      <c r="BA14">
        <v>2070</v>
      </c>
      <c r="BB14">
        <v>2071</v>
      </c>
      <c r="BC14">
        <v>2072</v>
      </c>
      <c r="BD14">
        <v>2073</v>
      </c>
      <c r="BE14">
        <v>2074</v>
      </c>
    </row>
    <row r="15" spans="2:58" x14ac:dyDescent="0.25">
      <c r="B15" s="33" t="s">
        <v>111</v>
      </c>
      <c r="C15" s="38">
        <f>-'Ed Fin_Tables and Outputs'!D101/'Ed Fin_Tables and Outputs'!D120</f>
        <v>-1.4959870931619155</v>
      </c>
      <c r="D15" s="38">
        <f>D12-D11</f>
        <v>0</v>
      </c>
      <c r="E15" s="38">
        <f t="shared" ref="E15:BE15" si="2">E12-E11</f>
        <v>0</v>
      </c>
      <c r="F15" s="38">
        <f t="shared" si="2"/>
        <v>0</v>
      </c>
      <c r="G15" s="38">
        <f t="shared" si="2"/>
        <v>0</v>
      </c>
      <c r="H15" s="38">
        <f t="shared" si="2"/>
        <v>0</v>
      </c>
      <c r="I15" s="38">
        <f t="shared" si="2"/>
        <v>0</v>
      </c>
      <c r="J15" s="38">
        <f t="shared" si="2"/>
        <v>0</v>
      </c>
      <c r="K15" s="38">
        <f t="shared" si="2"/>
        <v>0.12156031972176606</v>
      </c>
      <c r="L15" s="38">
        <f t="shared" si="2"/>
        <v>0.24837249741665346</v>
      </c>
      <c r="M15" s="38">
        <f t="shared" si="2"/>
        <v>0.38060670861841572</v>
      </c>
      <c r="N15" s="38">
        <f t="shared" si="2"/>
        <v>0.51843803037797898</v>
      </c>
      <c r="O15" s="38">
        <f t="shared" si="2"/>
        <v>0.66204657361663521</v>
      </c>
      <c r="P15" s="38">
        <f t="shared" si="2"/>
        <v>0.81161761891144124</v>
      </c>
      <c r="Q15" s="38">
        <f t="shared" si="2"/>
        <v>0.96734175579751991</v>
      </c>
      <c r="R15" s="38">
        <f t="shared" si="2"/>
        <v>1.1294150256762805</v>
      </c>
      <c r="S15" s="38">
        <f t="shared" si="2"/>
        <v>1.298039068420735</v>
      </c>
      <c r="T15" s="38">
        <f t="shared" si="2"/>
        <v>1.473421272770679</v>
      </c>
      <c r="U15" s="38">
        <f t="shared" si="2"/>
        <v>1.6557749306124379</v>
      </c>
      <c r="V15" s="38">
        <f t="shared" si="2"/>
        <v>1.8453193952429956</v>
      </c>
      <c r="W15" s="38">
        <f t="shared" si="2"/>
        <v>2.0422802437146856</v>
      </c>
      <c r="X15" s="38">
        <f t="shared" si="2"/>
        <v>2.2468894433682181</v>
      </c>
      <c r="Y15" s="38">
        <f t="shared" si="2"/>
        <v>2.4593855226532924</v>
      </c>
      <c r="Z15" s="38">
        <f t="shared" si="2"/>
        <v>2.6800137463503688</v>
      </c>
      <c r="AA15" s="38">
        <f t="shared" si="2"/>
        <v>2.909026295298645</v>
      </c>
      <c r="AB15" s="38">
        <f t="shared" si="2"/>
        <v>3.1466824507463116</v>
      </c>
      <c r="AC15" s="38">
        <f t="shared" si="2"/>
        <v>3.3932487834392759</v>
      </c>
      <c r="AD15" s="38">
        <f t="shared" si="2"/>
        <v>3.6489993475638585</v>
      </c>
      <c r="AE15" s="38">
        <f t="shared" si="2"/>
        <v>3.9142158796689728</v>
      </c>
      <c r="AF15" s="38">
        <f t="shared" si="2"/>
        <v>4.189188002688752</v>
      </c>
      <c r="AG15" s="38">
        <f t="shared" si="2"/>
        <v>4.474213435196134</v>
      </c>
      <c r="AH15" s="38">
        <f t="shared" si="2"/>
        <v>4.7695982060165534</v>
      </c>
      <c r="AI15" s="38">
        <f t="shared" si="2"/>
        <v>5.0756568743356638</v>
      </c>
      <c r="AJ15" s="38">
        <f t="shared" si="2"/>
        <v>5.3927127554393337</v>
      </c>
      <c r="AK15" s="38">
        <f t="shared" si="2"/>
        <v>5.7210981522248403</v>
      </c>
      <c r="AL15" s="38">
        <f t="shared" si="2"/>
        <v>6.0611545926296913</v>
      </c>
      <c r="AM15" s="38">
        <f t="shared" si="2"/>
        <v>6.4132330731229104</v>
      </c>
      <c r="AN15" s="38">
        <f t="shared" si="2"/>
        <v>6.7776943084129471</v>
      </c>
      <c r="AO15" s="38">
        <f t="shared" si="2"/>
        <v>7.1549089875236405</v>
      </c>
      <c r="AP15" s="38">
        <f t="shared" si="2"/>
        <v>7.5452580364005826</v>
      </c>
      <c r="AQ15" s="38">
        <f t="shared" si="2"/>
        <v>7.94913288720727</v>
      </c>
      <c r="AR15" s="38">
        <f t="shared" si="2"/>
        <v>8.3669357544795275</v>
      </c>
      <c r="AS15" s="38">
        <f t="shared" si="2"/>
        <v>8.7990799183087347</v>
      </c>
      <c r="AT15" s="38">
        <f t="shared" si="2"/>
        <v>9.2459900147273402</v>
      </c>
      <c r="AU15" s="38">
        <f t="shared" si="2"/>
        <v>9.7081023334767451</v>
      </c>
      <c r="AV15" s="38">
        <f t="shared" si="2"/>
        <v>10.185865123341728</v>
      </c>
      <c r="AW15" s="38">
        <f t="shared" si="2"/>
        <v>10.679738905236945</v>
      </c>
      <c r="AX15" s="38">
        <f t="shared" si="2"/>
        <v>11.19019679323992</v>
      </c>
      <c r="AY15" s="38">
        <f t="shared" si="2"/>
        <v>11.717724823768549</v>
      </c>
      <c r="AZ15" s="38">
        <f t="shared" si="2"/>
        <v>12.262822293101635</v>
      </c>
      <c r="BA15" s="38">
        <f t="shared" si="2"/>
        <v>12.82600210345413</v>
      </c>
      <c r="BB15" s="38">
        <f t="shared" si="2"/>
        <v>13.407791117813304</v>
      </c>
      <c r="BC15" s="38">
        <f t="shared" si="2"/>
        <v>14.008730523759823</v>
      </c>
      <c r="BD15" s="38">
        <f t="shared" si="2"/>
        <v>14.629376206489724</v>
      </c>
      <c r="BE15" s="38">
        <f t="shared" si="2"/>
        <v>15.270299131269894</v>
      </c>
    </row>
    <row r="16" spans="2:58" ht="30" x14ac:dyDescent="0.25">
      <c r="B16" s="39" t="s">
        <v>112</v>
      </c>
      <c r="C16" s="40">
        <f>IFERROR(C15/(1+$D$2)^(C14-$C$14),"")</f>
        <v>-1.4959870931619155</v>
      </c>
      <c r="D16" s="40">
        <f>IFERROR(D15/(1+$D$2)^(D14-$C$14),"")</f>
        <v>0</v>
      </c>
      <c r="E16" s="40">
        <f t="shared" ref="E16:BE16" si="3">IFERROR(E15/(1+$D$2)^(E14-$C$14),"")</f>
        <v>0</v>
      </c>
      <c r="F16" s="40">
        <f t="shared" si="3"/>
        <v>0</v>
      </c>
      <c r="G16" s="40">
        <f t="shared" si="3"/>
        <v>0</v>
      </c>
      <c r="H16" s="40">
        <f t="shared" si="3"/>
        <v>0</v>
      </c>
      <c r="I16" s="40">
        <f t="shared" si="3"/>
        <v>0</v>
      </c>
      <c r="J16" s="40">
        <f t="shared" si="3"/>
        <v>0</v>
      </c>
      <c r="K16" s="40">
        <f t="shared" si="3"/>
        <v>8.2276809248483379E-2</v>
      </c>
      <c r="L16" s="40">
        <f t="shared" si="3"/>
        <v>0.16010312637805665</v>
      </c>
      <c r="M16" s="40">
        <f t="shared" si="3"/>
        <v>0.23365950280737136</v>
      </c>
      <c r="N16" s="40">
        <f t="shared" si="3"/>
        <v>0.30311997903676957</v>
      </c>
      <c r="O16" s="40">
        <f t="shared" si="3"/>
        <v>0.36865230476598676</v>
      </c>
      <c r="P16" s="40">
        <f t="shared" si="3"/>
        <v>0.43041815186863358</v>
      </c>
      <c r="Q16" s="40">
        <f t="shared" si="3"/>
        <v>0.48857332044774449</v>
      </c>
      <c r="R16" s="40">
        <f t="shared" si="3"/>
        <v>0.54326793819114305</v>
      </c>
      <c r="S16" s="40">
        <f t="shared" si="3"/>
        <v>0.59464665323852217</v>
      </c>
      <c r="T16" s="40">
        <f t="shared" si="3"/>
        <v>0.64284882076522065</v>
      </c>
      <c r="U16" s="40">
        <f t="shared" si="3"/>
        <v>0.68800868348124167</v>
      </c>
      <c r="V16" s="40">
        <f t="shared" si="3"/>
        <v>0.73025554623908329</v>
      </c>
      <c r="W16" s="40">
        <f t="shared" si="3"/>
        <v>0.76971394493537348</v>
      </c>
      <c r="X16" s="40">
        <f t="shared" si="3"/>
        <v>0.80650380988938275</v>
      </c>
      <c r="Y16" s="40">
        <f t="shared" si="3"/>
        <v>0.84074062387133219</v>
      </c>
      <c r="Z16" s="40">
        <f t="shared" si="3"/>
        <v>0.87253557495261713</v>
      </c>
      <c r="AA16" s="40">
        <f t="shared" si="3"/>
        <v>0.90199570434053056</v>
      </c>
      <c r="AB16" s="40">
        <f t="shared" si="3"/>
        <v>0.92922404935809255</v>
      </c>
      <c r="AC16" s="40">
        <f t="shared" si="3"/>
        <v>0.9543197817235024</v>
      </c>
      <c r="AD16" s="40">
        <f t="shared" si="3"/>
        <v>0.97737834127794365</v>
      </c>
      <c r="AE16" s="40">
        <f t="shared" si="3"/>
        <v>0.99849156530797256</v>
      </c>
      <c r="AF16" s="40">
        <f t="shared" si="3"/>
        <v>1.017747813601946</v>
      </c>
      <c r="AG16" s="40">
        <f t="shared" si="3"/>
        <v>1.0352320893774443</v>
      </c>
      <c r="AH16" s="40">
        <f t="shared" si="3"/>
        <v>1.0510261562111121</v>
      </c>
      <c r="AI16" s="40">
        <f t="shared" si="3"/>
        <v>1.0652086510987331</v>
      </c>
      <c r="AJ16" s="40">
        <f t="shared" si="3"/>
        <v>1.0778551937695326</v>
      </c>
      <c r="AK16" s="40">
        <f t="shared" si="3"/>
        <v>1.0890384923742906</v>
      </c>
      <c r="AL16" s="40">
        <f t="shared" si="3"/>
        <v>1.0988284456639204</v>
      </c>
      <c r="AM16" s="40">
        <f t="shared" si="3"/>
        <v>1.1072922417705122</v>
      </c>
      <c r="AN16" s="40">
        <f t="shared" si="3"/>
        <v>1.1144944537004275</v>
      </c>
      <c r="AO16" s="40">
        <f t="shared" si="3"/>
        <v>1.1204971316444272</v>
      </c>
      <c r="AP16" s="40">
        <f t="shared" si="3"/>
        <v>1.1253598922077839</v>
      </c>
      <c r="AQ16" s="40">
        <f t="shared" si="3"/>
        <v>1.1291400046589342</v>
      </c>
      <c r="AR16" s="40">
        <f t="shared" si="3"/>
        <v>1.131892474292985</v>
      </c>
      <c r="AS16" s="40">
        <f t="shared" si="3"/>
        <v>1.1336701230030268</v>
      </c>
      <c r="AT16" s="40">
        <f t="shared" si="3"/>
        <v>1.1345236671491206</v>
      </c>
      <c r="AU16" s="40">
        <f t="shared" si="3"/>
        <v>1.1345017928123557</v>
      </c>
      <c r="AV16" s="40">
        <f t="shared" si="3"/>
        <v>1.1336512285185338</v>
      </c>
      <c r="AW16" s="40">
        <f t="shared" si="3"/>
        <v>1.1320168155130284</v>
      </c>
      <c r="AX16" s="40">
        <f t="shared" si="3"/>
        <v>1.1296415756663156</v>
      </c>
      <c r="AY16" s="40">
        <f t="shared" si="3"/>
        <v>1.1265667770870125</v>
      </c>
      <c r="AZ16" s="40">
        <f t="shared" si="3"/>
        <v>1.1228319975163799</v>
      </c>
      <c r="BA16" s="40">
        <f t="shared" si="3"/>
        <v>1.1184751855767932</v>
      </c>
      <c r="BB16" s="40">
        <f t="shared" si="3"/>
        <v>1.1135327199433342</v>
      </c>
      <c r="BC16" s="40">
        <f t="shared" si="3"/>
        <v>1.108039466506672</v>
      </c>
      <c r="BD16" s="40">
        <f t="shared" si="3"/>
        <v>1.1020288335920276</v>
      </c>
      <c r="BE16" s="40">
        <f t="shared" si="3"/>
        <v>1.0955328252979699</v>
      </c>
      <c r="BF16" s="41"/>
    </row>
    <row r="17" spans="2:58" x14ac:dyDescent="0.25">
      <c r="B17" s="39"/>
      <c r="C17" s="40" t="s">
        <v>113</v>
      </c>
      <c r="D17" s="40">
        <f>NPV(D2,C16:BE16)</f>
        <v>7.2062902820419028</v>
      </c>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1"/>
      <c r="AZ17" s="41"/>
      <c r="BA17" s="41"/>
      <c r="BB17" s="41"/>
      <c r="BC17" s="41"/>
      <c r="BD17" s="41"/>
      <c r="BE17" s="41"/>
      <c r="BF17" s="41"/>
    </row>
    <row r="18" spans="2:58" x14ac:dyDescent="0.25">
      <c r="B18" s="39"/>
      <c r="C18" s="40" t="s">
        <v>114</v>
      </c>
      <c r="D18" s="40">
        <f>D17/-C16</f>
        <v>4.8170805182621601</v>
      </c>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1"/>
      <c r="AZ18" s="41"/>
      <c r="BA18" s="41"/>
      <c r="BB18" s="41"/>
      <c r="BC18" s="41"/>
      <c r="BD18" s="41"/>
      <c r="BE18" s="41"/>
      <c r="BF18" s="41"/>
    </row>
    <row r="19" spans="2:58" x14ac:dyDescent="0.25">
      <c r="B19" s="39"/>
      <c r="C19" s="40" t="s">
        <v>78</v>
      </c>
      <c r="D19" s="42">
        <f>D18*'Ed Fin_Tables and Outputs'!D101</f>
        <v>4817080518.2621603</v>
      </c>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1"/>
      <c r="AZ19" s="41"/>
      <c r="BA19" s="41"/>
      <c r="BB19" s="41"/>
      <c r="BC19" s="41"/>
      <c r="BD19" s="41"/>
      <c r="BE19" s="41"/>
      <c r="BF19" s="41"/>
    </row>
    <row r="20" spans="2:58" ht="30" x14ac:dyDescent="0.25">
      <c r="B20" s="39" t="s">
        <v>115</v>
      </c>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1"/>
      <c r="AZ20" s="41"/>
      <c r="BA20" s="41"/>
      <c r="BB20" s="41"/>
      <c r="BC20" s="41"/>
      <c r="BD20" s="41"/>
      <c r="BE20" s="41"/>
      <c r="BF20" s="41"/>
    </row>
    <row r="21" spans="2:58" x14ac:dyDescent="0.25">
      <c r="B21" s="32"/>
      <c r="C21" t="s">
        <v>107</v>
      </c>
      <c r="D21" s="35">
        <f>'Ed Fin_Tables and Outputs'!E124</f>
        <v>1.8107628281643643E-2</v>
      </c>
      <c r="E21" s="33"/>
      <c r="F21" s="33"/>
      <c r="G21" s="33"/>
    </row>
    <row r="22" spans="2:58" x14ac:dyDescent="0.25">
      <c r="B22" s="32"/>
      <c r="C22" s="33" t="s">
        <v>108</v>
      </c>
      <c r="D22" s="35">
        <f>'Ed Fin_Tables and Outputs'!E124+('Ed Fin_Tables and Outputs'!E122/100)</f>
        <v>1.8116678827150044E-2</v>
      </c>
      <c r="E22" s="33"/>
      <c r="F22" s="33"/>
      <c r="G22" s="33"/>
    </row>
    <row r="23" spans="2:58" x14ac:dyDescent="0.25">
      <c r="B23" s="33" t="s">
        <v>109</v>
      </c>
      <c r="C23" s="46">
        <f>'Ed Fin_Tables and Outputs'!E123</f>
        <v>2174.44</v>
      </c>
      <c r="D23" s="47">
        <f t="shared" ref="D23:AI23" si="4">IF(((D26-$C$26)&gt;=$D$1),C23*(1+$D$21),C23)</f>
        <v>2174.44</v>
      </c>
      <c r="E23" s="47">
        <f t="shared" si="4"/>
        <v>2174.44</v>
      </c>
      <c r="F23" s="47">
        <f t="shared" si="4"/>
        <v>2174.44</v>
      </c>
      <c r="G23" s="47">
        <f t="shared" si="4"/>
        <v>2174.44</v>
      </c>
      <c r="H23" s="47">
        <f t="shared" si="4"/>
        <v>2174.44</v>
      </c>
      <c r="I23" s="47">
        <f t="shared" si="4"/>
        <v>2174.44</v>
      </c>
      <c r="J23" s="47">
        <f t="shared" si="4"/>
        <v>2174.44</v>
      </c>
      <c r="K23" s="47">
        <f t="shared" si="4"/>
        <v>2213.8139512407374</v>
      </c>
      <c r="L23" s="47">
        <f t="shared" si="4"/>
        <v>2253.9008713545218</v>
      </c>
      <c r="M23" s="47">
        <f t="shared" si="4"/>
        <v>2294.7136705166822</v>
      </c>
      <c r="N23" s="47">
        <f t="shared" si="4"/>
        <v>2336.2654926752043</v>
      </c>
      <c r="O23" s="47">
        <f t="shared" si="4"/>
        <v>2378.5697197837981</v>
      </c>
      <c r="P23" s="47">
        <f t="shared" si="4"/>
        <v>2421.6399761116163</v>
      </c>
      <c r="Q23" s="47">
        <f t="shared" si="4"/>
        <v>2465.4901326310141</v>
      </c>
      <c r="R23" s="47">
        <f t="shared" si="4"/>
        <v>2510.1343114847568</v>
      </c>
      <c r="S23" s="47">
        <f t="shared" si="4"/>
        <v>2555.5868905341226</v>
      </c>
      <c r="T23" s="47">
        <f t="shared" si="4"/>
        <v>2601.8625079893563</v>
      </c>
      <c r="U23" s="47">
        <f t="shared" si="4"/>
        <v>2648.9760671239728</v>
      </c>
      <c r="V23" s="47">
        <f t="shared" si="4"/>
        <v>2696.9427410744242</v>
      </c>
      <c r="W23" s="47">
        <f t="shared" si="4"/>
        <v>2745.7779777266774</v>
      </c>
      <c r="X23" s="47">
        <f t="shared" si="4"/>
        <v>2795.4975046912755</v>
      </c>
      <c r="Y23" s="47">
        <f t="shared" si="4"/>
        <v>2846.1173343684877</v>
      </c>
      <c r="Z23" s="47">
        <f t="shared" si="4"/>
        <v>2897.6537691051749</v>
      </c>
      <c r="AA23" s="47">
        <f t="shared" si="4"/>
        <v>2950.123406445035</v>
      </c>
      <c r="AB23" s="47">
        <f t="shared" si="4"/>
        <v>3003.5431444739183</v>
      </c>
      <c r="AC23" s="47">
        <f t="shared" si="4"/>
        <v>3057.9301872619312</v>
      </c>
      <c r="AD23" s="47">
        <f t="shared" si="4"/>
        <v>3113.3020504040874</v>
      </c>
      <c r="AE23" s="47">
        <f t="shared" si="4"/>
        <v>3169.6765666612837</v>
      </c>
      <c r="AF23" s="47">
        <f t="shared" si="4"/>
        <v>3227.0718917034228</v>
      </c>
      <c r="AG23" s="47">
        <f t="shared" si="4"/>
        <v>3285.506509956529</v>
      </c>
      <c r="AH23" s="47">
        <f t="shared" si="4"/>
        <v>3344.9992405557423</v>
      </c>
      <c r="AI23" s="47">
        <f t="shared" si="4"/>
        <v>3405.5692434061061</v>
      </c>
      <c r="AJ23" s="47">
        <f t="shared" ref="AJ23:BE23" si="5">IF(((AJ26-$C$26)&gt;=$D$1),AI23*(1+$D$21),AI23)</f>
        <v>3467.2360253531024</v>
      </c>
      <c r="AK23" s="47">
        <f t="shared" si="5"/>
        <v>3530.0194464649203</v>
      </c>
      <c r="AL23" s="47">
        <f t="shared" si="5"/>
        <v>3593.9397264284808</v>
      </c>
      <c r="AM23" s="47">
        <f t="shared" si="5"/>
        <v>3659.0174510612801</v>
      </c>
      <c r="AN23" s="47">
        <f t="shared" si="5"/>
        <v>3725.2735789411449</v>
      </c>
      <c r="AO23" s="47">
        <f t="shared" si="5"/>
        <v>3792.7294481560398</v>
      </c>
      <c r="AP23" s="47">
        <f t="shared" si="5"/>
        <v>3861.4067831760931</v>
      </c>
      <c r="AQ23" s="47">
        <f t="shared" si="5"/>
        <v>3931.3277018500635</v>
      </c>
      <c r="AR23" s="47">
        <f t="shared" si="5"/>
        <v>4002.5147225284932</v>
      </c>
      <c r="AS23" s="47">
        <f t="shared" si="5"/>
        <v>4074.9907713158454</v>
      </c>
      <c r="AT23" s="47">
        <f t="shared" si="5"/>
        <v>4148.7791894539614</v>
      </c>
      <c r="AU23" s="47">
        <f t="shared" si="5"/>
        <v>4223.9037408392123</v>
      </c>
      <c r="AV23" s="47">
        <f t="shared" si="5"/>
        <v>4300.388619675773</v>
      </c>
      <c r="AW23" s="47">
        <f t="shared" si="5"/>
        <v>4378.2584582674726</v>
      </c>
      <c r="AX23" s="47">
        <f t="shared" si="5"/>
        <v>4457.5383349507429</v>
      </c>
      <c r="AY23" s="47">
        <f t="shared" si="5"/>
        <v>4538.2537821712076</v>
      </c>
      <c r="AZ23" s="47">
        <f t="shared" si="5"/>
        <v>4620.4307947065272</v>
      </c>
      <c r="BA23" s="47">
        <f t="shared" si="5"/>
        <v>4704.0958380381326</v>
      </c>
      <c r="BB23" s="47">
        <f t="shared" si="5"/>
        <v>4789.2758568745539</v>
      </c>
      <c r="BC23" s="47">
        <f t="shared" si="5"/>
        <v>4875.9982838290889</v>
      </c>
      <c r="BD23" s="47">
        <f t="shared" si="5"/>
        <v>4964.2910482545985</v>
      </c>
      <c r="BE23" s="47">
        <f t="shared" si="5"/>
        <v>5054.1825852382844</v>
      </c>
    </row>
    <row r="24" spans="2:58" x14ac:dyDescent="0.25">
      <c r="B24" s="33" t="s">
        <v>110</v>
      </c>
      <c r="C24" s="46">
        <f>'Ed Fin_Tables and Outputs'!E123</f>
        <v>2174.44</v>
      </c>
      <c r="D24" s="46">
        <f t="shared" ref="D24:AI24" si="6">IF(((D26-$C$26)&gt;=$D$1),C24*(1+$D$22),C24)</f>
        <v>2174.44</v>
      </c>
      <c r="E24" s="46">
        <f t="shared" si="6"/>
        <v>2174.44</v>
      </c>
      <c r="F24" s="46">
        <f t="shared" si="6"/>
        <v>2174.44</v>
      </c>
      <c r="G24" s="46">
        <f t="shared" si="6"/>
        <v>2174.44</v>
      </c>
      <c r="H24" s="46">
        <f t="shared" si="6"/>
        <v>2174.44</v>
      </c>
      <c r="I24" s="46">
        <f t="shared" si="6"/>
        <v>2174.44</v>
      </c>
      <c r="J24" s="46">
        <f t="shared" si="6"/>
        <v>2174.44</v>
      </c>
      <c r="K24" s="46">
        <f t="shared" si="6"/>
        <v>2213.8336311089083</v>
      </c>
      <c r="L24" s="46">
        <f t="shared" si="6"/>
        <v>2253.9409439804517</v>
      </c>
      <c r="M24" s="33">
        <f t="shared" si="6"/>
        <v>2294.7748681579092</v>
      </c>
      <c r="N24" s="33">
        <f t="shared" si="6"/>
        <v>2336.3485674249418</v>
      </c>
      <c r="O24" s="33">
        <f t="shared" si="6"/>
        <v>2378.6754440492518</v>
      </c>
      <c r="P24" s="33">
        <f t="shared" si="6"/>
        <v>2421.7691431031208</v>
      </c>
      <c r="Q24" s="33">
        <f t="shared" si="6"/>
        <v>2465.6435568622223</v>
      </c>
      <c r="R24" s="33">
        <f t="shared" si="6"/>
        <v>2510.312829284127</v>
      </c>
      <c r="S24" s="33">
        <f t="shared" si="6"/>
        <v>2555.7913605679419</v>
      </c>
      <c r="T24" s="33">
        <f t="shared" si="6"/>
        <v>2602.0938117965561</v>
      </c>
      <c r="U24" s="33">
        <f t="shared" si="6"/>
        <v>2649.2351096629891</v>
      </c>
      <c r="V24" s="33">
        <f t="shared" si="6"/>
        <v>2697.230451282363</v>
      </c>
      <c r="W24" s="33">
        <f t="shared" si="6"/>
        <v>2746.0953090910548</v>
      </c>
      <c r="X24" s="33">
        <f t="shared" si="6"/>
        <v>2795.8454358346007</v>
      </c>
      <c r="Y24" s="33">
        <f t="shared" si="6"/>
        <v>2846.4968696459696</v>
      </c>
      <c r="Z24" s="33">
        <f t="shared" si="6"/>
        <v>2898.0659392158336</v>
      </c>
      <c r="AA24" s="33">
        <f t="shared" si="6"/>
        <v>2950.5692690565097</v>
      </c>
      <c r="AB24" s="33">
        <f t="shared" si="6"/>
        <v>3004.0237848612655</v>
      </c>
      <c r="AC24" s="33">
        <f t="shared" si="6"/>
        <v>3058.4467189607167</v>
      </c>
      <c r="AD24" s="33">
        <f t="shared" si="6"/>
        <v>3113.8556158780789</v>
      </c>
      <c r="AE24" s="33">
        <f t="shared" si="6"/>
        <v>3170.2683379850596</v>
      </c>
      <c r="AF24" s="33">
        <f t="shared" si="6"/>
        <v>3227.7030712602177</v>
      </c>
      <c r="AG24" s="33">
        <f t="shared" si="6"/>
        <v>3286.1783311516451</v>
      </c>
      <c r="AH24" s="33">
        <f t="shared" si="6"/>
        <v>3345.7129685458594</v>
      </c>
      <c r="AI24" s="33">
        <f t="shared" si="6"/>
        <v>3406.3261758448357</v>
      </c>
      <c r="AJ24" s="33">
        <f t="shared" ref="AJ24:BE24" si="7">IF(((AJ26-$C$26)&gt;=$D$1),AI24*(1+$D$22),AI24)</f>
        <v>3468.037493153131</v>
      </c>
      <c r="AK24" s="33">
        <f t="shared" si="7"/>
        <v>3530.8668145771007</v>
      </c>
      <c r="AL24" s="33">
        <f t="shared" si="7"/>
        <v>3594.8343946382365</v>
      </c>
      <c r="AM24" s="33">
        <f t="shared" si="7"/>
        <v>3659.9608548026899</v>
      </c>
      <c r="AN24" s="33">
        <f t="shared" si="7"/>
        <v>3726.2671901290919</v>
      </c>
      <c r="AO24" s="33">
        <f t="shared" si="7"/>
        <v>3793.7747760368075</v>
      </c>
      <c r="AP24" s="33">
        <f t="shared" si="7"/>
        <v>3862.5053751968094</v>
      </c>
      <c r="AQ24" s="33">
        <f t="shared" si="7"/>
        <v>3932.4811445473906</v>
      </c>
      <c r="AR24" s="33">
        <f t="shared" si="7"/>
        <v>4003.7246424369791</v>
      </c>
      <c r="AS24" s="33">
        <f t="shared" si="7"/>
        <v>4076.2588358963562</v>
      </c>
      <c r="AT24" s="33">
        <f t="shared" si="7"/>
        <v>4150.1071080426227</v>
      </c>
      <c r="AU24" s="33">
        <f t="shared" si="7"/>
        <v>4225.2932656173034</v>
      </c>
      <c r="AV24" s="33">
        <f t="shared" si="7"/>
        <v>4301.8415466610122</v>
      </c>
      <c r="AW24" s="33">
        <f t="shared" si="7"/>
        <v>4379.7766283271603</v>
      </c>
      <c r="AX24" s="33">
        <f t="shared" si="7"/>
        <v>4459.1236348372213</v>
      </c>
      <c r="AY24" s="33">
        <f t="shared" si="7"/>
        <v>4539.9081455801215</v>
      </c>
      <c r="AZ24" s="33">
        <f t="shared" si="7"/>
        <v>4622.1562033583587</v>
      </c>
      <c r="BA24" s="33">
        <f t="shared" si="7"/>
        <v>4705.8943227835216</v>
      </c>
      <c r="BB24" s="33">
        <f t="shared" si="7"/>
        <v>4791.1494988238992</v>
      </c>
      <c r="BC24" s="33">
        <f t="shared" si="7"/>
        <v>4877.9492155069529</v>
      </c>
      <c r="BD24" s="33">
        <f t="shared" si="7"/>
        <v>4966.3214547794414</v>
      </c>
      <c r="BE24" s="33">
        <f t="shared" si="7"/>
        <v>5056.2947055280656</v>
      </c>
    </row>
    <row r="25" spans="2:58" x14ac:dyDescent="0.25">
      <c r="B25" s="32"/>
      <c r="D25" s="33"/>
      <c r="E25" s="33"/>
      <c r="F25" s="33"/>
      <c r="G25" s="33"/>
    </row>
    <row r="26" spans="2:58" x14ac:dyDescent="0.25">
      <c r="B26" t="s">
        <v>47</v>
      </c>
      <c r="C26">
        <v>2020</v>
      </c>
      <c r="D26">
        <v>2021</v>
      </c>
      <c r="E26">
        <v>2022</v>
      </c>
      <c r="F26">
        <v>2023</v>
      </c>
      <c r="G26">
        <v>2024</v>
      </c>
      <c r="H26">
        <v>2025</v>
      </c>
      <c r="I26">
        <v>2026</v>
      </c>
      <c r="J26">
        <v>2027</v>
      </c>
      <c r="K26">
        <v>2028</v>
      </c>
      <c r="L26">
        <v>2029</v>
      </c>
      <c r="M26">
        <v>2030</v>
      </c>
      <c r="N26">
        <v>2031</v>
      </c>
      <c r="O26">
        <v>2032</v>
      </c>
      <c r="P26">
        <v>2033</v>
      </c>
      <c r="Q26">
        <v>2034</v>
      </c>
      <c r="R26">
        <v>2035</v>
      </c>
      <c r="S26">
        <v>2036</v>
      </c>
      <c r="T26">
        <v>2037</v>
      </c>
      <c r="U26">
        <v>2038</v>
      </c>
      <c r="V26">
        <v>2039</v>
      </c>
      <c r="W26">
        <v>2040</v>
      </c>
      <c r="X26">
        <v>2041</v>
      </c>
      <c r="Y26">
        <v>2042</v>
      </c>
      <c r="Z26">
        <v>2043</v>
      </c>
      <c r="AA26">
        <v>2044</v>
      </c>
      <c r="AB26">
        <v>2045</v>
      </c>
      <c r="AC26">
        <v>2046</v>
      </c>
      <c r="AD26">
        <v>2047</v>
      </c>
      <c r="AE26">
        <v>2048</v>
      </c>
      <c r="AF26">
        <v>2049</v>
      </c>
      <c r="AG26">
        <v>2050</v>
      </c>
      <c r="AH26">
        <v>2051</v>
      </c>
      <c r="AI26">
        <v>2052</v>
      </c>
      <c r="AJ26">
        <v>2053</v>
      </c>
      <c r="AK26">
        <v>2054</v>
      </c>
      <c r="AL26">
        <v>2055</v>
      </c>
      <c r="AM26">
        <v>2056</v>
      </c>
      <c r="AN26">
        <v>2057</v>
      </c>
      <c r="AO26">
        <v>2058</v>
      </c>
      <c r="AP26">
        <v>2059</v>
      </c>
      <c r="AQ26">
        <v>2060</v>
      </c>
      <c r="AR26">
        <v>2061</v>
      </c>
      <c r="AS26">
        <v>2062</v>
      </c>
      <c r="AT26">
        <v>2063</v>
      </c>
      <c r="AU26">
        <v>2064</v>
      </c>
      <c r="AV26">
        <v>2065</v>
      </c>
      <c r="AW26">
        <v>2066</v>
      </c>
      <c r="AX26">
        <v>2067</v>
      </c>
      <c r="AY26">
        <v>2068</v>
      </c>
      <c r="AZ26">
        <v>2069</v>
      </c>
      <c r="BA26">
        <v>2070</v>
      </c>
      <c r="BB26">
        <v>2071</v>
      </c>
      <c r="BC26">
        <v>2072</v>
      </c>
      <c r="BD26">
        <v>2073</v>
      </c>
      <c r="BE26">
        <v>2074</v>
      </c>
    </row>
    <row r="27" spans="2:58" x14ac:dyDescent="0.25">
      <c r="B27" s="33" t="s">
        <v>111</v>
      </c>
      <c r="C27" s="38">
        <f>-'Ed Fin_Tables and Outputs'!E101/'Ed Fin_Tables and Outputs'!E120</f>
        <v>-0.34324588655476795</v>
      </c>
      <c r="D27" s="38">
        <f>D24-D23</f>
        <v>0</v>
      </c>
      <c r="E27" s="38">
        <f t="shared" ref="E27:BE27" si="8">E24-E23</f>
        <v>0</v>
      </c>
      <c r="F27" s="38">
        <f t="shared" si="8"/>
        <v>0</v>
      </c>
      <c r="G27" s="38">
        <f t="shared" si="8"/>
        <v>0</v>
      </c>
      <c r="H27" s="38">
        <f t="shared" si="8"/>
        <v>0</v>
      </c>
      <c r="I27" s="38">
        <f t="shared" si="8"/>
        <v>0</v>
      </c>
      <c r="J27" s="38">
        <f t="shared" si="8"/>
        <v>0</v>
      </c>
      <c r="K27" s="38">
        <f t="shared" si="8"/>
        <v>1.9679868170896953E-2</v>
      </c>
      <c r="L27" s="38">
        <f t="shared" si="8"/>
        <v>4.0072625929951755E-2</v>
      </c>
      <c r="M27" s="38">
        <f t="shared" si="8"/>
        <v>6.1197641226954147E-2</v>
      </c>
      <c r="N27" s="38">
        <f t="shared" si="8"/>
        <v>8.3074749737534148E-2</v>
      </c>
      <c r="O27" s="38">
        <f t="shared" si="8"/>
        <v>0.10572426545377311</v>
      </c>
      <c r="P27" s="38">
        <f t="shared" si="8"/>
        <v>0.1291669915044622</v>
      </c>
      <c r="Q27" s="38">
        <f t="shared" si="8"/>
        <v>0.15342423120819149</v>
      </c>
      <c r="R27" s="38">
        <f t="shared" si="8"/>
        <v>0.17851779937018364</v>
      </c>
      <c r="S27" s="38">
        <f t="shared" si="8"/>
        <v>0.20447003381923423</v>
      </c>
      <c r="T27" s="38">
        <f t="shared" si="8"/>
        <v>0.23130380719976529</v>
      </c>
      <c r="U27" s="38">
        <f t="shared" si="8"/>
        <v>0.25904253901626362</v>
      </c>
      <c r="V27" s="38">
        <f t="shared" si="8"/>
        <v>0.28771020793874413</v>
      </c>
      <c r="W27" s="38">
        <f t="shared" si="8"/>
        <v>0.3173313643774236</v>
      </c>
      <c r="X27" s="38">
        <f t="shared" si="8"/>
        <v>0.34793114332524055</v>
      </c>
      <c r="Y27" s="38">
        <f t="shared" si="8"/>
        <v>0.37953527748186389</v>
      </c>
      <c r="Z27" s="38">
        <f t="shared" si="8"/>
        <v>0.41217011065873521</v>
      </c>
      <c r="AA27" s="38">
        <f t="shared" si="8"/>
        <v>0.44586261147469486</v>
      </c>
      <c r="AB27" s="38">
        <f t="shared" si="8"/>
        <v>0.48064038734719361</v>
      </c>
      <c r="AC27" s="38">
        <f t="shared" si="8"/>
        <v>0.51653169878545668</v>
      </c>
      <c r="AD27" s="38">
        <f t="shared" si="8"/>
        <v>0.55356547399151168</v>
      </c>
      <c r="AE27" s="38">
        <f t="shared" si="8"/>
        <v>0.59177132377590169</v>
      </c>
      <c r="AF27" s="38">
        <f t="shared" si="8"/>
        <v>0.63117955679490478</v>
      </c>
      <c r="AG27" s="38">
        <f t="shared" si="8"/>
        <v>0.67182119511608107</v>
      </c>
      <c r="AH27" s="38">
        <f t="shared" si="8"/>
        <v>0.7137279901171496</v>
      </c>
      <c r="AI27" s="38">
        <f t="shared" si="8"/>
        <v>0.75693243872956373</v>
      </c>
      <c r="AJ27" s="38">
        <f t="shared" si="8"/>
        <v>0.80146780002860396</v>
      </c>
      <c r="AK27" s="38">
        <f t="shared" si="8"/>
        <v>0.8473681121804475</v>
      </c>
      <c r="AL27" s="38">
        <f t="shared" si="8"/>
        <v>0.89466820975576411</v>
      </c>
      <c r="AM27" s="38">
        <f t="shared" si="8"/>
        <v>0.9434037414098384</v>
      </c>
      <c r="AN27" s="38">
        <f t="shared" si="8"/>
        <v>0.99361118794695358</v>
      </c>
      <c r="AO27" s="38">
        <f t="shared" si="8"/>
        <v>1.0453278807676725</v>
      </c>
      <c r="AP27" s="38">
        <f t="shared" si="8"/>
        <v>1.0985920207162962</v>
      </c>
      <c r="AQ27" s="38">
        <f t="shared" si="8"/>
        <v>1.1534426973271366</v>
      </c>
      <c r="AR27" s="38">
        <f t="shared" si="8"/>
        <v>1.209919908485972</v>
      </c>
      <c r="AS27" s="38">
        <f t="shared" si="8"/>
        <v>1.2680645805107815</v>
      </c>
      <c r="AT27" s="38">
        <f t="shared" si="8"/>
        <v>1.327918588661305</v>
      </c>
      <c r="AU27" s="38">
        <f t="shared" si="8"/>
        <v>1.3895247780910722</v>
      </c>
      <c r="AV27" s="38">
        <f t="shared" si="8"/>
        <v>1.4529269852391735</v>
      </c>
      <c r="AW27" s="38">
        <f t="shared" si="8"/>
        <v>1.5181700596876908</v>
      </c>
      <c r="AX27" s="38">
        <f t="shared" si="8"/>
        <v>1.585299886478424</v>
      </c>
      <c r="AY27" s="38">
        <f t="shared" si="8"/>
        <v>1.6543634089139232</v>
      </c>
      <c r="AZ27" s="38">
        <f t="shared" si="8"/>
        <v>1.725408651831458</v>
      </c>
      <c r="BA27" s="38">
        <f t="shared" si="8"/>
        <v>1.7984847453890325</v>
      </c>
      <c r="BB27" s="38">
        <f t="shared" si="8"/>
        <v>1.8736419493452559</v>
      </c>
      <c r="BC27" s="38">
        <f t="shared" si="8"/>
        <v>1.9509316778639914</v>
      </c>
      <c r="BD27" s="38">
        <f t="shared" si="8"/>
        <v>2.0304065248428742</v>
      </c>
      <c r="BE27" s="38">
        <f t="shared" si="8"/>
        <v>2.11212028978116</v>
      </c>
    </row>
    <row r="28" spans="2:58" ht="30" x14ac:dyDescent="0.25">
      <c r="B28" s="39" t="s">
        <v>112</v>
      </c>
      <c r="C28" s="40">
        <f t="shared" ref="C28:AH28" si="9">IFERROR(C27/(1+$D$2)^(C26-$C$26),"")</f>
        <v>-0.34324588655476795</v>
      </c>
      <c r="D28" s="40">
        <f t="shared" si="9"/>
        <v>0</v>
      </c>
      <c r="E28" s="40">
        <f t="shared" si="9"/>
        <v>0</v>
      </c>
      <c r="F28" s="40">
        <f t="shared" si="9"/>
        <v>0</v>
      </c>
      <c r="G28" s="40">
        <f t="shared" si="9"/>
        <v>0</v>
      </c>
      <c r="H28" s="40">
        <f t="shared" si="9"/>
        <v>0</v>
      </c>
      <c r="I28" s="40">
        <f t="shared" si="9"/>
        <v>0</v>
      </c>
      <c r="J28" s="40">
        <f t="shared" si="9"/>
        <v>0</v>
      </c>
      <c r="K28" s="40">
        <f t="shared" si="9"/>
        <v>1.332010941759856E-2</v>
      </c>
      <c r="L28" s="40">
        <f t="shared" si="9"/>
        <v>2.5831171970707403E-2</v>
      </c>
      <c r="M28" s="40">
        <f t="shared" si="9"/>
        <v>3.7570043034659523E-2</v>
      </c>
      <c r="N28" s="40">
        <f t="shared" si="9"/>
        <v>4.8572085617575166E-2</v>
      </c>
      <c r="O28" s="40">
        <f t="shared" si="9"/>
        <v>5.8871227013997968E-2</v>
      </c>
      <c r="P28" s="40">
        <f t="shared" si="9"/>
        <v>6.8500013393435699E-2</v>
      </c>
      <c r="Q28" s="40">
        <f t="shared" si="9"/>
        <v>7.7489662396232478E-2</v>
      </c>
      <c r="R28" s="40">
        <f t="shared" si="9"/>
        <v>8.5870113810631754E-2</v>
      </c>
      <c r="S28" s="40">
        <f t="shared" si="9"/>
        <v>9.367007839456247E-2</v>
      </c>
      <c r="T28" s="40">
        <f t="shared" si="9"/>
        <v>0.10091708491303795</v>
      </c>
      <c r="U28" s="40">
        <f t="shared" si="9"/>
        <v>0.10763752545057341</v>
      </c>
      <c r="V28" s="40">
        <f t="shared" si="9"/>
        <v>0.11385669906168258</v>
      </c>
      <c r="W28" s="40">
        <f t="shared" si="9"/>
        <v>0.1195988538195909</v>
      </c>
      <c r="X28" s="40">
        <f t="shared" si="9"/>
        <v>0.12488722731739216</v>
      </c>
      <c r="Y28" s="40">
        <f t="shared" si="9"/>
        <v>0.12974408568000043</v>
      </c>
      <c r="Z28" s="40">
        <f t="shared" si="9"/>
        <v>0.13419076113756884</v>
      </c>
      <c r="AA28" s="40">
        <f t="shared" si="9"/>
        <v>0.1382476882131238</v>
      </c>
      <c r="AB28" s="40">
        <f t="shared" si="9"/>
        <v>0.14193443857351226</v>
      </c>
      <c r="AC28" s="40">
        <f t="shared" si="9"/>
        <v>0.1452697545915228</v>
      </c>
      <c r="AD28" s="40">
        <f t="shared" si="9"/>
        <v>0.14827158166519622</v>
      </c>
      <c r="AE28" s="40">
        <f t="shared" si="9"/>
        <v>0.15095709933897208</v>
      </c>
      <c r="AF28" s="40">
        <f t="shared" si="9"/>
        <v>0.15334275126968736</v>
      </c>
      <c r="AG28" s="40">
        <f t="shared" si="9"/>
        <v>0.15544427407888831</v>
      </c>
      <c r="AH28" s="40">
        <f t="shared" si="9"/>
        <v>0.15727672513102814</v>
      </c>
      <c r="AI28" s="40">
        <f t="shared" ref="AI28:BE28" si="10">IFERROR(AI27/(1+$D$2)^(AI26-$C$26),"")</f>
        <v>0.158854509277191</v>
      </c>
      <c r="AJ28" s="40">
        <f t="shared" si="10"/>
        <v>0.16019140460031689</v>
      </c>
      <c r="AK28" s="40">
        <f t="shared" si="10"/>
        <v>0.16130058719866136</v>
      </c>
      <c r="AL28" s="40">
        <f t="shared" si="10"/>
        <v>0.16219465504250183</v>
      </c>
      <c r="AM28" s="40">
        <f t="shared" si="10"/>
        <v>0.16288565093607479</v>
      </c>
      <c r="AN28" s="40">
        <f t="shared" si="10"/>
        <v>0.16338508461897178</v>
      </c>
      <c r="AO28" s="40">
        <f t="shared" si="10"/>
        <v>0.16370395403639013</v>
      </c>
      <c r="AP28" s="40">
        <f t="shared" si="10"/>
        <v>0.1638527658099016</v>
      </c>
      <c r="AQ28" s="40">
        <f t="shared" si="10"/>
        <v>0.16384155493610597</v>
      </c>
      <c r="AR28" s="40">
        <f t="shared" si="10"/>
        <v>0.16367990374245675</v>
      </c>
      <c r="AS28" s="40">
        <f t="shared" si="10"/>
        <v>0.16337696012650299</v>
      </c>
      <c r="AT28" s="40">
        <f t="shared" si="10"/>
        <v>0.1629414551047334</v>
      </c>
      <c r="AU28" s="40">
        <f t="shared" si="10"/>
        <v>0.16238171969670126</v>
      </c>
      <c r="AV28" s="40">
        <f t="shared" si="10"/>
        <v>0.16170570116716235</v>
      </c>
      <c r="AW28" s="40">
        <f t="shared" si="10"/>
        <v>0.160920978651655</v>
      </c>
      <c r="AX28" s="40">
        <f t="shared" si="10"/>
        <v>0.16003477818611431</v>
      </c>
      <c r="AY28" s="40">
        <f t="shared" si="10"/>
        <v>0.15905398716398933</v>
      </c>
      <c r="AZ28" s="40">
        <f t="shared" si="10"/>
        <v>0.15798516823959843</v>
      </c>
      <c r="BA28" s="40">
        <f t="shared" si="10"/>
        <v>0.1568345727008966</v>
      </c>
      <c r="BB28" s="40">
        <f t="shared" si="10"/>
        <v>0.15560815332828823</v>
      </c>
      <c r="BC28" s="40">
        <f t="shared" si="10"/>
        <v>0.15431157676029011</v>
      </c>
      <c r="BD28" s="40">
        <f t="shared" si="10"/>
        <v>0.15295023538308011</v>
      </c>
      <c r="BE28" s="40">
        <f t="shared" si="10"/>
        <v>0.15152925876185472</v>
      </c>
      <c r="BF28" s="41"/>
    </row>
    <row r="29" spans="2:58" x14ac:dyDescent="0.25">
      <c r="B29" s="39"/>
      <c r="C29" s="40" t="s">
        <v>113</v>
      </c>
      <c r="D29" s="40">
        <f>NPV(D2,C28:BE28)</f>
        <v>0.97901925124913014</v>
      </c>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1"/>
      <c r="AZ29" s="41"/>
      <c r="BA29" s="41"/>
      <c r="BB29" s="41"/>
      <c r="BC29" s="41"/>
      <c r="BD29" s="41"/>
      <c r="BE29" s="41"/>
      <c r="BF29" s="41"/>
    </row>
    <row r="30" spans="2:58" x14ac:dyDescent="0.25">
      <c r="B30" s="39"/>
      <c r="C30" s="40" t="s">
        <v>114</v>
      </c>
      <c r="D30" s="40">
        <f>D29/-C28</f>
        <v>2.8522388456734467</v>
      </c>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1"/>
      <c r="AZ30" s="41"/>
      <c r="BA30" s="41"/>
      <c r="BB30" s="41"/>
      <c r="BC30" s="41"/>
      <c r="BD30" s="41"/>
      <c r="BE30" s="41"/>
      <c r="BF30" s="41"/>
    </row>
    <row r="31" spans="2:58" x14ac:dyDescent="0.25">
      <c r="B31" s="39"/>
      <c r="C31" s="40" t="s">
        <v>78</v>
      </c>
      <c r="D31" s="42">
        <f>D30*'Ed Fin_Tables and Outputs'!E101</f>
        <v>2852238845.6734467</v>
      </c>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1"/>
      <c r="AZ31" s="41"/>
      <c r="BA31" s="41"/>
      <c r="BB31" s="41"/>
      <c r="BC31" s="41"/>
      <c r="BD31" s="41"/>
      <c r="BE31" s="41"/>
      <c r="BF31" s="41"/>
    </row>
    <row r="32" spans="2:58" ht="30" x14ac:dyDescent="0.25">
      <c r="B32" s="39" t="s">
        <v>116</v>
      </c>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1"/>
      <c r="AZ32" s="41"/>
      <c r="BA32" s="41"/>
      <c r="BB32" s="41"/>
      <c r="BC32" s="41"/>
      <c r="BD32" s="41"/>
      <c r="BE32" s="41"/>
      <c r="BF32" s="41"/>
    </row>
    <row r="33" spans="2:58" x14ac:dyDescent="0.25">
      <c r="B33" s="32"/>
      <c r="C33" t="s">
        <v>107</v>
      </c>
      <c r="D33" s="21">
        <f>'Ed Fin_Tables and Outputs'!F124</f>
        <v>2.0565012052548681E-2</v>
      </c>
      <c r="E33" s="33"/>
      <c r="F33" s="33"/>
      <c r="G33" s="33"/>
    </row>
    <row r="34" spans="2:58" x14ac:dyDescent="0.25">
      <c r="B34" s="32"/>
      <c r="C34" s="33" t="s">
        <v>108</v>
      </c>
      <c r="D34" s="35">
        <f>'Ed Fin_Tables and Outputs'!F124+('Ed Fin_Tables and Outputs'!F122/100)</f>
        <v>2.0566907074577777E-2</v>
      </c>
      <c r="E34" s="33"/>
      <c r="F34" s="33"/>
      <c r="G34" s="33"/>
    </row>
    <row r="35" spans="2:58" x14ac:dyDescent="0.25">
      <c r="B35" s="33" t="s">
        <v>109</v>
      </c>
      <c r="C35" s="36">
        <f>'Ed Fin_Tables and Outputs'!F123</f>
        <v>9036.7649999999994</v>
      </c>
      <c r="D35" s="37">
        <f t="shared" ref="D35:AI35" si="11">IF(((D38-$C$38)&gt;=$D$1),C35*(1+$D$33),C35)</f>
        <v>9036.7649999999994</v>
      </c>
      <c r="E35" s="37">
        <f t="shared" si="11"/>
        <v>9036.7649999999994</v>
      </c>
      <c r="F35" s="37">
        <f t="shared" si="11"/>
        <v>9036.7649999999994</v>
      </c>
      <c r="G35" s="37">
        <f t="shared" si="11"/>
        <v>9036.7649999999994</v>
      </c>
      <c r="H35" s="37">
        <f t="shared" si="11"/>
        <v>9036.7649999999994</v>
      </c>
      <c r="I35" s="37">
        <f t="shared" si="11"/>
        <v>9036.7649999999994</v>
      </c>
      <c r="J35" s="37">
        <f t="shared" si="11"/>
        <v>9036.7649999999994</v>
      </c>
      <c r="K35" s="37">
        <f t="shared" si="11"/>
        <v>9222.6061811410491</v>
      </c>
      <c r="L35" s="37">
        <f t="shared" si="11"/>
        <v>9412.269188412125</v>
      </c>
      <c r="M35" s="37">
        <f t="shared" si="11"/>
        <v>9605.8326177136532</v>
      </c>
      <c r="N35" s="37">
        <f t="shared" si="11"/>
        <v>9803.3766812717004</v>
      </c>
      <c r="O35" s="37">
        <f t="shared" si="11"/>
        <v>10004.983240877727</v>
      </c>
      <c r="P35" s="37">
        <f t="shared" si="11"/>
        <v>10210.735841811926</v>
      </c>
      <c r="Q35" s="37">
        <f t="shared" si="11"/>
        <v>10420.719747464178</v>
      </c>
      <c r="R35" s="37">
        <f t="shared" si="11"/>
        <v>10635.02197466701</v>
      </c>
      <c r="S35" s="37">
        <f t="shared" si="11"/>
        <v>10853.731329755157</v>
      </c>
      <c r="T35" s="37">
        <f t="shared" si="11"/>
        <v>11076.938445366697</v>
      </c>
      <c r="U35" s="37">
        <f t="shared" si="11"/>
        <v>11304.735818001003</v>
      </c>
      <c r="V35" s="37">
        <f t="shared" si="11"/>
        <v>11537.217846349073</v>
      </c>
      <c r="W35" s="37">
        <f t="shared" si="11"/>
        <v>11774.480870412121</v>
      </c>
      <c r="X35" s="37">
        <f t="shared" si="11"/>
        <v>12016.62321142465</v>
      </c>
      <c r="Y35" s="37">
        <f t="shared" si="11"/>
        <v>12263.745212598535</v>
      </c>
      <c r="Z35" s="37">
        <f t="shared" si="11"/>
        <v>12515.94928070501</v>
      </c>
      <c r="AA35" s="37">
        <f t="shared" si="11"/>
        <v>12773.339928511796</v>
      </c>
      <c r="AB35" s="37">
        <f t="shared" si="11"/>
        <v>13036.023818092943</v>
      </c>
      <c r="AC35" s="37">
        <f t="shared" si="11"/>
        <v>13304.109805029335</v>
      </c>
      <c r="AD35" s="37">
        <f t="shared" si="11"/>
        <v>13577.708983518194</v>
      </c>
      <c r="AE35" s="37">
        <f t="shared" si="11"/>
        <v>13856.934732410244</v>
      </c>
      <c r="AF35" s="37">
        <f t="shared" si="11"/>
        <v>14141.90276219364</v>
      </c>
      <c r="AG35" s="37">
        <f t="shared" si="11"/>
        <v>14432.731162944125</v>
      </c>
      <c r="AH35" s="37">
        <f t="shared" si="11"/>
        <v>14729.540453261265</v>
      </c>
      <c r="AI35" s="37">
        <f t="shared" si="11"/>
        <v>15032.453630211086</v>
      </c>
      <c r="AJ35" s="37">
        <f t="shared" ref="AJ35:BE35" si="12">IF(((AJ38-$C$38)&gt;=$D$1),AI35*(1+$D$33),AI35)</f>
        <v>15341.596220295756</v>
      </c>
      <c r="AK35" s="37">
        <f t="shared" si="12"/>
        <v>15657.096331471474</v>
      </c>
      <c r="AL35" s="37">
        <f t="shared" si="12"/>
        <v>15979.084706236101</v>
      </c>
      <c r="AM35" s="37">
        <f t="shared" si="12"/>
        <v>16307.694775808543</v>
      </c>
      <c r="AN35" s="37">
        <f t="shared" si="12"/>
        <v>16643.062715422329</v>
      </c>
      <c r="AO35" s="37">
        <f t="shared" si="12"/>
        <v>16985.327500756313</v>
      </c>
      <c r="AP35" s="37">
        <f t="shared" si="12"/>
        <v>17334.630965525852</v>
      </c>
      <c r="AQ35" s="37">
        <f t="shared" si="12"/>
        <v>17691.117860258375</v>
      </c>
      <c r="AR35" s="37">
        <f t="shared" si="12"/>
        <v>18054.935912277648</v>
      </c>
      <c r="AS35" s="37">
        <f t="shared" si="12"/>
        <v>18426.235886921633</v>
      </c>
      <c r="AT35" s="37">
        <f t="shared" si="12"/>
        <v>18805.171650019282</v>
      </c>
      <c r="AU35" s="37">
        <f t="shared" si="12"/>
        <v>19191.900231652176</v>
      </c>
      <c r="AV35" s="37">
        <f t="shared" si="12"/>
        <v>19586.581891227415</v>
      </c>
      <c r="AW35" s="37">
        <f t="shared" si="12"/>
        <v>19989.380183888738</v>
      </c>
      <c r="AX35" s="37">
        <f t="shared" si="12"/>
        <v>20400.462028293387</v>
      </c>
      <c r="AY35" s="37">
        <f t="shared" si="12"/>
        <v>20819.997775782802</v>
      </c>
      <c r="AZ35" s="37">
        <f t="shared" si="12"/>
        <v>21248.161280975812</v>
      </c>
      <c r="BA35" s="37">
        <f t="shared" si="12"/>
        <v>21685.129973813579</v>
      </c>
      <c r="BB35" s="37">
        <f t="shared" si="12"/>
        <v>22131.084933086138</v>
      </c>
      <c r="BC35" s="37">
        <f t="shared" si="12"/>
        <v>22586.210961471032</v>
      </c>
      <c r="BD35" s="37">
        <f t="shared" si="12"/>
        <v>23050.69666211509</v>
      </c>
      <c r="BE35" s="37">
        <f t="shared" si="12"/>
        <v>23524.73451679113</v>
      </c>
    </row>
    <row r="36" spans="2:58" x14ac:dyDescent="0.25">
      <c r="B36" s="33" t="s">
        <v>110</v>
      </c>
      <c r="C36" s="36">
        <f>'Ed Fin_Tables and Outputs'!F123</f>
        <v>9036.7649999999994</v>
      </c>
      <c r="D36" s="33">
        <f t="shared" ref="D36:AI36" si="13">IF(((D38-$C$38)&gt;=$D$1),C36*(1+$D$34),C36)</f>
        <v>9036.7649999999994</v>
      </c>
      <c r="E36" s="33">
        <f t="shared" si="13"/>
        <v>9036.7649999999994</v>
      </c>
      <c r="F36" s="33">
        <f t="shared" si="13"/>
        <v>9036.7649999999994</v>
      </c>
      <c r="G36" s="33">
        <f t="shared" si="13"/>
        <v>9036.7649999999994</v>
      </c>
      <c r="H36" s="33">
        <f t="shared" si="13"/>
        <v>9036.7649999999994</v>
      </c>
      <c r="I36" s="33">
        <f t="shared" si="13"/>
        <v>9036.7649999999994</v>
      </c>
      <c r="J36" s="33">
        <f t="shared" si="13"/>
        <v>9036.7649999999994</v>
      </c>
      <c r="K36" s="33">
        <f t="shared" si="13"/>
        <v>9222.6233060097966</v>
      </c>
      <c r="L36" s="33">
        <f t="shared" si="13"/>
        <v>9412.3041425283354</v>
      </c>
      <c r="M36" s="33">
        <f t="shared" si="13"/>
        <v>9605.8861271853784</v>
      </c>
      <c r="N36" s="33">
        <f t="shared" si="13"/>
        <v>9803.4494945321749</v>
      </c>
      <c r="O36" s="33">
        <f t="shared" si="13"/>
        <v>10005.076129296534</v>
      </c>
      <c r="P36" s="33">
        <f t="shared" si="13"/>
        <v>10210.849600321852</v>
      </c>
      <c r="Q36" s="33">
        <f t="shared" si="13"/>
        <v>10420.85519520416</v>
      </c>
      <c r="R36" s="33">
        <f t="shared" si="13"/>
        <v>10635.179955641555</v>
      </c>
      <c r="S36" s="33">
        <f t="shared" si="13"/>
        <v>10853.912713510646</v>
      </c>
      <c r="T36" s="33">
        <f t="shared" si="13"/>
        <v>11077.144127684998</v>
      </c>
      <c r="U36" s="33">
        <f t="shared" si="13"/>
        <v>11304.966721610801</v>
      </c>
      <c r="V36" s="33">
        <f t="shared" si="13"/>
        <v>11537.474921655365</v>
      </c>
      <c r="W36" s="33">
        <f t="shared" si="13"/>
        <v>11774.765096244322</v>
      </c>
      <c r="X36" s="33">
        <f t="shared" si="13"/>
        <v>12016.935595803761</v>
      </c>
      <c r="Y36" s="33">
        <f t="shared" si="13"/>
        <v>12264.086793523842</v>
      </c>
      <c r="Z36" s="33">
        <f t="shared" si="13"/>
        <v>12516.321126960804</v>
      </c>
      <c r="AA36" s="33">
        <f t="shared" si="13"/>
        <v>12773.74314049458</v>
      </c>
      <c r="AB36" s="33">
        <f t="shared" si="13"/>
        <v>13036.459528659658</v>
      </c>
      <c r="AC36" s="33">
        <f t="shared" si="13"/>
        <v>13304.579180367095</v>
      </c>
      <c r="AD36" s="33">
        <f t="shared" si="13"/>
        <v>13578.213224036066</v>
      </c>
      <c r="AE36" s="33">
        <f t="shared" si="13"/>
        <v>13857.475073653619</v>
      </c>
      <c r="AF36" s="33">
        <f t="shared" si="13"/>
        <v>14142.480475781731</v>
      </c>
      <c r="AG36" s="33">
        <f t="shared" si="13"/>
        <v>14433.347557531164</v>
      </c>
      <c r="AH36" s="33">
        <f t="shared" si="13"/>
        <v>14730.196875521991</v>
      </c>
      <c r="AI36" s="33">
        <f t="shared" si="13"/>
        <v>15033.151465851088</v>
      </c>
      <c r="AJ36" s="33">
        <f t="shared" ref="AJ36:BE36" si="14">IF(((AJ38-$C$38)&gt;=$D$1),AI36*(1+$D$34),AI36)</f>
        <v>15342.336895087299</v>
      </c>
      <c r="AK36" s="33">
        <f t="shared" si="14"/>
        <v>15657.881312315425</v>
      </c>
      <c r="AL36" s="33">
        <f t="shared" si="14"/>
        <v>15979.915502250584</v>
      </c>
      <c r="AM36" s="33">
        <f t="shared" si="14"/>
        <v>16308.572939444975</v>
      </c>
      <c r="AN36" s="33">
        <f t="shared" si="14"/>
        <v>16643.989843609514</v>
      </c>
      <c r="AO36" s="33">
        <f t="shared" si="14"/>
        <v>16986.305236073247</v>
      </c>
      <c r="AP36" s="33">
        <f t="shared" si="14"/>
        <v>17335.660997403978</v>
      </c>
      <c r="AQ36" s="33">
        <f t="shared" si="14"/>
        <v>17692.201926213969</v>
      </c>
      <c r="AR36" s="33">
        <f t="shared" si="14"/>
        <v>18056.075799175076</v>
      </c>
      <c r="AS36" s="33">
        <f t="shared" si="14"/>
        <v>18427.433432268241</v>
      </c>
      <c r="AT36" s="33">
        <f t="shared" si="14"/>
        <v>18806.428743292669</v>
      </c>
      <c r="AU36" s="33">
        <f t="shared" si="14"/>
        <v>19193.218815660635</v>
      </c>
      <c r="AV36" s="33">
        <f t="shared" si="14"/>
        <v>19587.963963504364</v>
      </c>
      <c r="AW36" s="33">
        <f t="shared" si="14"/>
        <v>19990.827798121936</v>
      </c>
      <c r="AX36" s="33">
        <f t="shared" si="14"/>
        <v>20401.977295789795</v>
      </c>
      <c r="AY36" s="33">
        <f t="shared" si="14"/>
        <v>20821.582866969948</v>
      </c>
      <c r="AZ36" s="33">
        <f t="shared" si="14"/>
        <v>21249.818426940539</v>
      </c>
      <c r="BA36" s="33">
        <f t="shared" si="14"/>
        <v>21686.861467879076</v>
      </c>
      <c r="BB36" s="33">
        <f t="shared" si="14"/>
        <v>22132.893132428188</v>
      </c>
      <c r="BC36" s="33">
        <f t="shared" si="14"/>
        <v>22588.098288774399</v>
      </c>
      <c r="BD36" s="33">
        <f t="shared" si="14"/>
        <v>23052.66560727105</v>
      </c>
      <c r="BE36" s="33">
        <f t="shared" si="14"/>
        <v>23526.78763863711</v>
      </c>
    </row>
    <row r="37" spans="2:58" x14ac:dyDescent="0.25">
      <c r="B37" s="32"/>
      <c r="D37" s="33"/>
      <c r="E37" s="33"/>
      <c r="F37" s="33"/>
      <c r="G37" s="33"/>
    </row>
    <row r="38" spans="2:58" x14ac:dyDescent="0.25">
      <c r="B38" t="s">
        <v>48</v>
      </c>
      <c r="C38">
        <v>2020</v>
      </c>
      <c r="D38">
        <v>2021</v>
      </c>
      <c r="E38">
        <v>2022</v>
      </c>
      <c r="F38">
        <v>2023</v>
      </c>
      <c r="G38">
        <v>2024</v>
      </c>
      <c r="H38">
        <v>2025</v>
      </c>
      <c r="I38">
        <v>2026</v>
      </c>
      <c r="J38">
        <v>2027</v>
      </c>
      <c r="K38">
        <v>2028</v>
      </c>
      <c r="L38">
        <v>2029</v>
      </c>
      <c r="M38">
        <v>2030</v>
      </c>
      <c r="N38">
        <v>2031</v>
      </c>
      <c r="O38">
        <v>2032</v>
      </c>
      <c r="P38">
        <v>2033</v>
      </c>
      <c r="Q38">
        <v>2034</v>
      </c>
      <c r="R38">
        <v>2035</v>
      </c>
      <c r="S38">
        <v>2036</v>
      </c>
      <c r="T38">
        <v>2037</v>
      </c>
      <c r="U38">
        <v>2038</v>
      </c>
      <c r="V38">
        <v>2039</v>
      </c>
      <c r="W38">
        <v>2040</v>
      </c>
      <c r="X38">
        <v>2041</v>
      </c>
      <c r="Y38">
        <v>2042</v>
      </c>
      <c r="Z38">
        <v>2043</v>
      </c>
      <c r="AA38">
        <v>2044</v>
      </c>
      <c r="AB38">
        <v>2045</v>
      </c>
      <c r="AC38">
        <v>2046</v>
      </c>
      <c r="AD38">
        <v>2047</v>
      </c>
      <c r="AE38">
        <v>2048</v>
      </c>
      <c r="AF38">
        <v>2049</v>
      </c>
      <c r="AG38">
        <v>2050</v>
      </c>
      <c r="AH38">
        <v>2051</v>
      </c>
      <c r="AI38">
        <v>2052</v>
      </c>
      <c r="AJ38">
        <v>2053</v>
      </c>
      <c r="AK38">
        <v>2054</v>
      </c>
      <c r="AL38">
        <v>2055</v>
      </c>
      <c r="AM38">
        <v>2056</v>
      </c>
      <c r="AN38">
        <v>2057</v>
      </c>
      <c r="AO38">
        <v>2058</v>
      </c>
      <c r="AP38">
        <v>2059</v>
      </c>
      <c r="AQ38">
        <v>2060</v>
      </c>
      <c r="AR38">
        <v>2061</v>
      </c>
      <c r="AS38">
        <v>2062</v>
      </c>
      <c r="AT38">
        <v>2063</v>
      </c>
      <c r="AU38">
        <v>2064</v>
      </c>
      <c r="AV38">
        <v>2065</v>
      </c>
      <c r="AW38">
        <v>2066</v>
      </c>
      <c r="AX38">
        <v>2067</v>
      </c>
      <c r="AY38">
        <v>2068</v>
      </c>
      <c r="AZ38">
        <v>2069</v>
      </c>
      <c r="BA38">
        <v>2070</v>
      </c>
      <c r="BB38">
        <v>2071</v>
      </c>
      <c r="BC38">
        <v>2072</v>
      </c>
      <c r="BD38">
        <v>2073</v>
      </c>
      <c r="BE38">
        <v>2074</v>
      </c>
    </row>
    <row r="39" spans="2:58" x14ac:dyDescent="0.25">
      <c r="B39" s="33" t="s">
        <v>111</v>
      </c>
      <c r="C39" s="38">
        <f>-'Ed Fin_Tables and Outputs'!F101/'Ed Fin_Tables and Outputs'!F120</f>
        <v>-0.35015687973635762</v>
      </c>
      <c r="D39" s="38">
        <f>D36-D35</f>
        <v>0</v>
      </c>
      <c r="E39" s="38">
        <f t="shared" ref="E39:BE39" si="15">E36-E35</f>
        <v>0</v>
      </c>
      <c r="F39" s="38">
        <f t="shared" si="15"/>
        <v>0</v>
      </c>
      <c r="G39" s="38">
        <f t="shared" si="15"/>
        <v>0</v>
      </c>
      <c r="H39" s="38">
        <f t="shared" si="15"/>
        <v>0</v>
      </c>
      <c r="I39" s="38">
        <f t="shared" si="15"/>
        <v>0</v>
      </c>
      <c r="J39" s="38">
        <f t="shared" si="15"/>
        <v>0</v>
      </c>
      <c r="K39" s="38">
        <f t="shared" si="15"/>
        <v>1.7124868747487199E-2</v>
      </c>
      <c r="L39" s="38">
        <f t="shared" si="15"/>
        <v>3.4954116210428765E-2</v>
      </c>
      <c r="M39" s="38">
        <f t="shared" si="15"/>
        <v>5.350947172519227E-2</v>
      </c>
      <c r="N39" s="38">
        <f t="shared" si="15"/>
        <v>7.2813260474504204E-2</v>
      </c>
      <c r="O39" s="38">
        <f t="shared" si="15"/>
        <v>9.2888418806978734E-2</v>
      </c>
      <c r="P39" s="38">
        <f t="shared" si="15"/>
        <v>0.11375850992590131</v>
      </c>
      <c r="Q39" s="38">
        <f t="shared" si="15"/>
        <v>0.13544773998182791</v>
      </c>
      <c r="R39" s="38">
        <f t="shared" si="15"/>
        <v>0.15798097454535309</v>
      </c>
      <c r="S39" s="38">
        <f t="shared" si="15"/>
        <v>0.18138375548915064</v>
      </c>
      <c r="T39" s="38">
        <f t="shared" si="15"/>
        <v>0.20568231830111472</v>
      </c>
      <c r="U39" s="38">
        <f t="shared" si="15"/>
        <v>0.23090360979767866</v>
      </c>
      <c r="V39" s="38">
        <f t="shared" si="15"/>
        <v>0.25707530629188113</v>
      </c>
      <c r="W39" s="38">
        <f t="shared" si="15"/>
        <v>0.28422583220162778</v>
      </c>
      <c r="X39" s="38">
        <f t="shared" si="15"/>
        <v>0.31238437911088113</v>
      </c>
      <c r="Y39" s="38">
        <f t="shared" si="15"/>
        <v>0.34158092530742579</v>
      </c>
      <c r="Z39" s="38">
        <f t="shared" si="15"/>
        <v>0.37184625579357089</v>
      </c>
      <c r="AA39" s="38">
        <f t="shared" si="15"/>
        <v>0.40321198278434167</v>
      </c>
      <c r="AB39" s="38">
        <f t="shared" si="15"/>
        <v>0.43571056671498809</v>
      </c>
      <c r="AC39" s="38">
        <f t="shared" si="15"/>
        <v>0.46937533775962947</v>
      </c>
      <c r="AD39" s="38">
        <f t="shared" si="15"/>
        <v>0.50424051787194912</v>
      </c>
      <c r="AE39" s="38">
        <f t="shared" si="15"/>
        <v>0.54034124337522371</v>
      </c>
      <c r="AF39" s="38">
        <f t="shared" si="15"/>
        <v>0.57771358809077356</v>
      </c>
      <c r="AG39" s="38">
        <f t="shared" si="15"/>
        <v>0.61639458703939454</v>
      </c>
      <c r="AH39" s="38">
        <f t="shared" si="15"/>
        <v>0.65642226072668564</v>
      </c>
      <c r="AI39" s="38">
        <f t="shared" si="15"/>
        <v>0.69783564000135812</v>
      </c>
      <c r="AJ39" s="38">
        <f t="shared" si="15"/>
        <v>0.74067479154291505</v>
      </c>
      <c r="AK39" s="38">
        <f t="shared" si="15"/>
        <v>0.78498084395141632</v>
      </c>
      <c r="AL39" s="38">
        <f t="shared" si="15"/>
        <v>0.8307960144829849</v>
      </c>
      <c r="AM39" s="38">
        <f t="shared" si="15"/>
        <v>0.87816363643287332</v>
      </c>
      <c r="AN39" s="38">
        <f t="shared" si="15"/>
        <v>0.92712818718428025</v>
      </c>
      <c r="AO39" s="38">
        <f t="shared" si="15"/>
        <v>0.9777353169338312</v>
      </c>
      <c r="AP39" s="38">
        <f t="shared" si="15"/>
        <v>1.030031878126465</v>
      </c>
      <c r="AQ39" s="38">
        <f t="shared" si="15"/>
        <v>1.0840659555942693</v>
      </c>
      <c r="AR39" s="38">
        <f t="shared" si="15"/>
        <v>1.1398868974283687</v>
      </c>
      <c r="AS39" s="38">
        <f t="shared" si="15"/>
        <v>1.1975453466075123</v>
      </c>
      <c r="AT39" s="38">
        <f t="shared" si="15"/>
        <v>1.2570932733869995</v>
      </c>
      <c r="AU39" s="38">
        <f t="shared" si="15"/>
        <v>1.3185840084588563</v>
      </c>
      <c r="AV39" s="38">
        <f t="shared" si="15"/>
        <v>1.3820722769487475</v>
      </c>
      <c r="AW39" s="38">
        <f t="shared" si="15"/>
        <v>1.4476142331986921</v>
      </c>
      <c r="AX39" s="38">
        <f t="shared" si="15"/>
        <v>1.5152674964083417</v>
      </c>
      <c r="AY39" s="38">
        <f t="shared" si="15"/>
        <v>1.5850911871457356</v>
      </c>
      <c r="AZ39" s="38">
        <f t="shared" si="15"/>
        <v>1.6571459647275333</v>
      </c>
      <c r="BA39" s="38">
        <f t="shared" si="15"/>
        <v>1.7314940654978273</v>
      </c>
      <c r="BB39" s="38">
        <f t="shared" si="15"/>
        <v>1.8081993420491926</v>
      </c>
      <c r="BC39" s="38">
        <f t="shared" si="15"/>
        <v>1.8873273033677833</v>
      </c>
      <c r="BD39" s="38">
        <f t="shared" si="15"/>
        <v>1.9689451559606823</v>
      </c>
      <c r="BE39" s="38">
        <f t="shared" si="15"/>
        <v>2.0531218459800584</v>
      </c>
    </row>
    <row r="40" spans="2:58" ht="30" x14ac:dyDescent="0.25">
      <c r="B40" s="39" t="s">
        <v>112</v>
      </c>
      <c r="C40" s="40">
        <f t="shared" ref="C40:AH40" si="16">IFERROR(C39/(1+$D$2)^(C38-$C$38),"")</f>
        <v>-0.35015687973635762</v>
      </c>
      <c r="D40" s="40">
        <f t="shared" si="16"/>
        <v>0</v>
      </c>
      <c r="E40" s="40">
        <f t="shared" si="16"/>
        <v>0</v>
      </c>
      <c r="F40" s="40">
        <f t="shared" si="16"/>
        <v>0</v>
      </c>
      <c r="G40" s="40">
        <f t="shared" si="16"/>
        <v>0</v>
      </c>
      <c r="H40" s="40">
        <f t="shared" si="16"/>
        <v>0</v>
      </c>
      <c r="I40" s="40">
        <f t="shared" si="16"/>
        <v>0</v>
      </c>
      <c r="J40" s="40">
        <f t="shared" si="16"/>
        <v>0</v>
      </c>
      <c r="K40" s="40">
        <f t="shared" si="16"/>
        <v>1.1590785237874239E-2</v>
      </c>
      <c r="L40" s="40">
        <f t="shared" si="16"/>
        <v>2.2531734967755426E-2</v>
      </c>
      <c r="M40" s="40">
        <f t="shared" si="16"/>
        <v>3.2850173882060053E-2</v>
      </c>
      <c r="N40" s="40">
        <f t="shared" si="16"/>
        <v>4.2572405370298709E-2</v>
      </c>
      <c r="O40" s="40">
        <f t="shared" si="16"/>
        <v>5.1723747307073902E-2</v>
      </c>
      <c r="P40" s="40">
        <f t="shared" si="16"/>
        <v>6.0328566631300144E-2</v>
      </c>
      <c r="Q40" s="40">
        <f t="shared" si="16"/>
        <v>6.8410312770491116E-2</v>
      </c>
      <c r="R40" s="40">
        <f t="shared" si="16"/>
        <v>7.5991549929389168E-2</v>
      </c>
      <c r="S40" s="40">
        <f t="shared" si="16"/>
        <v>8.3093988291650794E-2</v>
      </c>
      <c r="T40" s="40">
        <f t="shared" si="16"/>
        <v>8.9738514174898365E-2</v>
      </c>
      <c r="U40" s="40">
        <f t="shared" si="16"/>
        <v>9.5945219154397229E-2</v>
      </c>
      <c r="V40" s="40">
        <f t="shared" si="16"/>
        <v>0.10173342821015358</v>
      </c>
      <c r="W40" s="40">
        <f t="shared" si="16"/>
        <v>0.10712172691761973</v>
      </c>
      <c r="X40" s="40">
        <f t="shared" si="16"/>
        <v>0.11212798771495558</v>
      </c>
      <c r="Y40" s="40">
        <f t="shared" si="16"/>
        <v>0.11676939528199252</v>
      </c>
      <c r="Z40" s="40">
        <f t="shared" si="16"/>
        <v>0.12106247105435734</v>
      </c>
      <c r="AA40" s="40">
        <f t="shared" si="16"/>
        <v>0.12502309690286476</v>
      </c>
      <c r="AB40" s="40">
        <f t="shared" si="16"/>
        <v>0.12866653800893868</v>
      </c>
      <c r="AC40" s="40">
        <f t="shared" si="16"/>
        <v>0.13200746495903984</v>
      </c>
      <c r="AD40" s="40">
        <f t="shared" si="16"/>
        <v>0.1350599750838109</v>
      </c>
      <c r="AE40" s="40">
        <f t="shared" si="16"/>
        <v>0.13783761307100192</v>
      </c>
      <c r="AF40" s="40">
        <f t="shared" si="16"/>
        <v>0.14035339086957771</v>
      </c>
      <c r="AG40" s="40">
        <f t="shared" si="16"/>
        <v>0.14261980691445639</v>
      </c>
      <c r="AH40" s="40">
        <f t="shared" si="16"/>
        <v>0.14464886469319141</v>
      </c>
      <c r="AI40" s="40">
        <f t="shared" ref="AI40:BE40" si="17">IFERROR(AI39/(1+$D$2)^(AI38-$C$38),"")</f>
        <v>0.14645209067087719</v>
      </c>
      <c r="AJ40" s="40">
        <f t="shared" si="17"/>
        <v>0.14804055160428395</v>
      </c>
      <c r="AK40" s="40">
        <f t="shared" si="17"/>
        <v>0.14942487125607209</v>
      </c>
      <c r="AL40" s="40">
        <f t="shared" si="17"/>
        <v>0.15061524653540415</v>
      </c>
      <c r="AM40" s="40">
        <f t="shared" si="17"/>
        <v>0.15162146308111663</v>
      </c>
      <c r="AN40" s="40">
        <f t="shared" si="17"/>
        <v>0.15245291030662653</v>
      </c>
      <c r="AO40" s="40">
        <f t="shared" si="17"/>
        <v>0.15311859592374627</v>
      </c>
      <c r="AP40" s="40">
        <f t="shared" si="17"/>
        <v>0.15362715996548584</v>
      </c>
      <c r="AQ40" s="40">
        <f t="shared" si="17"/>
        <v>0.15398688832089066</v>
      </c>
      <c r="AR40" s="40">
        <f t="shared" si="17"/>
        <v>0.15420572580034231</v>
      </c>
      <c r="AS40" s="40">
        <f t="shared" si="17"/>
        <v>0.15429128874774312</v>
      </c>
      <c r="AT40" s="40">
        <f t="shared" si="17"/>
        <v>0.15425087721269495</v>
      </c>
      <c r="AU40" s="40">
        <f t="shared" si="17"/>
        <v>0.15409148669681752</v>
      </c>
      <c r="AV40" s="40">
        <f t="shared" si="17"/>
        <v>0.15381981949416693</v>
      </c>
      <c r="AW40" s="40">
        <f t="shared" si="17"/>
        <v>0.15344229563078071</v>
      </c>
      <c r="AX40" s="40">
        <f t="shared" si="17"/>
        <v>0.1529650634234358</v>
      </c>
      <c r="AY40" s="40">
        <f t="shared" si="17"/>
        <v>0.15239400966897715</v>
      </c>
      <c r="AZ40" s="40">
        <f t="shared" si="17"/>
        <v>0.15173476947455616</v>
      </c>
      <c r="BA40" s="40">
        <f t="shared" si="17"/>
        <v>0.15099273574196981</v>
      </c>
      <c r="BB40" s="40">
        <f t="shared" si="17"/>
        <v>0.1501730683197105</v>
      </c>
      <c r="BC40" s="40">
        <f t="shared" si="17"/>
        <v>0.14928070283029796</v>
      </c>
      <c r="BD40" s="40">
        <f t="shared" si="17"/>
        <v>0.14832035918711731</v>
      </c>
      <c r="BE40" s="40">
        <f t="shared" si="17"/>
        <v>0.14729654981031573</v>
      </c>
      <c r="BF40" s="41"/>
    </row>
    <row r="41" spans="2:58" x14ac:dyDescent="0.25">
      <c r="B41" s="39"/>
      <c r="C41" s="40" t="s">
        <v>113</v>
      </c>
      <c r="D41" s="40">
        <f>NPV(D2,C40:BE40)</f>
        <v>0.85808006708873963</v>
      </c>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1"/>
      <c r="AZ41" s="41"/>
      <c r="BA41" s="41"/>
      <c r="BB41" s="41"/>
      <c r="BC41" s="41"/>
      <c r="BD41" s="41"/>
      <c r="BE41" s="41"/>
      <c r="BF41" s="41"/>
    </row>
    <row r="42" spans="2:58" x14ac:dyDescent="0.25">
      <c r="B42" s="39"/>
      <c r="C42" s="40" t="s">
        <v>114</v>
      </c>
      <c r="D42" s="40">
        <f>D41/-C40</f>
        <v>2.4505589258586347</v>
      </c>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1"/>
      <c r="AZ42" s="41"/>
      <c r="BA42" s="41"/>
      <c r="BB42" s="41"/>
      <c r="BC42" s="41"/>
      <c r="BD42" s="41"/>
      <c r="BE42" s="41"/>
      <c r="BF42" s="41"/>
    </row>
    <row r="43" spans="2:58" x14ac:dyDescent="0.25">
      <c r="B43" s="39"/>
      <c r="C43" s="40" t="s">
        <v>78</v>
      </c>
      <c r="D43" s="42">
        <f>D42*'Ed Fin_Tables and Outputs'!F101</f>
        <v>2450558925.8586345</v>
      </c>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1"/>
      <c r="AZ43" s="41"/>
      <c r="BA43" s="41"/>
      <c r="BB43" s="41"/>
      <c r="BC43" s="41"/>
      <c r="BD43" s="41"/>
      <c r="BE43" s="41"/>
      <c r="BF43" s="41"/>
    </row>
    <row r="44" spans="2:58" x14ac:dyDescent="0.25">
      <c r="B44" s="39" t="s">
        <v>117</v>
      </c>
      <c r="C44" s="43"/>
      <c r="D44" s="43"/>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1"/>
      <c r="AZ44" s="41"/>
      <c r="BA44" s="41"/>
      <c r="BB44" s="41"/>
      <c r="BC44" s="41"/>
      <c r="BD44" s="41"/>
      <c r="BE44" s="41"/>
      <c r="BF44" s="41"/>
    </row>
    <row r="45" spans="2:58" x14ac:dyDescent="0.25">
      <c r="B45" s="32"/>
      <c r="C45" t="s">
        <v>107</v>
      </c>
      <c r="D45" s="44">
        <f>'Ed Fin_Tables and Outputs'!G124</f>
        <v>1.4548736028297512E-2</v>
      </c>
      <c r="E45" s="33"/>
      <c r="F45" s="33"/>
      <c r="G45" s="33"/>
    </row>
    <row r="46" spans="2:58" x14ac:dyDescent="0.25">
      <c r="B46" s="32"/>
      <c r="C46" s="33" t="s">
        <v>108</v>
      </c>
      <c r="D46" s="35">
        <f>'Ed Fin_Tables and Outputs'!G124+('Ed Fin_Tables and Outputs'!G122/100)</f>
        <v>1.4549655629185629E-2</v>
      </c>
      <c r="E46" s="33"/>
      <c r="F46" s="33"/>
      <c r="G46" s="33"/>
    </row>
    <row r="47" spans="2:58" x14ac:dyDescent="0.25">
      <c r="B47" s="33" t="s">
        <v>109</v>
      </c>
      <c r="C47" s="36">
        <f>'Ed Fin_Tables and Outputs'!G123</f>
        <v>44617.476999999999</v>
      </c>
      <c r="D47" s="37">
        <f t="shared" ref="D47:AI47" si="18">IF(((D50-$C$50)&gt;=$D$1),C47*(1+$D$45),C47)</f>
        <v>44617.476999999999</v>
      </c>
      <c r="E47" s="37">
        <f t="shared" si="18"/>
        <v>44617.476999999999</v>
      </c>
      <c r="F47" s="37">
        <f t="shared" si="18"/>
        <v>44617.476999999999</v>
      </c>
      <c r="G47" s="37">
        <f t="shared" si="18"/>
        <v>44617.476999999999</v>
      </c>
      <c r="H47" s="37">
        <f t="shared" si="18"/>
        <v>44617.476999999999</v>
      </c>
      <c r="I47" s="37">
        <f t="shared" si="18"/>
        <v>44617.476999999999</v>
      </c>
      <c r="J47" s="37">
        <f t="shared" si="18"/>
        <v>44617.476999999999</v>
      </c>
      <c r="K47" s="37">
        <f t="shared" si="18"/>
        <v>45266.604895121629</v>
      </c>
      <c r="L47" s="37">
        <f t="shared" si="18"/>
        <v>45925.176780637987</v>
      </c>
      <c r="M47" s="37">
        <f t="shared" si="18"/>
        <v>46593.330054672384</v>
      </c>
      <c r="N47" s="37">
        <f t="shared" si="18"/>
        <v>47271.204114317152</v>
      </c>
      <c r="O47" s="37">
        <f t="shared" si="18"/>
        <v>47958.940384716123</v>
      </c>
      <c r="P47" s="37">
        <f t="shared" si="18"/>
        <v>48656.682348570212</v>
      </c>
      <c r="Q47" s="37">
        <f t="shared" si="18"/>
        <v>49364.575576072275</v>
      </c>
      <c r="R47" s="37">
        <f t="shared" si="18"/>
        <v>50082.767755277491</v>
      </c>
      <c r="S47" s="37">
        <f t="shared" si="18"/>
        <v>50811.408722915548</v>
      </c>
      <c r="T47" s="37">
        <f t="shared" si="18"/>
        <v>51550.650495651178</v>
      </c>
      <c r="U47" s="37">
        <f t="shared" si="18"/>
        <v>52300.647301799429</v>
      </c>
      <c r="V47" s="37">
        <f t="shared" si="18"/>
        <v>53061.555613502394</v>
      </c>
      <c r="W47" s="37">
        <f t="shared" si="18"/>
        <v>53833.534179374066</v>
      </c>
      <c r="X47" s="37">
        <f t="shared" si="18"/>
        <v>54616.744057620104</v>
      </c>
      <c r="Y47" s="37">
        <f t="shared" si="18"/>
        <v>55411.348649639498</v>
      </c>
      <c r="Z47" s="37">
        <f t="shared" si="18"/>
        <v>56217.513734115055</v>
      </c>
      <c r="AA47" s="37">
        <f t="shared" si="18"/>
        <v>57035.407501599882</v>
      </c>
      <c r="AB47" s="37">
        <f t="shared" si="18"/>
        <v>57865.200589607033</v>
      </c>
      <c r="AC47" s="37">
        <f t="shared" si="18"/>
        <v>58707.06611820971</v>
      </c>
      <c r="AD47" s="37">
        <f t="shared" si="18"/>
        <v>59561.179726159346</v>
      </c>
      <c r="AE47" s="37">
        <f t="shared" si="18"/>
        <v>60427.719607529216</v>
      </c>
      <c r="AF47" s="37">
        <f t="shared" si="18"/>
        <v>61306.866548891128</v>
      </c>
      <c r="AG47" s="37">
        <f t="shared" si="18"/>
        <v>62198.803967033004</v>
      </c>
      <c r="AH47" s="37">
        <f t="shared" si="18"/>
        <v>63103.717947225188</v>
      </c>
      <c r="AI47" s="37">
        <f t="shared" si="18"/>
        <v>64021.797282043502</v>
      </c>
      <c r="AJ47" s="37">
        <f t="shared" ref="AJ47:BE47" si="19">IF(((AJ50-$C$50)&gt;=$D$1),AI47*(1+$D$45),AI47)</f>
        <v>64953.23351075712</v>
      </c>
      <c r="AK47" s="37">
        <f t="shared" si="19"/>
        <v>65898.220959289494</v>
      </c>
      <c r="AL47" s="37">
        <f t="shared" si="19"/>
        <v>66856.956780760607</v>
      </c>
      <c r="AM47" s="37">
        <f t="shared" si="19"/>
        <v>67829.640996619186</v>
      </c>
      <c r="AN47" s="37">
        <f t="shared" si="19"/>
        <v>68816.476538373186</v>
      </c>
      <c r="AO47" s="37">
        <f t="shared" si="19"/>
        <v>69817.669289927508</v>
      </c>
      <c r="AP47" s="37">
        <f t="shared" si="19"/>
        <v>70833.428130537635</v>
      </c>
      <c r="AQ47" s="37">
        <f t="shared" si="19"/>
        <v>71863.964978388205</v>
      </c>
      <c r="AR47" s="37">
        <f t="shared" si="19"/>
        <v>72909.494834805591</v>
      </c>
      <c r="AS47" s="37">
        <f t="shared" si="19"/>
        <v>73970.235829113692</v>
      </c>
      <c r="AT47" s="37">
        <f t="shared" si="19"/>
        <v>75046.409264142378</v>
      </c>
      <c r="AU47" s="37">
        <f t="shared" si="19"/>
        <v>76138.239662397958</v>
      </c>
      <c r="AV47" s="37">
        <f t="shared" si="19"/>
        <v>77245.954812905431</v>
      </c>
      <c r="AW47" s="37">
        <f t="shared" si="19"/>
        <v>78369.785818732184</v>
      </c>
      <c r="AX47" s="37">
        <f t="shared" si="19"/>
        <v>79509.967145203118</v>
      </c>
      <c r="AY47" s="37">
        <f t="shared" si="19"/>
        <v>80666.736668817277</v>
      </c>
      <c r="AZ47" s="37">
        <f t="shared" si="19"/>
        <v>81840.335726876074</v>
      </c>
      <c r="BA47" s="37">
        <f t="shared" si="19"/>
        <v>83031.009167833632</v>
      </c>
      <c r="BB47" s="37">
        <f t="shared" si="19"/>
        <v>84239.005402379582</v>
      </c>
      <c r="BC47" s="37">
        <f t="shared" si="19"/>
        <v>85464.576455265124</v>
      </c>
      <c r="BD47" s="37">
        <f t="shared" si="19"/>
        <v>86707.978017883026</v>
      </c>
      <c r="BE47" s="37">
        <f t="shared" si="19"/>
        <v>87969.469501612621</v>
      </c>
    </row>
    <row r="48" spans="2:58" x14ac:dyDescent="0.25">
      <c r="B48" s="33" t="s">
        <v>110</v>
      </c>
      <c r="C48" s="36">
        <f>'Ed Fin_Tables and Outputs'!G123</f>
        <v>44617.476999999999</v>
      </c>
      <c r="D48" s="33">
        <f t="shared" ref="D48:AI48" si="20">IF(((D50-$C$50)&gt;=$D$1),C48*(1+$D$46),C48)</f>
        <v>44617.476999999999</v>
      </c>
      <c r="E48" s="33">
        <f t="shared" si="20"/>
        <v>44617.476999999999</v>
      </c>
      <c r="F48" s="33">
        <f t="shared" si="20"/>
        <v>44617.476999999999</v>
      </c>
      <c r="G48" s="33">
        <f t="shared" si="20"/>
        <v>44617.476999999999</v>
      </c>
      <c r="H48" s="33">
        <f t="shared" si="20"/>
        <v>44617.476999999999</v>
      </c>
      <c r="I48" s="33">
        <f t="shared" si="20"/>
        <v>44617.476999999999</v>
      </c>
      <c r="J48" s="33">
        <f t="shared" si="20"/>
        <v>44617.476999999999</v>
      </c>
      <c r="K48" s="33">
        <f t="shared" si="20"/>
        <v>45266.645925393103</v>
      </c>
      <c r="L48" s="33">
        <f t="shared" si="20"/>
        <v>45925.260035095846</v>
      </c>
      <c r="M48" s="33">
        <f t="shared" si="20"/>
        <v>46593.45675328729</v>
      </c>
      <c r="N48" s="33">
        <f t="shared" si="20"/>
        <v>47271.37550362097</v>
      </c>
      <c r="O48" s="33">
        <f t="shared" si="20"/>
        <v>47959.157738316571</v>
      </c>
      <c r="P48" s="33">
        <f t="shared" si="20"/>
        <v>48656.946967674863</v>
      </c>
      <c r="Q48" s="33">
        <f t="shared" si="20"/>
        <v>49364.888790022072</v>
      </c>
      <c r="R48" s="33">
        <f t="shared" si="20"/>
        <v>50083.130922089935</v>
      </c>
      <c r="S48" s="33">
        <f t="shared" si="20"/>
        <v>50811.823229837755</v>
      </c>
      <c r="T48" s="33">
        <f t="shared" si="20"/>
        <v>51551.117759722947</v>
      </c>
      <c r="U48" s="33">
        <f t="shared" si="20"/>
        <v>52301.168770426506</v>
      </c>
      <c r="V48" s="33">
        <f t="shared" si="20"/>
        <v>53062.132765040122</v>
      </c>
      <c r="W48" s="33">
        <f t="shared" si="20"/>
        <v>53834.168523721579</v>
      </c>
      <c r="X48" s="33">
        <f t="shared" si="20"/>
        <v>54617.437136825269</v>
      </c>
      <c r="Y48" s="33">
        <f t="shared" si="20"/>
        <v>55412.102038514764</v>
      </c>
      <c r="Z48" s="33">
        <f t="shared" si="20"/>
        <v>56218.329040864446</v>
      </c>
      <c r="AA48" s="33">
        <f t="shared" si="20"/>
        <v>57036.286368457266</v>
      </c>
      <c r="AB48" s="33">
        <f t="shared" si="20"/>
        <v>57866.144693485927</v>
      </c>
      <c r="AC48" s="33">
        <f t="shared" si="20"/>
        <v>58708.07717136477</v>
      </c>
      <c r="AD48" s="33">
        <f t="shared" si="20"/>
        <v>59562.259476859777</v>
      </c>
      <c r="AE48" s="33">
        <f t="shared" si="20"/>
        <v>60428.869840744279</v>
      </c>
      <c r="AF48" s="33">
        <f t="shared" si="20"/>
        <v>61308.08908698798</v>
      </c>
      <c r="AG48" s="33">
        <f t="shared" si="20"/>
        <v>62200.100670487082</v>
      </c>
      <c r="AH48" s="33">
        <f t="shared" si="20"/>
        <v>63105.090715343344</v>
      </c>
      <c r="AI48" s="33">
        <f t="shared" si="20"/>
        <v>64023.248053700103</v>
      </c>
      <c r="AJ48" s="33">
        <f t="shared" ref="AJ48:BE48" si="21">IF(((AJ50-$C$50)&gt;=$D$1),AI48*(1+$D$46),AI48)</f>
        <v>64954.764265143363</v>
      </c>
      <c r="AK48" s="33">
        <f t="shared" si="21"/>
        <v>65899.833716676119</v>
      </c>
      <c r="AL48" s="33">
        <f t="shared" si="21"/>
        <v>66858.653603274346</v>
      </c>
      <c r="AM48" s="33">
        <f t="shared" si="21"/>
        <v>67831.423989032992</v>
      </c>
      <c r="AN48" s="33">
        <f t="shared" si="21"/>
        <v>68818.347848910693</v>
      </c>
      <c r="AO48" s="33">
        <f t="shared" si="21"/>
        <v>69819.63111108185</v>
      </c>
      <c r="AP48" s="33">
        <f t="shared" si="21"/>
        <v>70835.482699904853</v>
      </c>
      <c r="AQ48" s="33">
        <f t="shared" si="21"/>
        <v>71866.114579515604</v>
      </c>
      <c r="AR48" s="33">
        <f t="shared" si="21"/>
        <v>72911.74179805514</v>
      </c>
      <c r="AS48" s="33">
        <f t="shared" si="21"/>
        <v>73972.582532540939</v>
      </c>
      <c r="AT48" s="33">
        <f t="shared" si="21"/>
        <v>75048.858134390917</v>
      </c>
      <c r="AU48" s="33">
        <f t="shared" si="21"/>
        <v>76140.793175609899</v>
      </c>
      <c r="AV48" s="33">
        <f t="shared" si="21"/>
        <v>77248.61549564806</v>
      </c>
      <c r="AW48" s="33">
        <f t="shared" si="21"/>
        <v>78372.55624894111</v>
      </c>
      <c r="AX48" s="33">
        <f t="shared" si="21"/>
        <v>79512.849953142169</v>
      </c>
      <c r="AY48" s="33">
        <f t="shared" si="21"/>
        <v>80669.734538055491</v>
      </c>
      <c r="AZ48" s="33">
        <f t="shared" si="21"/>
        <v>81843.451395282013</v>
      </c>
      <c r="BA48" s="33">
        <f t="shared" si="21"/>
        <v>83034.245428587354</v>
      </c>
      <c r="BB48" s="33">
        <f t="shared" si="21"/>
        <v>84242.365105002566</v>
      </c>
      <c r="BC48" s="33">
        <f t="shared" si="21"/>
        <v>85468.062506668473</v>
      </c>
      <c r="BD48" s="33">
        <f t="shared" si="21"/>
        <v>86711.593383434199</v>
      </c>
      <c r="BE48" s="33">
        <f t="shared" si="21"/>
        <v>87973.217206221132</v>
      </c>
    </row>
    <row r="49" spans="2:58" x14ac:dyDescent="0.25">
      <c r="B49" s="32"/>
      <c r="D49" s="33"/>
      <c r="E49" s="33"/>
      <c r="F49" s="33"/>
      <c r="G49" s="33"/>
    </row>
    <row r="50" spans="2:58" x14ac:dyDescent="0.25">
      <c r="B50" t="s">
        <v>49</v>
      </c>
      <c r="C50">
        <v>2020</v>
      </c>
      <c r="D50">
        <v>2021</v>
      </c>
      <c r="E50">
        <v>2022</v>
      </c>
      <c r="F50">
        <v>2023</v>
      </c>
      <c r="G50">
        <v>2024</v>
      </c>
      <c r="H50">
        <v>2025</v>
      </c>
      <c r="I50">
        <v>2026</v>
      </c>
      <c r="J50">
        <v>2027</v>
      </c>
      <c r="K50">
        <v>2028</v>
      </c>
      <c r="L50">
        <v>2029</v>
      </c>
      <c r="M50">
        <v>2030</v>
      </c>
      <c r="N50">
        <v>2031</v>
      </c>
      <c r="O50">
        <v>2032</v>
      </c>
      <c r="P50">
        <v>2033</v>
      </c>
      <c r="Q50">
        <v>2034</v>
      </c>
      <c r="R50">
        <v>2035</v>
      </c>
      <c r="S50">
        <v>2036</v>
      </c>
      <c r="T50">
        <v>2037</v>
      </c>
      <c r="U50">
        <v>2038</v>
      </c>
      <c r="V50">
        <v>2039</v>
      </c>
      <c r="W50">
        <v>2040</v>
      </c>
      <c r="X50">
        <v>2041</v>
      </c>
      <c r="Y50">
        <v>2042</v>
      </c>
      <c r="Z50">
        <v>2043</v>
      </c>
      <c r="AA50">
        <v>2044</v>
      </c>
      <c r="AB50">
        <v>2045</v>
      </c>
      <c r="AC50">
        <v>2046</v>
      </c>
      <c r="AD50">
        <v>2047</v>
      </c>
      <c r="AE50">
        <v>2048</v>
      </c>
      <c r="AF50">
        <v>2049</v>
      </c>
      <c r="AG50">
        <v>2050</v>
      </c>
      <c r="AH50">
        <v>2051</v>
      </c>
      <c r="AI50">
        <v>2052</v>
      </c>
      <c r="AJ50">
        <v>2053</v>
      </c>
      <c r="AK50">
        <v>2054</v>
      </c>
      <c r="AL50">
        <v>2055</v>
      </c>
      <c r="AM50">
        <v>2056</v>
      </c>
      <c r="AN50">
        <v>2057</v>
      </c>
      <c r="AO50">
        <v>2058</v>
      </c>
      <c r="AP50">
        <v>2059</v>
      </c>
      <c r="AQ50">
        <v>2060</v>
      </c>
      <c r="AR50">
        <v>2061</v>
      </c>
      <c r="AS50">
        <v>2062</v>
      </c>
      <c r="AT50">
        <v>2063</v>
      </c>
      <c r="AU50">
        <v>2064</v>
      </c>
      <c r="AV50">
        <v>2065</v>
      </c>
      <c r="AW50">
        <v>2066</v>
      </c>
      <c r="AX50">
        <v>2067</v>
      </c>
      <c r="AY50">
        <v>2068</v>
      </c>
      <c r="AZ50">
        <v>2069</v>
      </c>
      <c r="BA50">
        <v>2070</v>
      </c>
      <c r="BB50">
        <v>2071</v>
      </c>
      <c r="BC50">
        <v>2072</v>
      </c>
      <c r="BD50">
        <v>2073</v>
      </c>
      <c r="BE50">
        <v>2074</v>
      </c>
    </row>
    <row r="51" spans="2:58" x14ac:dyDescent="0.25">
      <c r="B51" s="33" t="s">
        <v>111</v>
      </c>
      <c r="C51" s="38">
        <f>-'Ed Fin_Tables and Outputs'!G101/'Ed Fin_Tables and Outputs'!G120</f>
        <v>-0.80915782951821003</v>
      </c>
      <c r="D51" s="38">
        <f>D48-D47</f>
        <v>0</v>
      </c>
      <c r="E51" s="38">
        <f t="shared" ref="E51:BE51" si="22">E48-E47</f>
        <v>0</v>
      </c>
      <c r="F51" s="38">
        <f t="shared" si="22"/>
        <v>0</v>
      </c>
      <c r="G51" s="38">
        <f t="shared" si="22"/>
        <v>0</v>
      </c>
      <c r="H51" s="38">
        <f t="shared" si="22"/>
        <v>0</v>
      </c>
      <c r="I51" s="38">
        <f t="shared" si="22"/>
        <v>0</v>
      </c>
      <c r="J51" s="38">
        <f t="shared" si="22"/>
        <v>0</v>
      </c>
      <c r="K51" s="38">
        <f t="shared" si="22"/>
        <v>4.1030271473573521E-2</v>
      </c>
      <c r="L51" s="38">
        <f t="shared" si="22"/>
        <v>8.3254457858856767E-2</v>
      </c>
      <c r="M51" s="38">
        <f t="shared" si="22"/>
        <v>0.12669861490576295</v>
      </c>
      <c r="N51" s="38">
        <f t="shared" si="22"/>
        <v>0.17138930381770479</v>
      </c>
      <c r="O51" s="38">
        <f t="shared" si="22"/>
        <v>0.2173536004484049</v>
      </c>
      <c r="P51" s="38">
        <f t="shared" si="22"/>
        <v>0.2646191046515014</v>
      </c>
      <c r="Q51" s="38">
        <f t="shared" si="22"/>
        <v>0.31321394979750039</v>
      </c>
      <c r="R51" s="38">
        <f t="shared" si="22"/>
        <v>0.36316681244352367</v>
      </c>
      <c r="S51" s="38">
        <f t="shared" si="22"/>
        <v>0.4145069222067832</v>
      </c>
      <c r="T51" s="38">
        <f t="shared" si="22"/>
        <v>0.46726407176902285</v>
      </c>
      <c r="U51" s="38">
        <f t="shared" si="22"/>
        <v>0.52146862707741093</v>
      </c>
      <c r="V51" s="38">
        <f t="shared" si="22"/>
        <v>0.57715153772733174</v>
      </c>
      <c r="W51" s="38">
        <f t="shared" si="22"/>
        <v>0.63434434751252411</v>
      </c>
      <c r="X51" s="38">
        <f t="shared" si="22"/>
        <v>0.69307920516439481</v>
      </c>
      <c r="Y51" s="38">
        <f t="shared" si="22"/>
        <v>0.75338887526595499</v>
      </c>
      <c r="Z51" s="38">
        <f t="shared" si="22"/>
        <v>0.81530674939131131</v>
      </c>
      <c r="AA51" s="38">
        <f t="shared" si="22"/>
        <v>0.8788668573834002</v>
      </c>
      <c r="AB51" s="38">
        <f t="shared" si="22"/>
        <v>0.94410387889365666</v>
      </c>
      <c r="AC51" s="38">
        <f t="shared" si="22"/>
        <v>1.0110531550599262</v>
      </c>
      <c r="AD51" s="38">
        <f t="shared" si="22"/>
        <v>1.0797507004317595</v>
      </c>
      <c r="AE51" s="38">
        <f t="shared" si="22"/>
        <v>1.1502332150630536</v>
      </c>
      <c r="AF51" s="38">
        <f t="shared" si="22"/>
        <v>1.2225380968520767</v>
      </c>
      <c r="AG51" s="38">
        <f t="shared" si="22"/>
        <v>1.2967034540779423</v>
      </c>
      <c r="AH51" s="38">
        <f t="shared" si="22"/>
        <v>1.3727681181553635</v>
      </c>
      <c r="AI51" s="38">
        <f t="shared" si="22"/>
        <v>1.4507716566004092</v>
      </c>
      <c r="AJ51" s="38">
        <f t="shared" si="22"/>
        <v>1.5307543862436432</v>
      </c>
      <c r="AK51" s="38">
        <f t="shared" si="22"/>
        <v>1.6127573866251623</v>
      </c>
      <c r="AL51" s="38">
        <f t="shared" si="22"/>
        <v>1.6968225137388799</v>
      </c>
      <c r="AM51" s="38">
        <f t="shared" si="22"/>
        <v>1.7829924138059141</v>
      </c>
      <c r="AN51" s="38">
        <f t="shared" si="22"/>
        <v>1.8713105375063606</v>
      </c>
      <c r="AO51" s="38">
        <f t="shared" si="22"/>
        <v>1.961821154342033</v>
      </c>
      <c r="AP51" s="38">
        <f t="shared" si="22"/>
        <v>2.0545693672174821</v>
      </c>
      <c r="AQ51" s="38">
        <f t="shared" si="22"/>
        <v>2.1496011273993645</v>
      </c>
      <c r="AR51" s="38">
        <f t="shared" si="22"/>
        <v>2.2469632495485712</v>
      </c>
      <c r="AS51" s="38">
        <f t="shared" si="22"/>
        <v>2.346703427247121</v>
      </c>
      <c r="AT51" s="38">
        <f t="shared" si="22"/>
        <v>2.4488702485396061</v>
      </c>
      <c r="AU51" s="38">
        <f t="shared" si="22"/>
        <v>2.5535132119402988</v>
      </c>
      <c r="AV51" s="38">
        <f t="shared" si="22"/>
        <v>2.6606827426294331</v>
      </c>
      <c r="AW51" s="38">
        <f t="shared" si="22"/>
        <v>2.7704302089259727</v>
      </c>
      <c r="AX51" s="38">
        <f t="shared" si="22"/>
        <v>2.8828079390514176</v>
      </c>
      <c r="AY51" s="38">
        <f t="shared" si="22"/>
        <v>2.9978692382137524</v>
      </c>
      <c r="AZ51" s="38">
        <f t="shared" si="22"/>
        <v>3.1156684059387771</v>
      </c>
      <c r="BA51" s="38">
        <f t="shared" si="22"/>
        <v>3.2362607537215808</v>
      </c>
      <c r="BB51" s="38">
        <f t="shared" si="22"/>
        <v>3.3597026229836047</v>
      </c>
      <c r="BC51" s="38">
        <f t="shared" si="22"/>
        <v>3.4860514033498475</v>
      </c>
      <c r="BD51" s="38">
        <f t="shared" si="22"/>
        <v>3.6153655511734542</v>
      </c>
      <c r="BE51" s="38">
        <f t="shared" si="22"/>
        <v>3.7477046085114125</v>
      </c>
    </row>
    <row r="52" spans="2:58" ht="30" x14ac:dyDescent="0.25">
      <c r="B52" s="39" t="s">
        <v>112</v>
      </c>
      <c r="C52" s="40">
        <f t="shared" ref="C52:AH52" si="23">IFERROR(C51/(1+$D$2)^(C50-$C$50),"")</f>
        <v>-0.80915782951821003</v>
      </c>
      <c r="D52" s="40">
        <f t="shared" si="23"/>
        <v>0</v>
      </c>
      <c r="E52" s="40">
        <f t="shared" si="23"/>
        <v>0</v>
      </c>
      <c r="F52" s="40">
        <f t="shared" si="23"/>
        <v>0</v>
      </c>
      <c r="G52" s="40">
        <f t="shared" si="23"/>
        <v>0</v>
      </c>
      <c r="H52" s="40">
        <f t="shared" si="23"/>
        <v>0</v>
      </c>
      <c r="I52" s="40">
        <f t="shared" si="23"/>
        <v>0</v>
      </c>
      <c r="J52" s="40">
        <f t="shared" si="23"/>
        <v>0</v>
      </c>
      <c r="K52" s="40">
        <f t="shared" si="23"/>
        <v>2.7770902768037346E-2</v>
      </c>
      <c r="L52" s="40">
        <f t="shared" si="23"/>
        <v>5.3666565850697935E-2</v>
      </c>
      <c r="M52" s="40">
        <f t="shared" si="23"/>
        <v>7.7781958895904682E-2</v>
      </c>
      <c r="N52" s="40">
        <f t="shared" si="23"/>
        <v>0.10020777631315507</v>
      </c>
      <c r="O52" s="40">
        <f t="shared" si="23"/>
        <v>0.12103061770528663</v>
      </c>
      <c r="P52" s="40">
        <f t="shared" si="23"/>
        <v>0.1403331609853328</v>
      </c>
      <c r="Q52" s="40">
        <f t="shared" si="23"/>
        <v>0.15819432847386472</v>
      </c>
      <c r="R52" s="40">
        <f t="shared" si="23"/>
        <v>0.17468944624453139</v>
      </c>
      <c r="S52" s="40">
        <f t="shared" si="23"/>
        <v>0.18989039700812038</v>
      </c>
      <c r="T52" s="40">
        <f t="shared" si="23"/>
        <v>0.20386576675238657</v>
      </c>
      <c r="U52" s="40">
        <f t="shared" si="23"/>
        <v>0.21668098541605313</v>
      </c>
      <c r="V52" s="40">
        <f t="shared" si="23"/>
        <v>0.22839846182308171</v>
      </c>
      <c r="W52" s="40">
        <f t="shared" si="23"/>
        <v>0.23907771309740619</v>
      </c>
      <c r="X52" s="40">
        <f t="shared" si="23"/>
        <v>0.24877548878518005</v>
      </c>
      <c r="Y52" s="40">
        <f t="shared" si="23"/>
        <v>0.25754588988776178</v>
      </c>
      <c r="Z52" s="40">
        <f t="shared" si="23"/>
        <v>0.26544048302425949</v>
      </c>
      <c r="AA52" s="40">
        <f t="shared" si="23"/>
        <v>0.27250840988555086</v>
      </c>
      <c r="AB52" s="40">
        <f t="shared" si="23"/>
        <v>0.27879649220790514</v>
      </c>
      <c r="AC52" s="40">
        <f t="shared" si="23"/>
        <v>0.28434933240282234</v>
      </c>
      <c r="AD52" s="40">
        <f t="shared" si="23"/>
        <v>0.28920941004997602</v>
      </c>
      <c r="AE52" s="40">
        <f t="shared" si="23"/>
        <v>0.29341717439321702</v>
      </c>
      <c r="AF52" s="40">
        <f t="shared" si="23"/>
        <v>0.2970111330209329</v>
      </c>
      <c r="AG52" s="40">
        <f t="shared" si="23"/>
        <v>0.300027936867793</v>
      </c>
      <c r="AH52" s="40">
        <f t="shared" si="23"/>
        <v>0.30250246169037287</v>
      </c>
      <c r="AI52" s="40">
        <f t="shared" ref="AI52:BE52" si="24">IFERROR(AI51/(1+$D$2)^(AI50-$C$50),"")</f>
        <v>0.30446788615549691</v>
      </c>
      <c r="AJ52" s="40">
        <f t="shared" si="24"/>
        <v>0.3059557666842182</v>
      </c>
      <c r="AK52" s="40">
        <f t="shared" si="24"/>
        <v>0.30699610916703995</v>
      </c>
      <c r="AL52" s="40">
        <f t="shared" si="24"/>
        <v>0.30761743770839883</v>
      </c>
      <c r="AM52" s="40">
        <f t="shared" si="24"/>
        <v>0.3078468604574805</v>
      </c>
      <c r="AN52" s="40">
        <f t="shared" si="24"/>
        <v>0.30771013272363962</v>
      </c>
      <c r="AO52" s="40">
        <f t="shared" si="24"/>
        <v>0.3072317174226451</v>
      </c>
      <c r="AP52" s="40">
        <f t="shared" si="24"/>
        <v>0.30643484297964013</v>
      </c>
      <c r="AQ52" s="40">
        <f t="shared" si="24"/>
        <v>0.30534155881488917</v>
      </c>
      <c r="AR52" s="40">
        <f t="shared" si="24"/>
        <v>0.30397278846264403</v>
      </c>
      <c r="AS52" s="40">
        <f t="shared" si="24"/>
        <v>0.30234838048046953</v>
      </c>
      <c r="AT52" s="40">
        <f t="shared" si="24"/>
        <v>0.30048715716977364</v>
      </c>
      <c r="AU52" s="40">
        <f t="shared" si="24"/>
        <v>0.29840696125818661</v>
      </c>
      <c r="AV52" s="40">
        <f t="shared" si="24"/>
        <v>0.29612470058805873</v>
      </c>
      <c r="AW52" s="40">
        <f t="shared" si="24"/>
        <v>0.29365639090405204</v>
      </c>
      <c r="AX52" s="40">
        <f t="shared" si="24"/>
        <v>0.29101719681826388</v>
      </c>
      <c r="AY52" s="40">
        <f t="shared" si="24"/>
        <v>0.28822147102926998</v>
      </c>
      <c r="AZ52" s="40">
        <f t="shared" si="24"/>
        <v>0.28528279185835526</v>
      </c>
      <c r="BA52" s="40">
        <f t="shared" si="24"/>
        <v>0.28221399917896733</v>
      </c>
      <c r="BB52" s="40">
        <f t="shared" si="24"/>
        <v>0.27902722880290781</v>
      </c>
      <c r="BC52" s="40">
        <f t="shared" si="24"/>
        <v>0.2757339453872148</v>
      </c>
      <c r="BD52" s="40">
        <f t="shared" si="24"/>
        <v>0.27234497391632023</v>
      </c>
      <c r="BE52" s="40">
        <f t="shared" si="24"/>
        <v>0.26887052983377235</v>
      </c>
      <c r="BF52" s="41"/>
    </row>
    <row r="53" spans="2:58" x14ac:dyDescent="0.25">
      <c r="B53" s="39"/>
      <c r="C53" s="40" t="s">
        <v>113</v>
      </c>
      <c r="D53" s="40">
        <f>NPV(D2,C52:BE52)</f>
        <v>1.773898412454997</v>
      </c>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1"/>
      <c r="AZ53" s="41"/>
      <c r="BA53" s="41"/>
      <c r="BB53" s="41"/>
      <c r="BC53" s="41"/>
      <c r="BD53" s="41"/>
      <c r="BE53" s="41"/>
      <c r="BF53" s="41"/>
    </row>
    <row r="54" spans="2:58" x14ac:dyDescent="0.25">
      <c r="B54" s="39"/>
      <c r="C54" s="40" t="s">
        <v>114</v>
      </c>
      <c r="D54" s="40">
        <f>D53/-C52</f>
        <v>2.1922773873562025</v>
      </c>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1"/>
      <c r="AZ54" s="41"/>
      <c r="BA54" s="41"/>
      <c r="BB54" s="41"/>
      <c r="BC54" s="41"/>
      <c r="BD54" s="41"/>
      <c r="BE54" s="41"/>
      <c r="BF54" s="41"/>
    </row>
    <row r="55" spans="2:58" x14ac:dyDescent="0.25">
      <c r="B55" s="39"/>
      <c r="C55" s="40" t="s">
        <v>78</v>
      </c>
      <c r="D55" s="42">
        <f>D54*'Ed Fin_Tables and Outputs'!G101</f>
        <v>2192277387.3562026</v>
      </c>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1"/>
      <c r="AZ55" s="41"/>
      <c r="BA55" s="41"/>
      <c r="BB55" s="41"/>
      <c r="BC55" s="41"/>
      <c r="BD55" s="41"/>
      <c r="BE55" s="41"/>
      <c r="BF55"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4F489-E396-425D-B560-2DE16E5F1D5E}">
  <sheetPr>
    <tabColor theme="7" tint="0.79998168889431442"/>
  </sheetPr>
  <dimension ref="A1:F929"/>
  <sheetViews>
    <sheetView zoomScaleNormal="100" workbookViewId="0">
      <selection activeCell="D11" sqref="D11"/>
    </sheetView>
  </sheetViews>
  <sheetFormatPr defaultRowHeight="15" x14ac:dyDescent="0.25"/>
  <cols>
    <col min="1" max="1" width="12.140625" style="23" customWidth="1"/>
    <col min="2" max="2" width="10" style="23" customWidth="1"/>
    <col min="3" max="6" width="24.5703125" style="23" customWidth="1"/>
    <col min="7" max="16384" width="9.140625" style="23"/>
  </cols>
  <sheetData>
    <row r="1" spans="1:6" x14ac:dyDescent="0.25">
      <c r="A1" s="101" t="s">
        <v>297</v>
      </c>
    </row>
    <row r="2" spans="1:6" x14ac:dyDescent="0.25">
      <c r="A2" s="108"/>
      <c r="B2" s="108" t="s">
        <v>267</v>
      </c>
      <c r="C2" s="108" t="s">
        <v>268</v>
      </c>
      <c r="D2" s="108" t="s">
        <v>269</v>
      </c>
      <c r="E2" s="108" t="s">
        <v>270</v>
      </c>
      <c r="F2" s="108" t="s">
        <v>294</v>
      </c>
    </row>
    <row r="3" spans="1:6" ht="38.25" x14ac:dyDescent="0.25">
      <c r="A3" s="108" t="s">
        <v>271</v>
      </c>
      <c r="B3" s="109">
        <v>8050</v>
      </c>
      <c r="C3" s="110" t="s">
        <v>295</v>
      </c>
      <c r="D3" s="110" t="s">
        <v>272</v>
      </c>
      <c r="E3" s="110" t="s">
        <v>273</v>
      </c>
      <c r="F3" s="110" t="s">
        <v>272</v>
      </c>
    </row>
    <row r="4" spans="1:6" ht="38.25" x14ac:dyDescent="0.25">
      <c r="A4" s="108" t="s">
        <v>274</v>
      </c>
      <c r="B4" s="109">
        <v>193202</v>
      </c>
      <c r="C4" s="110" t="s">
        <v>275</v>
      </c>
      <c r="D4" s="110" t="s">
        <v>276</v>
      </c>
      <c r="E4" s="110" t="s">
        <v>277</v>
      </c>
      <c r="F4" s="110" t="s">
        <v>278</v>
      </c>
    </row>
    <row r="5" spans="1:6" ht="38.25" x14ac:dyDescent="0.25">
      <c r="A5" s="108" t="s">
        <v>279</v>
      </c>
      <c r="B5" s="109">
        <v>1352414</v>
      </c>
      <c r="C5" s="110" t="s">
        <v>280</v>
      </c>
      <c r="D5" s="110" t="s">
        <v>281</v>
      </c>
      <c r="E5" s="110" t="s">
        <v>282</v>
      </c>
      <c r="F5" s="110" t="s">
        <v>283</v>
      </c>
    </row>
    <row r="6" spans="1:6" ht="25.5" x14ac:dyDescent="0.25">
      <c r="A6" s="108" t="s">
        <v>284</v>
      </c>
      <c r="B6" s="109">
        <v>5796062</v>
      </c>
      <c r="C6" s="110" t="s">
        <v>285</v>
      </c>
      <c r="D6" s="110" t="s">
        <v>286</v>
      </c>
      <c r="E6" s="110" t="s">
        <v>287</v>
      </c>
      <c r="F6" s="110" t="s">
        <v>288</v>
      </c>
    </row>
    <row r="7" spans="1:6" ht="25.5" x14ac:dyDescent="0.25">
      <c r="A7" s="108" t="s">
        <v>289</v>
      </c>
      <c r="B7" s="109">
        <v>70518750</v>
      </c>
      <c r="C7" s="110" t="s">
        <v>290</v>
      </c>
      <c r="D7" s="110" t="s">
        <v>291</v>
      </c>
      <c r="E7" s="110" t="s">
        <v>292</v>
      </c>
      <c r="F7" s="110" t="s">
        <v>293</v>
      </c>
    </row>
    <row r="8" spans="1:6" x14ac:dyDescent="0.25">
      <c r="A8" s="104"/>
      <c r="B8" s="105"/>
      <c r="C8" s="106"/>
      <c r="D8" s="106"/>
      <c r="E8" s="106"/>
      <c r="F8" s="106"/>
    </row>
    <row r="9" spans="1:6" x14ac:dyDescent="0.25">
      <c r="A9" s="111" t="s">
        <v>296</v>
      </c>
      <c r="B9" s="107"/>
      <c r="C9" s="107"/>
      <c r="D9" s="107"/>
      <c r="E9" s="107"/>
      <c r="F9" s="107"/>
    </row>
    <row r="10" spans="1:6" x14ac:dyDescent="0.25">
      <c r="A10" s="108"/>
      <c r="B10" s="108" t="s">
        <v>267</v>
      </c>
      <c r="C10" s="108" t="s">
        <v>268</v>
      </c>
      <c r="D10" s="108" t="s">
        <v>269</v>
      </c>
      <c r="E10" s="108" t="s">
        <v>270</v>
      </c>
      <c r="F10" s="108" t="s">
        <v>294</v>
      </c>
    </row>
    <row r="11" spans="1:6" ht="63.75" x14ac:dyDescent="0.25">
      <c r="A11" s="108" t="s">
        <v>271</v>
      </c>
      <c r="B11" s="109">
        <v>8050</v>
      </c>
      <c r="C11" s="110" t="s">
        <v>315</v>
      </c>
      <c r="D11" s="110" t="s">
        <v>314</v>
      </c>
      <c r="E11" s="112" t="s">
        <v>301</v>
      </c>
      <c r="F11" s="110" t="s">
        <v>314</v>
      </c>
    </row>
    <row r="12" spans="1:6" ht="38.25" x14ac:dyDescent="0.25">
      <c r="A12" s="108" t="s">
        <v>274</v>
      </c>
      <c r="B12" s="109">
        <v>193202</v>
      </c>
      <c r="C12" s="110" t="s">
        <v>298</v>
      </c>
      <c r="D12" s="110" t="s">
        <v>300</v>
      </c>
      <c r="E12" s="110" t="s">
        <v>302</v>
      </c>
      <c r="F12" s="110" t="s">
        <v>305</v>
      </c>
    </row>
    <row r="13" spans="1:6" ht="38.25" x14ac:dyDescent="0.25">
      <c r="A13" s="108" t="s">
        <v>279</v>
      </c>
      <c r="B13" s="109">
        <v>1352414</v>
      </c>
      <c r="C13" s="110" t="s">
        <v>299</v>
      </c>
      <c r="D13" s="110" t="s">
        <v>309</v>
      </c>
      <c r="E13" s="110" t="s">
        <v>303</v>
      </c>
      <c r="F13" s="110" t="s">
        <v>306</v>
      </c>
    </row>
    <row r="14" spans="1:6" ht="38.25" x14ac:dyDescent="0.25">
      <c r="A14" s="108" t="s">
        <v>284</v>
      </c>
      <c r="B14" s="109">
        <v>5796062</v>
      </c>
      <c r="C14" s="110" t="s">
        <v>316</v>
      </c>
      <c r="D14" s="110" t="s">
        <v>310</v>
      </c>
      <c r="E14" s="110" t="s">
        <v>312</v>
      </c>
      <c r="F14" s="110" t="s">
        <v>313</v>
      </c>
    </row>
    <row r="15" spans="1:6" ht="38.25" x14ac:dyDescent="0.25">
      <c r="A15" s="108" t="s">
        <v>289</v>
      </c>
      <c r="B15" s="109">
        <v>70518750</v>
      </c>
      <c r="C15" s="110" t="s">
        <v>308</v>
      </c>
      <c r="D15" s="110" t="s">
        <v>311</v>
      </c>
      <c r="E15" s="110" t="s">
        <v>304</v>
      </c>
      <c r="F15" s="110" t="s">
        <v>307</v>
      </c>
    </row>
    <row r="16" spans="1:6" x14ac:dyDescent="0.25">
      <c r="A16" s="107"/>
      <c r="B16" s="107"/>
      <c r="C16" s="107"/>
      <c r="D16" s="107"/>
      <c r="E16" s="107"/>
      <c r="F16" s="107"/>
    </row>
    <row r="17" spans="1:6" x14ac:dyDescent="0.25">
      <c r="A17" s="107"/>
      <c r="B17" s="107"/>
      <c r="C17" s="107"/>
      <c r="D17" s="107"/>
      <c r="E17" s="107"/>
      <c r="F17" s="107"/>
    </row>
    <row r="18" spans="1:6" x14ac:dyDescent="0.25">
      <c r="A18" s="107"/>
      <c r="B18" s="107"/>
      <c r="C18" s="107"/>
      <c r="D18" s="107"/>
      <c r="E18" s="107"/>
      <c r="F18" s="107"/>
    </row>
    <row r="19" spans="1:6" x14ac:dyDescent="0.25">
      <c r="A19" s="107"/>
      <c r="B19" s="107"/>
      <c r="C19" s="107"/>
      <c r="D19" s="107"/>
      <c r="E19" s="107"/>
      <c r="F19" s="107"/>
    </row>
    <row r="20" spans="1:6" x14ac:dyDescent="0.25">
      <c r="A20" s="107"/>
      <c r="B20" s="107"/>
      <c r="C20" s="107"/>
      <c r="D20" s="107"/>
      <c r="E20" s="107"/>
      <c r="F20" s="107"/>
    </row>
    <row r="21" spans="1:6" x14ac:dyDescent="0.25">
      <c r="A21" s="107"/>
      <c r="B21" s="107"/>
      <c r="C21" s="107"/>
      <c r="D21" s="107"/>
      <c r="E21" s="107"/>
      <c r="F21" s="107"/>
    </row>
    <row r="22" spans="1:6" x14ac:dyDescent="0.25">
      <c r="A22" s="107"/>
      <c r="B22" s="107"/>
      <c r="C22" s="107"/>
      <c r="D22" s="107"/>
      <c r="E22" s="107"/>
      <c r="F22" s="107"/>
    </row>
    <row r="23" spans="1:6" x14ac:dyDescent="0.25">
      <c r="A23" s="107"/>
      <c r="B23" s="107"/>
      <c r="C23" s="107"/>
      <c r="D23" s="107"/>
      <c r="E23" s="107"/>
      <c r="F23" s="107"/>
    </row>
    <row r="24" spans="1:6" x14ac:dyDescent="0.25">
      <c r="A24" s="107"/>
      <c r="B24" s="107"/>
      <c r="C24" s="107"/>
      <c r="D24" s="107"/>
      <c r="E24" s="107"/>
      <c r="F24" s="107"/>
    </row>
    <row r="25" spans="1:6" x14ac:dyDescent="0.25">
      <c r="A25" s="107"/>
      <c r="B25" s="107"/>
      <c r="C25" s="107"/>
      <c r="D25" s="107"/>
      <c r="E25" s="107"/>
      <c r="F25" s="107"/>
    </row>
    <row r="26" spans="1:6" x14ac:dyDescent="0.25">
      <c r="A26" s="107"/>
      <c r="B26" s="107"/>
      <c r="C26" s="107"/>
      <c r="D26" s="107"/>
      <c r="E26" s="107"/>
      <c r="F26" s="107"/>
    </row>
    <row r="27" spans="1:6" x14ac:dyDescent="0.25">
      <c r="A27" s="107"/>
      <c r="B27" s="107"/>
      <c r="C27" s="107"/>
      <c r="D27" s="107"/>
      <c r="E27" s="107"/>
      <c r="F27" s="107"/>
    </row>
    <row r="28" spans="1:6" x14ac:dyDescent="0.25">
      <c r="A28" s="107"/>
      <c r="B28" s="107"/>
      <c r="C28" s="107"/>
      <c r="D28" s="107"/>
      <c r="E28" s="107"/>
      <c r="F28" s="107"/>
    </row>
    <row r="29" spans="1:6" x14ac:dyDescent="0.25">
      <c r="A29" s="107"/>
      <c r="B29" s="107"/>
      <c r="C29" s="107"/>
      <c r="D29" s="107"/>
      <c r="E29" s="107"/>
      <c r="F29" s="107"/>
    </row>
    <row r="30" spans="1:6" x14ac:dyDescent="0.25">
      <c r="A30" s="107"/>
      <c r="B30" s="107"/>
      <c r="C30" s="107"/>
      <c r="D30" s="107"/>
      <c r="E30" s="107"/>
      <c r="F30" s="107"/>
    </row>
    <row r="31" spans="1:6" x14ac:dyDescent="0.25">
      <c r="A31" s="107"/>
      <c r="B31" s="107"/>
      <c r="C31" s="107"/>
      <c r="D31" s="107"/>
      <c r="E31" s="107"/>
      <c r="F31" s="107"/>
    </row>
    <row r="32" spans="1:6" x14ac:dyDescent="0.25">
      <c r="A32" s="107"/>
      <c r="B32" s="107"/>
      <c r="C32" s="107"/>
      <c r="D32" s="107"/>
      <c r="E32" s="107"/>
      <c r="F32" s="107"/>
    </row>
    <row r="33" spans="1:6" x14ac:dyDescent="0.25">
      <c r="A33" s="107"/>
      <c r="B33" s="107"/>
      <c r="C33" s="107"/>
      <c r="D33" s="107"/>
      <c r="E33" s="107"/>
      <c r="F33" s="107"/>
    </row>
    <row r="34" spans="1:6" x14ac:dyDescent="0.25">
      <c r="A34" s="107"/>
      <c r="B34" s="107"/>
      <c r="C34" s="107"/>
      <c r="D34" s="107"/>
      <c r="E34" s="107"/>
      <c r="F34" s="107"/>
    </row>
    <row r="35" spans="1:6" x14ac:dyDescent="0.25">
      <c r="A35" s="107"/>
      <c r="B35" s="107"/>
      <c r="C35" s="107"/>
      <c r="D35" s="107"/>
      <c r="E35" s="107"/>
      <c r="F35" s="107"/>
    </row>
    <row r="36" spans="1:6" x14ac:dyDescent="0.25">
      <c r="A36" s="107"/>
      <c r="B36" s="107"/>
      <c r="C36" s="107"/>
      <c r="D36" s="107"/>
      <c r="E36" s="107"/>
      <c r="F36" s="107"/>
    </row>
    <row r="37" spans="1:6" x14ac:dyDescent="0.25">
      <c r="A37" s="107"/>
      <c r="B37" s="107"/>
      <c r="C37" s="107"/>
      <c r="D37" s="107"/>
      <c r="E37" s="107"/>
      <c r="F37" s="107"/>
    </row>
    <row r="38" spans="1:6" x14ac:dyDescent="0.25">
      <c r="A38" s="107"/>
      <c r="B38" s="107"/>
      <c r="C38" s="107"/>
      <c r="D38" s="107"/>
      <c r="E38" s="107"/>
      <c r="F38" s="107"/>
    </row>
    <row r="39" spans="1:6" x14ac:dyDescent="0.25">
      <c r="A39" s="107"/>
      <c r="B39" s="107"/>
      <c r="C39" s="107"/>
      <c r="D39" s="107"/>
      <c r="E39" s="107"/>
      <c r="F39" s="107"/>
    </row>
    <row r="40" spans="1:6" x14ac:dyDescent="0.25">
      <c r="A40" s="107"/>
      <c r="B40" s="107"/>
      <c r="C40" s="107"/>
      <c r="D40" s="107"/>
      <c r="E40" s="107"/>
      <c r="F40" s="107"/>
    </row>
    <row r="41" spans="1:6" x14ac:dyDescent="0.25">
      <c r="A41" s="107"/>
      <c r="B41" s="107"/>
      <c r="C41" s="107"/>
      <c r="D41" s="107"/>
      <c r="E41" s="107"/>
      <c r="F41" s="107"/>
    </row>
    <row r="42" spans="1:6" x14ac:dyDescent="0.25">
      <c r="A42" s="107"/>
      <c r="B42" s="107"/>
      <c r="C42" s="107"/>
      <c r="D42" s="107"/>
      <c r="E42" s="107"/>
      <c r="F42" s="107"/>
    </row>
    <row r="43" spans="1:6" x14ac:dyDescent="0.25">
      <c r="A43" s="107"/>
      <c r="B43" s="107"/>
      <c r="C43" s="107"/>
      <c r="D43" s="107"/>
      <c r="E43" s="107"/>
      <c r="F43" s="107"/>
    </row>
    <row r="44" spans="1:6" x14ac:dyDescent="0.25">
      <c r="A44" s="107"/>
      <c r="B44" s="107"/>
      <c r="C44" s="107"/>
      <c r="D44" s="107"/>
      <c r="E44" s="107"/>
      <c r="F44" s="107"/>
    </row>
    <row r="45" spans="1:6" x14ac:dyDescent="0.25">
      <c r="A45" s="107"/>
      <c r="B45" s="107"/>
      <c r="C45" s="107"/>
      <c r="D45" s="107"/>
      <c r="E45" s="107"/>
      <c r="F45" s="107"/>
    </row>
    <row r="46" spans="1:6" x14ac:dyDescent="0.25">
      <c r="A46" s="107"/>
      <c r="B46" s="107"/>
      <c r="C46" s="107"/>
      <c r="D46" s="107"/>
      <c r="E46" s="107"/>
      <c r="F46" s="107"/>
    </row>
    <row r="47" spans="1:6" x14ac:dyDescent="0.25">
      <c r="A47" s="107"/>
      <c r="B47" s="107"/>
      <c r="C47" s="107"/>
      <c r="D47" s="107"/>
      <c r="E47" s="107"/>
      <c r="F47" s="107"/>
    </row>
    <row r="48" spans="1:6" x14ac:dyDescent="0.25">
      <c r="A48" s="107"/>
      <c r="B48" s="107"/>
      <c r="C48" s="107"/>
      <c r="D48" s="107"/>
      <c r="E48" s="107"/>
      <c r="F48" s="107"/>
    </row>
    <row r="49" spans="1:6" x14ac:dyDescent="0.25">
      <c r="A49" s="107"/>
      <c r="B49" s="107"/>
      <c r="C49" s="107"/>
      <c r="D49" s="107"/>
      <c r="E49" s="107"/>
      <c r="F49" s="107"/>
    </row>
    <row r="50" spans="1:6" x14ac:dyDescent="0.25">
      <c r="A50" s="107"/>
      <c r="B50" s="107"/>
      <c r="C50" s="107"/>
      <c r="D50" s="107"/>
      <c r="E50" s="107"/>
      <c r="F50" s="107"/>
    </row>
    <row r="51" spans="1:6" x14ac:dyDescent="0.25">
      <c r="A51" s="107"/>
      <c r="B51" s="107"/>
      <c r="C51" s="107"/>
      <c r="D51" s="107"/>
      <c r="E51" s="107"/>
      <c r="F51" s="107"/>
    </row>
    <row r="52" spans="1:6" x14ac:dyDescent="0.25">
      <c r="A52" s="107"/>
      <c r="B52" s="107"/>
      <c r="C52" s="107"/>
      <c r="D52" s="107"/>
      <c r="E52" s="107"/>
      <c r="F52" s="107"/>
    </row>
    <row r="53" spans="1:6" x14ac:dyDescent="0.25">
      <c r="A53" s="107"/>
      <c r="B53" s="107"/>
      <c r="C53" s="107"/>
      <c r="D53" s="107"/>
      <c r="E53" s="107"/>
      <c r="F53" s="107"/>
    </row>
    <row r="54" spans="1:6" x14ac:dyDescent="0.25">
      <c r="A54" s="107"/>
      <c r="B54" s="107"/>
      <c r="C54" s="107"/>
      <c r="D54" s="107"/>
      <c r="E54" s="107"/>
      <c r="F54" s="107"/>
    </row>
    <row r="55" spans="1:6" x14ac:dyDescent="0.25">
      <c r="A55" s="107"/>
      <c r="B55" s="107"/>
      <c r="C55" s="107"/>
      <c r="D55" s="107"/>
      <c r="E55" s="107"/>
      <c r="F55" s="107"/>
    </row>
    <row r="56" spans="1:6" x14ac:dyDescent="0.25">
      <c r="A56" s="107"/>
      <c r="B56" s="107"/>
      <c r="C56" s="107"/>
      <c r="D56" s="107"/>
      <c r="E56" s="107"/>
      <c r="F56" s="107"/>
    </row>
    <row r="57" spans="1:6" x14ac:dyDescent="0.25">
      <c r="A57" s="107"/>
      <c r="B57" s="107"/>
      <c r="C57" s="107"/>
      <c r="D57" s="107"/>
      <c r="E57" s="107"/>
      <c r="F57" s="107"/>
    </row>
    <row r="58" spans="1:6" x14ac:dyDescent="0.25">
      <c r="A58" s="107"/>
      <c r="B58" s="107"/>
      <c r="C58" s="107"/>
      <c r="D58" s="107"/>
      <c r="E58" s="107"/>
      <c r="F58" s="107"/>
    </row>
    <row r="59" spans="1:6" x14ac:dyDescent="0.25">
      <c r="A59" s="107"/>
      <c r="B59" s="107"/>
      <c r="C59" s="107"/>
      <c r="D59" s="107"/>
      <c r="E59" s="107"/>
      <c r="F59" s="107"/>
    </row>
    <row r="60" spans="1:6" x14ac:dyDescent="0.25">
      <c r="A60" s="107"/>
      <c r="B60" s="107"/>
      <c r="C60" s="107"/>
      <c r="D60" s="107"/>
      <c r="E60" s="107"/>
      <c r="F60" s="107"/>
    </row>
    <row r="61" spans="1:6" x14ac:dyDescent="0.25">
      <c r="A61" s="107"/>
      <c r="B61" s="107"/>
      <c r="C61" s="107"/>
      <c r="D61" s="107"/>
      <c r="E61" s="107"/>
      <c r="F61" s="107"/>
    </row>
    <row r="62" spans="1:6" x14ac:dyDescent="0.25">
      <c r="A62" s="107"/>
      <c r="B62" s="107"/>
      <c r="C62" s="107"/>
      <c r="D62" s="107"/>
      <c r="E62" s="107"/>
      <c r="F62" s="107"/>
    </row>
    <row r="63" spans="1:6" x14ac:dyDescent="0.25">
      <c r="A63" s="107"/>
      <c r="B63" s="107"/>
      <c r="C63" s="107"/>
      <c r="D63" s="107"/>
      <c r="E63" s="107"/>
      <c r="F63" s="107"/>
    </row>
    <row r="64" spans="1:6" x14ac:dyDescent="0.25">
      <c r="A64" s="107"/>
      <c r="B64" s="107"/>
      <c r="C64" s="107"/>
      <c r="D64" s="107"/>
      <c r="E64" s="107"/>
      <c r="F64" s="107"/>
    </row>
    <row r="65" spans="1:6" x14ac:dyDescent="0.25">
      <c r="A65" s="107"/>
      <c r="B65" s="107"/>
      <c r="C65" s="107"/>
      <c r="D65" s="107"/>
      <c r="E65" s="107"/>
      <c r="F65" s="107"/>
    </row>
    <row r="66" spans="1:6" x14ac:dyDescent="0.25">
      <c r="A66" s="107"/>
      <c r="B66" s="107"/>
      <c r="C66" s="107"/>
      <c r="D66" s="107"/>
      <c r="E66" s="107"/>
      <c r="F66" s="107"/>
    </row>
    <row r="67" spans="1:6" x14ac:dyDescent="0.25">
      <c r="A67" s="107"/>
      <c r="B67" s="107"/>
      <c r="C67" s="107"/>
      <c r="D67" s="107"/>
      <c r="E67" s="107"/>
      <c r="F67" s="107"/>
    </row>
    <row r="68" spans="1:6" x14ac:dyDescent="0.25">
      <c r="A68" s="107"/>
      <c r="B68" s="107"/>
      <c r="C68" s="107"/>
      <c r="D68" s="107"/>
      <c r="E68" s="107"/>
      <c r="F68" s="107"/>
    </row>
    <row r="69" spans="1:6" x14ac:dyDescent="0.25">
      <c r="A69" s="107"/>
      <c r="B69" s="107"/>
      <c r="C69" s="107"/>
      <c r="D69" s="107"/>
      <c r="E69" s="107"/>
      <c r="F69" s="107"/>
    </row>
    <row r="70" spans="1:6" x14ac:dyDescent="0.25">
      <c r="A70" s="107"/>
      <c r="B70" s="107"/>
      <c r="C70" s="107"/>
      <c r="D70" s="107"/>
      <c r="E70" s="107"/>
      <c r="F70" s="107"/>
    </row>
    <row r="71" spans="1:6" x14ac:dyDescent="0.25">
      <c r="A71" s="107"/>
      <c r="B71" s="107"/>
      <c r="C71" s="107"/>
      <c r="D71" s="107"/>
      <c r="E71" s="107"/>
      <c r="F71" s="107"/>
    </row>
    <row r="72" spans="1:6" x14ac:dyDescent="0.25">
      <c r="A72" s="107"/>
      <c r="B72" s="107"/>
      <c r="C72" s="107"/>
      <c r="D72" s="107"/>
      <c r="E72" s="107"/>
      <c r="F72" s="107"/>
    </row>
    <row r="73" spans="1:6" x14ac:dyDescent="0.25">
      <c r="A73" s="107"/>
      <c r="B73" s="107"/>
      <c r="C73" s="107"/>
      <c r="D73" s="107"/>
      <c r="E73" s="107"/>
      <c r="F73" s="107"/>
    </row>
    <row r="74" spans="1:6" x14ac:dyDescent="0.25">
      <c r="A74" s="107"/>
      <c r="B74" s="107"/>
      <c r="C74" s="107"/>
      <c r="D74" s="107"/>
      <c r="E74" s="107"/>
      <c r="F74" s="107"/>
    </row>
    <row r="75" spans="1:6" x14ac:dyDescent="0.25">
      <c r="A75" s="107"/>
      <c r="B75" s="107"/>
      <c r="C75" s="107"/>
      <c r="D75" s="107"/>
      <c r="E75" s="107"/>
      <c r="F75" s="107"/>
    </row>
    <row r="76" spans="1:6" x14ac:dyDescent="0.25">
      <c r="A76" s="107"/>
      <c r="B76" s="107"/>
      <c r="C76" s="107"/>
      <c r="D76" s="107"/>
      <c r="E76" s="107"/>
      <c r="F76" s="107"/>
    </row>
    <row r="77" spans="1:6" x14ac:dyDescent="0.25">
      <c r="A77" s="107"/>
      <c r="B77" s="107"/>
      <c r="C77" s="107"/>
      <c r="D77" s="107"/>
      <c r="E77" s="107"/>
      <c r="F77" s="107"/>
    </row>
    <row r="78" spans="1:6" x14ac:dyDescent="0.25">
      <c r="A78" s="107"/>
      <c r="B78" s="107"/>
      <c r="C78" s="107"/>
      <c r="D78" s="107"/>
      <c r="E78" s="107"/>
      <c r="F78" s="107"/>
    </row>
    <row r="79" spans="1:6" x14ac:dyDescent="0.25">
      <c r="A79" s="107"/>
      <c r="B79" s="107"/>
      <c r="C79" s="107"/>
      <c r="D79" s="107"/>
      <c r="E79" s="107"/>
      <c r="F79" s="107"/>
    </row>
    <row r="80" spans="1:6" x14ac:dyDescent="0.25">
      <c r="A80" s="107"/>
      <c r="B80" s="107"/>
      <c r="C80" s="107"/>
      <c r="D80" s="107"/>
      <c r="E80" s="107"/>
      <c r="F80" s="107"/>
    </row>
    <row r="81" spans="1:6" x14ac:dyDescent="0.25">
      <c r="A81" s="107"/>
      <c r="B81" s="107"/>
      <c r="C81" s="107"/>
      <c r="D81" s="107"/>
      <c r="E81" s="107"/>
      <c r="F81" s="107"/>
    </row>
    <row r="82" spans="1:6" x14ac:dyDescent="0.25">
      <c r="A82" s="107"/>
      <c r="B82" s="107"/>
      <c r="C82" s="107"/>
      <c r="D82" s="107"/>
      <c r="E82" s="107"/>
      <c r="F82" s="107"/>
    </row>
    <row r="83" spans="1:6" x14ac:dyDescent="0.25">
      <c r="A83" s="107"/>
      <c r="B83" s="107"/>
      <c r="C83" s="107"/>
      <c r="D83" s="107"/>
      <c r="E83" s="107"/>
      <c r="F83" s="107"/>
    </row>
    <row r="84" spans="1:6" x14ac:dyDescent="0.25">
      <c r="A84" s="107"/>
      <c r="B84" s="107"/>
      <c r="C84" s="107"/>
      <c r="D84" s="107"/>
      <c r="E84" s="107"/>
      <c r="F84" s="107"/>
    </row>
    <row r="85" spans="1:6" x14ac:dyDescent="0.25">
      <c r="A85" s="107"/>
      <c r="B85" s="107"/>
      <c r="C85" s="107"/>
      <c r="D85" s="107"/>
      <c r="E85" s="107"/>
      <c r="F85" s="107"/>
    </row>
    <row r="86" spans="1:6" x14ac:dyDescent="0.25">
      <c r="A86" s="107"/>
      <c r="B86" s="107"/>
      <c r="C86" s="107"/>
      <c r="D86" s="107"/>
      <c r="E86" s="107"/>
      <c r="F86" s="107"/>
    </row>
    <row r="87" spans="1:6" x14ac:dyDescent="0.25">
      <c r="A87" s="107"/>
      <c r="B87" s="107"/>
      <c r="C87" s="107"/>
      <c r="D87" s="107"/>
      <c r="E87" s="107"/>
      <c r="F87" s="107"/>
    </row>
    <row r="88" spans="1:6" x14ac:dyDescent="0.25">
      <c r="A88" s="107"/>
      <c r="B88" s="107"/>
      <c r="C88" s="107"/>
      <c r="D88" s="107"/>
      <c r="E88" s="107"/>
      <c r="F88" s="107"/>
    </row>
    <row r="89" spans="1:6" x14ac:dyDescent="0.25">
      <c r="A89" s="107"/>
      <c r="B89" s="107"/>
      <c r="C89" s="107"/>
      <c r="D89" s="107"/>
      <c r="E89" s="107"/>
      <c r="F89" s="107"/>
    </row>
    <row r="90" spans="1:6" x14ac:dyDescent="0.25">
      <c r="A90" s="107"/>
      <c r="B90" s="107"/>
      <c r="C90" s="107"/>
      <c r="D90" s="107"/>
      <c r="E90" s="107"/>
      <c r="F90" s="107"/>
    </row>
    <row r="91" spans="1:6" x14ac:dyDescent="0.25">
      <c r="A91" s="107"/>
      <c r="B91" s="107"/>
      <c r="C91" s="107"/>
      <c r="D91" s="107"/>
      <c r="E91" s="107"/>
      <c r="F91" s="107"/>
    </row>
    <row r="92" spans="1:6" x14ac:dyDescent="0.25">
      <c r="A92" s="107"/>
      <c r="B92" s="107"/>
      <c r="C92" s="107"/>
      <c r="D92" s="107"/>
      <c r="E92" s="107"/>
      <c r="F92" s="107"/>
    </row>
    <row r="93" spans="1:6" x14ac:dyDescent="0.25">
      <c r="A93" s="107"/>
      <c r="B93" s="107"/>
      <c r="C93" s="107"/>
      <c r="D93" s="107"/>
      <c r="E93" s="107"/>
      <c r="F93" s="107"/>
    </row>
    <row r="94" spans="1:6" x14ac:dyDescent="0.25">
      <c r="A94" s="107"/>
      <c r="B94" s="107"/>
      <c r="C94" s="107"/>
      <c r="D94" s="107"/>
      <c r="E94" s="107"/>
      <c r="F94" s="107"/>
    </row>
    <row r="95" spans="1:6" x14ac:dyDescent="0.25">
      <c r="A95" s="107"/>
      <c r="B95" s="107"/>
      <c r="C95" s="107"/>
      <c r="D95" s="107"/>
      <c r="E95" s="107"/>
      <c r="F95" s="107"/>
    </row>
    <row r="96" spans="1:6" x14ac:dyDescent="0.25">
      <c r="A96" s="107"/>
      <c r="B96" s="107"/>
      <c r="C96" s="107"/>
      <c r="D96" s="107"/>
      <c r="E96" s="107"/>
      <c r="F96" s="107"/>
    </row>
    <row r="97" spans="1:6" x14ac:dyDescent="0.25">
      <c r="A97" s="107"/>
      <c r="B97" s="107"/>
      <c r="C97" s="107"/>
      <c r="D97" s="107"/>
      <c r="E97" s="107"/>
      <c r="F97" s="107"/>
    </row>
    <row r="98" spans="1:6" x14ac:dyDescent="0.25">
      <c r="A98" s="107"/>
      <c r="B98" s="107"/>
      <c r="C98" s="107"/>
      <c r="D98" s="107"/>
      <c r="E98" s="107"/>
      <c r="F98" s="107"/>
    </row>
    <row r="99" spans="1:6" x14ac:dyDescent="0.25">
      <c r="A99" s="107"/>
      <c r="B99" s="107"/>
      <c r="C99" s="107"/>
      <c r="D99" s="107"/>
      <c r="E99" s="107"/>
      <c r="F99" s="107"/>
    </row>
    <row r="100" spans="1:6" x14ac:dyDescent="0.25">
      <c r="A100" s="107"/>
      <c r="B100" s="107"/>
      <c r="C100" s="107"/>
      <c r="D100" s="107"/>
      <c r="E100" s="107"/>
      <c r="F100" s="107"/>
    </row>
    <row r="101" spans="1:6" x14ac:dyDescent="0.25">
      <c r="A101" s="107"/>
      <c r="B101" s="107"/>
      <c r="C101" s="107"/>
      <c r="D101" s="107"/>
      <c r="E101" s="107"/>
      <c r="F101" s="107"/>
    </row>
    <row r="102" spans="1:6" x14ac:dyDescent="0.25">
      <c r="A102" s="107"/>
      <c r="B102" s="107"/>
      <c r="C102" s="107"/>
      <c r="D102" s="107"/>
      <c r="E102" s="107"/>
      <c r="F102" s="107"/>
    </row>
    <row r="103" spans="1:6" x14ac:dyDescent="0.25">
      <c r="A103" s="107"/>
      <c r="B103" s="107"/>
      <c r="C103" s="107"/>
      <c r="D103" s="107"/>
      <c r="E103" s="107"/>
      <c r="F103" s="107"/>
    </row>
    <row r="104" spans="1:6" x14ac:dyDescent="0.25">
      <c r="A104" s="107"/>
      <c r="B104" s="107"/>
      <c r="C104" s="107"/>
      <c r="D104" s="107"/>
      <c r="E104" s="107"/>
      <c r="F104" s="107"/>
    </row>
    <row r="105" spans="1:6" x14ac:dyDescent="0.25">
      <c r="A105" s="107"/>
      <c r="B105" s="107"/>
      <c r="C105" s="107"/>
      <c r="D105" s="107"/>
      <c r="E105" s="107"/>
      <c r="F105" s="107"/>
    </row>
    <row r="106" spans="1:6" x14ac:dyDescent="0.25">
      <c r="A106" s="107"/>
      <c r="B106" s="107"/>
      <c r="C106" s="107"/>
      <c r="D106" s="107"/>
      <c r="E106" s="107"/>
      <c r="F106" s="107"/>
    </row>
    <row r="107" spans="1:6" x14ac:dyDescent="0.25">
      <c r="A107" s="107"/>
      <c r="B107" s="107"/>
      <c r="C107" s="107"/>
      <c r="D107" s="107"/>
      <c r="E107" s="107"/>
      <c r="F107" s="107"/>
    </row>
    <row r="108" spans="1:6" x14ac:dyDescent="0.25">
      <c r="A108" s="107"/>
      <c r="B108" s="107"/>
      <c r="C108" s="107"/>
      <c r="D108" s="107"/>
      <c r="E108" s="107"/>
      <c r="F108" s="107"/>
    </row>
    <row r="109" spans="1:6" x14ac:dyDescent="0.25">
      <c r="A109" s="107"/>
      <c r="B109" s="107"/>
      <c r="C109" s="107"/>
      <c r="D109" s="107"/>
      <c r="E109" s="107"/>
      <c r="F109" s="107"/>
    </row>
    <row r="110" spans="1:6" x14ac:dyDescent="0.25">
      <c r="A110" s="107"/>
      <c r="B110" s="107"/>
      <c r="C110" s="107"/>
      <c r="D110" s="107"/>
      <c r="E110" s="107"/>
      <c r="F110" s="107"/>
    </row>
    <row r="111" spans="1:6" x14ac:dyDescent="0.25">
      <c r="A111" s="107"/>
      <c r="B111" s="107"/>
      <c r="C111" s="107"/>
      <c r="D111" s="107"/>
      <c r="E111" s="107"/>
      <c r="F111" s="107"/>
    </row>
    <row r="112" spans="1:6" x14ac:dyDescent="0.25">
      <c r="A112" s="107"/>
      <c r="B112" s="107"/>
      <c r="C112" s="107"/>
      <c r="D112" s="107"/>
      <c r="E112" s="107"/>
      <c r="F112" s="107"/>
    </row>
    <row r="113" spans="1:6" x14ac:dyDescent="0.25">
      <c r="A113" s="107"/>
      <c r="B113" s="107"/>
      <c r="C113" s="107"/>
      <c r="D113" s="107"/>
      <c r="E113" s="107"/>
      <c r="F113" s="107"/>
    </row>
    <row r="114" spans="1:6" x14ac:dyDescent="0.25">
      <c r="A114" s="107"/>
      <c r="B114" s="107"/>
      <c r="C114" s="107"/>
      <c r="D114" s="107"/>
      <c r="E114" s="107"/>
      <c r="F114" s="107"/>
    </row>
    <row r="115" spans="1:6" x14ac:dyDescent="0.25">
      <c r="A115" s="107"/>
      <c r="B115" s="107"/>
      <c r="C115" s="107"/>
      <c r="D115" s="107"/>
      <c r="E115" s="107"/>
      <c r="F115" s="107"/>
    </row>
    <row r="116" spans="1:6" x14ac:dyDescent="0.25">
      <c r="A116" s="107"/>
      <c r="B116" s="107"/>
      <c r="C116" s="107"/>
      <c r="D116" s="107"/>
      <c r="E116" s="107"/>
      <c r="F116" s="107"/>
    </row>
    <row r="117" spans="1:6" x14ac:dyDescent="0.25">
      <c r="A117" s="107"/>
      <c r="B117" s="107"/>
      <c r="C117" s="107"/>
      <c r="D117" s="107"/>
      <c r="E117" s="107"/>
      <c r="F117" s="107"/>
    </row>
    <row r="118" spans="1:6" x14ac:dyDescent="0.25">
      <c r="A118" s="107"/>
      <c r="B118" s="107"/>
      <c r="C118" s="107"/>
      <c r="D118" s="107"/>
      <c r="E118" s="107"/>
      <c r="F118" s="107"/>
    </row>
    <row r="119" spans="1:6" x14ac:dyDescent="0.25">
      <c r="A119" s="107"/>
      <c r="B119" s="107"/>
      <c r="C119" s="107"/>
      <c r="D119" s="107"/>
      <c r="E119" s="107"/>
      <c r="F119" s="107"/>
    </row>
    <row r="120" spans="1:6" x14ac:dyDescent="0.25">
      <c r="A120" s="107"/>
      <c r="B120" s="107"/>
      <c r="C120" s="107"/>
      <c r="D120" s="107"/>
      <c r="E120" s="107"/>
      <c r="F120" s="107"/>
    </row>
    <row r="121" spans="1:6" x14ac:dyDescent="0.25">
      <c r="A121" s="107"/>
      <c r="B121" s="107"/>
      <c r="C121" s="107"/>
      <c r="D121" s="107"/>
      <c r="E121" s="107"/>
      <c r="F121" s="107"/>
    </row>
    <row r="122" spans="1:6" x14ac:dyDescent="0.25">
      <c r="A122" s="107"/>
      <c r="B122" s="107"/>
      <c r="C122" s="107"/>
      <c r="D122" s="107"/>
      <c r="E122" s="107"/>
      <c r="F122" s="107"/>
    </row>
    <row r="123" spans="1:6" x14ac:dyDescent="0.25">
      <c r="A123" s="107"/>
      <c r="B123" s="107"/>
      <c r="C123" s="107"/>
      <c r="D123" s="107"/>
      <c r="E123" s="107"/>
      <c r="F123" s="107"/>
    </row>
    <row r="124" spans="1:6" x14ac:dyDescent="0.25">
      <c r="A124" s="107"/>
      <c r="B124" s="107"/>
      <c r="C124" s="107"/>
      <c r="D124" s="107"/>
      <c r="E124" s="107"/>
      <c r="F124" s="107"/>
    </row>
    <row r="125" spans="1:6" x14ac:dyDescent="0.25">
      <c r="A125" s="107"/>
      <c r="B125" s="107"/>
      <c r="C125" s="107"/>
      <c r="D125" s="107"/>
      <c r="E125" s="107"/>
      <c r="F125" s="107"/>
    </row>
    <row r="126" spans="1:6" x14ac:dyDescent="0.25">
      <c r="A126" s="107"/>
      <c r="B126" s="107"/>
      <c r="C126" s="107"/>
      <c r="D126" s="107"/>
      <c r="E126" s="107"/>
      <c r="F126" s="107"/>
    </row>
    <row r="127" spans="1:6" x14ac:dyDescent="0.25">
      <c r="A127" s="107"/>
      <c r="B127" s="107"/>
      <c r="C127" s="107"/>
      <c r="D127" s="107"/>
      <c r="E127" s="107"/>
      <c r="F127" s="107"/>
    </row>
    <row r="128" spans="1:6" x14ac:dyDescent="0.25">
      <c r="A128" s="107"/>
      <c r="B128" s="107"/>
      <c r="C128" s="107"/>
      <c r="D128" s="107"/>
      <c r="E128" s="107"/>
      <c r="F128" s="107"/>
    </row>
    <row r="129" spans="1:6" x14ac:dyDescent="0.25">
      <c r="A129" s="107"/>
      <c r="B129" s="107"/>
      <c r="C129" s="107"/>
      <c r="D129" s="107"/>
      <c r="E129" s="107"/>
      <c r="F129" s="107"/>
    </row>
    <row r="130" spans="1:6" x14ac:dyDescent="0.25">
      <c r="A130" s="107"/>
      <c r="B130" s="107"/>
      <c r="C130" s="107"/>
      <c r="D130" s="107"/>
      <c r="E130" s="107"/>
      <c r="F130" s="107"/>
    </row>
    <row r="131" spans="1:6" x14ac:dyDescent="0.25">
      <c r="A131" s="107"/>
      <c r="B131" s="107"/>
      <c r="C131" s="107"/>
      <c r="D131" s="107"/>
      <c r="E131" s="107"/>
      <c r="F131" s="107"/>
    </row>
    <row r="132" spans="1:6" x14ac:dyDescent="0.25">
      <c r="A132" s="107"/>
      <c r="B132" s="107"/>
      <c r="C132" s="107"/>
      <c r="D132" s="107"/>
      <c r="E132" s="107"/>
      <c r="F132" s="107"/>
    </row>
    <row r="133" spans="1:6" x14ac:dyDescent="0.25">
      <c r="A133" s="107"/>
      <c r="B133" s="107"/>
      <c r="C133" s="107"/>
      <c r="D133" s="107"/>
      <c r="E133" s="107"/>
      <c r="F133" s="107"/>
    </row>
    <row r="134" spans="1:6" x14ac:dyDescent="0.25">
      <c r="A134" s="107"/>
      <c r="B134" s="107"/>
      <c r="C134" s="107"/>
      <c r="D134" s="107"/>
      <c r="E134" s="107"/>
      <c r="F134" s="107"/>
    </row>
    <row r="135" spans="1:6" x14ac:dyDescent="0.25">
      <c r="A135" s="107"/>
      <c r="B135" s="107"/>
      <c r="C135" s="107"/>
      <c r="D135" s="107"/>
      <c r="E135" s="107"/>
      <c r="F135" s="107"/>
    </row>
    <row r="136" spans="1:6" x14ac:dyDescent="0.25">
      <c r="A136" s="107"/>
      <c r="B136" s="107"/>
      <c r="C136" s="107"/>
      <c r="D136" s="107"/>
      <c r="E136" s="107"/>
      <c r="F136" s="107"/>
    </row>
    <row r="137" spans="1:6" x14ac:dyDescent="0.25">
      <c r="A137" s="107"/>
      <c r="B137" s="107"/>
      <c r="C137" s="107"/>
      <c r="D137" s="107"/>
      <c r="E137" s="107"/>
      <c r="F137" s="107"/>
    </row>
    <row r="138" spans="1:6" x14ac:dyDescent="0.25">
      <c r="A138" s="107"/>
      <c r="B138" s="107"/>
      <c r="C138" s="107"/>
      <c r="D138" s="107"/>
      <c r="E138" s="107"/>
      <c r="F138" s="107"/>
    </row>
    <row r="139" spans="1:6" x14ac:dyDescent="0.25">
      <c r="A139" s="107"/>
      <c r="B139" s="107"/>
      <c r="C139" s="107"/>
      <c r="D139" s="107"/>
      <c r="E139" s="107"/>
      <c r="F139" s="107"/>
    </row>
    <row r="140" spans="1:6" x14ac:dyDescent="0.25">
      <c r="A140" s="107"/>
      <c r="B140" s="107"/>
      <c r="C140" s="107"/>
      <c r="D140" s="107"/>
      <c r="E140" s="107"/>
      <c r="F140" s="107"/>
    </row>
    <row r="141" spans="1:6" x14ac:dyDescent="0.25">
      <c r="A141" s="107"/>
      <c r="B141" s="107"/>
      <c r="C141" s="107"/>
      <c r="D141" s="107"/>
      <c r="E141" s="107"/>
      <c r="F141" s="107"/>
    </row>
    <row r="142" spans="1:6" x14ac:dyDescent="0.25">
      <c r="A142" s="107"/>
      <c r="B142" s="107"/>
      <c r="C142" s="107"/>
      <c r="D142" s="107"/>
      <c r="E142" s="107"/>
      <c r="F142" s="107"/>
    </row>
    <row r="143" spans="1:6" x14ac:dyDescent="0.25">
      <c r="A143" s="107"/>
      <c r="B143" s="107"/>
      <c r="C143" s="107"/>
      <c r="D143" s="107"/>
      <c r="E143" s="107"/>
      <c r="F143" s="107"/>
    </row>
    <row r="144" spans="1:6" x14ac:dyDescent="0.25">
      <c r="A144" s="107"/>
      <c r="B144" s="107"/>
      <c r="C144" s="107"/>
      <c r="D144" s="107"/>
      <c r="E144" s="107"/>
      <c r="F144" s="107"/>
    </row>
    <row r="145" spans="1:6" x14ac:dyDescent="0.25">
      <c r="A145" s="107"/>
      <c r="B145" s="107"/>
      <c r="C145" s="107"/>
      <c r="D145" s="107"/>
      <c r="E145" s="107"/>
      <c r="F145" s="107"/>
    </row>
    <row r="146" spans="1:6" x14ac:dyDescent="0.25">
      <c r="A146" s="107"/>
      <c r="B146" s="107"/>
      <c r="C146" s="107"/>
      <c r="D146" s="107"/>
      <c r="E146" s="107"/>
      <c r="F146" s="107"/>
    </row>
    <row r="147" spans="1:6" x14ac:dyDescent="0.25">
      <c r="A147" s="107"/>
      <c r="B147" s="107"/>
      <c r="C147" s="107"/>
      <c r="D147" s="107"/>
      <c r="E147" s="107"/>
      <c r="F147" s="107"/>
    </row>
    <row r="148" spans="1:6" x14ac:dyDescent="0.25">
      <c r="A148" s="107"/>
      <c r="B148" s="107"/>
      <c r="C148" s="107"/>
      <c r="D148" s="107"/>
      <c r="E148" s="107"/>
      <c r="F148" s="107"/>
    </row>
    <row r="149" spans="1:6" x14ac:dyDescent="0.25">
      <c r="A149" s="107"/>
      <c r="B149" s="107"/>
      <c r="C149" s="107"/>
      <c r="D149" s="107"/>
      <c r="E149" s="107"/>
      <c r="F149" s="107"/>
    </row>
    <row r="150" spans="1:6" x14ac:dyDescent="0.25">
      <c r="A150" s="107"/>
      <c r="B150" s="107"/>
      <c r="C150" s="107"/>
      <c r="D150" s="107"/>
      <c r="E150" s="107"/>
      <c r="F150" s="107"/>
    </row>
    <row r="151" spans="1:6" x14ac:dyDescent="0.25">
      <c r="A151" s="107"/>
      <c r="B151" s="107"/>
      <c r="C151" s="107"/>
      <c r="D151" s="107"/>
      <c r="E151" s="107"/>
      <c r="F151" s="107"/>
    </row>
    <row r="152" spans="1:6" x14ac:dyDescent="0.25">
      <c r="A152" s="107"/>
      <c r="B152" s="107"/>
      <c r="C152" s="107"/>
      <c r="D152" s="107"/>
      <c r="E152" s="107"/>
      <c r="F152" s="107"/>
    </row>
    <row r="153" spans="1:6" x14ac:dyDescent="0.25">
      <c r="A153" s="107"/>
      <c r="B153" s="107"/>
      <c r="C153" s="107"/>
      <c r="D153" s="107"/>
      <c r="E153" s="107"/>
      <c r="F153" s="107"/>
    </row>
    <row r="154" spans="1:6" x14ac:dyDescent="0.25">
      <c r="A154" s="107"/>
      <c r="B154" s="107"/>
      <c r="C154" s="107"/>
      <c r="D154" s="107"/>
      <c r="E154" s="107"/>
      <c r="F154" s="107"/>
    </row>
    <row r="155" spans="1:6" x14ac:dyDescent="0.25">
      <c r="A155" s="107"/>
      <c r="B155" s="107"/>
      <c r="C155" s="107"/>
      <c r="D155" s="107"/>
      <c r="E155" s="107"/>
      <c r="F155" s="107"/>
    </row>
    <row r="156" spans="1:6" x14ac:dyDescent="0.25">
      <c r="A156" s="107"/>
      <c r="B156" s="107"/>
      <c r="C156" s="107"/>
      <c r="D156" s="107"/>
      <c r="E156" s="107"/>
      <c r="F156" s="107"/>
    </row>
    <row r="157" spans="1:6" x14ac:dyDescent="0.25">
      <c r="A157" s="107"/>
      <c r="B157" s="107"/>
      <c r="C157" s="107"/>
      <c r="D157" s="107"/>
      <c r="E157" s="107"/>
      <c r="F157" s="107"/>
    </row>
    <row r="158" spans="1:6" x14ac:dyDescent="0.25">
      <c r="A158" s="107"/>
      <c r="B158" s="107"/>
      <c r="C158" s="107"/>
      <c r="D158" s="107"/>
      <c r="E158" s="107"/>
      <c r="F158" s="107"/>
    </row>
    <row r="159" spans="1:6" x14ac:dyDescent="0.25">
      <c r="A159" s="107"/>
      <c r="B159" s="107"/>
      <c r="C159" s="107"/>
      <c r="D159" s="107"/>
      <c r="E159" s="107"/>
      <c r="F159" s="107"/>
    </row>
    <row r="160" spans="1:6" x14ac:dyDescent="0.25">
      <c r="A160" s="107"/>
      <c r="B160" s="107"/>
      <c r="C160" s="107"/>
      <c r="D160" s="107"/>
      <c r="E160" s="107"/>
      <c r="F160" s="107"/>
    </row>
    <row r="161" spans="1:6" x14ac:dyDescent="0.25">
      <c r="A161" s="107"/>
      <c r="B161" s="107"/>
      <c r="C161" s="107"/>
      <c r="D161" s="107"/>
      <c r="E161" s="107"/>
      <c r="F161" s="107"/>
    </row>
    <row r="162" spans="1:6" x14ac:dyDescent="0.25">
      <c r="A162" s="107"/>
      <c r="B162" s="107"/>
      <c r="C162" s="107"/>
      <c r="D162" s="107"/>
      <c r="E162" s="107"/>
      <c r="F162" s="107"/>
    </row>
    <row r="163" spans="1:6" x14ac:dyDescent="0.25">
      <c r="A163" s="107"/>
      <c r="B163" s="107"/>
      <c r="C163" s="107"/>
      <c r="D163" s="107"/>
      <c r="E163" s="107"/>
      <c r="F163" s="107"/>
    </row>
    <row r="164" spans="1:6" x14ac:dyDescent="0.25">
      <c r="A164" s="107"/>
      <c r="B164" s="107"/>
      <c r="C164" s="107"/>
      <c r="D164" s="107"/>
      <c r="E164" s="107"/>
      <c r="F164" s="107"/>
    </row>
    <row r="165" spans="1:6" x14ac:dyDescent="0.25">
      <c r="A165" s="107"/>
      <c r="B165" s="107"/>
      <c r="C165" s="107"/>
      <c r="D165" s="107"/>
      <c r="E165" s="107"/>
      <c r="F165" s="107"/>
    </row>
    <row r="166" spans="1:6" x14ac:dyDescent="0.25">
      <c r="A166" s="107"/>
      <c r="B166" s="107"/>
      <c r="C166" s="107"/>
      <c r="D166" s="107"/>
      <c r="E166" s="107"/>
      <c r="F166" s="107"/>
    </row>
    <row r="167" spans="1:6" x14ac:dyDescent="0.25">
      <c r="A167" s="107"/>
      <c r="B167" s="107"/>
      <c r="C167" s="107"/>
      <c r="D167" s="107"/>
      <c r="E167" s="107"/>
      <c r="F167" s="107"/>
    </row>
    <row r="168" spans="1:6" x14ac:dyDescent="0.25">
      <c r="A168" s="107"/>
      <c r="B168" s="107"/>
      <c r="C168" s="107"/>
      <c r="D168" s="107"/>
      <c r="E168" s="107"/>
      <c r="F168" s="107"/>
    </row>
    <row r="169" spans="1:6" x14ac:dyDescent="0.25">
      <c r="A169" s="107"/>
      <c r="B169" s="107"/>
      <c r="C169" s="107"/>
      <c r="D169" s="107"/>
      <c r="E169" s="107"/>
      <c r="F169" s="107"/>
    </row>
    <row r="170" spans="1:6" x14ac:dyDescent="0.25">
      <c r="A170" s="107"/>
      <c r="B170" s="107"/>
      <c r="C170" s="107"/>
      <c r="D170" s="107"/>
      <c r="E170" s="107"/>
      <c r="F170" s="107"/>
    </row>
    <row r="171" spans="1:6" x14ac:dyDescent="0.25">
      <c r="A171" s="107"/>
      <c r="B171" s="107"/>
      <c r="C171" s="107"/>
      <c r="D171" s="107"/>
      <c r="E171" s="107"/>
      <c r="F171" s="107"/>
    </row>
    <row r="172" spans="1:6" x14ac:dyDescent="0.25">
      <c r="A172" s="107"/>
      <c r="B172" s="107"/>
      <c r="C172" s="107"/>
      <c r="D172" s="107"/>
      <c r="E172" s="107"/>
      <c r="F172" s="107"/>
    </row>
    <row r="173" spans="1:6" x14ac:dyDescent="0.25">
      <c r="A173" s="107"/>
      <c r="B173" s="107"/>
      <c r="C173" s="107"/>
      <c r="D173" s="107"/>
      <c r="E173" s="107"/>
      <c r="F173" s="107"/>
    </row>
    <row r="174" spans="1:6" x14ac:dyDescent="0.25">
      <c r="A174" s="107"/>
      <c r="B174" s="107"/>
      <c r="C174" s="107"/>
      <c r="D174" s="107"/>
      <c r="E174" s="107"/>
      <c r="F174" s="107"/>
    </row>
    <row r="175" spans="1:6" x14ac:dyDescent="0.25">
      <c r="A175" s="107"/>
      <c r="B175" s="107"/>
      <c r="C175" s="107"/>
      <c r="D175" s="107"/>
      <c r="E175" s="107"/>
      <c r="F175" s="107"/>
    </row>
    <row r="176" spans="1:6" x14ac:dyDescent="0.25">
      <c r="A176" s="107"/>
      <c r="B176" s="107"/>
      <c r="C176" s="107"/>
      <c r="D176" s="107"/>
      <c r="E176" s="107"/>
      <c r="F176" s="107"/>
    </row>
    <row r="177" spans="1:6" x14ac:dyDescent="0.25">
      <c r="A177" s="107"/>
      <c r="B177" s="107"/>
      <c r="C177" s="107"/>
      <c r="D177" s="107"/>
      <c r="E177" s="107"/>
      <c r="F177" s="107"/>
    </row>
    <row r="178" spans="1:6" x14ac:dyDescent="0.25">
      <c r="A178" s="107"/>
      <c r="B178" s="107"/>
      <c r="C178" s="107"/>
      <c r="D178" s="107"/>
      <c r="E178" s="107"/>
      <c r="F178" s="107"/>
    </row>
    <row r="179" spans="1:6" x14ac:dyDescent="0.25">
      <c r="A179" s="107"/>
      <c r="B179" s="107"/>
      <c r="C179" s="107"/>
      <c r="D179" s="107"/>
      <c r="E179" s="107"/>
      <c r="F179" s="107"/>
    </row>
    <row r="180" spans="1:6" x14ac:dyDescent="0.25">
      <c r="A180" s="107"/>
      <c r="B180" s="107"/>
      <c r="C180" s="107"/>
      <c r="D180" s="107"/>
      <c r="E180" s="107"/>
      <c r="F180" s="107"/>
    </row>
    <row r="181" spans="1:6" x14ac:dyDescent="0.25">
      <c r="A181" s="107"/>
      <c r="B181" s="107"/>
      <c r="C181" s="107"/>
      <c r="D181" s="107"/>
      <c r="E181" s="107"/>
      <c r="F181" s="107"/>
    </row>
    <row r="182" spans="1:6" x14ac:dyDescent="0.25">
      <c r="A182" s="107"/>
      <c r="B182" s="107"/>
      <c r="C182" s="107"/>
      <c r="D182" s="107"/>
      <c r="E182" s="107"/>
      <c r="F182" s="107"/>
    </row>
    <row r="183" spans="1:6" x14ac:dyDescent="0.25">
      <c r="A183" s="107"/>
      <c r="B183" s="107"/>
      <c r="C183" s="107"/>
      <c r="D183" s="107"/>
      <c r="E183" s="107"/>
      <c r="F183" s="107"/>
    </row>
    <row r="184" spans="1:6" x14ac:dyDescent="0.25">
      <c r="A184" s="107"/>
      <c r="B184" s="107"/>
      <c r="C184" s="107"/>
      <c r="D184" s="107"/>
      <c r="E184" s="107"/>
      <c r="F184" s="107"/>
    </row>
    <row r="185" spans="1:6" x14ac:dyDescent="0.25">
      <c r="A185" s="107"/>
      <c r="B185" s="107"/>
      <c r="C185" s="107"/>
      <c r="D185" s="107"/>
      <c r="E185" s="107"/>
      <c r="F185" s="107"/>
    </row>
    <row r="186" spans="1:6" x14ac:dyDescent="0.25">
      <c r="A186" s="107"/>
      <c r="B186" s="107"/>
      <c r="C186" s="107"/>
      <c r="D186" s="107"/>
      <c r="E186" s="107"/>
      <c r="F186" s="107"/>
    </row>
    <row r="187" spans="1:6" x14ac:dyDescent="0.25">
      <c r="A187" s="107"/>
      <c r="B187" s="107"/>
      <c r="C187" s="107"/>
      <c r="D187" s="107"/>
      <c r="E187" s="107"/>
      <c r="F187" s="107"/>
    </row>
    <row r="188" spans="1:6" x14ac:dyDescent="0.25">
      <c r="A188" s="107"/>
      <c r="B188" s="107"/>
      <c r="C188" s="107"/>
      <c r="D188" s="107"/>
      <c r="E188" s="107"/>
      <c r="F188" s="107"/>
    </row>
    <row r="189" spans="1:6" x14ac:dyDescent="0.25">
      <c r="A189" s="107"/>
      <c r="B189" s="107"/>
      <c r="C189" s="107"/>
      <c r="D189" s="107"/>
      <c r="E189" s="107"/>
      <c r="F189" s="107"/>
    </row>
    <row r="190" spans="1:6" x14ac:dyDescent="0.25">
      <c r="A190" s="107"/>
      <c r="B190" s="107"/>
      <c r="C190" s="107"/>
      <c r="D190" s="107"/>
      <c r="E190" s="107"/>
      <c r="F190" s="107"/>
    </row>
    <row r="191" spans="1:6" x14ac:dyDescent="0.25">
      <c r="A191" s="107"/>
      <c r="B191" s="107"/>
      <c r="C191" s="107"/>
      <c r="D191" s="107"/>
      <c r="E191" s="107"/>
      <c r="F191" s="107"/>
    </row>
    <row r="192" spans="1:6" x14ac:dyDescent="0.25">
      <c r="A192" s="107"/>
      <c r="B192" s="107"/>
      <c r="C192" s="107"/>
      <c r="D192" s="107"/>
      <c r="E192" s="107"/>
      <c r="F192" s="107"/>
    </row>
    <row r="193" spans="1:6" x14ac:dyDescent="0.25">
      <c r="A193" s="107"/>
      <c r="B193" s="107"/>
      <c r="C193" s="107"/>
      <c r="D193" s="107"/>
      <c r="E193" s="107"/>
      <c r="F193" s="107"/>
    </row>
    <row r="194" spans="1:6" x14ac:dyDescent="0.25">
      <c r="A194" s="107"/>
      <c r="B194" s="107"/>
      <c r="C194" s="107"/>
      <c r="D194" s="107"/>
      <c r="E194" s="107"/>
      <c r="F194" s="107"/>
    </row>
    <row r="195" spans="1:6" x14ac:dyDescent="0.25">
      <c r="A195" s="107"/>
      <c r="B195" s="107"/>
      <c r="C195" s="107"/>
      <c r="D195" s="107"/>
      <c r="E195" s="107"/>
      <c r="F195" s="107"/>
    </row>
    <row r="196" spans="1:6" x14ac:dyDescent="0.25">
      <c r="A196" s="107"/>
      <c r="B196" s="107"/>
      <c r="C196" s="107"/>
      <c r="D196" s="107"/>
      <c r="E196" s="107"/>
      <c r="F196" s="107"/>
    </row>
    <row r="197" spans="1:6" x14ac:dyDescent="0.25">
      <c r="A197" s="107"/>
      <c r="B197" s="107"/>
      <c r="C197" s="107"/>
      <c r="D197" s="107"/>
      <c r="E197" s="107"/>
      <c r="F197" s="107"/>
    </row>
    <row r="198" spans="1:6" x14ac:dyDescent="0.25">
      <c r="A198" s="107"/>
      <c r="B198" s="107"/>
      <c r="C198" s="107"/>
      <c r="D198" s="107"/>
      <c r="E198" s="107"/>
      <c r="F198" s="107"/>
    </row>
    <row r="199" spans="1:6" x14ac:dyDescent="0.25">
      <c r="A199" s="107"/>
      <c r="B199" s="107"/>
      <c r="C199" s="107"/>
      <c r="D199" s="107"/>
      <c r="E199" s="107"/>
      <c r="F199" s="107"/>
    </row>
    <row r="200" spans="1:6" x14ac:dyDescent="0.25">
      <c r="A200" s="107"/>
      <c r="B200" s="107"/>
      <c r="C200" s="107"/>
      <c r="D200" s="107"/>
      <c r="E200" s="107"/>
      <c r="F200" s="107"/>
    </row>
    <row r="201" spans="1:6" x14ac:dyDescent="0.25">
      <c r="A201" s="107"/>
      <c r="B201" s="107"/>
      <c r="C201" s="107"/>
      <c r="D201" s="107"/>
      <c r="E201" s="107"/>
      <c r="F201" s="107"/>
    </row>
    <row r="202" spans="1:6" x14ac:dyDescent="0.25">
      <c r="A202" s="107"/>
      <c r="B202" s="107"/>
      <c r="C202" s="107"/>
      <c r="D202" s="107"/>
      <c r="E202" s="107"/>
      <c r="F202" s="107"/>
    </row>
    <row r="203" spans="1:6" x14ac:dyDescent="0.25">
      <c r="A203" s="107"/>
      <c r="B203" s="107"/>
      <c r="C203" s="107"/>
      <c r="D203" s="107"/>
      <c r="E203" s="107"/>
      <c r="F203" s="107"/>
    </row>
    <row r="204" spans="1:6" x14ac:dyDescent="0.25">
      <c r="A204" s="107"/>
      <c r="B204" s="107"/>
      <c r="C204" s="107"/>
      <c r="D204" s="107"/>
      <c r="E204" s="107"/>
      <c r="F204" s="107"/>
    </row>
    <row r="205" spans="1:6" x14ac:dyDescent="0.25">
      <c r="A205" s="107"/>
      <c r="B205" s="107"/>
      <c r="C205" s="107"/>
      <c r="D205" s="107"/>
      <c r="E205" s="107"/>
      <c r="F205" s="107"/>
    </row>
    <row r="206" spans="1:6" x14ac:dyDescent="0.25">
      <c r="A206" s="107"/>
      <c r="B206" s="107"/>
      <c r="C206" s="107"/>
      <c r="D206" s="107"/>
      <c r="E206" s="107"/>
      <c r="F206" s="107"/>
    </row>
    <row r="207" spans="1:6" x14ac:dyDescent="0.25">
      <c r="A207" s="107"/>
      <c r="B207" s="107"/>
      <c r="C207" s="107"/>
      <c r="D207" s="107"/>
      <c r="E207" s="107"/>
      <c r="F207" s="107"/>
    </row>
    <row r="208" spans="1:6" x14ac:dyDescent="0.25">
      <c r="A208" s="107"/>
      <c r="B208" s="107"/>
      <c r="C208" s="107"/>
      <c r="D208" s="107"/>
      <c r="E208" s="107"/>
      <c r="F208" s="107"/>
    </row>
    <row r="209" spans="1:6" x14ac:dyDescent="0.25">
      <c r="A209" s="107"/>
      <c r="B209" s="107"/>
      <c r="C209" s="107"/>
      <c r="D209" s="107"/>
      <c r="E209" s="107"/>
      <c r="F209" s="107"/>
    </row>
    <row r="210" spans="1:6" x14ac:dyDescent="0.25">
      <c r="A210" s="107"/>
      <c r="B210" s="107"/>
      <c r="C210" s="107"/>
      <c r="D210" s="107"/>
      <c r="E210" s="107"/>
      <c r="F210" s="107"/>
    </row>
    <row r="211" spans="1:6" x14ac:dyDescent="0.25">
      <c r="A211" s="107"/>
      <c r="B211" s="107"/>
      <c r="C211" s="107"/>
      <c r="D211" s="107"/>
      <c r="E211" s="107"/>
      <c r="F211" s="107"/>
    </row>
    <row r="212" spans="1:6" x14ac:dyDescent="0.25">
      <c r="A212" s="107"/>
      <c r="B212" s="107"/>
      <c r="C212" s="107"/>
      <c r="D212" s="107"/>
      <c r="E212" s="107"/>
      <c r="F212" s="107"/>
    </row>
    <row r="213" spans="1:6" x14ac:dyDescent="0.25">
      <c r="A213" s="107"/>
      <c r="B213" s="107"/>
      <c r="C213" s="107"/>
      <c r="D213" s="107"/>
      <c r="E213" s="107"/>
      <c r="F213" s="107"/>
    </row>
    <row r="214" spans="1:6" x14ac:dyDescent="0.25">
      <c r="A214" s="107"/>
      <c r="B214" s="107"/>
      <c r="C214" s="107"/>
      <c r="D214" s="107"/>
      <c r="E214" s="107"/>
      <c r="F214" s="107"/>
    </row>
    <row r="215" spans="1:6" x14ac:dyDescent="0.25">
      <c r="A215" s="107"/>
      <c r="B215" s="107"/>
      <c r="C215" s="107"/>
      <c r="D215" s="107"/>
      <c r="E215" s="107"/>
      <c r="F215" s="107"/>
    </row>
    <row r="216" spans="1:6" x14ac:dyDescent="0.25">
      <c r="A216" s="107"/>
      <c r="B216" s="107"/>
      <c r="C216" s="107"/>
      <c r="D216" s="107"/>
      <c r="E216" s="107"/>
      <c r="F216" s="107"/>
    </row>
    <row r="217" spans="1:6" x14ac:dyDescent="0.25">
      <c r="A217" s="107"/>
      <c r="B217" s="107"/>
      <c r="C217" s="107"/>
      <c r="D217" s="107"/>
      <c r="E217" s="107"/>
      <c r="F217" s="107"/>
    </row>
    <row r="218" spans="1:6" x14ac:dyDescent="0.25">
      <c r="A218" s="107"/>
      <c r="B218" s="107"/>
      <c r="C218" s="107"/>
      <c r="D218" s="107"/>
      <c r="E218" s="107"/>
      <c r="F218" s="107"/>
    </row>
    <row r="219" spans="1:6" x14ac:dyDescent="0.25">
      <c r="A219" s="107"/>
      <c r="B219" s="107"/>
      <c r="C219" s="107"/>
      <c r="D219" s="107"/>
      <c r="E219" s="107"/>
      <c r="F219" s="107"/>
    </row>
    <row r="220" spans="1:6" x14ac:dyDescent="0.25">
      <c r="A220" s="107"/>
      <c r="B220" s="107"/>
      <c r="C220" s="107"/>
      <c r="D220" s="107"/>
      <c r="E220" s="107"/>
      <c r="F220" s="107"/>
    </row>
    <row r="221" spans="1:6" x14ac:dyDescent="0.25">
      <c r="A221" s="107"/>
      <c r="B221" s="107"/>
      <c r="C221" s="107"/>
      <c r="D221" s="107"/>
      <c r="E221" s="107"/>
      <c r="F221" s="107"/>
    </row>
    <row r="222" spans="1:6" x14ac:dyDescent="0.25">
      <c r="A222" s="107"/>
      <c r="B222" s="107"/>
      <c r="C222" s="107"/>
      <c r="D222" s="107"/>
      <c r="E222" s="107"/>
      <c r="F222" s="107"/>
    </row>
    <row r="223" spans="1:6" x14ac:dyDescent="0.25">
      <c r="A223" s="107"/>
      <c r="B223" s="107"/>
      <c r="C223" s="107"/>
      <c r="D223" s="107"/>
      <c r="E223" s="107"/>
      <c r="F223" s="107"/>
    </row>
    <row r="224" spans="1:6" x14ac:dyDescent="0.25">
      <c r="A224" s="107"/>
      <c r="B224" s="107"/>
      <c r="C224" s="107"/>
      <c r="D224" s="107"/>
      <c r="E224" s="107"/>
      <c r="F224" s="107"/>
    </row>
    <row r="225" spans="1:6" x14ac:dyDescent="0.25">
      <c r="A225" s="107"/>
      <c r="B225" s="107"/>
      <c r="C225" s="107"/>
      <c r="D225" s="107"/>
      <c r="E225" s="107"/>
      <c r="F225" s="107"/>
    </row>
    <row r="226" spans="1:6" x14ac:dyDescent="0.25">
      <c r="A226" s="107"/>
      <c r="B226" s="107"/>
      <c r="C226" s="107"/>
      <c r="D226" s="107"/>
      <c r="E226" s="107"/>
      <c r="F226" s="107"/>
    </row>
    <row r="227" spans="1:6" x14ac:dyDescent="0.25">
      <c r="A227" s="107"/>
      <c r="B227" s="107"/>
      <c r="C227" s="107"/>
      <c r="D227" s="107"/>
      <c r="E227" s="107"/>
      <c r="F227" s="107"/>
    </row>
    <row r="228" spans="1:6" x14ac:dyDescent="0.25">
      <c r="A228" s="107"/>
      <c r="B228" s="107"/>
      <c r="C228" s="107"/>
      <c r="D228" s="107"/>
      <c r="E228" s="107"/>
      <c r="F228" s="107"/>
    </row>
    <row r="229" spans="1:6" x14ac:dyDescent="0.25">
      <c r="A229" s="107"/>
      <c r="B229" s="107"/>
      <c r="C229" s="107"/>
      <c r="D229" s="107"/>
      <c r="E229" s="107"/>
      <c r="F229" s="107"/>
    </row>
    <row r="230" spans="1:6" x14ac:dyDescent="0.25">
      <c r="A230" s="107"/>
      <c r="B230" s="107"/>
      <c r="C230" s="107"/>
      <c r="D230" s="107"/>
      <c r="E230" s="107"/>
      <c r="F230" s="107"/>
    </row>
    <row r="231" spans="1:6" x14ac:dyDescent="0.25">
      <c r="A231" s="107"/>
      <c r="B231" s="107"/>
      <c r="C231" s="107"/>
      <c r="D231" s="107"/>
      <c r="E231" s="107"/>
      <c r="F231" s="107"/>
    </row>
    <row r="232" spans="1:6" x14ac:dyDescent="0.25">
      <c r="A232" s="107"/>
      <c r="B232" s="107"/>
      <c r="C232" s="107"/>
      <c r="D232" s="107"/>
      <c r="E232" s="107"/>
      <c r="F232" s="107"/>
    </row>
    <row r="233" spans="1:6" x14ac:dyDescent="0.25">
      <c r="A233" s="107"/>
      <c r="B233" s="107"/>
      <c r="C233" s="107"/>
      <c r="D233" s="107"/>
      <c r="E233" s="107"/>
      <c r="F233" s="107"/>
    </row>
    <row r="234" spans="1:6" x14ac:dyDescent="0.25">
      <c r="A234" s="107"/>
      <c r="B234" s="107"/>
      <c r="C234" s="107"/>
      <c r="D234" s="107"/>
      <c r="E234" s="107"/>
      <c r="F234" s="107"/>
    </row>
    <row r="235" spans="1:6" x14ac:dyDescent="0.25">
      <c r="A235" s="107"/>
      <c r="B235" s="107"/>
      <c r="C235" s="107"/>
      <c r="D235" s="107"/>
      <c r="E235" s="107"/>
      <c r="F235" s="107"/>
    </row>
    <row r="236" spans="1:6" x14ac:dyDescent="0.25">
      <c r="A236" s="107"/>
      <c r="B236" s="107"/>
      <c r="C236" s="107"/>
      <c r="D236" s="107"/>
      <c r="E236" s="107"/>
      <c r="F236" s="107"/>
    </row>
    <row r="237" spans="1:6" x14ac:dyDescent="0.25">
      <c r="A237" s="107"/>
      <c r="B237" s="107"/>
      <c r="C237" s="107"/>
      <c r="D237" s="107"/>
      <c r="E237" s="107"/>
      <c r="F237" s="107"/>
    </row>
    <row r="238" spans="1:6" x14ac:dyDescent="0.25">
      <c r="A238" s="107"/>
      <c r="B238" s="107"/>
      <c r="C238" s="107"/>
      <c r="D238" s="107"/>
      <c r="E238" s="107"/>
      <c r="F238" s="107"/>
    </row>
    <row r="239" spans="1:6" x14ac:dyDescent="0.25">
      <c r="A239" s="107"/>
      <c r="B239" s="107"/>
      <c r="C239" s="107"/>
      <c r="D239" s="107"/>
      <c r="E239" s="107"/>
      <c r="F239" s="107"/>
    </row>
    <row r="240" spans="1:6" x14ac:dyDescent="0.25">
      <c r="A240" s="107"/>
      <c r="B240" s="107"/>
      <c r="C240" s="107"/>
      <c r="D240" s="107"/>
      <c r="E240" s="107"/>
      <c r="F240" s="107"/>
    </row>
    <row r="241" spans="1:6" x14ac:dyDescent="0.25">
      <c r="A241" s="107"/>
      <c r="B241" s="107"/>
      <c r="C241" s="107"/>
      <c r="D241" s="107"/>
      <c r="E241" s="107"/>
      <c r="F241" s="107"/>
    </row>
    <row r="242" spans="1:6" x14ac:dyDescent="0.25">
      <c r="A242" s="107"/>
      <c r="B242" s="107"/>
      <c r="C242" s="107"/>
      <c r="D242" s="107"/>
      <c r="E242" s="107"/>
      <c r="F242" s="107"/>
    </row>
    <row r="243" spans="1:6" x14ac:dyDescent="0.25">
      <c r="A243" s="107"/>
      <c r="B243" s="107"/>
      <c r="C243" s="107"/>
      <c r="D243" s="107"/>
      <c r="E243" s="107"/>
      <c r="F243" s="107"/>
    </row>
    <row r="244" spans="1:6" x14ac:dyDescent="0.25">
      <c r="A244" s="107"/>
      <c r="B244" s="107"/>
      <c r="C244" s="107"/>
      <c r="D244" s="107"/>
      <c r="E244" s="107"/>
      <c r="F244" s="107"/>
    </row>
    <row r="245" spans="1:6" x14ac:dyDescent="0.25">
      <c r="A245" s="107"/>
      <c r="B245" s="107"/>
      <c r="C245" s="107"/>
      <c r="D245" s="107"/>
      <c r="E245" s="107"/>
      <c r="F245" s="107"/>
    </row>
    <row r="246" spans="1:6" x14ac:dyDescent="0.25">
      <c r="A246" s="107"/>
      <c r="B246" s="107"/>
      <c r="C246" s="107"/>
      <c r="D246" s="107"/>
      <c r="E246" s="107"/>
      <c r="F246" s="107"/>
    </row>
    <row r="247" spans="1:6" x14ac:dyDescent="0.25">
      <c r="A247" s="107"/>
      <c r="B247" s="107"/>
      <c r="C247" s="107"/>
      <c r="D247" s="107"/>
      <c r="E247" s="107"/>
      <c r="F247" s="107"/>
    </row>
    <row r="248" spans="1:6" x14ac:dyDescent="0.25">
      <c r="A248" s="107"/>
      <c r="B248" s="107"/>
      <c r="C248" s="107"/>
      <c r="D248" s="107"/>
      <c r="E248" s="107"/>
      <c r="F248" s="107"/>
    </row>
    <row r="249" spans="1:6" x14ac:dyDescent="0.25">
      <c r="A249" s="107"/>
      <c r="B249" s="107"/>
      <c r="C249" s="107"/>
      <c r="D249" s="107"/>
      <c r="E249" s="107"/>
      <c r="F249" s="107"/>
    </row>
    <row r="250" spans="1:6" x14ac:dyDescent="0.25">
      <c r="A250" s="107"/>
      <c r="B250" s="107"/>
      <c r="C250" s="107"/>
      <c r="D250" s="107"/>
      <c r="E250" s="107"/>
      <c r="F250" s="107"/>
    </row>
    <row r="251" spans="1:6" x14ac:dyDescent="0.25">
      <c r="A251" s="107"/>
      <c r="B251" s="107"/>
      <c r="C251" s="107"/>
      <c r="D251" s="107"/>
      <c r="E251" s="107"/>
      <c r="F251" s="107"/>
    </row>
    <row r="252" spans="1:6" x14ac:dyDescent="0.25">
      <c r="A252" s="107"/>
      <c r="B252" s="107"/>
      <c r="C252" s="107"/>
      <c r="D252" s="107"/>
      <c r="E252" s="107"/>
      <c r="F252" s="107"/>
    </row>
    <row r="253" spans="1:6" x14ac:dyDescent="0.25">
      <c r="A253" s="107"/>
      <c r="B253" s="107"/>
      <c r="C253" s="107"/>
      <c r="D253" s="107"/>
      <c r="E253" s="107"/>
      <c r="F253" s="107"/>
    </row>
    <row r="254" spans="1:6" x14ac:dyDescent="0.25">
      <c r="A254" s="107"/>
      <c r="B254" s="107"/>
      <c r="C254" s="107"/>
      <c r="D254" s="107"/>
      <c r="E254" s="107"/>
      <c r="F254" s="107"/>
    </row>
    <row r="255" spans="1:6" x14ac:dyDescent="0.25">
      <c r="A255" s="107"/>
      <c r="B255" s="107"/>
      <c r="C255" s="107"/>
      <c r="D255" s="107"/>
      <c r="E255" s="107"/>
      <c r="F255" s="107"/>
    </row>
    <row r="256" spans="1:6" x14ac:dyDescent="0.25">
      <c r="A256" s="107"/>
      <c r="B256" s="107"/>
      <c r="C256" s="107"/>
      <c r="D256" s="107"/>
      <c r="E256" s="107"/>
      <c r="F256" s="107"/>
    </row>
    <row r="257" spans="1:6" x14ac:dyDescent="0.25">
      <c r="A257" s="107"/>
      <c r="B257" s="107"/>
      <c r="C257" s="107"/>
      <c r="D257" s="107"/>
      <c r="E257" s="107"/>
      <c r="F257" s="107"/>
    </row>
    <row r="258" spans="1:6" x14ac:dyDescent="0.25">
      <c r="A258" s="107"/>
      <c r="B258" s="107"/>
      <c r="C258" s="107"/>
      <c r="D258" s="107"/>
      <c r="E258" s="107"/>
      <c r="F258" s="107"/>
    </row>
    <row r="259" spans="1:6" x14ac:dyDescent="0.25">
      <c r="A259" s="107"/>
      <c r="B259" s="107"/>
      <c r="C259" s="107"/>
      <c r="D259" s="107"/>
      <c r="E259" s="107"/>
      <c r="F259" s="107"/>
    </row>
    <row r="260" spans="1:6" x14ac:dyDescent="0.25">
      <c r="A260" s="107"/>
      <c r="B260" s="107"/>
      <c r="C260" s="107"/>
      <c r="D260" s="107"/>
      <c r="E260" s="107"/>
      <c r="F260" s="107"/>
    </row>
    <row r="261" spans="1:6" x14ac:dyDescent="0.25">
      <c r="A261" s="107"/>
      <c r="B261" s="107"/>
      <c r="C261" s="107"/>
      <c r="D261" s="107"/>
      <c r="E261" s="107"/>
      <c r="F261" s="107"/>
    </row>
    <row r="262" spans="1:6" x14ac:dyDescent="0.25">
      <c r="A262" s="107"/>
      <c r="B262" s="107"/>
      <c r="C262" s="107"/>
      <c r="D262" s="107"/>
      <c r="E262" s="107"/>
      <c r="F262" s="107"/>
    </row>
    <row r="263" spans="1:6" x14ac:dyDescent="0.25">
      <c r="A263" s="107"/>
      <c r="B263" s="107"/>
      <c r="C263" s="107"/>
      <c r="D263" s="107"/>
      <c r="E263" s="107"/>
      <c r="F263" s="107"/>
    </row>
    <row r="264" spans="1:6" x14ac:dyDescent="0.25">
      <c r="A264" s="107"/>
      <c r="B264" s="107"/>
      <c r="C264" s="107"/>
      <c r="D264" s="107"/>
      <c r="E264" s="107"/>
      <c r="F264" s="107"/>
    </row>
    <row r="265" spans="1:6" x14ac:dyDescent="0.25">
      <c r="A265" s="107"/>
      <c r="B265" s="107"/>
      <c r="C265" s="107"/>
      <c r="D265" s="107"/>
      <c r="E265" s="107"/>
      <c r="F265" s="107"/>
    </row>
    <row r="266" spans="1:6" x14ac:dyDescent="0.25">
      <c r="A266" s="107"/>
      <c r="B266" s="107"/>
      <c r="C266" s="107"/>
      <c r="D266" s="107"/>
      <c r="E266" s="107"/>
      <c r="F266" s="107"/>
    </row>
    <row r="267" spans="1:6" x14ac:dyDescent="0.25">
      <c r="A267" s="107"/>
      <c r="B267" s="107"/>
      <c r="C267" s="107"/>
      <c r="D267" s="107"/>
      <c r="E267" s="107"/>
      <c r="F267" s="107"/>
    </row>
    <row r="268" spans="1:6" x14ac:dyDescent="0.25">
      <c r="A268" s="107"/>
      <c r="B268" s="107"/>
      <c r="C268" s="107"/>
      <c r="D268" s="107"/>
      <c r="E268" s="107"/>
      <c r="F268" s="107"/>
    </row>
    <row r="269" spans="1:6" x14ac:dyDescent="0.25">
      <c r="A269" s="107"/>
      <c r="B269" s="107"/>
      <c r="C269" s="107"/>
      <c r="D269" s="107"/>
      <c r="E269" s="107"/>
      <c r="F269" s="107"/>
    </row>
    <row r="270" spans="1:6" x14ac:dyDescent="0.25">
      <c r="A270" s="107"/>
      <c r="B270" s="107"/>
      <c r="C270" s="107"/>
      <c r="D270" s="107"/>
      <c r="E270" s="107"/>
      <c r="F270" s="107"/>
    </row>
    <row r="271" spans="1:6" x14ac:dyDescent="0.25">
      <c r="A271" s="107"/>
      <c r="B271" s="107"/>
      <c r="C271" s="107"/>
      <c r="D271" s="107"/>
      <c r="E271" s="107"/>
      <c r="F271" s="107"/>
    </row>
    <row r="272" spans="1:6" x14ac:dyDescent="0.25">
      <c r="A272" s="107"/>
      <c r="B272" s="107"/>
      <c r="C272" s="107"/>
      <c r="D272" s="107"/>
      <c r="E272" s="107"/>
      <c r="F272" s="107"/>
    </row>
    <row r="273" spans="1:6" x14ac:dyDescent="0.25">
      <c r="A273" s="107"/>
      <c r="B273" s="107"/>
      <c r="C273" s="107"/>
      <c r="D273" s="107"/>
      <c r="E273" s="107"/>
      <c r="F273" s="107"/>
    </row>
    <row r="274" spans="1:6" x14ac:dyDescent="0.25">
      <c r="A274" s="107"/>
      <c r="B274" s="107"/>
      <c r="C274" s="107"/>
      <c r="D274" s="107"/>
      <c r="E274" s="107"/>
      <c r="F274" s="107"/>
    </row>
    <row r="275" spans="1:6" x14ac:dyDescent="0.25">
      <c r="A275" s="107"/>
      <c r="B275" s="107"/>
      <c r="C275" s="107"/>
      <c r="D275" s="107"/>
      <c r="E275" s="107"/>
      <c r="F275" s="107"/>
    </row>
    <row r="276" spans="1:6" x14ac:dyDescent="0.25">
      <c r="A276" s="107"/>
      <c r="B276" s="107"/>
      <c r="C276" s="107"/>
      <c r="D276" s="107"/>
      <c r="E276" s="107"/>
      <c r="F276" s="107"/>
    </row>
    <row r="277" spans="1:6" x14ac:dyDescent="0.25">
      <c r="A277" s="107"/>
      <c r="B277" s="107"/>
      <c r="C277" s="107"/>
      <c r="D277" s="107"/>
      <c r="E277" s="107"/>
      <c r="F277" s="107"/>
    </row>
    <row r="278" spans="1:6" x14ac:dyDescent="0.25">
      <c r="A278" s="107"/>
      <c r="B278" s="107"/>
      <c r="C278" s="107"/>
      <c r="D278" s="107"/>
      <c r="E278" s="107"/>
      <c r="F278" s="107"/>
    </row>
    <row r="279" spans="1:6" x14ac:dyDescent="0.25">
      <c r="A279" s="107"/>
      <c r="B279" s="107"/>
      <c r="C279" s="107"/>
      <c r="D279" s="107"/>
      <c r="E279" s="107"/>
      <c r="F279" s="107"/>
    </row>
    <row r="280" spans="1:6" x14ac:dyDescent="0.25">
      <c r="A280" s="107"/>
      <c r="B280" s="107"/>
      <c r="C280" s="107"/>
      <c r="D280" s="107"/>
      <c r="E280" s="107"/>
      <c r="F280" s="107"/>
    </row>
    <row r="281" spans="1:6" x14ac:dyDescent="0.25">
      <c r="A281" s="107"/>
      <c r="B281" s="107"/>
      <c r="C281" s="107"/>
      <c r="D281" s="107"/>
      <c r="E281" s="107"/>
      <c r="F281" s="107"/>
    </row>
    <row r="282" spans="1:6" x14ac:dyDescent="0.25">
      <c r="A282" s="107"/>
      <c r="B282" s="107"/>
      <c r="C282" s="107"/>
      <c r="D282" s="107"/>
      <c r="E282" s="107"/>
      <c r="F282" s="107"/>
    </row>
    <row r="283" spans="1:6" x14ac:dyDescent="0.25">
      <c r="A283" s="107"/>
      <c r="B283" s="107"/>
      <c r="C283" s="107"/>
      <c r="D283" s="107"/>
      <c r="E283" s="107"/>
      <c r="F283" s="107"/>
    </row>
    <row r="284" spans="1:6" x14ac:dyDescent="0.25">
      <c r="A284" s="107"/>
      <c r="B284" s="107"/>
      <c r="C284" s="107"/>
      <c r="D284" s="107"/>
      <c r="E284" s="107"/>
      <c r="F284" s="107"/>
    </row>
    <row r="285" spans="1:6" x14ac:dyDescent="0.25">
      <c r="A285" s="107"/>
      <c r="B285" s="107"/>
      <c r="C285" s="107"/>
      <c r="D285" s="107"/>
      <c r="E285" s="107"/>
      <c r="F285" s="107"/>
    </row>
    <row r="286" spans="1:6" x14ac:dyDescent="0.25">
      <c r="A286" s="107"/>
      <c r="B286" s="107"/>
      <c r="C286" s="107"/>
      <c r="D286" s="107"/>
      <c r="E286" s="107"/>
      <c r="F286" s="107"/>
    </row>
    <row r="287" spans="1:6" x14ac:dyDescent="0.25">
      <c r="A287" s="107"/>
      <c r="B287" s="107"/>
      <c r="C287" s="107"/>
      <c r="D287" s="107"/>
      <c r="E287" s="107"/>
      <c r="F287" s="107"/>
    </row>
    <row r="288" spans="1:6" x14ac:dyDescent="0.25">
      <c r="A288" s="107"/>
      <c r="B288" s="107"/>
      <c r="C288" s="107"/>
      <c r="D288" s="107"/>
      <c r="E288" s="107"/>
      <c r="F288" s="107"/>
    </row>
    <row r="289" spans="1:6" x14ac:dyDescent="0.25">
      <c r="A289" s="107"/>
      <c r="B289" s="107"/>
      <c r="C289" s="107"/>
      <c r="D289" s="107"/>
      <c r="E289" s="107"/>
      <c r="F289" s="107"/>
    </row>
    <row r="290" spans="1:6" x14ac:dyDescent="0.25">
      <c r="A290" s="107"/>
      <c r="B290" s="107"/>
      <c r="C290" s="107"/>
      <c r="D290" s="107"/>
      <c r="E290" s="107"/>
      <c r="F290" s="107"/>
    </row>
    <row r="291" spans="1:6" x14ac:dyDescent="0.25">
      <c r="A291" s="107"/>
      <c r="B291" s="107"/>
      <c r="C291" s="107"/>
      <c r="D291" s="107"/>
      <c r="E291" s="107"/>
      <c r="F291" s="107"/>
    </row>
    <row r="292" spans="1:6" x14ac:dyDescent="0.25">
      <c r="A292" s="107"/>
      <c r="B292" s="107"/>
      <c r="C292" s="107"/>
      <c r="D292" s="107"/>
      <c r="E292" s="107"/>
      <c r="F292" s="107"/>
    </row>
    <row r="293" spans="1:6" x14ac:dyDescent="0.25">
      <c r="A293" s="107"/>
      <c r="B293" s="107"/>
      <c r="C293" s="107"/>
      <c r="D293" s="107"/>
      <c r="E293" s="107"/>
      <c r="F293" s="107"/>
    </row>
    <row r="294" spans="1:6" x14ac:dyDescent="0.25">
      <c r="A294" s="107"/>
      <c r="B294" s="107"/>
      <c r="C294" s="107"/>
      <c r="D294" s="107"/>
      <c r="E294" s="107"/>
      <c r="F294" s="107"/>
    </row>
    <row r="295" spans="1:6" x14ac:dyDescent="0.25">
      <c r="A295" s="107"/>
      <c r="B295" s="107"/>
      <c r="C295" s="107"/>
      <c r="D295" s="107"/>
      <c r="E295" s="107"/>
      <c r="F295" s="107"/>
    </row>
    <row r="296" spans="1:6" x14ac:dyDescent="0.25">
      <c r="A296" s="107"/>
      <c r="B296" s="107"/>
      <c r="C296" s="107"/>
      <c r="D296" s="107"/>
      <c r="E296" s="107"/>
      <c r="F296" s="107"/>
    </row>
    <row r="297" spans="1:6" x14ac:dyDescent="0.25">
      <c r="A297" s="107"/>
      <c r="B297" s="107"/>
      <c r="C297" s="107"/>
      <c r="D297" s="107"/>
      <c r="E297" s="107"/>
      <c r="F297" s="107"/>
    </row>
    <row r="298" spans="1:6" x14ac:dyDescent="0.25">
      <c r="A298" s="107"/>
      <c r="B298" s="107"/>
      <c r="C298" s="107"/>
      <c r="D298" s="107"/>
      <c r="E298" s="107"/>
      <c r="F298" s="107"/>
    </row>
    <row r="299" spans="1:6" x14ac:dyDescent="0.25">
      <c r="A299" s="107"/>
      <c r="B299" s="107"/>
      <c r="C299" s="107"/>
      <c r="D299" s="107"/>
      <c r="E299" s="107"/>
      <c r="F299" s="107"/>
    </row>
    <row r="300" spans="1:6" x14ac:dyDescent="0.25">
      <c r="A300" s="107"/>
      <c r="B300" s="107"/>
      <c r="C300" s="107"/>
      <c r="D300" s="107"/>
      <c r="E300" s="107"/>
      <c r="F300" s="107"/>
    </row>
    <row r="301" spans="1:6" x14ac:dyDescent="0.25">
      <c r="A301" s="107"/>
      <c r="B301" s="107"/>
      <c r="C301" s="107"/>
      <c r="D301" s="107"/>
      <c r="E301" s="107"/>
      <c r="F301" s="107"/>
    </row>
    <row r="302" spans="1:6" x14ac:dyDescent="0.25">
      <c r="A302" s="107"/>
      <c r="B302" s="107"/>
      <c r="C302" s="107"/>
      <c r="D302" s="107"/>
      <c r="E302" s="107"/>
      <c r="F302" s="107"/>
    </row>
    <row r="303" spans="1:6" x14ac:dyDescent="0.25">
      <c r="A303" s="107"/>
      <c r="B303" s="107"/>
      <c r="C303" s="107"/>
      <c r="D303" s="107"/>
      <c r="E303" s="107"/>
      <c r="F303" s="107"/>
    </row>
    <row r="304" spans="1:6" x14ac:dyDescent="0.25">
      <c r="A304" s="107"/>
      <c r="B304" s="107"/>
      <c r="C304" s="107"/>
      <c r="D304" s="107"/>
      <c r="E304" s="107"/>
      <c r="F304" s="107"/>
    </row>
    <row r="305" spans="1:6" x14ac:dyDescent="0.25">
      <c r="A305" s="107"/>
      <c r="B305" s="107"/>
      <c r="C305" s="107"/>
      <c r="D305" s="107"/>
      <c r="E305" s="107"/>
      <c r="F305" s="107"/>
    </row>
    <row r="306" spans="1:6" x14ac:dyDescent="0.25">
      <c r="A306" s="107"/>
      <c r="B306" s="107"/>
      <c r="C306" s="107"/>
      <c r="D306" s="107"/>
      <c r="E306" s="107"/>
      <c r="F306" s="107"/>
    </row>
    <row r="307" spans="1:6" x14ac:dyDescent="0.25">
      <c r="A307" s="107"/>
      <c r="B307" s="107"/>
      <c r="C307" s="107"/>
      <c r="D307" s="107"/>
      <c r="E307" s="107"/>
      <c r="F307" s="107"/>
    </row>
    <row r="308" spans="1:6" x14ac:dyDescent="0.25">
      <c r="A308" s="107"/>
      <c r="B308" s="107"/>
      <c r="C308" s="107"/>
      <c r="D308" s="107"/>
      <c r="E308" s="107"/>
      <c r="F308" s="107"/>
    </row>
    <row r="309" spans="1:6" x14ac:dyDescent="0.25">
      <c r="A309" s="107"/>
      <c r="B309" s="107"/>
      <c r="C309" s="107"/>
      <c r="D309" s="107"/>
      <c r="E309" s="107"/>
      <c r="F309" s="107"/>
    </row>
    <row r="310" spans="1:6" x14ac:dyDescent="0.25">
      <c r="A310" s="107"/>
      <c r="B310" s="107"/>
      <c r="C310" s="107"/>
      <c r="D310" s="107"/>
      <c r="E310" s="107"/>
      <c r="F310" s="107"/>
    </row>
    <row r="311" spans="1:6" x14ac:dyDescent="0.25">
      <c r="A311" s="107"/>
      <c r="B311" s="107"/>
      <c r="C311" s="107"/>
      <c r="D311" s="107"/>
      <c r="E311" s="107"/>
      <c r="F311" s="107"/>
    </row>
    <row r="312" spans="1:6" x14ac:dyDescent="0.25">
      <c r="A312" s="107"/>
      <c r="B312" s="107"/>
      <c r="C312" s="107"/>
      <c r="D312" s="107"/>
      <c r="E312" s="107"/>
      <c r="F312" s="107"/>
    </row>
    <row r="313" spans="1:6" x14ac:dyDescent="0.25">
      <c r="A313" s="107"/>
      <c r="B313" s="107"/>
      <c r="C313" s="107"/>
      <c r="D313" s="107"/>
      <c r="E313" s="107"/>
      <c r="F313" s="107"/>
    </row>
    <row r="314" spans="1:6" x14ac:dyDescent="0.25">
      <c r="A314" s="107"/>
      <c r="B314" s="107"/>
      <c r="C314" s="107"/>
      <c r="D314" s="107"/>
      <c r="E314" s="107"/>
      <c r="F314" s="107"/>
    </row>
    <row r="315" spans="1:6" x14ac:dyDescent="0.25">
      <c r="A315" s="107"/>
      <c r="B315" s="107"/>
      <c r="C315" s="107"/>
      <c r="D315" s="107"/>
      <c r="E315" s="107"/>
      <c r="F315" s="107"/>
    </row>
    <row r="316" spans="1:6" x14ac:dyDescent="0.25">
      <c r="A316" s="107"/>
      <c r="B316" s="107"/>
      <c r="C316" s="107"/>
      <c r="D316" s="107"/>
      <c r="E316" s="107"/>
      <c r="F316" s="107"/>
    </row>
    <row r="317" spans="1:6" x14ac:dyDescent="0.25">
      <c r="A317" s="107"/>
      <c r="B317" s="107"/>
      <c r="C317" s="107"/>
      <c r="D317" s="107"/>
      <c r="E317" s="107"/>
      <c r="F317" s="107"/>
    </row>
    <row r="318" spans="1:6" x14ac:dyDescent="0.25">
      <c r="A318" s="107"/>
      <c r="B318" s="107"/>
      <c r="C318" s="107"/>
      <c r="D318" s="107"/>
      <c r="E318" s="107"/>
      <c r="F318" s="107"/>
    </row>
    <row r="319" spans="1:6" x14ac:dyDescent="0.25">
      <c r="A319" s="107"/>
      <c r="B319" s="107"/>
      <c r="C319" s="107"/>
      <c r="D319" s="107"/>
      <c r="E319" s="107"/>
      <c r="F319" s="107"/>
    </row>
    <row r="320" spans="1:6" x14ac:dyDescent="0.25">
      <c r="A320" s="107"/>
      <c r="B320" s="107"/>
      <c r="C320" s="107"/>
      <c r="D320" s="107"/>
      <c r="E320" s="107"/>
      <c r="F320" s="107"/>
    </row>
    <row r="321" spans="1:6" x14ac:dyDescent="0.25">
      <c r="A321" s="107"/>
      <c r="B321" s="107"/>
      <c r="C321" s="107"/>
      <c r="D321" s="107"/>
      <c r="E321" s="107"/>
      <c r="F321" s="107"/>
    </row>
    <row r="322" spans="1:6" x14ac:dyDescent="0.25">
      <c r="A322" s="107"/>
      <c r="B322" s="107"/>
      <c r="C322" s="107"/>
      <c r="D322" s="107"/>
      <c r="E322" s="107"/>
      <c r="F322" s="107"/>
    </row>
    <row r="323" spans="1:6" x14ac:dyDescent="0.25">
      <c r="A323" s="107"/>
      <c r="B323" s="107"/>
      <c r="C323" s="107"/>
      <c r="D323" s="107"/>
      <c r="E323" s="107"/>
      <c r="F323" s="107"/>
    </row>
    <row r="324" spans="1:6" x14ac:dyDescent="0.25">
      <c r="A324" s="107"/>
      <c r="B324" s="107"/>
      <c r="C324" s="107"/>
      <c r="D324" s="107"/>
      <c r="E324" s="107"/>
      <c r="F324" s="107"/>
    </row>
    <row r="325" spans="1:6" x14ac:dyDescent="0.25">
      <c r="A325" s="107"/>
      <c r="B325" s="107"/>
      <c r="C325" s="107"/>
      <c r="D325" s="107"/>
      <c r="E325" s="107"/>
      <c r="F325" s="107"/>
    </row>
    <row r="326" spans="1:6" x14ac:dyDescent="0.25">
      <c r="A326" s="107"/>
      <c r="B326" s="107"/>
      <c r="C326" s="107"/>
      <c r="D326" s="107"/>
      <c r="E326" s="107"/>
      <c r="F326" s="107"/>
    </row>
    <row r="327" spans="1:6" x14ac:dyDescent="0.25">
      <c r="A327" s="107"/>
      <c r="B327" s="107"/>
      <c r="C327" s="107"/>
      <c r="D327" s="107"/>
      <c r="E327" s="107"/>
      <c r="F327" s="107"/>
    </row>
    <row r="328" spans="1:6" x14ac:dyDescent="0.25">
      <c r="A328" s="107"/>
      <c r="B328" s="107"/>
      <c r="C328" s="107"/>
      <c r="D328" s="107"/>
      <c r="E328" s="107"/>
      <c r="F328" s="107"/>
    </row>
    <row r="329" spans="1:6" x14ac:dyDescent="0.25">
      <c r="A329" s="107"/>
      <c r="B329" s="107"/>
      <c r="C329" s="107"/>
      <c r="D329" s="107"/>
      <c r="E329" s="107"/>
      <c r="F329" s="107"/>
    </row>
    <row r="330" spans="1:6" x14ac:dyDescent="0.25">
      <c r="A330" s="107"/>
      <c r="B330" s="107"/>
      <c r="C330" s="107"/>
      <c r="D330" s="107"/>
      <c r="E330" s="107"/>
      <c r="F330" s="107"/>
    </row>
    <row r="331" spans="1:6" x14ac:dyDescent="0.25">
      <c r="A331" s="107"/>
      <c r="B331" s="107"/>
      <c r="C331" s="107"/>
      <c r="D331" s="107"/>
      <c r="E331" s="107"/>
      <c r="F331" s="107"/>
    </row>
    <row r="332" spans="1:6" x14ac:dyDescent="0.25">
      <c r="A332" s="107"/>
      <c r="B332" s="107"/>
      <c r="C332" s="107"/>
      <c r="D332" s="107"/>
      <c r="E332" s="107"/>
      <c r="F332" s="107"/>
    </row>
    <row r="333" spans="1:6" x14ac:dyDescent="0.25">
      <c r="A333" s="107"/>
      <c r="B333" s="107"/>
      <c r="C333" s="107"/>
      <c r="D333" s="107"/>
      <c r="E333" s="107"/>
      <c r="F333" s="107"/>
    </row>
    <row r="334" spans="1:6" x14ac:dyDescent="0.25">
      <c r="A334" s="107"/>
      <c r="B334" s="107"/>
      <c r="C334" s="107"/>
      <c r="D334" s="107"/>
      <c r="E334" s="107"/>
      <c r="F334" s="107"/>
    </row>
    <row r="335" spans="1:6" x14ac:dyDescent="0.25">
      <c r="A335" s="107"/>
      <c r="B335" s="107"/>
      <c r="C335" s="107"/>
      <c r="D335" s="107"/>
      <c r="E335" s="107"/>
      <c r="F335" s="107"/>
    </row>
    <row r="336" spans="1:6" x14ac:dyDescent="0.25">
      <c r="A336" s="107"/>
      <c r="B336" s="107"/>
      <c r="C336" s="107"/>
      <c r="D336" s="107"/>
      <c r="E336" s="107"/>
      <c r="F336" s="107"/>
    </row>
    <row r="337" spans="1:6" x14ac:dyDescent="0.25">
      <c r="A337" s="107"/>
      <c r="B337" s="107"/>
      <c r="C337" s="107"/>
      <c r="D337" s="107"/>
      <c r="E337" s="107"/>
      <c r="F337" s="107"/>
    </row>
    <row r="338" spans="1:6" x14ac:dyDescent="0.25">
      <c r="A338" s="107"/>
      <c r="B338" s="107"/>
      <c r="C338" s="107"/>
      <c r="D338" s="107"/>
      <c r="E338" s="107"/>
      <c r="F338" s="107"/>
    </row>
    <row r="339" spans="1:6" x14ac:dyDescent="0.25">
      <c r="A339" s="107"/>
      <c r="B339" s="107"/>
      <c r="C339" s="107"/>
      <c r="D339" s="107"/>
      <c r="E339" s="107"/>
      <c r="F339" s="107"/>
    </row>
    <row r="340" spans="1:6" x14ac:dyDescent="0.25">
      <c r="A340" s="107"/>
      <c r="B340" s="107"/>
      <c r="C340" s="107"/>
      <c r="D340" s="107"/>
      <c r="E340" s="107"/>
      <c r="F340" s="107"/>
    </row>
    <row r="341" spans="1:6" x14ac:dyDescent="0.25">
      <c r="A341" s="107"/>
      <c r="B341" s="107"/>
      <c r="C341" s="107"/>
      <c r="D341" s="107"/>
      <c r="E341" s="107"/>
      <c r="F341" s="107"/>
    </row>
    <row r="342" spans="1:6" x14ac:dyDescent="0.25">
      <c r="A342" s="107"/>
      <c r="B342" s="107"/>
      <c r="C342" s="107"/>
      <c r="D342" s="107"/>
      <c r="E342" s="107"/>
      <c r="F342" s="107"/>
    </row>
    <row r="343" spans="1:6" x14ac:dyDescent="0.25">
      <c r="A343" s="107"/>
      <c r="B343" s="107"/>
      <c r="C343" s="107"/>
      <c r="D343" s="107"/>
      <c r="E343" s="107"/>
      <c r="F343" s="107"/>
    </row>
    <row r="344" spans="1:6" x14ac:dyDescent="0.25">
      <c r="A344" s="107"/>
      <c r="B344" s="107"/>
      <c r="C344" s="107"/>
      <c r="D344" s="107"/>
      <c r="E344" s="107"/>
      <c r="F344" s="107"/>
    </row>
    <row r="345" spans="1:6" x14ac:dyDescent="0.25">
      <c r="A345" s="107"/>
      <c r="B345" s="107"/>
      <c r="C345" s="107"/>
      <c r="D345" s="107"/>
      <c r="E345" s="107"/>
      <c r="F345" s="107"/>
    </row>
    <row r="346" spans="1:6" x14ac:dyDescent="0.25">
      <c r="A346" s="107"/>
      <c r="B346" s="107"/>
      <c r="C346" s="107"/>
      <c r="D346" s="107"/>
      <c r="E346" s="107"/>
      <c r="F346" s="107"/>
    </row>
    <row r="347" spans="1:6" x14ac:dyDescent="0.25">
      <c r="A347" s="107"/>
      <c r="B347" s="107"/>
      <c r="C347" s="107"/>
      <c r="D347" s="107"/>
      <c r="E347" s="107"/>
      <c r="F347" s="107"/>
    </row>
    <row r="348" spans="1:6" x14ac:dyDescent="0.25">
      <c r="A348" s="107"/>
      <c r="B348" s="107"/>
      <c r="C348" s="107"/>
      <c r="D348" s="107"/>
      <c r="E348" s="107"/>
      <c r="F348" s="107"/>
    </row>
    <row r="349" spans="1:6" x14ac:dyDescent="0.25">
      <c r="A349" s="107"/>
      <c r="B349" s="107"/>
      <c r="C349" s="107"/>
      <c r="D349" s="107"/>
      <c r="E349" s="107"/>
      <c r="F349" s="107"/>
    </row>
    <row r="350" spans="1:6" x14ac:dyDescent="0.25">
      <c r="A350" s="107"/>
      <c r="B350" s="107"/>
      <c r="C350" s="107"/>
      <c r="D350" s="107"/>
      <c r="E350" s="107"/>
      <c r="F350" s="107"/>
    </row>
    <row r="351" spans="1:6" x14ac:dyDescent="0.25">
      <c r="A351" s="107"/>
      <c r="B351" s="107"/>
      <c r="C351" s="107"/>
      <c r="D351" s="107"/>
      <c r="E351" s="107"/>
      <c r="F351" s="107"/>
    </row>
    <row r="352" spans="1:6" x14ac:dyDescent="0.25">
      <c r="A352" s="107"/>
      <c r="B352" s="107"/>
      <c r="C352" s="107"/>
      <c r="D352" s="107"/>
      <c r="E352" s="107"/>
      <c r="F352" s="107"/>
    </row>
    <row r="353" spans="1:6" x14ac:dyDescent="0.25">
      <c r="A353" s="107"/>
      <c r="B353" s="107"/>
      <c r="C353" s="107"/>
      <c r="D353" s="107"/>
      <c r="E353" s="107"/>
      <c r="F353" s="107"/>
    </row>
    <row r="354" spans="1:6" x14ac:dyDescent="0.25">
      <c r="A354" s="107"/>
      <c r="B354" s="107"/>
      <c r="C354" s="107"/>
      <c r="D354" s="107"/>
      <c r="E354" s="107"/>
      <c r="F354" s="107"/>
    </row>
    <row r="355" spans="1:6" x14ac:dyDescent="0.25">
      <c r="A355" s="107"/>
      <c r="B355" s="107"/>
      <c r="C355" s="107"/>
      <c r="D355" s="107"/>
      <c r="E355" s="107"/>
      <c r="F355" s="107"/>
    </row>
    <row r="356" spans="1:6" x14ac:dyDescent="0.25">
      <c r="A356" s="107"/>
      <c r="B356" s="107"/>
      <c r="C356" s="107"/>
      <c r="D356" s="107"/>
      <c r="E356" s="107"/>
      <c r="F356" s="107"/>
    </row>
    <row r="357" spans="1:6" x14ac:dyDescent="0.25">
      <c r="A357" s="107"/>
      <c r="B357" s="107"/>
      <c r="C357" s="107"/>
      <c r="D357" s="107"/>
      <c r="E357" s="107"/>
      <c r="F357" s="107"/>
    </row>
    <row r="358" spans="1:6" x14ac:dyDescent="0.25">
      <c r="A358" s="107"/>
      <c r="B358" s="107"/>
      <c r="C358" s="107"/>
      <c r="D358" s="107"/>
      <c r="E358" s="107"/>
      <c r="F358" s="107"/>
    </row>
    <row r="359" spans="1:6" x14ac:dyDescent="0.25">
      <c r="A359" s="107"/>
      <c r="B359" s="107"/>
      <c r="C359" s="107"/>
      <c r="D359" s="107"/>
      <c r="E359" s="107"/>
      <c r="F359" s="107"/>
    </row>
    <row r="360" spans="1:6" x14ac:dyDescent="0.25">
      <c r="A360" s="107"/>
      <c r="B360" s="107"/>
      <c r="C360" s="107"/>
      <c r="D360" s="107"/>
      <c r="E360" s="107"/>
      <c r="F360" s="107"/>
    </row>
    <row r="361" spans="1:6" x14ac:dyDescent="0.25">
      <c r="A361" s="107"/>
      <c r="B361" s="107"/>
      <c r="C361" s="107"/>
      <c r="D361" s="107"/>
      <c r="E361" s="107"/>
      <c r="F361" s="107"/>
    </row>
    <row r="362" spans="1:6" x14ac:dyDescent="0.25">
      <c r="A362" s="107"/>
      <c r="B362" s="107"/>
      <c r="C362" s="107"/>
      <c r="D362" s="107"/>
      <c r="E362" s="107"/>
      <c r="F362" s="107"/>
    </row>
    <row r="363" spans="1:6" x14ac:dyDescent="0.25">
      <c r="A363" s="107"/>
      <c r="B363" s="107"/>
      <c r="C363" s="107"/>
      <c r="D363" s="107"/>
      <c r="E363" s="107"/>
      <c r="F363" s="107"/>
    </row>
    <row r="364" spans="1:6" x14ac:dyDescent="0.25">
      <c r="A364" s="107"/>
      <c r="B364" s="107"/>
      <c r="C364" s="107"/>
      <c r="D364" s="107"/>
      <c r="E364" s="107"/>
      <c r="F364" s="107"/>
    </row>
    <row r="365" spans="1:6" x14ac:dyDescent="0.25">
      <c r="A365" s="107"/>
      <c r="B365" s="107"/>
      <c r="C365" s="107"/>
      <c r="D365" s="107"/>
      <c r="E365" s="107"/>
      <c r="F365" s="107"/>
    </row>
    <row r="366" spans="1:6" x14ac:dyDescent="0.25">
      <c r="A366" s="107"/>
      <c r="B366" s="107"/>
      <c r="C366" s="107"/>
      <c r="D366" s="107"/>
      <c r="E366" s="107"/>
      <c r="F366" s="107"/>
    </row>
    <row r="367" spans="1:6" x14ac:dyDescent="0.25">
      <c r="A367" s="107"/>
      <c r="B367" s="107"/>
      <c r="C367" s="107"/>
      <c r="D367" s="107"/>
      <c r="E367" s="107"/>
      <c r="F367" s="107"/>
    </row>
    <row r="368" spans="1:6" x14ac:dyDescent="0.25">
      <c r="A368" s="107"/>
      <c r="B368" s="107"/>
      <c r="C368" s="107"/>
      <c r="D368" s="107"/>
      <c r="E368" s="107"/>
      <c r="F368" s="107"/>
    </row>
    <row r="369" spans="1:6" x14ac:dyDescent="0.25">
      <c r="A369" s="107"/>
      <c r="B369" s="107"/>
      <c r="C369" s="107"/>
      <c r="D369" s="107"/>
      <c r="E369" s="107"/>
      <c r="F369" s="107"/>
    </row>
    <row r="370" spans="1:6" x14ac:dyDescent="0.25">
      <c r="A370" s="107"/>
      <c r="B370" s="107"/>
      <c r="C370" s="107"/>
      <c r="D370" s="107"/>
      <c r="E370" s="107"/>
      <c r="F370" s="107"/>
    </row>
    <row r="371" spans="1:6" x14ac:dyDescent="0.25">
      <c r="A371" s="107"/>
      <c r="B371" s="107"/>
      <c r="C371" s="107"/>
      <c r="D371" s="107"/>
      <c r="E371" s="107"/>
      <c r="F371" s="107"/>
    </row>
    <row r="372" spans="1:6" x14ac:dyDescent="0.25">
      <c r="A372" s="107"/>
      <c r="B372" s="107"/>
      <c r="C372" s="107"/>
      <c r="D372" s="107"/>
      <c r="E372" s="107"/>
      <c r="F372" s="107"/>
    </row>
    <row r="373" spans="1:6" x14ac:dyDescent="0.25">
      <c r="A373" s="107"/>
      <c r="B373" s="107"/>
      <c r="C373" s="107"/>
      <c r="D373" s="107"/>
      <c r="E373" s="107"/>
      <c r="F373" s="107"/>
    </row>
    <row r="374" spans="1:6" x14ac:dyDescent="0.25">
      <c r="A374" s="107"/>
      <c r="B374" s="107"/>
      <c r="C374" s="107"/>
      <c r="D374" s="107"/>
      <c r="E374" s="107"/>
      <c r="F374" s="107"/>
    </row>
    <row r="375" spans="1:6" x14ac:dyDescent="0.25">
      <c r="A375" s="107"/>
      <c r="B375" s="107"/>
      <c r="C375" s="107"/>
      <c r="D375" s="107"/>
      <c r="E375" s="107"/>
      <c r="F375" s="107"/>
    </row>
    <row r="376" spans="1:6" x14ac:dyDescent="0.25">
      <c r="A376" s="107"/>
      <c r="B376" s="107"/>
      <c r="C376" s="107"/>
      <c r="D376" s="107"/>
      <c r="E376" s="107"/>
      <c r="F376" s="107"/>
    </row>
    <row r="377" spans="1:6" x14ac:dyDescent="0.25">
      <c r="A377" s="107"/>
      <c r="B377" s="107"/>
      <c r="C377" s="107"/>
      <c r="D377" s="107"/>
      <c r="E377" s="107"/>
      <c r="F377" s="107"/>
    </row>
    <row r="378" spans="1:6" x14ac:dyDescent="0.25">
      <c r="A378" s="107"/>
      <c r="B378" s="107"/>
      <c r="C378" s="107"/>
      <c r="D378" s="107"/>
      <c r="E378" s="107"/>
      <c r="F378" s="107"/>
    </row>
    <row r="379" spans="1:6" x14ac:dyDescent="0.25">
      <c r="A379" s="107"/>
      <c r="B379" s="107"/>
      <c r="C379" s="107"/>
      <c r="D379" s="107"/>
      <c r="E379" s="107"/>
      <c r="F379" s="107"/>
    </row>
    <row r="380" spans="1:6" x14ac:dyDescent="0.25">
      <c r="A380" s="107"/>
      <c r="B380" s="107"/>
      <c r="C380" s="107"/>
      <c r="D380" s="107"/>
      <c r="E380" s="107"/>
      <c r="F380" s="107"/>
    </row>
    <row r="381" spans="1:6" x14ac:dyDescent="0.25">
      <c r="A381" s="107"/>
      <c r="B381" s="107"/>
      <c r="C381" s="107"/>
      <c r="D381" s="107"/>
      <c r="E381" s="107"/>
      <c r="F381" s="107"/>
    </row>
    <row r="382" spans="1:6" x14ac:dyDescent="0.25">
      <c r="A382" s="107"/>
      <c r="B382" s="107"/>
      <c r="C382" s="107"/>
      <c r="D382" s="107"/>
      <c r="E382" s="107"/>
      <c r="F382" s="107"/>
    </row>
    <row r="383" spans="1:6" x14ac:dyDescent="0.25">
      <c r="A383" s="107"/>
      <c r="B383" s="107"/>
      <c r="C383" s="107"/>
      <c r="D383" s="107"/>
      <c r="E383" s="107"/>
      <c r="F383" s="107"/>
    </row>
    <row r="384" spans="1:6" x14ac:dyDescent="0.25">
      <c r="A384" s="107"/>
      <c r="B384" s="107"/>
      <c r="C384" s="107"/>
      <c r="D384" s="107"/>
      <c r="E384" s="107"/>
      <c r="F384" s="107"/>
    </row>
    <row r="385" spans="1:6" x14ac:dyDescent="0.25">
      <c r="A385" s="107"/>
      <c r="B385" s="107"/>
      <c r="C385" s="107"/>
      <c r="D385" s="107"/>
      <c r="E385" s="107"/>
      <c r="F385" s="107"/>
    </row>
    <row r="386" spans="1:6" x14ac:dyDescent="0.25">
      <c r="A386" s="107"/>
      <c r="B386" s="107"/>
      <c r="C386" s="107"/>
      <c r="D386" s="107"/>
      <c r="E386" s="107"/>
      <c r="F386" s="107"/>
    </row>
    <row r="387" spans="1:6" x14ac:dyDescent="0.25">
      <c r="A387" s="107"/>
      <c r="B387" s="107"/>
      <c r="C387" s="107"/>
      <c r="D387" s="107"/>
      <c r="E387" s="107"/>
      <c r="F387" s="107"/>
    </row>
    <row r="388" spans="1:6" x14ac:dyDescent="0.25">
      <c r="A388" s="107"/>
      <c r="B388" s="107"/>
      <c r="C388" s="107"/>
      <c r="D388" s="107"/>
      <c r="E388" s="107"/>
      <c r="F388" s="107"/>
    </row>
    <row r="389" spans="1:6" x14ac:dyDescent="0.25">
      <c r="A389" s="107"/>
      <c r="B389" s="107"/>
      <c r="C389" s="107"/>
      <c r="D389" s="107"/>
      <c r="E389" s="107"/>
      <c r="F389" s="107"/>
    </row>
    <row r="390" spans="1:6" x14ac:dyDescent="0.25">
      <c r="A390" s="107"/>
      <c r="B390" s="107"/>
      <c r="C390" s="107"/>
      <c r="D390" s="107"/>
      <c r="E390" s="107"/>
      <c r="F390" s="107"/>
    </row>
    <row r="391" spans="1:6" x14ac:dyDescent="0.25">
      <c r="A391" s="107"/>
      <c r="B391" s="107"/>
      <c r="C391" s="107"/>
      <c r="D391" s="107"/>
      <c r="E391" s="107"/>
      <c r="F391" s="107"/>
    </row>
    <row r="392" spans="1:6" x14ac:dyDescent="0.25">
      <c r="A392" s="107"/>
      <c r="B392" s="107"/>
      <c r="C392" s="107"/>
      <c r="D392" s="107"/>
      <c r="E392" s="107"/>
      <c r="F392" s="107"/>
    </row>
    <row r="393" spans="1:6" x14ac:dyDescent="0.25">
      <c r="A393" s="107"/>
      <c r="B393" s="107"/>
      <c r="C393" s="107"/>
      <c r="D393" s="107"/>
      <c r="E393" s="107"/>
      <c r="F393" s="107"/>
    </row>
    <row r="394" spans="1:6" x14ac:dyDescent="0.25">
      <c r="A394" s="107"/>
      <c r="B394" s="107"/>
      <c r="C394" s="107"/>
      <c r="D394" s="107"/>
      <c r="E394" s="107"/>
      <c r="F394" s="107"/>
    </row>
    <row r="395" spans="1:6" x14ac:dyDescent="0.25">
      <c r="A395" s="107"/>
      <c r="B395" s="107"/>
      <c r="C395" s="107"/>
      <c r="D395" s="107"/>
      <c r="E395" s="107"/>
      <c r="F395" s="107"/>
    </row>
    <row r="396" spans="1:6" x14ac:dyDescent="0.25">
      <c r="A396" s="107"/>
      <c r="B396" s="107"/>
      <c r="C396" s="107"/>
      <c r="D396" s="107"/>
      <c r="E396" s="107"/>
      <c r="F396" s="107"/>
    </row>
    <row r="397" spans="1:6" x14ac:dyDescent="0.25">
      <c r="A397" s="107"/>
      <c r="B397" s="107"/>
      <c r="C397" s="107"/>
      <c r="D397" s="107"/>
      <c r="E397" s="107"/>
      <c r="F397" s="107"/>
    </row>
    <row r="398" spans="1:6" x14ac:dyDescent="0.25">
      <c r="A398" s="107"/>
      <c r="B398" s="107"/>
      <c r="C398" s="107"/>
      <c r="D398" s="107"/>
      <c r="E398" s="107"/>
      <c r="F398" s="107"/>
    </row>
    <row r="399" spans="1:6" x14ac:dyDescent="0.25">
      <c r="A399" s="107"/>
      <c r="B399" s="107"/>
      <c r="C399" s="107"/>
      <c r="D399" s="107"/>
      <c r="E399" s="107"/>
      <c r="F399" s="107"/>
    </row>
    <row r="400" spans="1:6" x14ac:dyDescent="0.25">
      <c r="A400" s="107"/>
      <c r="B400" s="107"/>
      <c r="C400" s="107"/>
      <c r="D400" s="107"/>
      <c r="E400" s="107"/>
      <c r="F400" s="107"/>
    </row>
    <row r="401" spans="1:6" x14ac:dyDescent="0.25">
      <c r="A401" s="107"/>
      <c r="B401" s="107"/>
      <c r="C401" s="107"/>
      <c r="D401" s="107"/>
      <c r="E401" s="107"/>
      <c r="F401" s="107"/>
    </row>
    <row r="402" spans="1:6" x14ac:dyDescent="0.25">
      <c r="A402" s="107"/>
      <c r="B402" s="107"/>
      <c r="C402" s="107"/>
      <c r="D402" s="107"/>
      <c r="E402" s="107"/>
      <c r="F402" s="107"/>
    </row>
    <row r="403" spans="1:6" x14ac:dyDescent="0.25">
      <c r="A403" s="107"/>
      <c r="B403" s="107"/>
      <c r="C403" s="107"/>
      <c r="D403" s="107"/>
      <c r="E403" s="107"/>
      <c r="F403" s="107"/>
    </row>
    <row r="404" spans="1:6" x14ac:dyDescent="0.25">
      <c r="A404" s="107"/>
      <c r="B404" s="107"/>
      <c r="C404" s="107"/>
      <c r="D404" s="107"/>
      <c r="E404" s="107"/>
      <c r="F404" s="107"/>
    </row>
    <row r="405" spans="1:6" x14ac:dyDescent="0.25">
      <c r="A405" s="107"/>
      <c r="B405" s="107"/>
      <c r="C405" s="107"/>
      <c r="D405" s="107"/>
      <c r="E405" s="107"/>
      <c r="F405" s="107"/>
    </row>
    <row r="406" spans="1:6" x14ac:dyDescent="0.25">
      <c r="A406" s="107"/>
      <c r="B406" s="107"/>
      <c r="C406" s="107"/>
      <c r="D406" s="107"/>
      <c r="E406" s="107"/>
      <c r="F406" s="107"/>
    </row>
    <row r="407" spans="1:6" x14ac:dyDescent="0.25">
      <c r="A407" s="107"/>
      <c r="B407" s="107"/>
      <c r="C407" s="107"/>
      <c r="D407" s="107"/>
      <c r="E407" s="107"/>
      <c r="F407" s="107"/>
    </row>
    <row r="408" spans="1:6" x14ac:dyDescent="0.25">
      <c r="A408" s="107"/>
      <c r="B408" s="107"/>
      <c r="C408" s="107"/>
      <c r="D408" s="107"/>
      <c r="E408" s="107"/>
      <c r="F408" s="107"/>
    </row>
    <row r="409" spans="1:6" x14ac:dyDescent="0.25">
      <c r="A409" s="107"/>
      <c r="B409" s="107"/>
      <c r="C409" s="107"/>
      <c r="D409" s="107"/>
      <c r="E409" s="107"/>
      <c r="F409" s="107"/>
    </row>
    <row r="410" spans="1:6" x14ac:dyDescent="0.25">
      <c r="A410" s="107"/>
      <c r="B410" s="107"/>
      <c r="C410" s="107"/>
      <c r="D410" s="107"/>
      <c r="E410" s="107"/>
      <c r="F410" s="107"/>
    </row>
    <row r="411" spans="1:6" x14ac:dyDescent="0.25">
      <c r="A411" s="107"/>
      <c r="B411" s="107"/>
      <c r="C411" s="107"/>
      <c r="D411" s="107"/>
      <c r="E411" s="107"/>
      <c r="F411" s="107"/>
    </row>
    <row r="412" spans="1:6" x14ac:dyDescent="0.25">
      <c r="A412" s="107"/>
      <c r="B412" s="107"/>
      <c r="C412" s="107"/>
      <c r="D412" s="107"/>
      <c r="E412" s="107"/>
      <c r="F412" s="107"/>
    </row>
    <row r="413" spans="1:6" x14ac:dyDescent="0.25">
      <c r="A413" s="107"/>
      <c r="B413" s="107"/>
      <c r="C413" s="107"/>
      <c r="D413" s="107"/>
      <c r="E413" s="107"/>
      <c r="F413" s="107"/>
    </row>
    <row r="414" spans="1:6" x14ac:dyDescent="0.25">
      <c r="A414" s="107"/>
      <c r="B414" s="107"/>
      <c r="C414" s="107"/>
      <c r="D414" s="107"/>
      <c r="E414" s="107"/>
      <c r="F414" s="107"/>
    </row>
    <row r="415" spans="1:6" x14ac:dyDescent="0.25">
      <c r="A415" s="107"/>
      <c r="B415" s="107"/>
      <c r="C415" s="107"/>
      <c r="D415" s="107"/>
      <c r="E415" s="107"/>
      <c r="F415" s="107"/>
    </row>
    <row r="416" spans="1:6" x14ac:dyDescent="0.25">
      <c r="A416" s="107"/>
      <c r="B416" s="107"/>
      <c r="C416" s="107"/>
      <c r="D416" s="107"/>
      <c r="E416" s="107"/>
      <c r="F416" s="107"/>
    </row>
    <row r="417" spans="1:6" x14ac:dyDescent="0.25">
      <c r="A417" s="107"/>
      <c r="B417" s="107"/>
      <c r="C417" s="107"/>
      <c r="D417" s="107"/>
      <c r="E417" s="107"/>
      <c r="F417" s="107"/>
    </row>
    <row r="418" spans="1:6" x14ac:dyDescent="0.25">
      <c r="A418" s="107"/>
      <c r="B418" s="107"/>
      <c r="C418" s="107"/>
      <c r="D418" s="107"/>
      <c r="E418" s="107"/>
      <c r="F418" s="107"/>
    </row>
    <row r="419" spans="1:6" x14ac:dyDescent="0.25">
      <c r="A419" s="107"/>
      <c r="B419" s="107"/>
      <c r="C419" s="107"/>
      <c r="D419" s="107"/>
      <c r="E419" s="107"/>
      <c r="F419" s="107"/>
    </row>
    <row r="420" spans="1:6" x14ac:dyDescent="0.25">
      <c r="A420" s="107"/>
      <c r="B420" s="107"/>
      <c r="C420" s="107"/>
      <c r="D420" s="107"/>
      <c r="E420" s="107"/>
      <c r="F420" s="107"/>
    </row>
    <row r="421" spans="1:6" x14ac:dyDescent="0.25">
      <c r="A421" s="107"/>
      <c r="B421" s="107"/>
      <c r="C421" s="107"/>
      <c r="D421" s="107"/>
      <c r="E421" s="107"/>
      <c r="F421" s="107"/>
    </row>
    <row r="422" spans="1:6" x14ac:dyDescent="0.25">
      <c r="A422" s="107"/>
      <c r="B422" s="107"/>
      <c r="C422" s="107"/>
      <c r="D422" s="107"/>
      <c r="E422" s="107"/>
      <c r="F422" s="107"/>
    </row>
    <row r="423" spans="1:6" x14ac:dyDescent="0.25">
      <c r="A423" s="107"/>
      <c r="B423" s="107"/>
      <c r="C423" s="107"/>
      <c r="D423" s="107"/>
      <c r="E423" s="107"/>
      <c r="F423" s="107"/>
    </row>
    <row r="424" spans="1:6" x14ac:dyDescent="0.25">
      <c r="A424" s="107"/>
      <c r="B424" s="107"/>
      <c r="C424" s="107"/>
      <c r="D424" s="107"/>
      <c r="E424" s="107"/>
      <c r="F424" s="107"/>
    </row>
    <row r="425" spans="1:6" x14ac:dyDescent="0.25">
      <c r="A425" s="107"/>
      <c r="B425" s="107"/>
      <c r="C425" s="107"/>
      <c r="D425" s="107"/>
      <c r="E425" s="107"/>
      <c r="F425" s="107"/>
    </row>
    <row r="426" spans="1:6" x14ac:dyDescent="0.25">
      <c r="A426" s="107"/>
      <c r="B426" s="107"/>
      <c r="C426" s="107"/>
      <c r="D426" s="107"/>
      <c r="E426" s="107"/>
      <c r="F426" s="107"/>
    </row>
    <row r="427" spans="1:6" x14ac:dyDescent="0.25">
      <c r="A427" s="107"/>
      <c r="B427" s="107"/>
      <c r="C427" s="107"/>
      <c r="D427" s="107"/>
      <c r="E427" s="107"/>
      <c r="F427" s="107"/>
    </row>
    <row r="428" spans="1:6" x14ac:dyDescent="0.25">
      <c r="A428" s="107"/>
      <c r="B428" s="107"/>
      <c r="C428" s="107"/>
      <c r="D428" s="107"/>
      <c r="E428" s="107"/>
      <c r="F428" s="107"/>
    </row>
    <row r="429" spans="1:6" x14ac:dyDescent="0.25">
      <c r="A429" s="107"/>
      <c r="B429" s="107"/>
      <c r="C429" s="107"/>
      <c r="D429" s="107"/>
      <c r="E429" s="107"/>
      <c r="F429" s="107"/>
    </row>
    <row r="430" spans="1:6" x14ac:dyDescent="0.25">
      <c r="A430" s="107"/>
      <c r="B430" s="107"/>
      <c r="C430" s="107"/>
      <c r="D430" s="107"/>
      <c r="E430" s="107"/>
      <c r="F430" s="107"/>
    </row>
    <row r="431" spans="1:6" x14ac:dyDescent="0.25">
      <c r="A431" s="107"/>
      <c r="B431" s="107"/>
      <c r="C431" s="107"/>
      <c r="D431" s="107"/>
      <c r="E431" s="107"/>
      <c r="F431" s="107"/>
    </row>
    <row r="432" spans="1:6" x14ac:dyDescent="0.25">
      <c r="A432" s="107"/>
      <c r="B432" s="107"/>
      <c r="C432" s="107"/>
      <c r="D432" s="107"/>
      <c r="E432" s="107"/>
      <c r="F432" s="107"/>
    </row>
    <row r="433" spans="1:6" x14ac:dyDescent="0.25">
      <c r="A433" s="107"/>
      <c r="B433" s="107"/>
      <c r="C433" s="107"/>
      <c r="D433" s="107"/>
      <c r="E433" s="107"/>
      <c r="F433" s="107"/>
    </row>
    <row r="434" spans="1:6" x14ac:dyDescent="0.25">
      <c r="A434" s="107"/>
      <c r="B434" s="107"/>
      <c r="C434" s="107"/>
      <c r="D434" s="107"/>
      <c r="E434" s="107"/>
      <c r="F434" s="107"/>
    </row>
    <row r="435" spans="1:6" x14ac:dyDescent="0.25">
      <c r="A435" s="107"/>
      <c r="B435" s="107"/>
      <c r="C435" s="107"/>
      <c r="D435" s="107"/>
      <c r="E435" s="107"/>
      <c r="F435" s="107"/>
    </row>
    <row r="436" spans="1:6" x14ac:dyDescent="0.25">
      <c r="A436" s="107"/>
      <c r="B436" s="107"/>
      <c r="C436" s="107"/>
      <c r="D436" s="107"/>
      <c r="E436" s="107"/>
      <c r="F436" s="107"/>
    </row>
    <row r="437" spans="1:6" x14ac:dyDescent="0.25">
      <c r="A437" s="107"/>
      <c r="B437" s="107"/>
      <c r="C437" s="107"/>
      <c r="D437" s="107"/>
      <c r="E437" s="107"/>
      <c r="F437" s="107"/>
    </row>
    <row r="438" spans="1:6" x14ac:dyDescent="0.25">
      <c r="A438" s="107"/>
      <c r="B438" s="107"/>
      <c r="C438" s="107"/>
      <c r="D438" s="107"/>
      <c r="E438" s="107"/>
      <c r="F438" s="107"/>
    </row>
    <row r="439" spans="1:6" x14ac:dyDescent="0.25">
      <c r="A439" s="107"/>
      <c r="B439" s="107"/>
      <c r="C439" s="107"/>
      <c r="D439" s="107"/>
      <c r="E439" s="107"/>
      <c r="F439" s="107"/>
    </row>
    <row r="440" spans="1:6" x14ac:dyDescent="0.25">
      <c r="A440" s="107"/>
      <c r="B440" s="107"/>
      <c r="C440" s="107"/>
      <c r="D440" s="107"/>
      <c r="E440" s="107"/>
      <c r="F440" s="107"/>
    </row>
    <row r="441" spans="1:6" x14ac:dyDescent="0.25">
      <c r="A441" s="107"/>
      <c r="B441" s="107"/>
      <c r="C441" s="107"/>
      <c r="D441" s="107"/>
      <c r="E441" s="107"/>
      <c r="F441" s="107"/>
    </row>
    <row r="442" spans="1:6" x14ac:dyDescent="0.25">
      <c r="A442" s="107"/>
      <c r="B442" s="107"/>
      <c r="C442" s="107"/>
      <c r="D442" s="107"/>
      <c r="E442" s="107"/>
      <c r="F442" s="107"/>
    </row>
    <row r="443" spans="1:6" x14ac:dyDescent="0.25">
      <c r="A443" s="107"/>
      <c r="B443" s="107"/>
      <c r="C443" s="107"/>
      <c r="D443" s="107"/>
      <c r="E443" s="107"/>
      <c r="F443" s="107"/>
    </row>
    <row r="444" spans="1:6" x14ac:dyDescent="0.25">
      <c r="A444" s="107"/>
      <c r="B444" s="107"/>
      <c r="C444" s="107"/>
      <c r="D444" s="107"/>
      <c r="E444" s="107"/>
      <c r="F444" s="107"/>
    </row>
    <row r="445" spans="1:6" x14ac:dyDescent="0.25">
      <c r="A445" s="107"/>
      <c r="B445" s="107"/>
      <c r="C445" s="107"/>
      <c r="D445" s="107"/>
      <c r="E445" s="107"/>
      <c r="F445" s="107"/>
    </row>
    <row r="446" spans="1:6" x14ac:dyDescent="0.25">
      <c r="A446" s="107"/>
      <c r="B446" s="107"/>
      <c r="C446" s="107"/>
      <c r="D446" s="107"/>
      <c r="E446" s="107"/>
      <c r="F446" s="107"/>
    </row>
    <row r="447" spans="1:6" x14ac:dyDescent="0.25">
      <c r="A447" s="107"/>
      <c r="B447" s="107"/>
      <c r="C447" s="107"/>
      <c r="D447" s="107"/>
      <c r="E447" s="107"/>
      <c r="F447" s="107"/>
    </row>
    <row r="448" spans="1:6" x14ac:dyDescent="0.25">
      <c r="A448" s="107"/>
      <c r="B448" s="107"/>
      <c r="C448" s="107"/>
      <c r="D448" s="107"/>
      <c r="E448" s="107"/>
      <c r="F448" s="107"/>
    </row>
    <row r="449" spans="1:6" x14ac:dyDescent="0.25">
      <c r="A449" s="107"/>
      <c r="B449" s="107"/>
      <c r="C449" s="107"/>
      <c r="D449" s="107"/>
      <c r="E449" s="107"/>
      <c r="F449" s="107"/>
    </row>
    <row r="450" spans="1:6" x14ac:dyDescent="0.25">
      <c r="A450" s="107"/>
      <c r="B450" s="107"/>
      <c r="C450" s="107"/>
      <c r="D450" s="107"/>
      <c r="E450" s="107"/>
      <c r="F450" s="107"/>
    </row>
    <row r="451" spans="1:6" x14ac:dyDescent="0.25">
      <c r="A451" s="107"/>
      <c r="B451" s="107"/>
      <c r="C451" s="107"/>
      <c r="D451" s="107"/>
      <c r="E451" s="107"/>
      <c r="F451" s="107"/>
    </row>
    <row r="452" spans="1:6" x14ac:dyDescent="0.25">
      <c r="A452" s="107"/>
      <c r="B452" s="107"/>
      <c r="C452" s="107"/>
      <c r="D452" s="107"/>
      <c r="E452" s="107"/>
      <c r="F452" s="107"/>
    </row>
    <row r="453" spans="1:6" x14ac:dyDescent="0.25">
      <c r="A453" s="107"/>
      <c r="B453" s="107"/>
      <c r="C453" s="107"/>
      <c r="D453" s="107"/>
      <c r="E453" s="107"/>
      <c r="F453" s="107"/>
    </row>
    <row r="454" spans="1:6" x14ac:dyDescent="0.25">
      <c r="A454" s="107"/>
      <c r="B454" s="107"/>
      <c r="C454" s="107"/>
      <c r="D454" s="107"/>
      <c r="E454" s="107"/>
      <c r="F454" s="107"/>
    </row>
    <row r="455" spans="1:6" x14ac:dyDescent="0.25">
      <c r="A455" s="107"/>
      <c r="B455" s="107"/>
      <c r="C455" s="107"/>
      <c r="D455" s="107"/>
      <c r="E455" s="107"/>
      <c r="F455" s="107"/>
    </row>
    <row r="456" spans="1:6" x14ac:dyDescent="0.25">
      <c r="A456" s="107"/>
      <c r="B456" s="107"/>
      <c r="C456" s="107"/>
      <c r="D456" s="107"/>
      <c r="E456" s="107"/>
      <c r="F456" s="107"/>
    </row>
    <row r="457" spans="1:6" x14ac:dyDescent="0.25">
      <c r="A457" s="107"/>
      <c r="B457" s="107"/>
      <c r="C457" s="107"/>
      <c r="D457" s="107"/>
      <c r="E457" s="107"/>
      <c r="F457" s="107"/>
    </row>
    <row r="458" spans="1:6" x14ac:dyDescent="0.25">
      <c r="A458" s="107"/>
      <c r="B458" s="107"/>
      <c r="C458" s="107"/>
      <c r="D458" s="107"/>
      <c r="E458" s="107"/>
      <c r="F458" s="107"/>
    </row>
    <row r="459" spans="1:6" x14ac:dyDescent="0.25">
      <c r="A459" s="107"/>
      <c r="B459" s="107"/>
      <c r="C459" s="107"/>
      <c r="D459" s="107"/>
      <c r="E459" s="107"/>
      <c r="F459" s="107"/>
    </row>
    <row r="460" spans="1:6" x14ac:dyDescent="0.25">
      <c r="A460" s="107"/>
      <c r="B460" s="107"/>
      <c r="C460" s="107"/>
      <c r="D460" s="107"/>
      <c r="E460" s="107"/>
      <c r="F460" s="107"/>
    </row>
    <row r="461" spans="1:6" x14ac:dyDescent="0.25">
      <c r="A461" s="107"/>
      <c r="B461" s="107"/>
      <c r="C461" s="107"/>
      <c r="D461" s="107"/>
      <c r="E461" s="107"/>
      <c r="F461" s="107"/>
    </row>
    <row r="462" spans="1:6" x14ac:dyDescent="0.25">
      <c r="A462" s="107"/>
      <c r="B462" s="107"/>
      <c r="C462" s="107"/>
      <c r="D462" s="107"/>
      <c r="E462" s="107"/>
      <c r="F462" s="107"/>
    </row>
    <row r="463" spans="1:6" x14ac:dyDescent="0.25">
      <c r="A463" s="107"/>
      <c r="B463" s="107"/>
      <c r="C463" s="107"/>
      <c r="D463" s="107"/>
      <c r="E463" s="107"/>
      <c r="F463" s="107"/>
    </row>
    <row r="464" spans="1:6" x14ac:dyDescent="0.25">
      <c r="A464" s="107"/>
      <c r="B464" s="107"/>
      <c r="C464" s="107"/>
      <c r="D464" s="107"/>
      <c r="E464" s="107"/>
      <c r="F464" s="107"/>
    </row>
    <row r="465" spans="1:6" x14ac:dyDescent="0.25">
      <c r="A465" s="107"/>
      <c r="B465" s="107"/>
      <c r="C465" s="107"/>
      <c r="D465" s="107"/>
      <c r="E465" s="107"/>
      <c r="F465" s="107"/>
    </row>
    <row r="466" spans="1:6" x14ac:dyDescent="0.25">
      <c r="A466" s="107"/>
      <c r="B466" s="107"/>
      <c r="C466" s="107"/>
      <c r="D466" s="107"/>
      <c r="E466" s="107"/>
      <c r="F466" s="107"/>
    </row>
    <row r="467" spans="1:6" x14ac:dyDescent="0.25">
      <c r="A467" s="107"/>
      <c r="B467" s="107"/>
      <c r="C467" s="107"/>
      <c r="D467" s="107"/>
      <c r="E467" s="107"/>
      <c r="F467" s="107"/>
    </row>
    <row r="468" spans="1:6" x14ac:dyDescent="0.25">
      <c r="A468" s="107"/>
      <c r="B468" s="107"/>
      <c r="C468" s="107"/>
      <c r="D468" s="107"/>
      <c r="E468" s="107"/>
      <c r="F468" s="107"/>
    </row>
    <row r="469" spans="1:6" x14ac:dyDescent="0.25">
      <c r="A469" s="107"/>
      <c r="B469" s="107"/>
      <c r="C469" s="107"/>
      <c r="D469" s="107"/>
      <c r="E469" s="107"/>
      <c r="F469" s="107"/>
    </row>
    <row r="470" spans="1:6" x14ac:dyDescent="0.25">
      <c r="A470" s="107"/>
      <c r="B470" s="107"/>
      <c r="C470" s="107"/>
      <c r="D470" s="107"/>
      <c r="E470" s="107"/>
      <c r="F470" s="107"/>
    </row>
    <row r="471" spans="1:6" x14ac:dyDescent="0.25">
      <c r="A471" s="107"/>
      <c r="B471" s="107"/>
      <c r="C471" s="107"/>
      <c r="D471" s="107"/>
      <c r="E471" s="107"/>
      <c r="F471" s="107"/>
    </row>
    <row r="472" spans="1:6" x14ac:dyDescent="0.25">
      <c r="A472" s="107"/>
      <c r="B472" s="107"/>
      <c r="C472" s="107"/>
      <c r="D472" s="107"/>
      <c r="E472" s="107"/>
      <c r="F472" s="107"/>
    </row>
    <row r="473" spans="1:6" x14ac:dyDescent="0.25">
      <c r="A473" s="107"/>
      <c r="B473" s="107"/>
      <c r="C473" s="107"/>
      <c r="D473" s="107"/>
      <c r="E473" s="107"/>
      <c r="F473" s="107"/>
    </row>
    <row r="474" spans="1:6" x14ac:dyDescent="0.25">
      <c r="A474" s="107"/>
      <c r="B474" s="107"/>
      <c r="C474" s="107"/>
      <c r="D474" s="107"/>
      <c r="E474" s="107"/>
      <c r="F474" s="107"/>
    </row>
    <row r="475" spans="1:6" x14ac:dyDescent="0.25">
      <c r="A475" s="107"/>
      <c r="B475" s="107"/>
      <c r="C475" s="107"/>
      <c r="D475" s="107"/>
      <c r="E475" s="107"/>
      <c r="F475" s="107"/>
    </row>
    <row r="476" spans="1:6" x14ac:dyDescent="0.25">
      <c r="A476" s="107"/>
      <c r="B476" s="107"/>
      <c r="C476" s="107"/>
      <c r="D476" s="107"/>
      <c r="E476" s="107"/>
      <c r="F476" s="107"/>
    </row>
    <row r="477" spans="1:6" x14ac:dyDescent="0.25">
      <c r="A477" s="107"/>
      <c r="B477" s="107"/>
      <c r="C477" s="107"/>
      <c r="D477" s="107"/>
      <c r="E477" s="107"/>
      <c r="F477" s="107"/>
    </row>
    <row r="478" spans="1:6" x14ac:dyDescent="0.25">
      <c r="A478" s="107"/>
      <c r="B478" s="107"/>
      <c r="C478" s="107"/>
      <c r="D478" s="107"/>
      <c r="E478" s="107"/>
      <c r="F478" s="107"/>
    </row>
    <row r="479" spans="1:6" x14ac:dyDescent="0.25">
      <c r="A479" s="107"/>
      <c r="B479" s="107"/>
      <c r="C479" s="107"/>
      <c r="D479" s="107"/>
      <c r="E479" s="107"/>
      <c r="F479" s="107"/>
    </row>
    <row r="480" spans="1:6" x14ac:dyDescent="0.25">
      <c r="A480" s="107"/>
      <c r="B480" s="107"/>
      <c r="C480" s="107"/>
      <c r="D480" s="107"/>
      <c r="E480" s="107"/>
      <c r="F480" s="107"/>
    </row>
    <row r="481" spans="1:6" x14ac:dyDescent="0.25">
      <c r="A481" s="107"/>
      <c r="B481" s="107"/>
      <c r="C481" s="107"/>
      <c r="D481" s="107"/>
      <c r="E481" s="107"/>
      <c r="F481" s="107"/>
    </row>
    <row r="482" spans="1:6" x14ac:dyDescent="0.25">
      <c r="A482" s="107"/>
      <c r="B482" s="107"/>
      <c r="C482" s="107"/>
      <c r="D482" s="107"/>
      <c r="E482" s="107"/>
      <c r="F482" s="107"/>
    </row>
    <row r="483" spans="1:6" x14ac:dyDescent="0.25">
      <c r="A483" s="107"/>
      <c r="B483" s="107"/>
      <c r="C483" s="107"/>
      <c r="D483" s="107"/>
      <c r="E483" s="107"/>
      <c r="F483" s="107"/>
    </row>
    <row r="484" spans="1:6" x14ac:dyDescent="0.25">
      <c r="A484" s="107"/>
      <c r="B484" s="107"/>
      <c r="C484" s="107"/>
      <c r="D484" s="107"/>
      <c r="E484" s="107"/>
      <c r="F484" s="107"/>
    </row>
    <row r="485" spans="1:6" x14ac:dyDescent="0.25">
      <c r="A485" s="107"/>
      <c r="B485" s="107"/>
      <c r="C485" s="107"/>
      <c r="D485" s="107"/>
      <c r="E485" s="107"/>
      <c r="F485" s="107"/>
    </row>
    <row r="486" spans="1:6" x14ac:dyDescent="0.25">
      <c r="A486" s="107"/>
      <c r="B486" s="107"/>
      <c r="C486" s="107"/>
      <c r="D486" s="107"/>
      <c r="E486" s="107"/>
      <c r="F486" s="107"/>
    </row>
    <row r="487" spans="1:6" x14ac:dyDescent="0.25">
      <c r="A487" s="107"/>
      <c r="B487" s="107"/>
      <c r="C487" s="107"/>
      <c r="D487" s="107"/>
      <c r="E487" s="107"/>
      <c r="F487" s="107"/>
    </row>
    <row r="488" spans="1:6" x14ac:dyDescent="0.25">
      <c r="A488" s="107"/>
      <c r="B488" s="107"/>
      <c r="C488" s="107"/>
      <c r="D488" s="107"/>
      <c r="E488" s="107"/>
      <c r="F488" s="107"/>
    </row>
    <row r="489" spans="1:6" x14ac:dyDescent="0.25">
      <c r="A489" s="107"/>
      <c r="B489" s="107"/>
      <c r="C489" s="107"/>
      <c r="D489" s="107"/>
      <c r="E489" s="107"/>
      <c r="F489" s="107"/>
    </row>
    <row r="490" spans="1:6" x14ac:dyDescent="0.25">
      <c r="A490" s="107"/>
      <c r="B490" s="107"/>
      <c r="C490" s="107"/>
      <c r="D490" s="107"/>
      <c r="E490" s="107"/>
      <c r="F490" s="107"/>
    </row>
    <row r="491" spans="1:6" x14ac:dyDescent="0.25">
      <c r="A491" s="107"/>
      <c r="B491" s="107"/>
      <c r="C491" s="107"/>
      <c r="D491" s="107"/>
      <c r="E491" s="107"/>
      <c r="F491" s="107"/>
    </row>
    <row r="492" spans="1:6" x14ac:dyDescent="0.25">
      <c r="A492" s="107"/>
      <c r="B492" s="107"/>
      <c r="C492" s="107"/>
      <c r="D492" s="107"/>
      <c r="E492" s="107"/>
      <c r="F492" s="107"/>
    </row>
    <row r="493" spans="1:6" x14ac:dyDescent="0.25">
      <c r="A493" s="107"/>
      <c r="B493" s="107"/>
      <c r="C493" s="107"/>
      <c r="D493" s="107"/>
      <c r="E493" s="107"/>
      <c r="F493" s="107"/>
    </row>
    <row r="494" spans="1:6" x14ac:dyDescent="0.25">
      <c r="A494" s="107"/>
      <c r="B494" s="107"/>
      <c r="C494" s="107"/>
      <c r="D494" s="107"/>
      <c r="E494" s="107"/>
      <c r="F494" s="107"/>
    </row>
    <row r="495" spans="1:6" x14ac:dyDescent="0.25">
      <c r="A495" s="107"/>
      <c r="B495" s="107"/>
      <c r="C495" s="107"/>
      <c r="D495" s="107"/>
      <c r="E495" s="107"/>
      <c r="F495" s="107"/>
    </row>
    <row r="496" spans="1:6" x14ac:dyDescent="0.25">
      <c r="A496" s="107"/>
      <c r="B496" s="107"/>
      <c r="C496" s="107"/>
      <c r="D496" s="107"/>
      <c r="E496" s="107"/>
      <c r="F496" s="107"/>
    </row>
    <row r="497" spans="1:6" x14ac:dyDescent="0.25">
      <c r="A497" s="107"/>
      <c r="B497" s="107"/>
      <c r="C497" s="107"/>
      <c r="D497" s="107"/>
      <c r="E497" s="107"/>
      <c r="F497" s="107"/>
    </row>
    <row r="498" spans="1:6" x14ac:dyDescent="0.25">
      <c r="A498" s="107"/>
      <c r="B498" s="107"/>
      <c r="C498" s="107"/>
      <c r="D498" s="107"/>
      <c r="E498" s="107"/>
      <c r="F498" s="107"/>
    </row>
    <row r="499" spans="1:6" x14ac:dyDescent="0.25">
      <c r="A499" s="107"/>
      <c r="B499" s="107"/>
      <c r="C499" s="107"/>
      <c r="D499" s="107"/>
      <c r="E499" s="107"/>
      <c r="F499" s="107"/>
    </row>
    <row r="500" spans="1:6" x14ac:dyDescent="0.25">
      <c r="A500" s="107"/>
      <c r="B500" s="107"/>
      <c r="C500" s="107"/>
      <c r="D500" s="107"/>
      <c r="E500" s="107"/>
      <c r="F500" s="107"/>
    </row>
    <row r="501" spans="1:6" x14ac:dyDescent="0.25">
      <c r="A501" s="107"/>
      <c r="B501" s="107"/>
      <c r="C501" s="107"/>
      <c r="D501" s="107"/>
      <c r="E501" s="107"/>
      <c r="F501" s="107"/>
    </row>
    <row r="502" spans="1:6" x14ac:dyDescent="0.25">
      <c r="A502" s="107"/>
      <c r="B502" s="107"/>
      <c r="C502" s="107"/>
      <c r="D502" s="107"/>
      <c r="E502" s="107"/>
      <c r="F502" s="107"/>
    </row>
    <row r="503" spans="1:6" x14ac:dyDescent="0.25">
      <c r="A503" s="107"/>
      <c r="B503" s="107"/>
      <c r="C503" s="107"/>
      <c r="D503" s="107"/>
      <c r="E503" s="107"/>
      <c r="F503" s="107"/>
    </row>
    <row r="504" spans="1:6" x14ac:dyDescent="0.25">
      <c r="A504" s="107"/>
      <c r="B504" s="107"/>
      <c r="C504" s="107"/>
      <c r="D504" s="107"/>
      <c r="E504" s="107"/>
      <c r="F504" s="107"/>
    </row>
    <row r="505" spans="1:6" x14ac:dyDescent="0.25">
      <c r="A505" s="107"/>
      <c r="B505" s="107"/>
      <c r="C505" s="107"/>
      <c r="D505" s="107"/>
      <c r="E505" s="107"/>
      <c r="F505" s="107"/>
    </row>
    <row r="506" spans="1:6" x14ac:dyDescent="0.25">
      <c r="A506" s="107"/>
      <c r="B506" s="107"/>
      <c r="C506" s="107"/>
      <c r="D506" s="107"/>
      <c r="E506" s="107"/>
      <c r="F506" s="107"/>
    </row>
    <row r="507" spans="1:6" x14ac:dyDescent="0.25">
      <c r="A507" s="107"/>
      <c r="B507" s="107"/>
      <c r="C507" s="107"/>
      <c r="D507" s="107"/>
      <c r="E507" s="107"/>
      <c r="F507" s="107"/>
    </row>
    <row r="508" spans="1:6" x14ac:dyDescent="0.25">
      <c r="A508" s="107"/>
      <c r="B508" s="107"/>
      <c r="C508" s="107"/>
      <c r="D508" s="107"/>
      <c r="E508" s="107"/>
      <c r="F508" s="107"/>
    </row>
    <row r="509" spans="1:6" x14ac:dyDescent="0.25">
      <c r="A509" s="107"/>
      <c r="B509" s="107"/>
      <c r="C509" s="107"/>
      <c r="D509" s="107"/>
      <c r="E509" s="107"/>
      <c r="F509" s="107"/>
    </row>
    <row r="510" spans="1:6" x14ac:dyDescent="0.25">
      <c r="A510" s="107"/>
      <c r="B510" s="107"/>
      <c r="C510" s="107"/>
      <c r="D510" s="107"/>
      <c r="E510" s="107"/>
      <c r="F510" s="107"/>
    </row>
    <row r="511" spans="1:6" x14ac:dyDescent="0.25">
      <c r="A511" s="107"/>
      <c r="B511" s="107"/>
      <c r="C511" s="107"/>
      <c r="D511" s="107"/>
      <c r="E511" s="107"/>
      <c r="F511" s="107"/>
    </row>
    <row r="512" spans="1:6" x14ac:dyDescent="0.25">
      <c r="A512" s="107"/>
      <c r="B512" s="107"/>
      <c r="C512" s="107"/>
      <c r="D512" s="107"/>
      <c r="E512" s="107"/>
      <c r="F512" s="107"/>
    </row>
    <row r="513" spans="1:6" x14ac:dyDescent="0.25">
      <c r="A513" s="107"/>
      <c r="B513" s="107"/>
      <c r="C513" s="107"/>
      <c r="D513" s="107"/>
      <c r="E513" s="107"/>
      <c r="F513" s="107"/>
    </row>
    <row r="514" spans="1:6" x14ac:dyDescent="0.25">
      <c r="A514" s="107"/>
      <c r="B514" s="107"/>
      <c r="C514" s="107"/>
      <c r="D514" s="107"/>
      <c r="E514" s="107"/>
      <c r="F514" s="107"/>
    </row>
    <row r="515" spans="1:6" x14ac:dyDescent="0.25">
      <c r="A515" s="107"/>
      <c r="B515" s="107"/>
      <c r="C515" s="107"/>
      <c r="D515" s="107"/>
      <c r="E515" s="107"/>
      <c r="F515" s="107"/>
    </row>
    <row r="516" spans="1:6" x14ac:dyDescent="0.25">
      <c r="A516" s="107"/>
      <c r="B516" s="107"/>
      <c r="C516" s="107"/>
      <c r="D516" s="107"/>
      <c r="E516" s="107"/>
      <c r="F516" s="107"/>
    </row>
    <row r="517" spans="1:6" x14ac:dyDescent="0.25">
      <c r="A517" s="107"/>
      <c r="B517" s="107"/>
      <c r="C517" s="107"/>
      <c r="D517" s="107"/>
      <c r="E517" s="107"/>
      <c r="F517" s="107"/>
    </row>
    <row r="518" spans="1:6" x14ac:dyDescent="0.25">
      <c r="A518" s="107"/>
      <c r="B518" s="107"/>
      <c r="C518" s="107"/>
      <c r="D518" s="107"/>
      <c r="E518" s="107"/>
      <c r="F518" s="107"/>
    </row>
    <row r="519" spans="1:6" x14ac:dyDescent="0.25">
      <c r="A519" s="107"/>
      <c r="B519" s="107"/>
      <c r="C519" s="107"/>
      <c r="D519" s="107"/>
      <c r="E519" s="107"/>
      <c r="F519" s="107"/>
    </row>
    <row r="520" spans="1:6" x14ac:dyDescent="0.25">
      <c r="A520" s="107"/>
      <c r="B520" s="107"/>
      <c r="C520" s="107"/>
      <c r="D520" s="107"/>
      <c r="E520" s="107"/>
      <c r="F520" s="107"/>
    </row>
    <row r="521" spans="1:6" x14ac:dyDescent="0.25">
      <c r="A521" s="107"/>
      <c r="B521" s="107"/>
      <c r="C521" s="107"/>
      <c r="D521" s="107"/>
      <c r="E521" s="107"/>
      <c r="F521" s="107"/>
    </row>
    <row r="522" spans="1:6" x14ac:dyDescent="0.25">
      <c r="A522" s="107"/>
      <c r="B522" s="107"/>
      <c r="C522" s="107"/>
      <c r="D522" s="107"/>
      <c r="E522" s="107"/>
      <c r="F522" s="107"/>
    </row>
    <row r="523" spans="1:6" x14ac:dyDescent="0.25">
      <c r="A523" s="107"/>
      <c r="B523" s="107"/>
      <c r="C523" s="107"/>
      <c r="D523" s="107"/>
      <c r="E523" s="107"/>
      <c r="F523" s="107"/>
    </row>
    <row r="524" spans="1:6" x14ac:dyDescent="0.25">
      <c r="A524" s="107"/>
      <c r="B524" s="107"/>
      <c r="C524" s="107"/>
      <c r="D524" s="107"/>
      <c r="E524" s="107"/>
      <c r="F524" s="107"/>
    </row>
    <row r="525" spans="1:6" x14ac:dyDescent="0.25">
      <c r="A525" s="107"/>
      <c r="B525" s="107"/>
      <c r="C525" s="107"/>
      <c r="D525" s="107"/>
      <c r="E525" s="107"/>
      <c r="F525" s="107"/>
    </row>
    <row r="526" spans="1:6" x14ac:dyDescent="0.25">
      <c r="A526" s="107"/>
      <c r="B526" s="107"/>
      <c r="C526" s="107"/>
      <c r="D526" s="107"/>
      <c r="E526" s="107"/>
      <c r="F526" s="107"/>
    </row>
    <row r="527" spans="1:6" x14ac:dyDescent="0.25">
      <c r="A527" s="107"/>
      <c r="B527" s="107"/>
      <c r="C527" s="107"/>
      <c r="D527" s="107"/>
      <c r="E527" s="107"/>
      <c r="F527" s="107"/>
    </row>
    <row r="528" spans="1:6" x14ac:dyDescent="0.25">
      <c r="A528" s="107"/>
      <c r="B528" s="107"/>
      <c r="C528" s="107"/>
      <c r="D528" s="107"/>
      <c r="E528" s="107"/>
      <c r="F528" s="107"/>
    </row>
    <row r="529" spans="1:6" x14ac:dyDescent="0.25">
      <c r="A529" s="107"/>
      <c r="B529" s="107"/>
      <c r="C529" s="107"/>
      <c r="D529" s="107"/>
      <c r="E529" s="107"/>
      <c r="F529" s="107"/>
    </row>
    <row r="530" spans="1:6" x14ac:dyDescent="0.25">
      <c r="A530" s="107"/>
      <c r="B530" s="107"/>
      <c r="C530" s="107"/>
      <c r="D530" s="107"/>
      <c r="E530" s="107"/>
      <c r="F530" s="107"/>
    </row>
    <row r="531" spans="1:6" x14ac:dyDescent="0.25">
      <c r="A531" s="107"/>
      <c r="B531" s="107"/>
      <c r="C531" s="107"/>
      <c r="D531" s="107"/>
      <c r="E531" s="107"/>
      <c r="F531" s="107"/>
    </row>
    <row r="532" spans="1:6" x14ac:dyDescent="0.25">
      <c r="A532" s="107"/>
      <c r="B532" s="107"/>
      <c r="C532" s="107"/>
      <c r="D532" s="107"/>
      <c r="E532" s="107"/>
      <c r="F532" s="107"/>
    </row>
    <row r="533" spans="1:6" x14ac:dyDescent="0.25">
      <c r="A533" s="107"/>
      <c r="B533" s="107"/>
      <c r="C533" s="107"/>
      <c r="D533" s="107"/>
      <c r="E533" s="107"/>
      <c r="F533" s="107"/>
    </row>
    <row r="534" spans="1:6" x14ac:dyDescent="0.25">
      <c r="A534" s="107"/>
      <c r="B534" s="107"/>
      <c r="C534" s="107"/>
      <c r="D534" s="107"/>
      <c r="E534" s="107"/>
      <c r="F534" s="107"/>
    </row>
    <row r="535" spans="1:6" x14ac:dyDescent="0.25">
      <c r="A535" s="107"/>
      <c r="B535" s="107"/>
      <c r="C535" s="107"/>
      <c r="D535" s="107"/>
      <c r="E535" s="107"/>
      <c r="F535" s="107"/>
    </row>
    <row r="536" spans="1:6" x14ac:dyDescent="0.25">
      <c r="A536" s="107"/>
      <c r="B536" s="107"/>
      <c r="C536" s="107"/>
      <c r="D536" s="107"/>
      <c r="E536" s="107"/>
      <c r="F536" s="107"/>
    </row>
    <row r="537" spans="1:6" x14ac:dyDescent="0.25">
      <c r="A537" s="107"/>
      <c r="B537" s="107"/>
      <c r="C537" s="107"/>
      <c r="D537" s="107"/>
      <c r="E537" s="107"/>
      <c r="F537" s="107"/>
    </row>
    <row r="538" spans="1:6" x14ac:dyDescent="0.25">
      <c r="A538" s="107"/>
      <c r="B538" s="107"/>
      <c r="C538" s="107"/>
      <c r="D538" s="107"/>
      <c r="E538" s="107"/>
      <c r="F538" s="107"/>
    </row>
    <row r="539" spans="1:6" x14ac:dyDescent="0.25">
      <c r="A539" s="107"/>
      <c r="B539" s="107"/>
      <c r="C539" s="107"/>
      <c r="D539" s="107"/>
      <c r="E539" s="107"/>
      <c r="F539" s="107"/>
    </row>
    <row r="540" spans="1:6" x14ac:dyDescent="0.25">
      <c r="A540" s="107"/>
      <c r="B540" s="107"/>
      <c r="C540" s="107"/>
      <c r="D540" s="107"/>
      <c r="E540" s="107"/>
      <c r="F540" s="107"/>
    </row>
    <row r="541" spans="1:6" x14ac:dyDescent="0.25">
      <c r="A541" s="107"/>
      <c r="B541" s="107"/>
      <c r="C541" s="107"/>
      <c r="D541" s="107"/>
      <c r="E541" s="107"/>
      <c r="F541" s="107"/>
    </row>
    <row r="542" spans="1:6" x14ac:dyDescent="0.25">
      <c r="A542" s="107"/>
      <c r="B542" s="107"/>
      <c r="C542" s="107"/>
      <c r="D542" s="107"/>
      <c r="E542" s="107"/>
      <c r="F542" s="107"/>
    </row>
    <row r="543" spans="1:6" x14ac:dyDescent="0.25">
      <c r="A543" s="107"/>
      <c r="B543" s="107"/>
      <c r="C543" s="107"/>
      <c r="D543" s="107"/>
      <c r="E543" s="107"/>
      <c r="F543" s="107"/>
    </row>
    <row r="544" spans="1:6" x14ac:dyDescent="0.25">
      <c r="A544" s="107"/>
      <c r="B544" s="107"/>
      <c r="C544" s="107"/>
      <c r="D544" s="107"/>
      <c r="E544" s="107"/>
      <c r="F544" s="107"/>
    </row>
    <row r="545" spans="1:6" x14ac:dyDescent="0.25">
      <c r="A545" s="107"/>
      <c r="B545" s="107"/>
      <c r="C545" s="107"/>
      <c r="D545" s="107"/>
      <c r="E545" s="107"/>
      <c r="F545" s="107"/>
    </row>
    <row r="546" spans="1:6" x14ac:dyDescent="0.25">
      <c r="A546" s="107"/>
      <c r="B546" s="107"/>
      <c r="C546" s="107"/>
      <c r="D546" s="107"/>
      <c r="E546" s="107"/>
      <c r="F546" s="107"/>
    </row>
    <row r="547" spans="1:6" x14ac:dyDescent="0.25">
      <c r="A547" s="107"/>
      <c r="B547" s="107"/>
      <c r="C547" s="107"/>
      <c r="D547" s="107"/>
      <c r="E547" s="107"/>
      <c r="F547" s="107"/>
    </row>
    <row r="548" spans="1:6" x14ac:dyDescent="0.25">
      <c r="A548" s="107"/>
      <c r="B548" s="107"/>
      <c r="C548" s="107"/>
      <c r="D548" s="107"/>
      <c r="E548" s="107"/>
      <c r="F548" s="107"/>
    </row>
    <row r="549" spans="1:6" x14ac:dyDescent="0.25">
      <c r="A549" s="107"/>
      <c r="B549" s="107"/>
      <c r="C549" s="107"/>
      <c r="D549" s="107"/>
      <c r="E549" s="107"/>
      <c r="F549" s="107"/>
    </row>
    <row r="550" spans="1:6" x14ac:dyDescent="0.25">
      <c r="A550" s="107"/>
      <c r="B550" s="107"/>
      <c r="C550" s="107"/>
      <c r="D550" s="107"/>
      <c r="E550" s="107"/>
      <c r="F550" s="107"/>
    </row>
    <row r="551" spans="1:6" x14ac:dyDescent="0.25">
      <c r="A551" s="107"/>
      <c r="B551" s="107"/>
      <c r="C551" s="107"/>
      <c r="D551" s="107"/>
      <c r="E551" s="107"/>
      <c r="F551" s="107"/>
    </row>
    <row r="552" spans="1:6" x14ac:dyDescent="0.25">
      <c r="A552" s="107"/>
      <c r="B552" s="107"/>
      <c r="C552" s="107"/>
      <c r="D552" s="107"/>
      <c r="E552" s="107"/>
      <c r="F552" s="107"/>
    </row>
    <row r="553" spans="1:6" x14ac:dyDescent="0.25">
      <c r="A553" s="107"/>
      <c r="B553" s="107"/>
      <c r="C553" s="107"/>
      <c r="D553" s="107"/>
      <c r="E553" s="107"/>
      <c r="F553" s="107"/>
    </row>
    <row r="554" spans="1:6" x14ac:dyDescent="0.25">
      <c r="A554" s="107"/>
      <c r="B554" s="107"/>
      <c r="C554" s="107"/>
      <c r="D554" s="107"/>
      <c r="E554" s="107"/>
      <c r="F554" s="107"/>
    </row>
    <row r="555" spans="1:6" x14ac:dyDescent="0.25">
      <c r="A555" s="107"/>
      <c r="B555" s="107"/>
      <c r="C555" s="107"/>
      <c r="D555" s="107"/>
      <c r="E555" s="107"/>
      <c r="F555" s="107"/>
    </row>
    <row r="556" spans="1:6" x14ac:dyDescent="0.25">
      <c r="A556" s="107"/>
      <c r="B556" s="107"/>
      <c r="C556" s="107"/>
      <c r="D556" s="107"/>
      <c r="E556" s="107"/>
      <c r="F556" s="107"/>
    </row>
    <row r="557" spans="1:6" x14ac:dyDescent="0.25">
      <c r="A557" s="107"/>
      <c r="B557" s="107"/>
      <c r="C557" s="107"/>
      <c r="D557" s="107"/>
      <c r="E557" s="107"/>
      <c r="F557" s="107"/>
    </row>
    <row r="558" spans="1:6" x14ac:dyDescent="0.25">
      <c r="A558" s="107"/>
      <c r="B558" s="107"/>
      <c r="C558" s="107"/>
      <c r="D558" s="107"/>
      <c r="E558" s="107"/>
      <c r="F558" s="107"/>
    </row>
    <row r="559" spans="1:6" x14ac:dyDescent="0.25">
      <c r="A559" s="107"/>
      <c r="B559" s="107"/>
      <c r="C559" s="107"/>
      <c r="D559" s="107"/>
      <c r="E559" s="107"/>
      <c r="F559" s="107"/>
    </row>
    <row r="560" spans="1:6" x14ac:dyDescent="0.25">
      <c r="A560" s="107"/>
      <c r="B560" s="107"/>
      <c r="C560" s="107"/>
      <c r="D560" s="107"/>
      <c r="E560" s="107"/>
      <c r="F560" s="107"/>
    </row>
    <row r="561" spans="1:6" x14ac:dyDescent="0.25">
      <c r="A561" s="107"/>
      <c r="B561" s="107"/>
      <c r="C561" s="107"/>
      <c r="D561" s="107"/>
      <c r="E561" s="107"/>
      <c r="F561" s="107"/>
    </row>
    <row r="562" spans="1:6" x14ac:dyDescent="0.25">
      <c r="A562" s="107"/>
      <c r="B562" s="107"/>
      <c r="C562" s="107"/>
      <c r="D562" s="107"/>
      <c r="E562" s="107"/>
      <c r="F562" s="107"/>
    </row>
    <row r="563" spans="1:6" x14ac:dyDescent="0.25">
      <c r="A563" s="107"/>
      <c r="B563" s="107"/>
      <c r="C563" s="107"/>
      <c r="D563" s="107"/>
      <c r="E563" s="107"/>
      <c r="F563" s="107"/>
    </row>
    <row r="564" spans="1:6" x14ac:dyDescent="0.25">
      <c r="A564" s="107"/>
      <c r="B564" s="107"/>
      <c r="C564" s="107"/>
      <c r="D564" s="107"/>
      <c r="E564" s="107"/>
      <c r="F564" s="107"/>
    </row>
    <row r="565" spans="1:6" x14ac:dyDescent="0.25">
      <c r="A565" s="107"/>
      <c r="B565" s="107"/>
      <c r="C565" s="107"/>
      <c r="D565" s="107"/>
      <c r="E565" s="107"/>
      <c r="F565" s="107"/>
    </row>
    <row r="566" spans="1:6" x14ac:dyDescent="0.25">
      <c r="A566" s="107"/>
      <c r="B566" s="107"/>
      <c r="C566" s="107"/>
      <c r="D566" s="107"/>
      <c r="E566" s="107"/>
      <c r="F566" s="107"/>
    </row>
    <row r="567" spans="1:6" x14ac:dyDescent="0.25">
      <c r="A567" s="107"/>
      <c r="B567" s="107"/>
      <c r="C567" s="107"/>
      <c r="D567" s="107"/>
      <c r="E567" s="107"/>
      <c r="F567" s="107"/>
    </row>
    <row r="568" spans="1:6" x14ac:dyDescent="0.25">
      <c r="A568" s="107"/>
      <c r="B568" s="107"/>
      <c r="C568" s="107"/>
      <c r="D568" s="107"/>
      <c r="E568" s="107"/>
      <c r="F568" s="107"/>
    </row>
    <row r="569" spans="1:6" x14ac:dyDescent="0.25">
      <c r="A569" s="107"/>
      <c r="B569" s="107"/>
      <c r="C569" s="107"/>
      <c r="D569" s="107"/>
      <c r="E569" s="107"/>
      <c r="F569" s="107"/>
    </row>
    <row r="570" spans="1:6" x14ac:dyDescent="0.25">
      <c r="A570" s="107"/>
      <c r="B570" s="107"/>
      <c r="C570" s="107"/>
      <c r="D570" s="107"/>
      <c r="E570" s="107"/>
      <c r="F570" s="107"/>
    </row>
    <row r="571" spans="1:6" x14ac:dyDescent="0.25">
      <c r="A571" s="107"/>
      <c r="B571" s="107"/>
      <c r="C571" s="107"/>
      <c r="D571" s="107"/>
      <c r="E571" s="107"/>
      <c r="F571" s="107"/>
    </row>
    <row r="572" spans="1:6" x14ac:dyDescent="0.25">
      <c r="A572" s="107"/>
      <c r="B572" s="107"/>
      <c r="C572" s="107"/>
      <c r="D572" s="107"/>
      <c r="E572" s="107"/>
      <c r="F572" s="107"/>
    </row>
    <row r="573" spans="1:6" x14ac:dyDescent="0.25">
      <c r="A573" s="107"/>
      <c r="B573" s="107"/>
      <c r="C573" s="107"/>
      <c r="D573" s="107"/>
      <c r="E573" s="107"/>
      <c r="F573" s="107"/>
    </row>
    <row r="574" spans="1:6" x14ac:dyDescent="0.25">
      <c r="A574" s="107"/>
      <c r="B574" s="107"/>
      <c r="C574" s="107"/>
      <c r="D574" s="107"/>
      <c r="E574" s="107"/>
      <c r="F574" s="107"/>
    </row>
    <row r="575" spans="1:6" x14ac:dyDescent="0.25">
      <c r="A575" s="107"/>
      <c r="B575" s="107"/>
      <c r="C575" s="107"/>
      <c r="D575" s="107"/>
      <c r="E575" s="107"/>
      <c r="F575" s="107"/>
    </row>
    <row r="576" spans="1:6" x14ac:dyDescent="0.25">
      <c r="A576" s="107"/>
      <c r="B576" s="107"/>
      <c r="C576" s="107"/>
      <c r="D576" s="107"/>
      <c r="E576" s="107"/>
      <c r="F576" s="107"/>
    </row>
    <row r="577" spans="1:6" x14ac:dyDescent="0.25">
      <c r="A577" s="107"/>
      <c r="B577" s="107"/>
      <c r="C577" s="107"/>
      <c r="D577" s="107"/>
      <c r="E577" s="107"/>
      <c r="F577" s="107"/>
    </row>
    <row r="578" spans="1:6" x14ac:dyDescent="0.25">
      <c r="A578" s="107"/>
      <c r="B578" s="107"/>
      <c r="C578" s="107"/>
      <c r="D578" s="107"/>
      <c r="E578" s="107"/>
      <c r="F578" s="107"/>
    </row>
    <row r="579" spans="1:6" x14ac:dyDescent="0.25">
      <c r="A579" s="107"/>
      <c r="B579" s="107"/>
      <c r="C579" s="107"/>
      <c r="D579" s="107"/>
      <c r="E579" s="107"/>
      <c r="F579" s="107"/>
    </row>
    <row r="580" spans="1:6" x14ac:dyDescent="0.25">
      <c r="A580" s="107"/>
      <c r="B580" s="107"/>
      <c r="C580" s="107"/>
      <c r="D580" s="107"/>
      <c r="E580" s="107"/>
      <c r="F580" s="107"/>
    </row>
    <row r="581" spans="1:6" x14ac:dyDescent="0.25">
      <c r="A581" s="107"/>
      <c r="B581" s="107"/>
      <c r="C581" s="107"/>
      <c r="D581" s="107"/>
      <c r="E581" s="107"/>
      <c r="F581" s="107"/>
    </row>
    <row r="582" spans="1:6" x14ac:dyDescent="0.25">
      <c r="A582" s="107"/>
      <c r="B582" s="107"/>
      <c r="C582" s="107"/>
      <c r="D582" s="107"/>
      <c r="E582" s="107"/>
      <c r="F582" s="107"/>
    </row>
    <row r="583" spans="1:6" x14ac:dyDescent="0.25">
      <c r="A583" s="107"/>
      <c r="B583" s="107"/>
      <c r="C583" s="107"/>
      <c r="D583" s="107"/>
      <c r="E583" s="107"/>
      <c r="F583" s="107"/>
    </row>
    <row r="584" spans="1:6" x14ac:dyDescent="0.25">
      <c r="A584" s="107"/>
      <c r="B584" s="107"/>
      <c r="C584" s="107"/>
      <c r="D584" s="107"/>
      <c r="E584" s="107"/>
      <c r="F584" s="107"/>
    </row>
    <row r="585" spans="1:6" x14ac:dyDescent="0.25">
      <c r="A585" s="107"/>
      <c r="B585" s="107"/>
      <c r="C585" s="107"/>
      <c r="D585" s="107"/>
      <c r="E585" s="107"/>
      <c r="F585" s="107"/>
    </row>
    <row r="586" spans="1:6" x14ac:dyDescent="0.25">
      <c r="A586" s="107"/>
      <c r="B586" s="107"/>
      <c r="C586" s="107"/>
      <c r="D586" s="107"/>
      <c r="E586" s="107"/>
      <c r="F586" s="107"/>
    </row>
    <row r="587" spans="1:6" x14ac:dyDescent="0.25">
      <c r="A587" s="107"/>
      <c r="B587" s="107"/>
      <c r="C587" s="107"/>
      <c r="D587" s="107"/>
      <c r="E587" s="107"/>
      <c r="F587" s="107"/>
    </row>
    <row r="588" spans="1:6" x14ac:dyDescent="0.25">
      <c r="A588" s="107"/>
      <c r="B588" s="107"/>
      <c r="C588" s="107"/>
      <c r="D588" s="107"/>
      <c r="E588" s="107"/>
      <c r="F588" s="107"/>
    </row>
    <row r="589" spans="1:6" x14ac:dyDescent="0.25">
      <c r="A589" s="107"/>
      <c r="B589" s="107"/>
      <c r="C589" s="107"/>
      <c r="D589" s="107"/>
      <c r="E589" s="107"/>
      <c r="F589" s="107"/>
    </row>
    <row r="590" spans="1:6" x14ac:dyDescent="0.25">
      <c r="A590" s="107"/>
      <c r="B590" s="107"/>
      <c r="C590" s="107"/>
      <c r="D590" s="107"/>
      <c r="E590" s="107"/>
      <c r="F590" s="107"/>
    </row>
    <row r="591" spans="1:6" x14ac:dyDescent="0.25">
      <c r="A591" s="107"/>
      <c r="B591" s="107"/>
      <c r="C591" s="107"/>
      <c r="D591" s="107"/>
      <c r="E591" s="107"/>
      <c r="F591" s="107"/>
    </row>
    <row r="592" spans="1:6" x14ac:dyDescent="0.25">
      <c r="A592" s="107"/>
      <c r="B592" s="107"/>
      <c r="C592" s="107"/>
      <c r="D592" s="107"/>
      <c r="E592" s="107"/>
      <c r="F592" s="107"/>
    </row>
    <row r="593" spans="1:6" x14ac:dyDescent="0.25">
      <c r="A593" s="107"/>
      <c r="B593" s="107"/>
      <c r="C593" s="107"/>
      <c r="D593" s="107"/>
      <c r="E593" s="107"/>
      <c r="F593" s="107"/>
    </row>
    <row r="594" spans="1:6" x14ac:dyDescent="0.25">
      <c r="A594" s="107"/>
      <c r="B594" s="107"/>
      <c r="C594" s="107"/>
      <c r="D594" s="107"/>
      <c r="E594" s="107"/>
      <c r="F594" s="107"/>
    </row>
    <row r="595" spans="1:6" x14ac:dyDescent="0.25">
      <c r="A595" s="107"/>
      <c r="B595" s="107"/>
      <c r="C595" s="107"/>
      <c r="D595" s="107"/>
      <c r="E595" s="107"/>
      <c r="F595" s="107"/>
    </row>
    <row r="596" spans="1:6" x14ac:dyDescent="0.25">
      <c r="A596" s="107"/>
      <c r="B596" s="107"/>
      <c r="C596" s="107"/>
      <c r="D596" s="107"/>
      <c r="E596" s="107"/>
      <c r="F596" s="107"/>
    </row>
    <row r="597" spans="1:6" x14ac:dyDescent="0.25">
      <c r="A597" s="107"/>
      <c r="B597" s="107"/>
      <c r="C597" s="107"/>
      <c r="D597" s="107"/>
      <c r="E597" s="107"/>
      <c r="F597" s="107"/>
    </row>
    <row r="598" spans="1:6" x14ac:dyDescent="0.25">
      <c r="A598" s="107"/>
      <c r="B598" s="107"/>
      <c r="C598" s="107"/>
      <c r="D598" s="107"/>
      <c r="E598" s="107"/>
      <c r="F598" s="107"/>
    </row>
    <row r="599" spans="1:6" x14ac:dyDescent="0.25">
      <c r="A599" s="107"/>
      <c r="B599" s="107"/>
      <c r="C599" s="107"/>
      <c r="D599" s="107"/>
      <c r="E599" s="107"/>
      <c r="F599" s="107"/>
    </row>
    <row r="600" spans="1:6" x14ac:dyDescent="0.25">
      <c r="A600" s="107"/>
      <c r="B600" s="107"/>
      <c r="C600" s="107"/>
      <c r="D600" s="107"/>
      <c r="E600" s="107"/>
      <c r="F600" s="107"/>
    </row>
    <row r="601" spans="1:6" x14ac:dyDescent="0.25">
      <c r="A601" s="107"/>
      <c r="B601" s="107"/>
      <c r="C601" s="107"/>
      <c r="D601" s="107"/>
      <c r="E601" s="107"/>
      <c r="F601" s="107"/>
    </row>
    <row r="602" spans="1:6" x14ac:dyDescent="0.25">
      <c r="A602" s="107"/>
      <c r="B602" s="107"/>
      <c r="C602" s="107"/>
      <c r="D602" s="107"/>
      <c r="E602" s="107"/>
      <c r="F602" s="107"/>
    </row>
    <row r="603" spans="1:6" x14ac:dyDescent="0.25">
      <c r="A603" s="107"/>
      <c r="B603" s="107"/>
      <c r="C603" s="107"/>
      <c r="D603" s="107"/>
      <c r="E603" s="107"/>
      <c r="F603" s="107"/>
    </row>
    <row r="604" spans="1:6" x14ac:dyDescent="0.25">
      <c r="A604" s="107"/>
      <c r="B604" s="107"/>
      <c r="C604" s="107"/>
      <c r="D604" s="107"/>
      <c r="E604" s="107"/>
      <c r="F604" s="107"/>
    </row>
    <row r="605" spans="1:6" x14ac:dyDescent="0.25">
      <c r="A605" s="107"/>
      <c r="B605" s="107"/>
      <c r="C605" s="107"/>
      <c r="D605" s="107"/>
      <c r="E605" s="107"/>
      <c r="F605" s="107"/>
    </row>
    <row r="606" spans="1:6" x14ac:dyDescent="0.25">
      <c r="A606" s="107"/>
      <c r="B606" s="107"/>
      <c r="C606" s="107"/>
      <c r="D606" s="107"/>
      <c r="E606" s="107"/>
      <c r="F606" s="107"/>
    </row>
    <row r="607" spans="1:6" x14ac:dyDescent="0.25">
      <c r="A607" s="107"/>
      <c r="B607" s="107"/>
      <c r="C607" s="107"/>
      <c r="D607" s="107"/>
      <c r="E607" s="107"/>
      <c r="F607" s="107"/>
    </row>
    <row r="608" spans="1:6" x14ac:dyDescent="0.25">
      <c r="A608" s="107"/>
      <c r="B608" s="107"/>
      <c r="C608" s="107"/>
      <c r="D608" s="107"/>
      <c r="E608" s="107"/>
      <c r="F608" s="107"/>
    </row>
    <row r="609" spans="1:6" x14ac:dyDescent="0.25">
      <c r="A609" s="107"/>
      <c r="B609" s="107"/>
      <c r="C609" s="107"/>
      <c r="D609" s="107"/>
      <c r="E609" s="107"/>
      <c r="F609" s="107"/>
    </row>
    <row r="610" spans="1:6" x14ac:dyDescent="0.25">
      <c r="A610" s="107"/>
      <c r="B610" s="107"/>
      <c r="C610" s="107"/>
      <c r="D610" s="107"/>
      <c r="E610" s="107"/>
      <c r="F610" s="107"/>
    </row>
    <row r="611" spans="1:6" x14ac:dyDescent="0.25">
      <c r="A611" s="107"/>
      <c r="B611" s="107"/>
      <c r="C611" s="107"/>
      <c r="D611" s="107"/>
      <c r="E611" s="107"/>
      <c r="F611" s="107"/>
    </row>
    <row r="612" spans="1:6" x14ac:dyDescent="0.25">
      <c r="A612" s="107"/>
      <c r="B612" s="107"/>
      <c r="C612" s="107"/>
      <c r="D612" s="107"/>
      <c r="E612" s="107"/>
      <c r="F612" s="107"/>
    </row>
    <row r="613" spans="1:6" x14ac:dyDescent="0.25">
      <c r="A613" s="107"/>
      <c r="B613" s="107"/>
      <c r="C613" s="107"/>
      <c r="D613" s="107"/>
      <c r="E613" s="107"/>
      <c r="F613" s="107"/>
    </row>
    <row r="614" spans="1:6" x14ac:dyDescent="0.25">
      <c r="A614" s="107"/>
      <c r="B614" s="107"/>
      <c r="C614" s="107"/>
      <c r="D614" s="107"/>
      <c r="E614" s="107"/>
      <c r="F614" s="107"/>
    </row>
    <row r="615" spans="1:6" x14ac:dyDescent="0.25">
      <c r="A615" s="107"/>
      <c r="B615" s="107"/>
      <c r="C615" s="107"/>
      <c r="D615" s="107"/>
      <c r="E615" s="107"/>
      <c r="F615" s="107"/>
    </row>
    <row r="616" spans="1:6" x14ac:dyDescent="0.25">
      <c r="A616" s="107"/>
      <c r="B616" s="107"/>
      <c r="C616" s="107"/>
      <c r="D616" s="107"/>
      <c r="E616" s="107"/>
      <c r="F616" s="107"/>
    </row>
    <row r="617" spans="1:6" x14ac:dyDescent="0.25">
      <c r="A617" s="107"/>
      <c r="B617" s="107"/>
      <c r="C617" s="107"/>
      <c r="D617" s="107"/>
      <c r="E617" s="107"/>
      <c r="F617" s="107"/>
    </row>
    <row r="618" spans="1:6" x14ac:dyDescent="0.25">
      <c r="A618" s="107"/>
      <c r="B618" s="107"/>
      <c r="C618" s="107"/>
      <c r="D618" s="107"/>
      <c r="E618" s="107"/>
      <c r="F618" s="107"/>
    </row>
    <row r="619" spans="1:6" x14ac:dyDescent="0.25">
      <c r="A619" s="107"/>
      <c r="B619" s="107"/>
      <c r="C619" s="107"/>
      <c r="D619" s="107"/>
      <c r="E619" s="107"/>
      <c r="F619" s="107"/>
    </row>
    <row r="620" spans="1:6" x14ac:dyDescent="0.25">
      <c r="A620" s="107"/>
      <c r="B620" s="107"/>
      <c r="C620" s="107"/>
      <c r="D620" s="107"/>
      <c r="E620" s="107"/>
      <c r="F620" s="107"/>
    </row>
    <row r="621" spans="1:6" x14ac:dyDescent="0.25">
      <c r="A621" s="107"/>
      <c r="B621" s="107"/>
      <c r="C621" s="107"/>
      <c r="D621" s="107"/>
      <c r="E621" s="107"/>
      <c r="F621" s="107"/>
    </row>
    <row r="622" spans="1:6" x14ac:dyDescent="0.25">
      <c r="A622" s="107"/>
      <c r="B622" s="107"/>
      <c r="C622" s="107"/>
      <c r="D622" s="107"/>
      <c r="E622" s="107"/>
      <c r="F622" s="107"/>
    </row>
    <row r="623" spans="1:6" x14ac:dyDescent="0.25">
      <c r="A623" s="107"/>
      <c r="B623" s="107"/>
      <c r="C623" s="107"/>
      <c r="D623" s="107"/>
      <c r="E623" s="107"/>
      <c r="F623" s="107"/>
    </row>
    <row r="624" spans="1:6" x14ac:dyDescent="0.25">
      <c r="A624" s="107"/>
      <c r="B624" s="107"/>
      <c r="C624" s="107"/>
      <c r="D624" s="107"/>
      <c r="E624" s="107"/>
      <c r="F624" s="107"/>
    </row>
    <row r="625" spans="1:6" x14ac:dyDescent="0.25">
      <c r="A625" s="107"/>
      <c r="B625" s="107"/>
      <c r="C625" s="107"/>
      <c r="D625" s="107"/>
      <c r="E625" s="107"/>
      <c r="F625" s="107"/>
    </row>
    <row r="626" spans="1:6" x14ac:dyDescent="0.25">
      <c r="A626" s="107"/>
      <c r="B626" s="107"/>
      <c r="C626" s="107"/>
      <c r="D626" s="107"/>
      <c r="E626" s="107"/>
      <c r="F626" s="107"/>
    </row>
    <row r="627" spans="1:6" x14ac:dyDescent="0.25">
      <c r="A627" s="107"/>
      <c r="B627" s="107"/>
      <c r="C627" s="107"/>
      <c r="D627" s="107"/>
      <c r="E627" s="107"/>
      <c r="F627" s="107"/>
    </row>
    <row r="628" spans="1:6" x14ac:dyDescent="0.25">
      <c r="A628" s="107"/>
      <c r="B628" s="107"/>
      <c r="C628" s="107"/>
      <c r="D628" s="107"/>
      <c r="E628" s="107"/>
      <c r="F628" s="107"/>
    </row>
    <row r="629" spans="1:6" x14ac:dyDescent="0.25">
      <c r="A629" s="107"/>
      <c r="B629" s="107"/>
      <c r="C629" s="107"/>
      <c r="D629" s="107"/>
      <c r="E629" s="107"/>
      <c r="F629" s="107"/>
    </row>
    <row r="630" spans="1:6" x14ac:dyDescent="0.25">
      <c r="A630" s="107"/>
      <c r="B630" s="107"/>
      <c r="C630" s="107"/>
      <c r="D630" s="107"/>
      <c r="E630" s="107"/>
      <c r="F630" s="107"/>
    </row>
    <row r="631" spans="1:6" x14ac:dyDescent="0.25">
      <c r="A631" s="107"/>
      <c r="B631" s="107"/>
      <c r="C631" s="107"/>
      <c r="D631" s="107"/>
      <c r="E631" s="107"/>
      <c r="F631" s="107"/>
    </row>
    <row r="632" spans="1:6" x14ac:dyDescent="0.25">
      <c r="A632" s="107"/>
      <c r="B632" s="107"/>
      <c r="C632" s="107"/>
      <c r="D632" s="107"/>
      <c r="E632" s="107"/>
      <c r="F632" s="107"/>
    </row>
    <row r="633" spans="1:6" x14ac:dyDescent="0.25">
      <c r="A633" s="107"/>
      <c r="B633" s="107"/>
      <c r="C633" s="107"/>
      <c r="D633" s="107"/>
      <c r="E633" s="107"/>
      <c r="F633" s="107"/>
    </row>
    <row r="634" spans="1:6" x14ac:dyDescent="0.25">
      <c r="A634" s="107"/>
      <c r="B634" s="107"/>
      <c r="C634" s="107"/>
      <c r="D634" s="107"/>
      <c r="E634" s="107"/>
      <c r="F634" s="107"/>
    </row>
    <row r="635" spans="1:6" x14ac:dyDescent="0.25">
      <c r="A635" s="107"/>
      <c r="B635" s="107"/>
      <c r="C635" s="107"/>
      <c r="D635" s="107"/>
      <c r="E635" s="107"/>
      <c r="F635" s="107"/>
    </row>
    <row r="636" spans="1:6" x14ac:dyDescent="0.25">
      <c r="A636" s="107"/>
      <c r="B636" s="107"/>
      <c r="C636" s="107"/>
      <c r="D636" s="107"/>
      <c r="E636" s="107"/>
      <c r="F636" s="107"/>
    </row>
    <row r="637" spans="1:6" x14ac:dyDescent="0.25">
      <c r="A637" s="107"/>
      <c r="B637" s="107"/>
      <c r="C637" s="107"/>
      <c r="D637" s="107"/>
      <c r="E637" s="107"/>
      <c r="F637" s="107"/>
    </row>
    <row r="638" spans="1:6" x14ac:dyDescent="0.25">
      <c r="A638" s="107"/>
      <c r="B638" s="107"/>
      <c r="C638" s="107"/>
      <c r="D638" s="107"/>
      <c r="E638" s="107"/>
      <c r="F638" s="107"/>
    </row>
    <row r="639" spans="1:6" x14ac:dyDescent="0.25">
      <c r="A639" s="107"/>
      <c r="B639" s="107"/>
      <c r="C639" s="107"/>
      <c r="D639" s="107"/>
      <c r="E639" s="107"/>
      <c r="F639" s="107"/>
    </row>
    <row r="640" spans="1:6" x14ac:dyDescent="0.25">
      <c r="A640" s="107"/>
      <c r="B640" s="107"/>
      <c r="C640" s="107"/>
      <c r="D640" s="107"/>
      <c r="E640" s="107"/>
      <c r="F640" s="107"/>
    </row>
    <row r="641" spans="1:6" x14ac:dyDescent="0.25">
      <c r="A641" s="107"/>
      <c r="B641" s="107"/>
      <c r="C641" s="107"/>
      <c r="D641" s="107"/>
      <c r="E641" s="107"/>
      <c r="F641" s="107"/>
    </row>
    <row r="642" spans="1:6" x14ac:dyDescent="0.25">
      <c r="A642" s="107"/>
      <c r="B642" s="107"/>
      <c r="C642" s="107"/>
      <c r="D642" s="107"/>
      <c r="E642" s="107"/>
      <c r="F642" s="107"/>
    </row>
    <row r="643" spans="1:6" x14ac:dyDescent="0.25">
      <c r="A643" s="107"/>
      <c r="B643" s="107"/>
      <c r="C643" s="107"/>
      <c r="D643" s="107"/>
      <c r="E643" s="107"/>
      <c r="F643" s="107"/>
    </row>
    <row r="644" spans="1:6" x14ac:dyDescent="0.25">
      <c r="A644" s="107"/>
      <c r="B644" s="107"/>
      <c r="C644" s="107"/>
      <c r="D644" s="107"/>
      <c r="E644" s="107"/>
      <c r="F644" s="107"/>
    </row>
    <row r="645" spans="1:6" x14ac:dyDescent="0.25">
      <c r="A645" s="107"/>
      <c r="B645" s="107"/>
      <c r="C645" s="107"/>
      <c r="D645" s="107"/>
      <c r="E645" s="107"/>
      <c r="F645" s="107"/>
    </row>
    <row r="646" spans="1:6" x14ac:dyDescent="0.25">
      <c r="A646" s="107"/>
      <c r="B646" s="107"/>
      <c r="C646" s="107"/>
      <c r="D646" s="107"/>
      <c r="E646" s="107"/>
      <c r="F646" s="107"/>
    </row>
    <row r="647" spans="1:6" x14ac:dyDescent="0.25">
      <c r="A647" s="107"/>
      <c r="B647" s="107"/>
      <c r="C647" s="107"/>
      <c r="D647" s="107"/>
      <c r="E647" s="107"/>
      <c r="F647" s="107"/>
    </row>
    <row r="648" spans="1:6" x14ac:dyDescent="0.25">
      <c r="A648" s="107"/>
      <c r="B648" s="107"/>
      <c r="C648" s="107"/>
      <c r="D648" s="107"/>
      <c r="E648" s="107"/>
      <c r="F648" s="107"/>
    </row>
    <row r="649" spans="1:6" x14ac:dyDescent="0.25">
      <c r="A649" s="107"/>
      <c r="B649" s="107"/>
      <c r="C649" s="107"/>
      <c r="D649" s="107"/>
      <c r="E649" s="107"/>
      <c r="F649" s="107"/>
    </row>
    <row r="650" spans="1:6" x14ac:dyDescent="0.25">
      <c r="A650" s="107"/>
      <c r="B650" s="107"/>
      <c r="C650" s="107"/>
      <c r="D650" s="107"/>
      <c r="E650" s="107"/>
      <c r="F650" s="107"/>
    </row>
    <row r="651" spans="1:6" x14ac:dyDescent="0.25">
      <c r="A651" s="107"/>
      <c r="B651" s="107"/>
      <c r="C651" s="107"/>
      <c r="D651" s="107"/>
      <c r="E651" s="107"/>
      <c r="F651" s="107"/>
    </row>
    <row r="652" spans="1:6" x14ac:dyDescent="0.25">
      <c r="A652" s="107"/>
      <c r="B652" s="107"/>
      <c r="C652" s="107"/>
      <c r="D652" s="107"/>
      <c r="E652" s="107"/>
      <c r="F652" s="107"/>
    </row>
    <row r="653" spans="1:6" x14ac:dyDescent="0.25">
      <c r="A653" s="107"/>
      <c r="B653" s="107"/>
      <c r="C653" s="107"/>
      <c r="D653" s="107"/>
      <c r="E653" s="107"/>
      <c r="F653" s="107"/>
    </row>
    <row r="654" spans="1:6" x14ac:dyDescent="0.25">
      <c r="A654" s="107"/>
      <c r="B654" s="107"/>
      <c r="C654" s="107"/>
      <c r="D654" s="107"/>
      <c r="E654" s="107"/>
      <c r="F654" s="107"/>
    </row>
    <row r="655" spans="1:6" x14ac:dyDescent="0.25">
      <c r="A655" s="107"/>
      <c r="B655" s="107"/>
      <c r="C655" s="107"/>
      <c r="D655" s="107"/>
      <c r="E655" s="107"/>
      <c r="F655" s="107"/>
    </row>
    <row r="656" spans="1:6" x14ac:dyDescent="0.25">
      <c r="A656" s="107"/>
      <c r="B656" s="107"/>
      <c r="C656" s="107"/>
      <c r="D656" s="107"/>
      <c r="E656" s="107"/>
      <c r="F656" s="107"/>
    </row>
    <row r="657" spans="1:6" x14ac:dyDescent="0.25">
      <c r="A657" s="107"/>
      <c r="B657" s="107"/>
      <c r="C657" s="107"/>
      <c r="D657" s="107"/>
      <c r="E657" s="107"/>
      <c r="F657" s="107"/>
    </row>
    <row r="658" spans="1:6" x14ac:dyDescent="0.25">
      <c r="A658" s="107"/>
      <c r="B658" s="107"/>
      <c r="C658" s="107"/>
      <c r="D658" s="107"/>
      <c r="E658" s="107"/>
      <c r="F658" s="107"/>
    </row>
    <row r="659" spans="1:6" x14ac:dyDescent="0.25">
      <c r="A659" s="107"/>
      <c r="B659" s="107"/>
      <c r="C659" s="107"/>
      <c r="D659" s="107"/>
      <c r="E659" s="107"/>
      <c r="F659" s="107"/>
    </row>
    <row r="660" spans="1:6" x14ac:dyDescent="0.25">
      <c r="A660" s="107"/>
      <c r="B660" s="107"/>
      <c r="C660" s="107"/>
      <c r="D660" s="107"/>
      <c r="E660" s="107"/>
      <c r="F660" s="107"/>
    </row>
    <row r="661" spans="1:6" x14ac:dyDescent="0.25">
      <c r="A661" s="107"/>
      <c r="B661" s="107"/>
      <c r="C661" s="107"/>
      <c r="D661" s="107"/>
      <c r="E661" s="107"/>
      <c r="F661" s="107"/>
    </row>
    <row r="662" spans="1:6" x14ac:dyDescent="0.25">
      <c r="A662" s="107"/>
      <c r="B662" s="107"/>
      <c r="C662" s="107"/>
      <c r="D662" s="107"/>
      <c r="E662" s="107"/>
      <c r="F662" s="107"/>
    </row>
    <row r="663" spans="1:6" x14ac:dyDescent="0.25">
      <c r="A663" s="107"/>
      <c r="B663" s="107"/>
      <c r="C663" s="107"/>
      <c r="D663" s="107"/>
      <c r="E663" s="107"/>
      <c r="F663" s="107"/>
    </row>
    <row r="664" spans="1:6" x14ac:dyDescent="0.25">
      <c r="A664" s="107"/>
      <c r="B664" s="107"/>
      <c r="C664" s="107"/>
      <c r="D664" s="107"/>
      <c r="E664" s="107"/>
      <c r="F664" s="107"/>
    </row>
    <row r="665" spans="1:6" x14ac:dyDescent="0.25">
      <c r="A665" s="107"/>
      <c r="B665" s="107"/>
      <c r="C665" s="107"/>
      <c r="D665" s="107"/>
      <c r="E665" s="107"/>
      <c r="F665" s="107"/>
    </row>
    <row r="666" spans="1:6" x14ac:dyDescent="0.25">
      <c r="A666" s="107"/>
      <c r="B666" s="107"/>
      <c r="C666" s="107"/>
      <c r="D666" s="107"/>
      <c r="E666" s="107"/>
      <c r="F666" s="107"/>
    </row>
    <row r="667" spans="1:6" x14ac:dyDescent="0.25">
      <c r="A667" s="107"/>
      <c r="B667" s="107"/>
      <c r="C667" s="107"/>
      <c r="D667" s="107"/>
      <c r="E667" s="107"/>
      <c r="F667" s="107"/>
    </row>
    <row r="668" spans="1:6" x14ac:dyDescent="0.25">
      <c r="A668" s="107"/>
      <c r="B668" s="107"/>
      <c r="C668" s="107"/>
      <c r="D668" s="107"/>
      <c r="E668" s="107"/>
      <c r="F668" s="107"/>
    </row>
    <row r="669" spans="1:6" x14ac:dyDescent="0.25">
      <c r="A669" s="107"/>
      <c r="B669" s="107"/>
      <c r="C669" s="107"/>
      <c r="D669" s="107"/>
      <c r="E669" s="107"/>
      <c r="F669" s="107"/>
    </row>
    <row r="670" spans="1:6" x14ac:dyDescent="0.25">
      <c r="A670" s="107"/>
      <c r="B670" s="107"/>
      <c r="C670" s="107"/>
      <c r="D670" s="107"/>
      <c r="E670" s="107"/>
      <c r="F670" s="107"/>
    </row>
    <row r="671" spans="1:6" x14ac:dyDescent="0.25">
      <c r="A671" s="107"/>
      <c r="B671" s="107"/>
      <c r="C671" s="107"/>
      <c r="D671" s="107"/>
      <c r="E671" s="107"/>
      <c r="F671" s="107"/>
    </row>
    <row r="672" spans="1:6" x14ac:dyDescent="0.25">
      <c r="A672" s="107"/>
      <c r="B672" s="107"/>
      <c r="C672" s="107"/>
      <c r="D672" s="107"/>
      <c r="E672" s="107"/>
      <c r="F672" s="107"/>
    </row>
    <row r="673" spans="1:6" x14ac:dyDescent="0.25">
      <c r="A673" s="107"/>
      <c r="B673" s="107"/>
      <c r="C673" s="107"/>
      <c r="D673" s="107"/>
      <c r="E673" s="107"/>
      <c r="F673" s="107"/>
    </row>
    <row r="674" spans="1:6" x14ac:dyDescent="0.25">
      <c r="A674" s="107"/>
      <c r="B674" s="107"/>
      <c r="C674" s="107"/>
      <c r="D674" s="107"/>
      <c r="E674" s="107"/>
      <c r="F674" s="107"/>
    </row>
    <row r="675" spans="1:6" x14ac:dyDescent="0.25">
      <c r="A675" s="107"/>
      <c r="B675" s="107"/>
      <c r="C675" s="107"/>
      <c r="D675" s="107"/>
      <c r="E675" s="107"/>
      <c r="F675" s="107"/>
    </row>
    <row r="676" spans="1:6" x14ac:dyDescent="0.25">
      <c r="A676" s="107"/>
      <c r="B676" s="107"/>
      <c r="C676" s="107"/>
      <c r="D676" s="107"/>
      <c r="E676" s="107"/>
      <c r="F676" s="107"/>
    </row>
    <row r="677" spans="1:6" x14ac:dyDescent="0.25">
      <c r="A677" s="107"/>
      <c r="B677" s="107"/>
      <c r="C677" s="107"/>
      <c r="D677" s="107"/>
      <c r="E677" s="107"/>
      <c r="F677" s="107"/>
    </row>
    <row r="678" spans="1:6" x14ac:dyDescent="0.25">
      <c r="A678" s="107"/>
      <c r="B678" s="107"/>
      <c r="C678" s="107"/>
      <c r="D678" s="107"/>
      <c r="E678" s="107"/>
      <c r="F678" s="107"/>
    </row>
    <row r="679" spans="1:6" x14ac:dyDescent="0.25">
      <c r="A679" s="107"/>
      <c r="B679" s="107"/>
      <c r="C679" s="107"/>
      <c r="D679" s="107"/>
      <c r="E679" s="107"/>
      <c r="F679" s="107"/>
    </row>
    <row r="680" spans="1:6" x14ac:dyDescent="0.25">
      <c r="A680" s="107"/>
      <c r="B680" s="107"/>
      <c r="C680" s="107"/>
      <c r="D680" s="107"/>
      <c r="E680" s="107"/>
      <c r="F680" s="107"/>
    </row>
    <row r="681" spans="1:6" x14ac:dyDescent="0.25">
      <c r="A681" s="107"/>
      <c r="B681" s="107"/>
      <c r="C681" s="107"/>
      <c r="D681" s="107"/>
      <c r="E681" s="107"/>
      <c r="F681" s="107"/>
    </row>
    <row r="682" spans="1:6" x14ac:dyDescent="0.25">
      <c r="A682" s="107"/>
      <c r="B682" s="107"/>
      <c r="C682" s="107"/>
      <c r="D682" s="107"/>
      <c r="E682" s="107"/>
      <c r="F682" s="107"/>
    </row>
    <row r="683" spans="1:6" x14ac:dyDescent="0.25">
      <c r="A683" s="107"/>
      <c r="B683" s="107"/>
      <c r="C683" s="107"/>
      <c r="D683" s="107"/>
      <c r="E683" s="107"/>
      <c r="F683" s="107"/>
    </row>
    <row r="684" spans="1:6" x14ac:dyDescent="0.25">
      <c r="A684" s="107"/>
      <c r="B684" s="107"/>
      <c r="C684" s="107"/>
      <c r="D684" s="107"/>
      <c r="E684" s="107"/>
      <c r="F684" s="107"/>
    </row>
    <row r="685" spans="1:6" x14ac:dyDescent="0.25">
      <c r="A685" s="107"/>
      <c r="B685" s="107"/>
      <c r="C685" s="107"/>
      <c r="D685" s="107"/>
      <c r="E685" s="107"/>
      <c r="F685" s="107"/>
    </row>
    <row r="686" spans="1:6" x14ac:dyDescent="0.25">
      <c r="A686" s="107"/>
      <c r="B686" s="107"/>
      <c r="C686" s="107"/>
      <c r="D686" s="107"/>
      <c r="E686" s="107"/>
      <c r="F686" s="107"/>
    </row>
    <row r="687" spans="1:6" x14ac:dyDescent="0.25">
      <c r="A687" s="107"/>
      <c r="B687" s="107"/>
      <c r="C687" s="107"/>
      <c r="D687" s="107"/>
      <c r="E687" s="107"/>
      <c r="F687" s="107"/>
    </row>
    <row r="688" spans="1:6" x14ac:dyDescent="0.25">
      <c r="A688" s="107"/>
      <c r="B688" s="107"/>
      <c r="C688" s="107"/>
      <c r="D688" s="107"/>
      <c r="E688" s="107"/>
      <c r="F688" s="107"/>
    </row>
    <row r="689" spans="1:6" x14ac:dyDescent="0.25">
      <c r="A689" s="107"/>
      <c r="B689" s="107"/>
      <c r="C689" s="107"/>
      <c r="D689" s="107"/>
      <c r="E689" s="107"/>
      <c r="F689" s="107"/>
    </row>
    <row r="690" spans="1:6" x14ac:dyDescent="0.25">
      <c r="A690" s="107"/>
      <c r="B690" s="107"/>
      <c r="C690" s="107"/>
      <c r="D690" s="107"/>
      <c r="E690" s="107"/>
      <c r="F690" s="107"/>
    </row>
    <row r="691" spans="1:6" x14ac:dyDescent="0.25">
      <c r="A691" s="107"/>
      <c r="B691" s="107"/>
      <c r="C691" s="107"/>
      <c r="D691" s="107"/>
      <c r="E691" s="107"/>
      <c r="F691" s="107"/>
    </row>
    <row r="692" spans="1:6" x14ac:dyDescent="0.25">
      <c r="A692" s="107"/>
      <c r="B692" s="107"/>
      <c r="C692" s="107"/>
      <c r="D692" s="107"/>
      <c r="E692" s="107"/>
      <c r="F692" s="107"/>
    </row>
    <row r="693" spans="1:6" x14ac:dyDescent="0.25">
      <c r="A693" s="107"/>
      <c r="B693" s="107"/>
      <c r="C693" s="107"/>
      <c r="D693" s="107"/>
      <c r="E693" s="107"/>
      <c r="F693" s="107"/>
    </row>
    <row r="694" spans="1:6" x14ac:dyDescent="0.25">
      <c r="A694" s="107"/>
      <c r="B694" s="107"/>
      <c r="C694" s="107"/>
      <c r="D694" s="107"/>
      <c r="E694" s="107"/>
      <c r="F694" s="107"/>
    </row>
    <row r="695" spans="1:6" x14ac:dyDescent="0.25">
      <c r="A695" s="107"/>
      <c r="B695" s="107"/>
      <c r="C695" s="107"/>
      <c r="D695" s="107"/>
      <c r="E695" s="107"/>
      <c r="F695" s="107"/>
    </row>
    <row r="696" spans="1:6" x14ac:dyDescent="0.25">
      <c r="A696" s="107"/>
      <c r="B696" s="107"/>
      <c r="C696" s="107"/>
      <c r="D696" s="107"/>
      <c r="E696" s="107"/>
      <c r="F696" s="107"/>
    </row>
    <row r="697" spans="1:6" x14ac:dyDescent="0.25">
      <c r="A697" s="107"/>
      <c r="B697" s="107"/>
      <c r="C697" s="107"/>
      <c r="D697" s="107"/>
      <c r="E697" s="107"/>
      <c r="F697" s="107"/>
    </row>
    <row r="698" spans="1:6" x14ac:dyDescent="0.25">
      <c r="A698" s="107"/>
      <c r="B698" s="107"/>
      <c r="C698" s="107"/>
      <c r="D698" s="107"/>
      <c r="E698" s="107"/>
      <c r="F698" s="107"/>
    </row>
    <row r="699" spans="1:6" x14ac:dyDescent="0.25">
      <c r="A699" s="107"/>
      <c r="B699" s="107"/>
      <c r="C699" s="107"/>
      <c r="D699" s="107"/>
      <c r="E699" s="107"/>
      <c r="F699" s="107"/>
    </row>
    <row r="700" spans="1:6" x14ac:dyDescent="0.25">
      <c r="A700" s="107"/>
      <c r="B700" s="107"/>
      <c r="C700" s="107"/>
      <c r="D700" s="107"/>
      <c r="E700" s="107"/>
      <c r="F700" s="107"/>
    </row>
    <row r="701" spans="1:6" x14ac:dyDescent="0.25">
      <c r="A701" s="107"/>
      <c r="B701" s="107"/>
      <c r="C701" s="107"/>
      <c r="D701" s="107"/>
      <c r="E701" s="107"/>
      <c r="F701" s="107"/>
    </row>
    <row r="702" spans="1:6" x14ac:dyDescent="0.25">
      <c r="A702" s="107"/>
      <c r="B702" s="107"/>
      <c r="C702" s="107"/>
      <c r="D702" s="107"/>
      <c r="E702" s="107"/>
      <c r="F702" s="107"/>
    </row>
    <row r="703" spans="1:6" x14ac:dyDescent="0.25">
      <c r="A703" s="107"/>
      <c r="B703" s="107"/>
      <c r="C703" s="107"/>
      <c r="D703" s="107"/>
      <c r="E703" s="107"/>
      <c r="F703" s="107"/>
    </row>
    <row r="704" spans="1:6" x14ac:dyDescent="0.25">
      <c r="A704" s="107"/>
      <c r="B704" s="107"/>
      <c r="C704" s="107"/>
      <c r="D704" s="107"/>
      <c r="E704" s="107"/>
      <c r="F704" s="107"/>
    </row>
    <row r="705" spans="1:6" x14ac:dyDescent="0.25">
      <c r="A705" s="107"/>
      <c r="B705" s="107"/>
      <c r="C705" s="107"/>
      <c r="D705" s="107"/>
      <c r="E705" s="107"/>
      <c r="F705" s="107"/>
    </row>
    <row r="706" spans="1:6" x14ac:dyDescent="0.25">
      <c r="A706" s="107"/>
      <c r="B706" s="107"/>
      <c r="C706" s="107"/>
      <c r="D706" s="107"/>
      <c r="E706" s="107"/>
      <c r="F706" s="107"/>
    </row>
    <row r="707" spans="1:6" x14ac:dyDescent="0.25">
      <c r="A707" s="107"/>
      <c r="B707" s="107"/>
      <c r="C707" s="107"/>
      <c r="D707" s="107"/>
      <c r="E707" s="107"/>
      <c r="F707" s="107"/>
    </row>
    <row r="708" spans="1:6" x14ac:dyDescent="0.25">
      <c r="A708" s="107"/>
      <c r="B708" s="107"/>
      <c r="C708" s="107"/>
      <c r="D708" s="107"/>
      <c r="E708" s="107"/>
      <c r="F708" s="107"/>
    </row>
    <row r="709" spans="1:6" x14ac:dyDescent="0.25">
      <c r="A709" s="107"/>
      <c r="B709" s="107"/>
      <c r="C709" s="107"/>
      <c r="D709" s="107"/>
      <c r="E709" s="107"/>
      <c r="F709" s="107"/>
    </row>
    <row r="710" spans="1:6" x14ac:dyDescent="0.25">
      <c r="A710" s="107"/>
      <c r="B710" s="107"/>
      <c r="C710" s="107"/>
      <c r="D710" s="107"/>
      <c r="E710" s="107"/>
      <c r="F710" s="107"/>
    </row>
    <row r="711" spans="1:6" x14ac:dyDescent="0.25">
      <c r="A711" s="107"/>
      <c r="B711" s="107"/>
      <c r="C711" s="107"/>
      <c r="D711" s="107"/>
      <c r="E711" s="107"/>
      <c r="F711" s="107"/>
    </row>
    <row r="712" spans="1:6" x14ac:dyDescent="0.25">
      <c r="A712" s="107"/>
      <c r="B712" s="107"/>
      <c r="C712" s="107"/>
      <c r="D712" s="107"/>
      <c r="E712" s="107"/>
      <c r="F712" s="107"/>
    </row>
    <row r="713" spans="1:6" x14ac:dyDescent="0.25">
      <c r="A713" s="107"/>
      <c r="B713" s="107"/>
      <c r="C713" s="107"/>
      <c r="D713" s="107"/>
      <c r="E713" s="107"/>
      <c r="F713" s="107"/>
    </row>
    <row r="714" spans="1:6" x14ac:dyDescent="0.25">
      <c r="A714" s="107"/>
      <c r="B714" s="107"/>
      <c r="C714" s="107"/>
      <c r="D714" s="107"/>
      <c r="E714" s="107"/>
      <c r="F714" s="107"/>
    </row>
    <row r="715" spans="1:6" x14ac:dyDescent="0.25">
      <c r="A715" s="107"/>
      <c r="B715" s="107"/>
      <c r="C715" s="107"/>
      <c r="D715" s="107"/>
      <c r="E715" s="107"/>
      <c r="F715" s="107"/>
    </row>
    <row r="716" spans="1:6" x14ac:dyDescent="0.25">
      <c r="A716" s="107"/>
      <c r="B716" s="107"/>
      <c r="C716" s="107"/>
      <c r="D716" s="107"/>
      <c r="E716" s="107"/>
      <c r="F716" s="107"/>
    </row>
    <row r="717" spans="1:6" x14ac:dyDescent="0.25">
      <c r="A717" s="107"/>
      <c r="B717" s="107"/>
      <c r="C717" s="107"/>
      <c r="D717" s="107"/>
      <c r="E717" s="107"/>
      <c r="F717" s="107"/>
    </row>
    <row r="718" spans="1:6" x14ac:dyDescent="0.25">
      <c r="A718" s="107"/>
      <c r="B718" s="107"/>
      <c r="C718" s="107"/>
      <c r="D718" s="107"/>
      <c r="E718" s="107"/>
      <c r="F718" s="107"/>
    </row>
    <row r="719" spans="1:6" x14ac:dyDescent="0.25">
      <c r="A719" s="107"/>
      <c r="B719" s="107"/>
      <c r="C719" s="107"/>
      <c r="D719" s="107"/>
      <c r="E719" s="107"/>
      <c r="F719" s="107"/>
    </row>
    <row r="720" spans="1:6" x14ac:dyDescent="0.25">
      <c r="A720" s="107"/>
      <c r="B720" s="107"/>
      <c r="C720" s="107"/>
      <c r="D720" s="107"/>
      <c r="E720" s="107"/>
      <c r="F720" s="107"/>
    </row>
    <row r="721" spans="1:6" x14ac:dyDescent="0.25">
      <c r="A721" s="107"/>
      <c r="B721" s="107"/>
      <c r="C721" s="107"/>
      <c r="D721" s="107"/>
      <c r="E721" s="107"/>
      <c r="F721" s="107"/>
    </row>
    <row r="722" spans="1:6" x14ac:dyDescent="0.25">
      <c r="A722" s="107"/>
      <c r="B722" s="107"/>
      <c r="C722" s="107"/>
      <c r="D722" s="107"/>
      <c r="E722" s="107"/>
      <c r="F722" s="107"/>
    </row>
    <row r="723" spans="1:6" x14ac:dyDescent="0.25">
      <c r="A723" s="107"/>
      <c r="B723" s="107"/>
      <c r="C723" s="107"/>
      <c r="D723" s="107"/>
      <c r="E723" s="107"/>
      <c r="F723" s="107"/>
    </row>
    <row r="724" spans="1:6" x14ac:dyDescent="0.25">
      <c r="A724" s="107"/>
      <c r="B724" s="107"/>
      <c r="C724" s="107"/>
      <c r="D724" s="107"/>
      <c r="E724" s="107"/>
      <c r="F724" s="107"/>
    </row>
    <row r="725" spans="1:6" x14ac:dyDescent="0.25">
      <c r="A725" s="107"/>
      <c r="B725" s="107"/>
      <c r="C725" s="107"/>
      <c r="D725" s="107"/>
      <c r="E725" s="107"/>
      <c r="F725" s="107"/>
    </row>
    <row r="726" spans="1:6" x14ac:dyDescent="0.25">
      <c r="A726" s="107"/>
      <c r="B726" s="107"/>
      <c r="C726" s="107"/>
      <c r="D726" s="107"/>
      <c r="E726" s="107"/>
      <c r="F726" s="107"/>
    </row>
    <row r="727" spans="1:6" x14ac:dyDescent="0.25">
      <c r="A727" s="107"/>
      <c r="B727" s="107"/>
      <c r="C727" s="107"/>
      <c r="D727" s="107"/>
      <c r="E727" s="107"/>
      <c r="F727" s="107"/>
    </row>
    <row r="728" spans="1:6" x14ac:dyDescent="0.25">
      <c r="A728" s="107"/>
      <c r="B728" s="107"/>
      <c r="C728" s="107"/>
      <c r="D728" s="107"/>
      <c r="E728" s="107"/>
      <c r="F728" s="107"/>
    </row>
    <row r="729" spans="1:6" x14ac:dyDescent="0.25">
      <c r="A729" s="107"/>
      <c r="B729" s="107"/>
      <c r="C729" s="107"/>
      <c r="D729" s="107"/>
      <c r="E729" s="107"/>
      <c r="F729" s="107"/>
    </row>
    <row r="730" spans="1:6" x14ac:dyDescent="0.25">
      <c r="A730" s="107"/>
      <c r="B730" s="107"/>
      <c r="C730" s="107"/>
      <c r="D730" s="107"/>
      <c r="E730" s="107"/>
      <c r="F730" s="107"/>
    </row>
    <row r="731" spans="1:6" x14ac:dyDescent="0.25">
      <c r="A731" s="107"/>
      <c r="B731" s="107"/>
      <c r="C731" s="107"/>
      <c r="D731" s="107"/>
      <c r="E731" s="107"/>
      <c r="F731" s="107"/>
    </row>
    <row r="732" spans="1:6" x14ac:dyDescent="0.25">
      <c r="A732" s="107"/>
      <c r="B732" s="107"/>
      <c r="C732" s="107"/>
      <c r="D732" s="107"/>
      <c r="E732" s="107"/>
      <c r="F732" s="107"/>
    </row>
    <row r="733" spans="1:6" x14ac:dyDescent="0.25">
      <c r="A733" s="107"/>
      <c r="B733" s="107"/>
      <c r="C733" s="107"/>
      <c r="D733" s="107"/>
      <c r="E733" s="107"/>
      <c r="F733" s="107"/>
    </row>
    <row r="734" spans="1:6" x14ac:dyDescent="0.25">
      <c r="A734" s="107"/>
      <c r="B734" s="107"/>
      <c r="C734" s="107"/>
      <c r="D734" s="107"/>
      <c r="E734" s="107"/>
      <c r="F734" s="107"/>
    </row>
    <row r="735" spans="1:6" x14ac:dyDescent="0.25">
      <c r="A735" s="107"/>
      <c r="B735" s="107"/>
      <c r="C735" s="107"/>
      <c r="D735" s="107"/>
      <c r="E735" s="107"/>
      <c r="F735" s="107"/>
    </row>
    <row r="736" spans="1:6" x14ac:dyDescent="0.25">
      <c r="A736" s="107"/>
      <c r="B736" s="107"/>
      <c r="C736" s="107"/>
      <c r="D736" s="107"/>
      <c r="E736" s="107"/>
      <c r="F736" s="107"/>
    </row>
    <row r="737" spans="1:6" x14ac:dyDescent="0.25">
      <c r="A737" s="107"/>
      <c r="B737" s="107"/>
      <c r="C737" s="107"/>
      <c r="D737" s="107"/>
      <c r="E737" s="107"/>
      <c r="F737" s="107"/>
    </row>
    <row r="738" spans="1:6" x14ac:dyDescent="0.25">
      <c r="A738" s="107"/>
      <c r="B738" s="107"/>
      <c r="C738" s="107"/>
      <c r="D738" s="107"/>
      <c r="E738" s="107"/>
      <c r="F738" s="107"/>
    </row>
    <row r="739" spans="1:6" x14ac:dyDescent="0.25">
      <c r="A739" s="107"/>
      <c r="B739" s="107"/>
      <c r="C739" s="107"/>
      <c r="D739" s="107"/>
      <c r="E739" s="107"/>
      <c r="F739" s="107"/>
    </row>
    <row r="740" spans="1:6" x14ac:dyDescent="0.25">
      <c r="A740" s="107"/>
      <c r="B740" s="107"/>
      <c r="C740" s="107"/>
      <c r="D740" s="107"/>
      <c r="E740" s="107"/>
      <c r="F740" s="107"/>
    </row>
    <row r="741" spans="1:6" x14ac:dyDescent="0.25">
      <c r="A741" s="107"/>
      <c r="B741" s="107"/>
      <c r="C741" s="107"/>
      <c r="D741" s="107"/>
      <c r="E741" s="107"/>
      <c r="F741" s="107"/>
    </row>
    <row r="742" spans="1:6" x14ac:dyDescent="0.25">
      <c r="A742" s="107"/>
      <c r="B742" s="107"/>
      <c r="C742" s="107"/>
      <c r="D742" s="107"/>
      <c r="E742" s="107"/>
      <c r="F742" s="107"/>
    </row>
    <row r="743" spans="1:6" x14ac:dyDescent="0.25">
      <c r="A743" s="107"/>
      <c r="B743" s="107"/>
      <c r="C743" s="107"/>
      <c r="D743" s="107"/>
      <c r="E743" s="107"/>
      <c r="F743" s="107"/>
    </row>
    <row r="744" spans="1:6" x14ac:dyDescent="0.25">
      <c r="A744" s="107"/>
      <c r="B744" s="107"/>
      <c r="C744" s="107"/>
      <c r="D744" s="107"/>
      <c r="E744" s="107"/>
      <c r="F744" s="107"/>
    </row>
    <row r="745" spans="1:6" x14ac:dyDescent="0.25">
      <c r="A745" s="107"/>
      <c r="B745" s="107"/>
      <c r="C745" s="107"/>
      <c r="D745" s="107"/>
      <c r="E745" s="107"/>
      <c r="F745" s="107"/>
    </row>
    <row r="746" spans="1:6" x14ac:dyDescent="0.25">
      <c r="A746" s="107"/>
      <c r="B746" s="107"/>
      <c r="C746" s="107"/>
      <c r="D746" s="107"/>
      <c r="E746" s="107"/>
      <c r="F746" s="107"/>
    </row>
    <row r="747" spans="1:6" x14ac:dyDescent="0.25">
      <c r="A747" s="107"/>
      <c r="B747" s="107"/>
      <c r="C747" s="107"/>
      <c r="D747" s="107"/>
      <c r="E747" s="107"/>
      <c r="F747" s="107"/>
    </row>
    <row r="748" spans="1:6" x14ac:dyDescent="0.25">
      <c r="A748" s="107"/>
      <c r="B748" s="107"/>
      <c r="C748" s="107"/>
      <c r="D748" s="107"/>
      <c r="E748" s="107"/>
      <c r="F748" s="107"/>
    </row>
    <row r="749" spans="1:6" x14ac:dyDescent="0.25">
      <c r="A749" s="107"/>
      <c r="B749" s="107"/>
      <c r="C749" s="107"/>
      <c r="D749" s="107"/>
      <c r="E749" s="107"/>
      <c r="F749" s="107"/>
    </row>
    <row r="750" spans="1:6" x14ac:dyDescent="0.25">
      <c r="A750" s="107"/>
      <c r="B750" s="107"/>
      <c r="C750" s="107"/>
      <c r="D750" s="107"/>
      <c r="E750" s="107"/>
      <c r="F750" s="107"/>
    </row>
    <row r="751" spans="1:6" x14ac:dyDescent="0.25">
      <c r="A751" s="107"/>
      <c r="B751" s="107"/>
      <c r="C751" s="107"/>
      <c r="D751" s="107"/>
      <c r="E751" s="107"/>
      <c r="F751" s="107"/>
    </row>
    <row r="752" spans="1:6" x14ac:dyDescent="0.25">
      <c r="A752" s="107"/>
      <c r="B752" s="107"/>
      <c r="C752" s="107"/>
      <c r="D752" s="107"/>
      <c r="E752" s="107"/>
      <c r="F752" s="107"/>
    </row>
    <row r="753" spans="1:6" x14ac:dyDescent="0.25">
      <c r="A753" s="107"/>
      <c r="B753" s="107"/>
      <c r="C753" s="107"/>
      <c r="D753" s="107"/>
      <c r="E753" s="107"/>
      <c r="F753" s="107"/>
    </row>
    <row r="754" spans="1:6" x14ac:dyDescent="0.25">
      <c r="A754" s="107"/>
      <c r="B754" s="107"/>
      <c r="C754" s="107"/>
      <c r="D754" s="107"/>
      <c r="E754" s="107"/>
      <c r="F754" s="107"/>
    </row>
    <row r="755" spans="1:6" x14ac:dyDescent="0.25">
      <c r="A755" s="107"/>
      <c r="B755" s="107"/>
      <c r="C755" s="107"/>
      <c r="D755" s="107"/>
      <c r="E755" s="107"/>
      <c r="F755" s="107"/>
    </row>
    <row r="756" spans="1:6" x14ac:dyDescent="0.25">
      <c r="A756" s="107"/>
      <c r="B756" s="107"/>
      <c r="C756" s="107"/>
      <c r="D756" s="107"/>
      <c r="E756" s="107"/>
      <c r="F756" s="107"/>
    </row>
    <row r="757" spans="1:6" x14ac:dyDescent="0.25">
      <c r="A757" s="107"/>
      <c r="B757" s="107"/>
      <c r="C757" s="107"/>
      <c r="D757" s="107"/>
      <c r="E757" s="107"/>
      <c r="F757" s="107"/>
    </row>
    <row r="758" spans="1:6" x14ac:dyDescent="0.25">
      <c r="A758" s="107"/>
      <c r="B758" s="107"/>
      <c r="C758" s="107"/>
      <c r="D758" s="107"/>
      <c r="E758" s="107"/>
      <c r="F758" s="107"/>
    </row>
    <row r="759" spans="1:6" x14ac:dyDescent="0.25">
      <c r="A759" s="107"/>
      <c r="B759" s="107"/>
      <c r="C759" s="107"/>
      <c r="D759" s="107"/>
      <c r="E759" s="107"/>
      <c r="F759" s="107"/>
    </row>
    <row r="760" spans="1:6" x14ac:dyDescent="0.25">
      <c r="A760" s="107"/>
      <c r="B760" s="107"/>
      <c r="C760" s="107"/>
      <c r="D760" s="107"/>
      <c r="E760" s="107"/>
      <c r="F760" s="107"/>
    </row>
    <row r="761" spans="1:6" x14ac:dyDescent="0.25">
      <c r="A761" s="107"/>
      <c r="B761" s="107"/>
      <c r="C761" s="107"/>
      <c r="D761" s="107"/>
      <c r="E761" s="107"/>
      <c r="F761" s="107"/>
    </row>
    <row r="762" spans="1:6" x14ac:dyDescent="0.25">
      <c r="A762" s="107"/>
      <c r="B762" s="107"/>
      <c r="C762" s="107"/>
      <c r="D762" s="107"/>
      <c r="E762" s="107"/>
      <c r="F762" s="107"/>
    </row>
    <row r="763" spans="1:6" x14ac:dyDescent="0.25">
      <c r="A763" s="107"/>
      <c r="B763" s="107"/>
      <c r="C763" s="107"/>
      <c r="D763" s="107"/>
      <c r="E763" s="107"/>
      <c r="F763" s="107"/>
    </row>
    <row r="764" spans="1:6" x14ac:dyDescent="0.25">
      <c r="A764" s="107"/>
      <c r="B764" s="107"/>
      <c r="C764" s="107"/>
      <c r="D764" s="107"/>
      <c r="E764" s="107"/>
      <c r="F764" s="107"/>
    </row>
    <row r="765" spans="1:6" x14ac:dyDescent="0.25">
      <c r="A765" s="107"/>
      <c r="B765" s="107"/>
      <c r="C765" s="107"/>
      <c r="D765" s="107"/>
      <c r="E765" s="107"/>
      <c r="F765" s="107"/>
    </row>
    <row r="766" spans="1:6" x14ac:dyDescent="0.25">
      <c r="A766" s="107"/>
      <c r="B766" s="107"/>
      <c r="C766" s="107"/>
      <c r="D766" s="107"/>
      <c r="E766" s="107"/>
      <c r="F766" s="107"/>
    </row>
    <row r="767" spans="1:6" x14ac:dyDescent="0.25">
      <c r="A767" s="107"/>
      <c r="B767" s="107"/>
      <c r="C767" s="107"/>
      <c r="D767" s="107"/>
      <c r="E767" s="107"/>
      <c r="F767" s="107"/>
    </row>
    <row r="768" spans="1:6" x14ac:dyDescent="0.25">
      <c r="A768" s="107"/>
      <c r="B768" s="107"/>
      <c r="C768" s="107"/>
      <c r="D768" s="107"/>
      <c r="E768" s="107"/>
      <c r="F768" s="107"/>
    </row>
    <row r="769" spans="1:6" x14ac:dyDescent="0.25">
      <c r="A769" s="107"/>
      <c r="B769" s="107"/>
      <c r="C769" s="107"/>
      <c r="D769" s="107"/>
      <c r="E769" s="107"/>
      <c r="F769" s="107"/>
    </row>
    <row r="770" spans="1:6" x14ac:dyDescent="0.25">
      <c r="A770" s="107"/>
      <c r="B770" s="107"/>
      <c r="C770" s="107"/>
      <c r="D770" s="107"/>
      <c r="E770" s="107"/>
      <c r="F770" s="107"/>
    </row>
    <row r="771" spans="1:6" x14ac:dyDescent="0.25">
      <c r="A771" s="107"/>
      <c r="B771" s="107"/>
      <c r="C771" s="107"/>
      <c r="D771" s="107"/>
      <c r="E771" s="107"/>
      <c r="F771" s="107"/>
    </row>
    <row r="772" spans="1:6" x14ac:dyDescent="0.25">
      <c r="A772" s="107"/>
      <c r="B772" s="107"/>
      <c r="C772" s="107"/>
      <c r="D772" s="107"/>
      <c r="E772" s="107"/>
      <c r="F772" s="107"/>
    </row>
    <row r="773" spans="1:6" x14ac:dyDescent="0.25">
      <c r="A773" s="107"/>
      <c r="B773" s="107"/>
      <c r="C773" s="107"/>
      <c r="D773" s="107"/>
      <c r="E773" s="107"/>
      <c r="F773" s="107"/>
    </row>
    <row r="774" spans="1:6" x14ac:dyDescent="0.25">
      <c r="A774" s="107"/>
      <c r="B774" s="107"/>
      <c r="C774" s="107"/>
      <c r="D774" s="107"/>
      <c r="E774" s="107"/>
      <c r="F774" s="107"/>
    </row>
    <row r="775" spans="1:6" x14ac:dyDescent="0.25">
      <c r="A775" s="107"/>
      <c r="B775" s="107"/>
      <c r="C775" s="107"/>
      <c r="D775" s="107"/>
      <c r="E775" s="107"/>
      <c r="F775" s="107"/>
    </row>
    <row r="776" spans="1:6" x14ac:dyDescent="0.25">
      <c r="A776" s="107"/>
      <c r="B776" s="107"/>
      <c r="C776" s="107"/>
      <c r="D776" s="107"/>
      <c r="E776" s="107"/>
      <c r="F776" s="107"/>
    </row>
    <row r="777" spans="1:6" x14ac:dyDescent="0.25">
      <c r="A777" s="107"/>
      <c r="B777" s="107"/>
      <c r="C777" s="107"/>
      <c r="D777" s="107"/>
      <c r="E777" s="107"/>
      <c r="F777" s="107"/>
    </row>
    <row r="778" spans="1:6" x14ac:dyDescent="0.25">
      <c r="A778" s="107"/>
      <c r="B778" s="107"/>
      <c r="C778" s="107"/>
      <c r="D778" s="107"/>
      <c r="E778" s="107"/>
      <c r="F778" s="107"/>
    </row>
    <row r="779" spans="1:6" x14ac:dyDescent="0.25">
      <c r="A779" s="107"/>
      <c r="B779" s="107"/>
      <c r="C779" s="107"/>
      <c r="D779" s="107"/>
      <c r="E779" s="107"/>
      <c r="F779" s="107"/>
    </row>
    <row r="780" spans="1:6" x14ac:dyDescent="0.25">
      <c r="A780" s="107"/>
      <c r="B780" s="107"/>
      <c r="C780" s="107"/>
      <c r="D780" s="107"/>
      <c r="E780" s="107"/>
      <c r="F780" s="107"/>
    </row>
    <row r="781" spans="1:6" x14ac:dyDescent="0.25">
      <c r="A781" s="107"/>
      <c r="B781" s="107"/>
      <c r="C781" s="107"/>
      <c r="D781" s="107"/>
      <c r="E781" s="107"/>
      <c r="F781" s="107"/>
    </row>
    <row r="782" spans="1:6" x14ac:dyDescent="0.25">
      <c r="A782" s="107"/>
      <c r="B782" s="107"/>
      <c r="C782" s="107"/>
      <c r="D782" s="107"/>
      <c r="E782" s="107"/>
      <c r="F782" s="107"/>
    </row>
    <row r="783" spans="1:6" x14ac:dyDescent="0.25">
      <c r="A783" s="107"/>
      <c r="B783" s="107"/>
      <c r="C783" s="107"/>
      <c r="D783" s="107"/>
      <c r="E783" s="107"/>
      <c r="F783" s="107"/>
    </row>
    <row r="784" spans="1:6" x14ac:dyDescent="0.25">
      <c r="A784" s="107"/>
      <c r="B784" s="107"/>
      <c r="C784" s="107"/>
      <c r="D784" s="107"/>
      <c r="E784" s="107"/>
      <c r="F784" s="107"/>
    </row>
    <row r="785" spans="1:6" x14ac:dyDescent="0.25">
      <c r="A785" s="107"/>
      <c r="B785" s="107"/>
      <c r="C785" s="107"/>
      <c r="D785" s="107"/>
      <c r="E785" s="107"/>
      <c r="F785" s="107"/>
    </row>
    <row r="786" spans="1:6" x14ac:dyDescent="0.25">
      <c r="A786" s="107"/>
      <c r="B786" s="107"/>
      <c r="C786" s="107"/>
      <c r="D786" s="107"/>
      <c r="E786" s="107"/>
      <c r="F786" s="107"/>
    </row>
    <row r="787" spans="1:6" x14ac:dyDescent="0.25">
      <c r="A787" s="107"/>
      <c r="B787" s="107"/>
      <c r="C787" s="107"/>
      <c r="D787" s="107"/>
      <c r="E787" s="107"/>
      <c r="F787" s="107"/>
    </row>
    <row r="788" spans="1:6" x14ac:dyDescent="0.25">
      <c r="A788" s="107"/>
      <c r="B788" s="107"/>
      <c r="C788" s="107"/>
      <c r="D788" s="107"/>
      <c r="E788" s="107"/>
      <c r="F788" s="107"/>
    </row>
    <row r="789" spans="1:6" x14ac:dyDescent="0.25">
      <c r="A789" s="107"/>
      <c r="B789" s="107"/>
      <c r="C789" s="107"/>
      <c r="D789" s="107"/>
      <c r="E789" s="107"/>
      <c r="F789" s="107"/>
    </row>
    <row r="790" spans="1:6" x14ac:dyDescent="0.25">
      <c r="A790" s="107"/>
      <c r="B790" s="107"/>
      <c r="C790" s="107"/>
      <c r="D790" s="107"/>
      <c r="E790" s="107"/>
      <c r="F790" s="107"/>
    </row>
    <row r="791" spans="1:6" x14ac:dyDescent="0.25">
      <c r="A791" s="107"/>
      <c r="B791" s="107"/>
      <c r="C791" s="107"/>
      <c r="D791" s="107"/>
      <c r="E791" s="107"/>
      <c r="F791" s="107"/>
    </row>
    <row r="792" spans="1:6" x14ac:dyDescent="0.25">
      <c r="A792" s="107"/>
      <c r="B792" s="107"/>
      <c r="C792" s="107"/>
      <c r="D792" s="107"/>
      <c r="E792" s="107"/>
      <c r="F792" s="107"/>
    </row>
    <row r="793" spans="1:6" x14ac:dyDescent="0.25">
      <c r="A793" s="107"/>
      <c r="B793" s="107"/>
      <c r="C793" s="107"/>
      <c r="D793" s="107"/>
      <c r="E793" s="107"/>
      <c r="F793" s="107"/>
    </row>
    <row r="794" spans="1:6" x14ac:dyDescent="0.25">
      <c r="A794" s="107"/>
      <c r="B794" s="107"/>
      <c r="C794" s="107"/>
      <c r="D794" s="107"/>
      <c r="E794" s="107"/>
      <c r="F794" s="107"/>
    </row>
    <row r="795" spans="1:6" x14ac:dyDescent="0.25">
      <c r="A795" s="107"/>
      <c r="B795" s="107"/>
      <c r="C795" s="107"/>
      <c r="D795" s="107"/>
      <c r="E795" s="107"/>
      <c r="F795" s="107"/>
    </row>
    <row r="796" spans="1:6" x14ac:dyDescent="0.25">
      <c r="A796" s="107"/>
      <c r="B796" s="107"/>
      <c r="C796" s="107"/>
      <c r="D796" s="107"/>
      <c r="E796" s="107"/>
      <c r="F796" s="107"/>
    </row>
    <row r="797" spans="1:6" x14ac:dyDescent="0.25">
      <c r="A797" s="107"/>
      <c r="B797" s="107"/>
      <c r="C797" s="107"/>
      <c r="D797" s="107"/>
      <c r="E797" s="107"/>
      <c r="F797" s="107"/>
    </row>
    <row r="798" spans="1:6" x14ac:dyDescent="0.25">
      <c r="A798" s="107"/>
      <c r="B798" s="107"/>
      <c r="C798" s="107"/>
      <c r="D798" s="107"/>
      <c r="E798" s="107"/>
      <c r="F798" s="107"/>
    </row>
    <row r="799" spans="1:6" x14ac:dyDescent="0.25">
      <c r="A799" s="107"/>
      <c r="B799" s="107"/>
      <c r="C799" s="107"/>
      <c r="D799" s="107"/>
      <c r="E799" s="107"/>
      <c r="F799" s="107"/>
    </row>
    <row r="800" spans="1:6" x14ac:dyDescent="0.25">
      <c r="A800" s="107"/>
      <c r="B800" s="107"/>
      <c r="C800" s="107"/>
      <c r="D800" s="107"/>
      <c r="E800" s="107"/>
      <c r="F800" s="107"/>
    </row>
    <row r="801" spans="1:6" x14ac:dyDescent="0.25">
      <c r="A801" s="107"/>
      <c r="B801" s="107"/>
      <c r="C801" s="107"/>
      <c r="D801" s="107"/>
      <c r="E801" s="107"/>
      <c r="F801" s="107"/>
    </row>
    <row r="802" spans="1:6" x14ac:dyDescent="0.25">
      <c r="A802" s="107"/>
      <c r="B802" s="107"/>
      <c r="C802" s="107"/>
      <c r="D802" s="107"/>
      <c r="E802" s="107"/>
      <c r="F802" s="107"/>
    </row>
    <row r="803" spans="1:6" x14ac:dyDescent="0.25">
      <c r="A803" s="107"/>
      <c r="B803" s="107"/>
      <c r="C803" s="107"/>
      <c r="D803" s="107"/>
      <c r="E803" s="107"/>
      <c r="F803" s="107"/>
    </row>
    <row r="804" spans="1:6" x14ac:dyDescent="0.25">
      <c r="A804" s="107"/>
      <c r="B804" s="107"/>
      <c r="C804" s="107"/>
      <c r="D804" s="107"/>
      <c r="E804" s="107"/>
      <c r="F804" s="107"/>
    </row>
    <row r="805" spans="1:6" x14ac:dyDescent="0.25">
      <c r="A805" s="107"/>
      <c r="B805" s="107"/>
      <c r="C805" s="107"/>
      <c r="D805" s="107"/>
      <c r="E805" s="107"/>
      <c r="F805" s="107"/>
    </row>
    <row r="806" spans="1:6" x14ac:dyDescent="0.25">
      <c r="A806" s="107"/>
      <c r="B806" s="107"/>
      <c r="C806" s="107"/>
      <c r="D806" s="107"/>
      <c r="E806" s="107"/>
      <c r="F806" s="107"/>
    </row>
    <row r="807" spans="1:6" x14ac:dyDescent="0.25">
      <c r="A807" s="107"/>
      <c r="B807" s="107"/>
      <c r="C807" s="107"/>
      <c r="D807" s="107"/>
      <c r="E807" s="107"/>
      <c r="F807" s="107"/>
    </row>
    <row r="808" spans="1:6" x14ac:dyDescent="0.25">
      <c r="A808" s="107"/>
      <c r="B808" s="107"/>
      <c r="C808" s="107"/>
      <c r="D808" s="107"/>
      <c r="E808" s="107"/>
      <c r="F808" s="107"/>
    </row>
    <row r="809" spans="1:6" x14ac:dyDescent="0.25">
      <c r="A809" s="107"/>
      <c r="B809" s="107"/>
      <c r="C809" s="107"/>
      <c r="D809" s="107"/>
      <c r="E809" s="107"/>
      <c r="F809" s="107"/>
    </row>
    <row r="810" spans="1:6" x14ac:dyDescent="0.25">
      <c r="A810" s="107"/>
      <c r="B810" s="107"/>
      <c r="C810" s="107"/>
      <c r="D810" s="107"/>
      <c r="E810" s="107"/>
      <c r="F810" s="107"/>
    </row>
    <row r="811" spans="1:6" x14ac:dyDescent="0.25">
      <c r="A811" s="107"/>
      <c r="B811" s="107"/>
      <c r="C811" s="107"/>
      <c r="D811" s="107"/>
      <c r="E811" s="107"/>
      <c r="F811" s="107"/>
    </row>
    <row r="812" spans="1:6" x14ac:dyDescent="0.25">
      <c r="A812" s="107"/>
      <c r="B812" s="107"/>
      <c r="C812" s="107"/>
      <c r="D812" s="107"/>
      <c r="E812" s="107"/>
      <c r="F812" s="107"/>
    </row>
    <row r="813" spans="1:6" x14ac:dyDescent="0.25">
      <c r="A813" s="107"/>
      <c r="B813" s="107"/>
      <c r="C813" s="107"/>
      <c r="D813" s="107"/>
      <c r="E813" s="107"/>
      <c r="F813" s="107"/>
    </row>
    <row r="814" spans="1:6" x14ac:dyDescent="0.25">
      <c r="A814" s="107"/>
      <c r="B814" s="107"/>
      <c r="C814" s="107"/>
      <c r="D814" s="107"/>
      <c r="E814" s="107"/>
      <c r="F814" s="107"/>
    </row>
    <row r="815" spans="1:6" x14ac:dyDescent="0.25">
      <c r="A815" s="107"/>
      <c r="B815" s="107"/>
      <c r="C815" s="107"/>
      <c r="D815" s="107"/>
      <c r="E815" s="107"/>
      <c r="F815" s="107"/>
    </row>
    <row r="816" spans="1:6" x14ac:dyDescent="0.25">
      <c r="A816" s="107"/>
      <c r="B816" s="107"/>
      <c r="C816" s="107"/>
      <c r="D816" s="107"/>
      <c r="E816" s="107"/>
      <c r="F816" s="107"/>
    </row>
    <row r="817" spans="1:6" x14ac:dyDescent="0.25">
      <c r="A817" s="107"/>
      <c r="B817" s="107"/>
      <c r="C817" s="107"/>
      <c r="D817" s="107"/>
      <c r="E817" s="107"/>
      <c r="F817" s="107"/>
    </row>
    <row r="818" spans="1:6" x14ac:dyDescent="0.25">
      <c r="A818" s="107"/>
      <c r="B818" s="107"/>
      <c r="C818" s="107"/>
      <c r="D818" s="107"/>
      <c r="E818" s="107"/>
      <c r="F818" s="107"/>
    </row>
    <row r="819" spans="1:6" x14ac:dyDescent="0.25">
      <c r="A819" s="107"/>
      <c r="B819" s="107"/>
      <c r="C819" s="107"/>
      <c r="D819" s="107"/>
      <c r="E819" s="107"/>
      <c r="F819" s="107"/>
    </row>
    <row r="820" spans="1:6" x14ac:dyDescent="0.25">
      <c r="A820" s="107"/>
      <c r="B820" s="107"/>
      <c r="C820" s="107"/>
      <c r="D820" s="107"/>
      <c r="E820" s="107"/>
      <c r="F820" s="107"/>
    </row>
    <row r="821" spans="1:6" x14ac:dyDescent="0.25">
      <c r="A821" s="107"/>
      <c r="B821" s="107"/>
      <c r="C821" s="107"/>
      <c r="D821" s="107"/>
      <c r="E821" s="107"/>
      <c r="F821" s="107"/>
    </row>
    <row r="822" spans="1:6" x14ac:dyDescent="0.25">
      <c r="A822" s="107"/>
      <c r="B822" s="107"/>
      <c r="C822" s="107"/>
      <c r="D822" s="107"/>
      <c r="E822" s="107"/>
      <c r="F822" s="107"/>
    </row>
    <row r="823" spans="1:6" x14ac:dyDescent="0.25">
      <c r="A823" s="107"/>
      <c r="B823" s="107"/>
      <c r="C823" s="107"/>
      <c r="D823" s="107"/>
      <c r="E823" s="107"/>
      <c r="F823" s="107"/>
    </row>
    <row r="824" spans="1:6" x14ac:dyDescent="0.25">
      <c r="A824" s="107"/>
      <c r="B824" s="107"/>
      <c r="C824" s="107"/>
      <c r="D824" s="107"/>
      <c r="E824" s="107"/>
      <c r="F824" s="107"/>
    </row>
    <row r="825" spans="1:6" x14ac:dyDescent="0.25">
      <c r="A825" s="107"/>
      <c r="B825" s="107"/>
      <c r="C825" s="107"/>
      <c r="D825" s="107"/>
      <c r="E825" s="107"/>
      <c r="F825" s="107"/>
    </row>
    <row r="826" spans="1:6" x14ac:dyDescent="0.25">
      <c r="A826" s="107"/>
      <c r="B826" s="107"/>
      <c r="C826" s="107"/>
      <c r="D826" s="107"/>
      <c r="E826" s="107"/>
      <c r="F826" s="107"/>
    </row>
    <row r="827" spans="1:6" x14ac:dyDescent="0.25">
      <c r="A827" s="107"/>
      <c r="B827" s="107"/>
      <c r="C827" s="107"/>
      <c r="D827" s="107"/>
      <c r="E827" s="107"/>
      <c r="F827" s="107"/>
    </row>
    <row r="828" spans="1:6" x14ac:dyDescent="0.25">
      <c r="A828" s="107"/>
      <c r="B828" s="107"/>
      <c r="C828" s="107"/>
      <c r="D828" s="107"/>
      <c r="E828" s="107"/>
      <c r="F828" s="107"/>
    </row>
    <row r="829" spans="1:6" x14ac:dyDescent="0.25">
      <c r="A829" s="107"/>
      <c r="B829" s="107"/>
      <c r="C829" s="107"/>
      <c r="D829" s="107"/>
      <c r="E829" s="107"/>
      <c r="F829" s="107"/>
    </row>
    <row r="830" spans="1:6" x14ac:dyDescent="0.25">
      <c r="A830" s="107"/>
      <c r="B830" s="107"/>
      <c r="C830" s="107"/>
      <c r="D830" s="107"/>
      <c r="E830" s="107"/>
      <c r="F830" s="107"/>
    </row>
    <row r="831" spans="1:6" x14ac:dyDescent="0.25">
      <c r="A831" s="107"/>
      <c r="B831" s="107"/>
      <c r="C831" s="107"/>
      <c r="D831" s="107"/>
      <c r="E831" s="107"/>
      <c r="F831" s="107"/>
    </row>
    <row r="832" spans="1:6" x14ac:dyDescent="0.25">
      <c r="A832" s="107"/>
      <c r="B832" s="107"/>
      <c r="C832" s="107"/>
      <c r="D832" s="107"/>
      <c r="E832" s="107"/>
      <c r="F832" s="107"/>
    </row>
    <row r="833" spans="1:6" x14ac:dyDescent="0.25">
      <c r="A833" s="107"/>
      <c r="B833" s="107"/>
      <c r="C833" s="107"/>
      <c r="D833" s="107"/>
      <c r="E833" s="107"/>
      <c r="F833" s="107"/>
    </row>
    <row r="834" spans="1:6" x14ac:dyDescent="0.25">
      <c r="A834" s="107"/>
      <c r="B834" s="107"/>
      <c r="C834" s="107"/>
      <c r="D834" s="107"/>
      <c r="E834" s="107"/>
      <c r="F834" s="107"/>
    </row>
    <row r="835" spans="1:6" x14ac:dyDescent="0.25">
      <c r="A835" s="107"/>
      <c r="B835" s="107"/>
      <c r="C835" s="107"/>
      <c r="D835" s="107"/>
      <c r="E835" s="107"/>
      <c r="F835" s="107"/>
    </row>
    <row r="836" spans="1:6" x14ac:dyDescent="0.25">
      <c r="A836" s="107"/>
      <c r="B836" s="107"/>
      <c r="C836" s="107"/>
      <c r="D836" s="107"/>
      <c r="E836" s="107"/>
      <c r="F836" s="107"/>
    </row>
    <row r="837" spans="1:6" x14ac:dyDescent="0.25">
      <c r="A837" s="107"/>
      <c r="B837" s="107"/>
      <c r="C837" s="107"/>
      <c r="D837" s="107"/>
      <c r="E837" s="107"/>
      <c r="F837" s="107"/>
    </row>
    <row r="838" spans="1:6" x14ac:dyDescent="0.25">
      <c r="A838" s="107"/>
      <c r="B838" s="107"/>
      <c r="C838" s="107"/>
      <c r="D838" s="107"/>
      <c r="E838" s="107"/>
      <c r="F838" s="107"/>
    </row>
    <row r="839" spans="1:6" x14ac:dyDescent="0.25">
      <c r="A839" s="107"/>
      <c r="B839" s="107"/>
      <c r="C839" s="107"/>
      <c r="D839" s="107"/>
      <c r="E839" s="107"/>
      <c r="F839" s="107"/>
    </row>
    <row r="840" spans="1:6" x14ac:dyDescent="0.25">
      <c r="A840" s="107"/>
      <c r="B840" s="107"/>
      <c r="C840" s="107"/>
      <c r="D840" s="107"/>
      <c r="E840" s="107"/>
      <c r="F840" s="107"/>
    </row>
    <row r="841" spans="1:6" x14ac:dyDescent="0.25">
      <c r="A841" s="107"/>
      <c r="B841" s="107"/>
      <c r="C841" s="107"/>
      <c r="D841" s="107"/>
      <c r="E841" s="107"/>
      <c r="F841" s="107"/>
    </row>
    <row r="842" spans="1:6" x14ac:dyDescent="0.25">
      <c r="A842" s="107"/>
      <c r="B842" s="107"/>
      <c r="C842" s="107"/>
      <c r="D842" s="107"/>
      <c r="E842" s="107"/>
      <c r="F842" s="107"/>
    </row>
    <row r="843" spans="1:6" x14ac:dyDescent="0.25">
      <c r="A843" s="107"/>
      <c r="B843" s="107"/>
      <c r="C843" s="107"/>
      <c r="D843" s="107"/>
      <c r="E843" s="107"/>
      <c r="F843" s="107"/>
    </row>
    <row r="844" spans="1:6" x14ac:dyDescent="0.25">
      <c r="A844" s="107"/>
      <c r="B844" s="107"/>
      <c r="C844" s="107"/>
      <c r="D844" s="107"/>
      <c r="E844" s="107"/>
      <c r="F844" s="107"/>
    </row>
    <row r="845" spans="1:6" x14ac:dyDescent="0.25">
      <c r="A845" s="107"/>
      <c r="B845" s="107"/>
      <c r="C845" s="107"/>
      <c r="D845" s="107"/>
      <c r="E845" s="107"/>
      <c r="F845" s="107"/>
    </row>
    <row r="846" spans="1:6" x14ac:dyDescent="0.25">
      <c r="A846" s="107"/>
      <c r="B846" s="107"/>
      <c r="C846" s="107"/>
      <c r="D846" s="107"/>
      <c r="E846" s="107"/>
      <c r="F846" s="107"/>
    </row>
    <row r="847" spans="1:6" x14ac:dyDescent="0.25">
      <c r="A847" s="107"/>
      <c r="B847" s="107"/>
      <c r="C847" s="107"/>
      <c r="D847" s="107"/>
      <c r="E847" s="107"/>
      <c r="F847" s="107"/>
    </row>
    <row r="848" spans="1:6" x14ac:dyDescent="0.25">
      <c r="A848" s="107"/>
      <c r="B848" s="107"/>
      <c r="C848" s="107"/>
      <c r="D848" s="107"/>
      <c r="E848" s="107"/>
      <c r="F848" s="107"/>
    </row>
    <row r="849" spans="1:6" x14ac:dyDescent="0.25">
      <c r="A849" s="107"/>
      <c r="B849" s="107"/>
      <c r="C849" s="107"/>
      <c r="D849" s="107"/>
      <c r="E849" s="107"/>
      <c r="F849" s="107"/>
    </row>
    <row r="850" spans="1:6" x14ac:dyDescent="0.25">
      <c r="A850" s="107"/>
      <c r="B850" s="107"/>
      <c r="C850" s="107"/>
      <c r="D850" s="107"/>
      <c r="E850" s="107"/>
      <c r="F850" s="107"/>
    </row>
    <row r="851" spans="1:6" x14ac:dyDescent="0.25">
      <c r="A851" s="107"/>
      <c r="B851" s="107"/>
      <c r="C851" s="107"/>
      <c r="D851" s="107"/>
      <c r="E851" s="107"/>
      <c r="F851" s="107"/>
    </row>
    <row r="852" spans="1:6" x14ac:dyDescent="0.25">
      <c r="A852" s="107"/>
      <c r="B852" s="107"/>
      <c r="C852" s="107"/>
      <c r="D852" s="107"/>
      <c r="E852" s="107"/>
      <c r="F852" s="107"/>
    </row>
    <row r="853" spans="1:6" x14ac:dyDescent="0.25">
      <c r="A853" s="107"/>
      <c r="B853" s="107"/>
      <c r="C853" s="107"/>
      <c r="D853" s="107"/>
      <c r="E853" s="107"/>
      <c r="F853" s="107"/>
    </row>
    <row r="854" spans="1:6" x14ac:dyDescent="0.25">
      <c r="A854" s="107"/>
      <c r="B854" s="107"/>
      <c r="C854" s="107"/>
      <c r="D854" s="107"/>
      <c r="E854" s="107"/>
      <c r="F854" s="107"/>
    </row>
    <row r="855" spans="1:6" x14ac:dyDescent="0.25">
      <c r="A855" s="107"/>
      <c r="B855" s="107"/>
      <c r="C855" s="107"/>
      <c r="D855" s="107"/>
      <c r="E855" s="107"/>
      <c r="F855" s="107"/>
    </row>
    <row r="856" spans="1:6" x14ac:dyDescent="0.25">
      <c r="A856" s="107"/>
      <c r="B856" s="107"/>
      <c r="C856" s="107"/>
      <c r="D856" s="107"/>
      <c r="E856" s="107"/>
      <c r="F856" s="107"/>
    </row>
    <row r="857" spans="1:6" x14ac:dyDescent="0.25">
      <c r="A857" s="107"/>
      <c r="B857" s="107"/>
      <c r="C857" s="107"/>
      <c r="D857" s="107"/>
      <c r="E857" s="107"/>
      <c r="F857" s="107"/>
    </row>
    <row r="858" spans="1:6" x14ac:dyDescent="0.25">
      <c r="A858" s="107"/>
      <c r="B858" s="107"/>
      <c r="C858" s="107"/>
      <c r="D858" s="107"/>
      <c r="E858" s="107"/>
      <c r="F858" s="107"/>
    </row>
    <row r="859" spans="1:6" x14ac:dyDescent="0.25">
      <c r="A859" s="107"/>
      <c r="B859" s="107"/>
      <c r="C859" s="107"/>
      <c r="D859" s="107"/>
      <c r="E859" s="107"/>
      <c r="F859" s="107"/>
    </row>
    <row r="860" spans="1:6" x14ac:dyDescent="0.25">
      <c r="A860" s="107"/>
      <c r="B860" s="107"/>
      <c r="C860" s="107"/>
      <c r="D860" s="107"/>
      <c r="E860" s="107"/>
      <c r="F860" s="107"/>
    </row>
    <row r="861" spans="1:6" x14ac:dyDescent="0.25">
      <c r="A861" s="107"/>
      <c r="B861" s="107"/>
      <c r="C861" s="107"/>
      <c r="D861" s="107"/>
      <c r="E861" s="107"/>
      <c r="F861" s="107"/>
    </row>
    <row r="862" spans="1:6" x14ac:dyDescent="0.25">
      <c r="A862" s="107"/>
      <c r="B862" s="107"/>
      <c r="C862" s="107"/>
      <c r="D862" s="107"/>
      <c r="E862" s="107"/>
      <c r="F862" s="107"/>
    </row>
    <row r="863" spans="1:6" x14ac:dyDescent="0.25">
      <c r="A863" s="107"/>
      <c r="B863" s="107"/>
      <c r="C863" s="107"/>
      <c r="D863" s="107"/>
      <c r="E863" s="107"/>
      <c r="F863" s="107"/>
    </row>
    <row r="864" spans="1:6" x14ac:dyDescent="0.25">
      <c r="A864" s="107"/>
      <c r="B864" s="107"/>
      <c r="C864" s="107"/>
      <c r="D864" s="107"/>
      <c r="E864" s="107"/>
      <c r="F864" s="107"/>
    </row>
    <row r="865" spans="1:6" x14ac:dyDescent="0.25">
      <c r="A865" s="107"/>
      <c r="B865" s="107"/>
      <c r="C865" s="107"/>
      <c r="D865" s="107"/>
      <c r="E865" s="107"/>
      <c r="F865" s="107"/>
    </row>
    <row r="866" spans="1:6" x14ac:dyDescent="0.25">
      <c r="A866" s="107"/>
      <c r="B866" s="107"/>
      <c r="C866" s="107"/>
      <c r="D866" s="107"/>
      <c r="E866" s="107"/>
      <c r="F866" s="107"/>
    </row>
    <row r="867" spans="1:6" x14ac:dyDescent="0.25">
      <c r="A867" s="107"/>
      <c r="B867" s="107"/>
      <c r="C867" s="107"/>
      <c r="D867" s="107"/>
      <c r="E867" s="107"/>
      <c r="F867" s="107"/>
    </row>
    <row r="868" spans="1:6" x14ac:dyDescent="0.25">
      <c r="A868" s="107"/>
      <c r="B868" s="107"/>
      <c r="C868" s="107"/>
      <c r="D868" s="107"/>
      <c r="E868" s="107"/>
      <c r="F868" s="107"/>
    </row>
    <row r="869" spans="1:6" x14ac:dyDescent="0.25">
      <c r="A869" s="107"/>
      <c r="B869" s="107"/>
      <c r="C869" s="107"/>
      <c r="D869" s="107"/>
      <c r="E869" s="107"/>
      <c r="F869" s="107"/>
    </row>
    <row r="870" spans="1:6" x14ac:dyDescent="0.25">
      <c r="A870" s="107"/>
      <c r="B870" s="107"/>
      <c r="C870" s="107"/>
      <c r="D870" s="107"/>
      <c r="E870" s="107"/>
      <c r="F870" s="107"/>
    </row>
    <row r="871" spans="1:6" x14ac:dyDescent="0.25">
      <c r="A871" s="107"/>
      <c r="B871" s="107"/>
      <c r="C871" s="107"/>
      <c r="D871" s="107"/>
      <c r="E871" s="107"/>
      <c r="F871" s="107"/>
    </row>
    <row r="872" spans="1:6" x14ac:dyDescent="0.25">
      <c r="A872" s="107"/>
      <c r="B872" s="107"/>
      <c r="C872" s="107"/>
      <c r="D872" s="107"/>
      <c r="E872" s="107"/>
      <c r="F872" s="107"/>
    </row>
    <row r="873" spans="1:6" x14ac:dyDescent="0.25">
      <c r="A873" s="107"/>
      <c r="B873" s="107"/>
      <c r="C873" s="107"/>
      <c r="D873" s="107"/>
      <c r="E873" s="107"/>
      <c r="F873" s="107"/>
    </row>
    <row r="874" spans="1:6" x14ac:dyDescent="0.25">
      <c r="A874" s="107"/>
      <c r="B874" s="107"/>
      <c r="C874" s="107"/>
      <c r="D874" s="107"/>
      <c r="E874" s="107"/>
      <c r="F874" s="107"/>
    </row>
    <row r="875" spans="1:6" x14ac:dyDescent="0.25">
      <c r="A875" s="107"/>
      <c r="B875" s="107"/>
      <c r="C875" s="107"/>
      <c r="D875" s="107"/>
      <c r="E875" s="107"/>
      <c r="F875" s="107"/>
    </row>
    <row r="876" spans="1:6" x14ac:dyDescent="0.25">
      <c r="A876" s="107"/>
      <c r="B876" s="107"/>
      <c r="C876" s="107"/>
      <c r="D876" s="107"/>
      <c r="E876" s="107"/>
      <c r="F876" s="107"/>
    </row>
    <row r="877" spans="1:6" x14ac:dyDescent="0.25">
      <c r="A877" s="107"/>
      <c r="B877" s="107"/>
      <c r="C877" s="107"/>
      <c r="D877" s="107"/>
      <c r="E877" s="107"/>
      <c r="F877" s="107"/>
    </row>
    <row r="878" spans="1:6" x14ac:dyDescent="0.25">
      <c r="A878" s="107"/>
      <c r="B878" s="107"/>
      <c r="C878" s="107"/>
      <c r="D878" s="107"/>
      <c r="E878" s="107"/>
      <c r="F878" s="107"/>
    </row>
    <row r="879" spans="1:6" x14ac:dyDescent="0.25">
      <c r="A879" s="107"/>
      <c r="B879" s="107"/>
      <c r="C879" s="107"/>
      <c r="D879" s="107"/>
      <c r="E879" s="107"/>
      <c r="F879" s="107"/>
    </row>
    <row r="880" spans="1:6" x14ac:dyDescent="0.25">
      <c r="A880" s="107"/>
      <c r="B880" s="107"/>
      <c r="C880" s="107"/>
      <c r="D880" s="107"/>
      <c r="E880" s="107"/>
      <c r="F880" s="107"/>
    </row>
    <row r="881" spans="1:6" x14ac:dyDescent="0.25">
      <c r="A881" s="107"/>
      <c r="B881" s="107"/>
      <c r="C881" s="107"/>
      <c r="D881" s="107"/>
      <c r="E881" s="107"/>
      <c r="F881" s="107"/>
    </row>
    <row r="882" spans="1:6" x14ac:dyDescent="0.25">
      <c r="A882" s="107"/>
      <c r="B882" s="107"/>
      <c r="C882" s="107"/>
      <c r="D882" s="107"/>
      <c r="E882" s="107"/>
      <c r="F882" s="107"/>
    </row>
    <row r="883" spans="1:6" x14ac:dyDescent="0.25">
      <c r="A883" s="107"/>
      <c r="B883" s="107"/>
      <c r="C883" s="107"/>
      <c r="D883" s="107"/>
      <c r="E883" s="107"/>
      <c r="F883" s="107"/>
    </row>
    <row r="884" spans="1:6" x14ac:dyDescent="0.25">
      <c r="A884" s="107"/>
      <c r="B884" s="107"/>
      <c r="C884" s="107"/>
      <c r="D884" s="107"/>
      <c r="E884" s="107"/>
      <c r="F884" s="107"/>
    </row>
    <row r="885" spans="1:6" x14ac:dyDescent="0.25">
      <c r="A885" s="107"/>
      <c r="B885" s="107"/>
      <c r="C885" s="107"/>
      <c r="D885" s="107"/>
      <c r="E885" s="107"/>
      <c r="F885" s="107"/>
    </row>
    <row r="886" spans="1:6" x14ac:dyDescent="0.25">
      <c r="A886" s="107"/>
      <c r="B886" s="107"/>
      <c r="C886" s="107"/>
      <c r="D886" s="107"/>
      <c r="E886" s="107"/>
      <c r="F886" s="107"/>
    </row>
    <row r="887" spans="1:6" x14ac:dyDescent="0.25">
      <c r="A887" s="107"/>
      <c r="B887" s="107"/>
      <c r="C887" s="107"/>
      <c r="D887" s="107"/>
      <c r="E887" s="107"/>
      <c r="F887" s="107"/>
    </row>
    <row r="888" spans="1:6" x14ac:dyDescent="0.25">
      <c r="A888" s="107"/>
      <c r="B888" s="107"/>
      <c r="C888" s="107"/>
      <c r="D888" s="107"/>
      <c r="E888" s="107"/>
      <c r="F888" s="107"/>
    </row>
    <row r="889" spans="1:6" x14ac:dyDescent="0.25">
      <c r="A889" s="107"/>
      <c r="B889" s="107"/>
      <c r="C889" s="107"/>
      <c r="D889" s="107"/>
      <c r="E889" s="107"/>
      <c r="F889" s="107"/>
    </row>
    <row r="890" spans="1:6" x14ac:dyDescent="0.25">
      <c r="A890" s="107"/>
      <c r="B890" s="107"/>
      <c r="C890" s="107"/>
      <c r="D890" s="107"/>
      <c r="E890" s="107"/>
      <c r="F890" s="107"/>
    </row>
    <row r="891" spans="1:6" x14ac:dyDescent="0.25">
      <c r="A891" s="107"/>
      <c r="B891" s="107"/>
      <c r="C891" s="107"/>
      <c r="D891" s="107"/>
      <c r="E891" s="107"/>
      <c r="F891" s="107"/>
    </row>
    <row r="892" spans="1:6" x14ac:dyDescent="0.25">
      <c r="A892" s="107"/>
      <c r="B892" s="107"/>
      <c r="C892" s="107"/>
      <c r="D892" s="107"/>
      <c r="E892" s="107"/>
      <c r="F892" s="107"/>
    </row>
    <row r="893" spans="1:6" x14ac:dyDescent="0.25">
      <c r="A893" s="107"/>
      <c r="B893" s="107"/>
      <c r="C893" s="107"/>
      <c r="D893" s="107"/>
      <c r="E893" s="107"/>
      <c r="F893" s="107"/>
    </row>
    <row r="894" spans="1:6" x14ac:dyDescent="0.25">
      <c r="A894" s="107"/>
      <c r="B894" s="107"/>
      <c r="C894" s="107"/>
      <c r="D894" s="107"/>
      <c r="E894" s="107"/>
      <c r="F894" s="107"/>
    </row>
    <row r="895" spans="1:6" x14ac:dyDescent="0.25">
      <c r="A895" s="107"/>
      <c r="B895" s="107"/>
      <c r="C895" s="107"/>
      <c r="D895" s="107"/>
      <c r="E895" s="107"/>
      <c r="F895" s="107"/>
    </row>
    <row r="896" spans="1:6" x14ac:dyDescent="0.25">
      <c r="A896" s="107"/>
      <c r="B896" s="107"/>
      <c r="C896" s="107"/>
      <c r="D896" s="107"/>
      <c r="E896" s="107"/>
      <c r="F896" s="107"/>
    </row>
    <row r="897" spans="1:6" x14ac:dyDescent="0.25">
      <c r="A897" s="107"/>
      <c r="B897" s="107"/>
      <c r="C897" s="107"/>
      <c r="D897" s="107"/>
      <c r="E897" s="107"/>
      <c r="F897" s="107"/>
    </row>
    <row r="898" spans="1:6" x14ac:dyDescent="0.25">
      <c r="A898" s="107"/>
      <c r="B898" s="107"/>
      <c r="C898" s="107"/>
      <c r="D898" s="107"/>
      <c r="E898" s="107"/>
      <c r="F898" s="107"/>
    </row>
    <row r="899" spans="1:6" x14ac:dyDescent="0.25">
      <c r="A899" s="107"/>
      <c r="B899" s="107"/>
      <c r="C899" s="107"/>
      <c r="D899" s="107"/>
      <c r="E899" s="107"/>
      <c r="F899" s="107"/>
    </row>
    <row r="900" spans="1:6" x14ac:dyDescent="0.25">
      <c r="A900" s="107"/>
      <c r="B900" s="107"/>
      <c r="C900" s="107"/>
      <c r="D900" s="107"/>
      <c r="E900" s="107"/>
      <c r="F900" s="107"/>
    </row>
    <row r="901" spans="1:6" x14ac:dyDescent="0.25">
      <c r="A901" s="107"/>
      <c r="B901" s="107"/>
      <c r="C901" s="107"/>
      <c r="D901" s="107"/>
      <c r="E901" s="107"/>
      <c r="F901" s="107"/>
    </row>
    <row r="902" spans="1:6" x14ac:dyDescent="0.25">
      <c r="A902" s="107"/>
      <c r="B902" s="107"/>
      <c r="C902" s="107"/>
      <c r="D902" s="107"/>
      <c r="E902" s="107"/>
      <c r="F902" s="107"/>
    </row>
    <row r="903" spans="1:6" x14ac:dyDescent="0.25">
      <c r="A903" s="107"/>
      <c r="B903" s="107"/>
      <c r="C903" s="107"/>
      <c r="D903" s="107"/>
      <c r="E903" s="107"/>
      <c r="F903" s="107"/>
    </row>
    <row r="904" spans="1:6" x14ac:dyDescent="0.25">
      <c r="A904" s="107"/>
      <c r="B904" s="107"/>
      <c r="C904" s="107"/>
      <c r="D904" s="107"/>
      <c r="E904" s="107"/>
      <c r="F904" s="107"/>
    </row>
    <row r="905" spans="1:6" x14ac:dyDescent="0.25">
      <c r="A905" s="107"/>
      <c r="B905" s="107"/>
      <c r="C905" s="107"/>
      <c r="D905" s="107"/>
      <c r="E905" s="107"/>
      <c r="F905" s="107"/>
    </row>
    <row r="906" spans="1:6" x14ac:dyDescent="0.25">
      <c r="A906" s="107"/>
      <c r="B906" s="107"/>
      <c r="C906" s="107"/>
      <c r="D906" s="107"/>
      <c r="E906" s="107"/>
      <c r="F906" s="107"/>
    </row>
    <row r="907" spans="1:6" x14ac:dyDescent="0.25">
      <c r="A907" s="107"/>
      <c r="B907" s="107"/>
      <c r="C907" s="107"/>
      <c r="D907" s="107"/>
      <c r="E907" s="107"/>
      <c r="F907" s="107"/>
    </row>
    <row r="908" spans="1:6" x14ac:dyDescent="0.25">
      <c r="A908" s="107"/>
      <c r="B908" s="107"/>
      <c r="C908" s="107"/>
      <c r="D908" s="107"/>
      <c r="E908" s="107"/>
      <c r="F908" s="107"/>
    </row>
    <row r="909" spans="1:6" x14ac:dyDescent="0.25">
      <c r="A909" s="107"/>
      <c r="B909" s="107"/>
      <c r="C909" s="107"/>
      <c r="D909" s="107"/>
      <c r="E909" s="107"/>
      <c r="F909" s="107"/>
    </row>
    <row r="910" spans="1:6" x14ac:dyDescent="0.25">
      <c r="A910" s="107"/>
      <c r="B910" s="107"/>
      <c r="C910" s="107"/>
      <c r="D910" s="107"/>
      <c r="E910" s="107"/>
      <c r="F910" s="107"/>
    </row>
    <row r="911" spans="1:6" x14ac:dyDescent="0.25">
      <c r="A911" s="107"/>
      <c r="B911" s="107"/>
      <c r="C911" s="107"/>
      <c r="D911" s="107"/>
      <c r="E911" s="107"/>
      <c r="F911" s="107"/>
    </row>
    <row r="912" spans="1:6" x14ac:dyDescent="0.25">
      <c r="A912" s="107"/>
      <c r="B912" s="107"/>
      <c r="C912" s="107"/>
      <c r="D912" s="107"/>
      <c r="E912" s="107"/>
      <c r="F912" s="107"/>
    </row>
    <row r="913" spans="1:6" x14ac:dyDescent="0.25">
      <c r="A913" s="107"/>
      <c r="B913" s="107"/>
      <c r="C913" s="107"/>
      <c r="D913" s="107"/>
      <c r="E913" s="107"/>
      <c r="F913" s="107"/>
    </row>
    <row r="914" spans="1:6" x14ac:dyDescent="0.25">
      <c r="A914" s="107"/>
      <c r="B914" s="107"/>
      <c r="C914" s="107"/>
      <c r="D914" s="107"/>
      <c r="E914" s="107"/>
      <c r="F914" s="107"/>
    </row>
    <row r="915" spans="1:6" x14ac:dyDescent="0.25">
      <c r="A915" s="107"/>
      <c r="B915" s="107"/>
      <c r="C915" s="107"/>
      <c r="D915" s="107"/>
      <c r="E915" s="107"/>
      <c r="F915" s="107"/>
    </row>
    <row r="916" spans="1:6" x14ac:dyDescent="0.25">
      <c r="A916" s="107"/>
      <c r="B916" s="107"/>
      <c r="C916" s="107"/>
      <c r="D916" s="107"/>
      <c r="E916" s="107"/>
      <c r="F916" s="107"/>
    </row>
    <row r="917" spans="1:6" x14ac:dyDescent="0.25">
      <c r="A917" s="107"/>
      <c r="B917" s="107"/>
      <c r="C917" s="107"/>
      <c r="D917" s="107"/>
      <c r="E917" s="107"/>
      <c r="F917" s="107"/>
    </row>
    <row r="918" spans="1:6" x14ac:dyDescent="0.25">
      <c r="A918" s="107"/>
      <c r="B918" s="107"/>
      <c r="C918" s="107"/>
      <c r="D918" s="107"/>
      <c r="E918" s="107"/>
      <c r="F918" s="107"/>
    </row>
    <row r="919" spans="1:6" x14ac:dyDescent="0.25">
      <c r="A919" s="107"/>
      <c r="B919" s="107"/>
      <c r="C919" s="107"/>
      <c r="D919" s="107"/>
      <c r="E919" s="107"/>
      <c r="F919" s="107"/>
    </row>
    <row r="920" spans="1:6" x14ac:dyDescent="0.25">
      <c r="A920" s="107"/>
      <c r="B920" s="107"/>
      <c r="C920" s="107"/>
      <c r="D920" s="107"/>
      <c r="E920" s="107"/>
      <c r="F920" s="107"/>
    </row>
    <row r="921" spans="1:6" x14ac:dyDescent="0.25">
      <c r="A921" s="107"/>
      <c r="B921" s="107"/>
      <c r="C921" s="107"/>
      <c r="D921" s="107"/>
      <c r="E921" s="107"/>
      <c r="F921" s="107"/>
    </row>
    <row r="922" spans="1:6" x14ac:dyDescent="0.25">
      <c r="A922" s="107"/>
      <c r="B922" s="107"/>
      <c r="C922" s="107"/>
      <c r="D922" s="107"/>
      <c r="E922" s="107"/>
      <c r="F922" s="107"/>
    </row>
    <row r="923" spans="1:6" x14ac:dyDescent="0.25">
      <c r="A923" s="107"/>
      <c r="B923" s="107"/>
      <c r="C923" s="107"/>
      <c r="D923" s="107"/>
      <c r="E923" s="107"/>
      <c r="F923" s="107"/>
    </row>
    <row r="924" spans="1:6" x14ac:dyDescent="0.25">
      <c r="A924" s="107"/>
      <c r="B924" s="107"/>
      <c r="C924" s="107"/>
      <c r="D924" s="107"/>
      <c r="E924" s="107"/>
      <c r="F924" s="107"/>
    </row>
    <row r="925" spans="1:6" x14ac:dyDescent="0.25">
      <c r="A925" s="107"/>
      <c r="B925" s="107"/>
      <c r="C925" s="107"/>
      <c r="D925" s="107"/>
      <c r="E925" s="107"/>
      <c r="F925" s="107"/>
    </row>
    <row r="926" spans="1:6" x14ac:dyDescent="0.25">
      <c r="A926" s="107"/>
      <c r="B926" s="107"/>
      <c r="C926" s="107"/>
      <c r="D926" s="107"/>
      <c r="E926" s="107"/>
      <c r="F926" s="107"/>
    </row>
    <row r="927" spans="1:6" x14ac:dyDescent="0.25">
      <c r="A927" s="107"/>
      <c r="B927" s="107"/>
      <c r="C927" s="107"/>
      <c r="D927" s="107"/>
      <c r="E927" s="107"/>
      <c r="F927" s="107"/>
    </row>
    <row r="928" spans="1:6" x14ac:dyDescent="0.25">
      <c r="A928" s="107"/>
      <c r="B928" s="107"/>
      <c r="C928" s="107"/>
      <c r="D928" s="107"/>
      <c r="E928" s="107"/>
      <c r="F928" s="107"/>
    </row>
    <row r="929" spans="1:6" x14ac:dyDescent="0.25">
      <c r="A929" s="107"/>
      <c r="B929" s="107"/>
      <c r="C929" s="107"/>
      <c r="D929" s="107"/>
      <c r="E929" s="107"/>
      <c r="F929" s="107"/>
    </row>
  </sheetData>
  <hyperlinks>
    <hyperlink ref="E11" r:id="rId1" xr:uid="{A43AE6A4-7C27-4160-9524-979CCEFD3944}"/>
  </hyperlinks>
  <pageMargins left="0.7" right="0.7" top="0.75" bottom="0.75" header="0.3" footer="0.3"/>
  <pageSetup orientation="landscape"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LP BAU</vt:lpstr>
      <vt:lpstr>SP BAU</vt:lpstr>
      <vt:lpstr>LP C19 BAU</vt:lpstr>
      <vt:lpstr>SP C19 BAU</vt:lpstr>
      <vt:lpstr>Ed Fin_Summary</vt:lpstr>
      <vt:lpstr>Ed Fin_Tables and Outputs</vt:lpstr>
      <vt:lpstr>Ed Fin_GDP NPV Calculation</vt:lpstr>
      <vt:lpstr>Sources_Geolocation 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Alasdair Mackintosh</dc:creator>
  <cp:lastModifiedBy>Jorge Rivera</cp:lastModifiedBy>
  <dcterms:created xsi:type="dcterms:W3CDTF">2021-02-22T13:51:38Z</dcterms:created>
  <dcterms:modified xsi:type="dcterms:W3CDTF">2021-06-22T08:16:33Z</dcterms:modified>
</cp:coreProperties>
</file>