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30" windowWidth="24615" windowHeight="13485"/>
  </bookViews>
  <sheets>
    <sheet name="История" sheetId="1" r:id="rId1"/>
    <sheet name="Планирование на Осло" sheetId="2" r:id="rId2"/>
    <sheet name="Затраты на человека" sheetId="3" r:id="rId3"/>
  </sheets>
  <calcPr calcId="145621"/>
</workbook>
</file>

<file path=xl/calcChain.xml><?xml version="1.0" encoding="utf-8"?>
<calcChain xmlns="http://schemas.openxmlformats.org/spreadsheetml/2006/main">
  <c r="E29" i="3" l="1"/>
  <c r="E28" i="3"/>
  <c r="D28" i="3"/>
  <c r="E27" i="3"/>
  <c r="D27" i="3"/>
  <c r="B27" i="3"/>
  <c r="E26" i="3"/>
  <c r="D26" i="3"/>
  <c r="B26" i="3"/>
  <c r="E25" i="3"/>
  <c r="B25" i="3"/>
  <c r="D25" i="3" s="1"/>
  <c r="E24" i="3"/>
  <c r="D24" i="3"/>
  <c r="B24" i="3"/>
  <c r="E23" i="3"/>
  <c r="D23" i="3"/>
  <c r="B23" i="3"/>
  <c r="E22" i="3"/>
  <c r="D22" i="3"/>
  <c r="B22" i="3"/>
  <c r="E21" i="3"/>
  <c r="D21" i="3"/>
  <c r="E20" i="3"/>
  <c r="D20" i="3"/>
  <c r="B20" i="3"/>
  <c r="E19" i="3"/>
  <c r="D19" i="3"/>
  <c r="B19" i="3"/>
  <c r="E18" i="3"/>
  <c r="B18" i="3"/>
  <c r="D18" i="3" s="1"/>
  <c r="E17" i="3"/>
  <c r="D17" i="3"/>
  <c r="B17" i="3"/>
  <c r="E16" i="3"/>
  <c r="D16" i="3"/>
  <c r="B16" i="3"/>
  <c r="E15" i="3"/>
  <c r="D15" i="3"/>
  <c r="B15" i="3"/>
  <c r="E14" i="3"/>
  <c r="B14" i="3"/>
  <c r="D14" i="3" s="1"/>
  <c r="E13" i="3"/>
  <c r="D13" i="3"/>
  <c r="B13" i="3"/>
  <c r="E12" i="3"/>
  <c r="D12" i="3"/>
  <c r="B12" i="3"/>
  <c r="E11" i="3"/>
  <c r="D11" i="3"/>
  <c r="B11" i="3"/>
  <c r="E10" i="3"/>
  <c r="B10" i="3"/>
  <c r="D10" i="3" s="1"/>
  <c r="E9" i="3"/>
  <c r="D9" i="3"/>
  <c r="B9" i="3"/>
  <c r="E8" i="3"/>
  <c r="D8" i="3"/>
  <c r="E7" i="3"/>
  <c r="D7" i="3"/>
  <c r="E6" i="3"/>
  <c r="D6" i="3"/>
  <c r="E5" i="3"/>
  <c r="B5" i="3"/>
  <c r="D5" i="3" s="1"/>
  <c r="E4" i="3"/>
  <c r="D4" i="3"/>
  <c r="B4" i="3"/>
  <c r="E3" i="3"/>
  <c r="D3" i="3"/>
  <c r="E2" i="3"/>
  <c r="D2" i="3"/>
  <c r="E1" i="3"/>
  <c r="D1" i="3"/>
  <c r="C10" i="2"/>
  <c r="E9" i="2"/>
  <c r="B9" i="2"/>
  <c r="D9" i="2" s="1"/>
  <c r="E8" i="2"/>
  <c r="D8" i="2"/>
  <c r="B8" i="2"/>
  <c r="E7" i="2"/>
  <c r="D7" i="2"/>
  <c r="B7" i="2"/>
  <c r="E6" i="2"/>
  <c r="D6" i="2"/>
  <c r="B6" i="2"/>
  <c r="E5" i="2"/>
  <c r="B5" i="2"/>
  <c r="D5" i="2" s="1"/>
  <c r="E4" i="2"/>
  <c r="D4" i="2"/>
  <c r="B4" i="2"/>
  <c r="E3" i="2"/>
  <c r="E10" i="2" s="1"/>
  <c r="D3" i="2"/>
  <c r="B3" i="2"/>
  <c r="E2" i="2"/>
  <c r="D2" i="2"/>
  <c r="D10" i="2" s="1"/>
  <c r="B2" i="2"/>
  <c r="B10" i="2" s="1"/>
  <c r="J61" i="1"/>
  <c r="I60" i="1"/>
  <c r="H60" i="1"/>
  <c r="G60" i="1"/>
  <c r="F60" i="1"/>
  <c r="E60" i="1"/>
  <c r="D60" i="1"/>
  <c r="C60" i="1"/>
  <c r="B60" i="1"/>
  <c r="J60" i="1" s="1"/>
  <c r="I59" i="1"/>
  <c r="H59" i="1"/>
  <c r="G59" i="1"/>
  <c r="F59" i="1"/>
  <c r="E59" i="1"/>
  <c r="D59" i="1"/>
  <c r="C59" i="1"/>
  <c r="B59" i="1"/>
  <c r="J59" i="1" s="1"/>
  <c r="I58" i="1"/>
  <c r="H58" i="1"/>
  <c r="G58" i="1"/>
  <c r="F58" i="1"/>
  <c r="E58" i="1"/>
  <c r="D58" i="1"/>
  <c r="C58" i="1"/>
  <c r="B58" i="1"/>
  <c r="J58" i="1" s="1"/>
  <c r="I57" i="1"/>
  <c r="H57" i="1"/>
  <c r="G57" i="1"/>
  <c r="F57" i="1"/>
  <c r="E57" i="1"/>
  <c r="D57" i="1"/>
  <c r="C57" i="1"/>
  <c r="B57" i="1"/>
  <c r="J57" i="1" s="1"/>
  <c r="I56" i="1"/>
  <c r="H56" i="1"/>
  <c r="G56" i="1"/>
  <c r="F56" i="1"/>
  <c r="E56" i="1"/>
  <c r="D56" i="1"/>
  <c r="C56" i="1"/>
  <c r="B56" i="1"/>
  <c r="J56" i="1" s="1"/>
  <c r="I55" i="1"/>
  <c r="H55" i="1"/>
  <c r="G55" i="1"/>
  <c r="F55" i="1"/>
  <c r="E55" i="1"/>
  <c r="D55" i="1"/>
  <c r="C55" i="1"/>
  <c r="B55" i="1"/>
  <c r="J55" i="1" s="1"/>
  <c r="J54" i="1"/>
  <c r="I53" i="1"/>
  <c r="H53" i="1"/>
  <c r="G53" i="1"/>
  <c r="F53" i="1"/>
  <c r="E53" i="1"/>
  <c r="D53" i="1"/>
  <c r="C53" i="1"/>
  <c r="B53" i="1"/>
  <c r="J53" i="1" s="1"/>
  <c r="J51" i="1"/>
  <c r="I50" i="1"/>
  <c r="H50" i="1"/>
  <c r="G50" i="1"/>
  <c r="F50" i="1"/>
  <c r="E50" i="1"/>
  <c r="D50" i="1"/>
  <c r="C50" i="1"/>
  <c r="B50" i="1"/>
  <c r="J50" i="1" s="1"/>
  <c r="I49" i="1"/>
  <c r="H49" i="1"/>
  <c r="G49" i="1"/>
  <c r="F49" i="1"/>
  <c r="E49" i="1"/>
  <c r="D49" i="1"/>
  <c r="C49" i="1"/>
  <c r="B49" i="1"/>
  <c r="J49" i="1" s="1"/>
  <c r="I48" i="1"/>
  <c r="H48" i="1"/>
  <c r="G48" i="1"/>
  <c r="F48" i="1"/>
  <c r="E48" i="1"/>
  <c r="D48" i="1"/>
  <c r="C48" i="1"/>
  <c r="B48" i="1"/>
  <c r="J48" i="1" s="1"/>
  <c r="J47" i="1"/>
  <c r="I46" i="1"/>
  <c r="H46" i="1"/>
  <c r="G46" i="1"/>
  <c r="F46" i="1"/>
  <c r="E46" i="1"/>
  <c r="D46" i="1"/>
  <c r="C46" i="1"/>
  <c r="B46" i="1"/>
  <c r="J46" i="1" s="1"/>
  <c r="I45" i="1"/>
  <c r="H45" i="1"/>
  <c r="G45" i="1"/>
  <c r="F45" i="1"/>
  <c r="E45" i="1"/>
  <c r="D45" i="1"/>
  <c r="C45" i="1"/>
  <c r="B45" i="1"/>
  <c r="J45" i="1" s="1"/>
  <c r="I44" i="1"/>
  <c r="H44" i="1"/>
  <c r="G44" i="1"/>
  <c r="F44" i="1"/>
  <c r="E44" i="1"/>
  <c r="D44" i="1"/>
  <c r="C44" i="1"/>
  <c r="B44" i="1"/>
  <c r="J44" i="1" s="1"/>
  <c r="I43" i="1"/>
  <c r="H43" i="1"/>
  <c r="G43" i="1"/>
  <c r="F43" i="1"/>
  <c r="E43" i="1"/>
  <c r="D43" i="1"/>
  <c r="C43" i="1"/>
  <c r="B43" i="1"/>
  <c r="J43" i="1" s="1"/>
  <c r="J65" i="1" s="1"/>
  <c r="I30" i="1"/>
  <c r="H30" i="1"/>
  <c r="G30" i="1"/>
  <c r="F30" i="1"/>
  <c r="E30" i="1"/>
  <c r="D30" i="1"/>
  <c r="C30" i="1"/>
  <c r="B30" i="1"/>
  <c r="J30" i="1" s="1"/>
  <c r="I29" i="1"/>
  <c r="C29" i="1"/>
  <c r="B29" i="1"/>
  <c r="J29" i="1" s="1"/>
  <c r="I28" i="1"/>
  <c r="H28" i="1"/>
  <c r="G28" i="1"/>
  <c r="F28" i="1"/>
  <c r="E28" i="1"/>
  <c r="D28" i="1"/>
  <c r="C28" i="1"/>
  <c r="B28" i="1"/>
  <c r="J28" i="1" s="1"/>
  <c r="I27" i="1"/>
  <c r="H27" i="1"/>
  <c r="G27" i="1"/>
  <c r="F27" i="1"/>
  <c r="E27" i="1"/>
  <c r="D27" i="1"/>
  <c r="C27" i="1"/>
  <c r="B27" i="1"/>
  <c r="J27" i="1" s="1"/>
  <c r="I26" i="1"/>
  <c r="H26" i="1"/>
  <c r="G26" i="1"/>
  <c r="F26" i="1"/>
  <c r="E26" i="1"/>
  <c r="D26" i="1"/>
  <c r="C26" i="1"/>
  <c r="B26" i="1"/>
  <c r="J26" i="1" s="1"/>
  <c r="I25" i="1"/>
  <c r="H25" i="1"/>
  <c r="G25" i="1"/>
  <c r="F25" i="1"/>
  <c r="E25" i="1"/>
  <c r="D25" i="1"/>
  <c r="C25" i="1"/>
  <c r="B25" i="1"/>
  <c r="J25" i="1" s="1"/>
  <c r="I24" i="1"/>
  <c r="H24" i="1"/>
  <c r="G24" i="1"/>
  <c r="F24" i="1"/>
  <c r="E24" i="1"/>
  <c r="D24" i="1"/>
  <c r="C24" i="1"/>
  <c r="B24" i="1"/>
  <c r="J24" i="1" s="1"/>
  <c r="J23" i="1"/>
  <c r="J22" i="1"/>
  <c r="I21" i="1"/>
  <c r="H21" i="1"/>
  <c r="G21" i="1"/>
  <c r="F21" i="1"/>
  <c r="E21" i="1"/>
  <c r="D21" i="1"/>
  <c r="C21" i="1"/>
  <c r="B21" i="1"/>
  <c r="J21" i="1" s="1"/>
  <c r="J20" i="1"/>
  <c r="I19" i="1"/>
  <c r="H19" i="1"/>
  <c r="G19" i="1"/>
  <c r="F19" i="1"/>
  <c r="E19" i="1"/>
  <c r="D19" i="1"/>
  <c r="C19" i="1"/>
  <c r="B19" i="1"/>
  <c r="J19" i="1" s="1"/>
  <c r="I18" i="1"/>
  <c r="H18" i="1"/>
  <c r="G18" i="1"/>
  <c r="F18" i="1"/>
  <c r="E18" i="1"/>
  <c r="D18" i="1"/>
  <c r="C18" i="1"/>
  <c r="B18" i="1"/>
  <c r="J18" i="1" s="1"/>
  <c r="I17" i="1"/>
  <c r="H17" i="1"/>
  <c r="G17" i="1"/>
  <c r="F17" i="1"/>
  <c r="E17" i="1"/>
  <c r="D17" i="1"/>
  <c r="C17" i="1"/>
  <c r="B17" i="1"/>
  <c r="J17" i="1" s="1"/>
  <c r="I16" i="1"/>
  <c r="H16" i="1"/>
  <c r="G16" i="1"/>
  <c r="F16" i="1"/>
  <c r="E16" i="1"/>
  <c r="D16" i="1"/>
  <c r="C16" i="1"/>
  <c r="B16" i="1"/>
  <c r="J16" i="1" s="1"/>
  <c r="I15" i="1"/>
  <c r="H15" i="1"/>
  <c r="G15" i="1"/>
  <c r="F15" i="1"/>
  <c r="E15" i="1"/>
  <c r="D15" i="1"/>
  <c r="C15" i="1"/>
  <c r="B15" i="1"/>
  <c r="J15" i="1" s="1"/>
  <c r="I14" i="1"/>
  <c r="H14" i="1"/>
  <c r="G14" i="1"/>
  <c r="F14" i="1"/>
  <c r="E14" i="1"/>
  <c r="D14" i="1"/>
  <c r="C14" i="1"/>
  <c r="B14" i="1"/>
  <c r="J14" i="1" s="1"/>
  <c r="J13" i="1"/>
  <c r="I12" i="1"/>
  <c r="H12" i="1"/>
  <c r="G12" i="1"/>
  <c r="F12" i="1"/>
  <c r="E12" i="1"/>
  <c r="D12" i="1"/>
  <c r="C12" i="1"/>
  <c r="B12" i="1"/>
  <c r="J12" i="1" s="1"/>
  <c r="I11" i="1"/>
  <c r="H11" i="1"/>
  <c r="G11" i="1"/>
  <c r="F11" i="1"/>
  <c r="E11" i="1"/>
  <c r="D11" i="1"/>
  <c r="C11" i="1"/>
  <c r="B11" i="1"/>
  <c r="I10" i="1"/>
  <c r="I32" i="1" s="1"/>
  <c r="I33" i="1" s="1"/>
  <c r="H10" i="1"/>
  <c r="G10" i="1"/>
  <c r="F10" i="1"/>
  <c r="E10" i="1"/>
  <c r="E32" i="1" s="1"/>
  <c r="E33" i="1" s="1"/>
  <c r="D10" i="1"/>
  <c r="C10" i="1"/>
  <c r="B10" i="1"/>
  <c r="B31" i="1" s="1"/>
  <c r="G9" i="1"/>
  <c r="G32" i="1" s="1"/>
  <c r="G33" i="1" s="1"/>
  <c r="F9" i="1"/>
  <c r="F31" i="1" s="1"/>
  <c r="C9" i="1"/>
  <c r="C32" i="1" s="1"/>
  <c r="C33" i="1" s="1"/>
  <c r="J8" i="1"/>
  <c r="J7" i="1"/>
  <c r="H7" i="1"/>
  <c r="H32" i="1" s="1"/>
  <c r="H33" i="1" s="1"/>
  <c r="D7" i="1"/>
  <c r="D32" i="1" s="1"/>
  <c r="D33" i="1" s="1"/>
  <c r="J6" i="1"/>
  <c r="J5" i="1"/>
  <c r="J4" i="1"/>
  <c r="J3" i="1"/>
  <c r="J2" i="1"/>
  <c r="J10" i="1" l="1"/>
  <c r="C31" i="1"/>
  <c r="J31" i="1" s="1"/>
  <c r="G31" i="1"/>
  <c r="B32" i="1"/>
  <c r="F32" i="1"/>
  <c r="F33" i="1" s="1"/>
  <c r="D31" i="1"/>
  <c r="H31" i="1"/>
  <c r="B29" i="3"/>
  <c r="D29" i="3" s="1"/>
  <c r="E31" i="1"/>
  <c r="I31" i="1"/>
  <c r="J9" i="1"/>
  <c r="B33" i="1" l="1"/>
  <c r="J33" i="1" s="1"/>
  <c r="J32" i="1"/>
</calcChain>
</file>

<file path=xl/sharedStrings.xml><?xml version="1.0" encoding="utf-8"?>
<sst xmlns="http://schemas.openxmlformats.org/spreadsheetml/2006/main" count="110" uniqueCount="104">
  <si>
    <t>Дима Марков</t>
  </si>
  <si>
    <t>Женя Галкина</t>
  </si>
  <si>
    <t>Вова Смирнов</t>
  </si>
  <si>
    <t>Женя Поляшова</t>
  </si>
  <si>
    <t>Вова Еремеев</t>
  </si>
  <si>
    <t>Ксюша Балова</t>
  </si>
  <si>
    <t>Никита Соликов</t>
  </si>
  <si>
    <t>Таня Кузмичева</t>
  </si>
  <si>
    <t>Сумма операции</t>
  </si>
  <si>
    <t>Зачислили деньги на карту</t>
  </si>
  <si>
    <t>Купили авиабилеты</t>
  </si>
  <si>
    <t>Сдали деньги на страховку 09.06.13</t>
  </si>
  <si>
    <t>Потратили деньги на страховку 10.06.13</t>
  </si>
  <si>
    <t>Сдали деньги на визу 11.06.13</t>
  </si>
  <si>
    <t>Сдали дополнительно в день подачи документов на визу 11.06.13</t>
  </si>
  <si>
    <t>Стоимость визы 11.06.13</t>
  </si>
  <si>
    <t>сдано с 13.06.13 по 25.06.13</t>
  </si>
  <si>
    <t>Бронь хостела</t>
  </si>
  <si>
    <t>Закупка раскладки 17.07.13</t>
  </si>
  <si>
    <t>Ж/Д билеты Москва-НН 17.07.13</t>
  </si>
  <si>
    <t>Cдано  19.07</t>
  </si>
  <si>
    <t>Закупка аптечки</t>
  </si>
  <si>
    <t>Закупка мяса 1 партия</t>
  </si>
  <si>
    <t>Закупка мяса 2 партия</t>
  </si>
  <si>
    <t>Отдельные затраты на раскладку</t>
  </si>
  <si>
    <t>Cдано 4.08.13</t>
  </si>
  <si>
    <t>Закупка раскладки (сладости) 07-11.08.2013</t>
  </si>
  <si>
    <t>Cдано 09.08.13-10.08.2013</t>
  </si>
  <si>
    <t>Сдано 12-14.08.13</t>
  </si>
  <si>
    <t>Сотовая связь SimTravel</t>
  </si>
  <si>
    <t>Прочие расходы</t>
  </si>
  <si>
    <t>Поменяли на евро</t>
  </si>
  <si>
    <t>Дорога до Москвы</t>
  </si>
  <si>
    <t>Потратили на еду в Москве</t>
  </si>
  <si>
    <t>Сдано после похода</t>
  </si>
  <si>
    <t>Сравнение суммарного баланса</t>
  </si>
  <si>
    <t>Баланс</t>
  </si>
  <si>
    <t>Сдал</t>
  </si>
  <si>
    <t>Осталось сдать до 30ти</t>
  </si>
  <si>
    <t>Расходы в Норвегии</t>
  </si>
  <si>
    <t>Обмен 2550 EUR = 19533 NOK</t>
  </si>
  <si>
    <t>(курс 1 евро = 7.66 кроны = 43.13 рублей; 1 крона = 5.63 рубля)</t>
  </si>
  <si>
    <t>Дорога из аэропорта и в аэропорт</t>
  </si>
  <si>
    <t>Супы+вода по приезду</t>
  </si>
  <si>
    <t>Газ</t>
  </si>
  <si>
    <t>Газ вернули</t>
  </si>
  <si>
    <t>Билеты до винтертуна</t>
  </si>
  <si>
    <t>Хижина</t>
  </si>
  <si>
    <t>Билеты из АЕнеса в Одду</t>
  </si>
  <si>
    <t>Продукты в Одде</t>
  </si>
  <si>
    <t>Рюкзаки</t>
  </si>
  <si>
    <t>Билеты одда - осло</t>
  </si>
  <si>
    <t>Ослопасс</t>
  </si>
  <si>
    <t>Продукты в осло</t>
  </si>
  <si>
    <t>Ресторан</t>
  </si>
  <si>
    <t>Полотенца и постельное белье</t>
  </si>
  <si>
    <t>Тролль</t>
  </si>
  <si>
    <t>Продукты в аэропорт</t>
  </si>
  <si>
    <t>п м и л</t>
  </si>
  <si>
    <t>Выдано излишек на руки</t>
  </si>
  <si>
    <t>баланс(пока не выяснена ошибка - где-то я заплатила своими деньгами)</t>
  </si>
  <si>
    <t>Цена на чел, RUB</t>
  </si>
  <si>
    <t>Цена на чел, NOK</t>
  </si>
  <si>
    <t>Цена на группу, RUB</t>
  </si>
  <si>
    <t>Цена на группу, NOK</t>
  </si>
  <si>
    <t>Заброска</t>
  </si>
  <si>
    <t>Выброска</t>
  </si>
  <si>
    <t>Oslo pass на 1 сутки</t>
  </si>
  <si>
    <t>Питание на заброске-выброске</t>
  </si>
  <si>
    <t>Питание в Осло</t>
  </si>
  <si>
    <t>Сувениры</t>
  </si>
  <si>
    <t>Дорога аэропорт-Осло-аэропорт</t>
  </si>
  <si>
    <t>Итого</t>
  </si>
  <si>
    <t>ЗАПОЛНЯЕТСЯ</t>
  </si>
  <si>
    <t>РУКАМИ</t>
  </si>
  <si>
    <t>ТОЛЬКО</t>
  </si>
  <si>
    <t>ЭТОТ</t>
  </si>
  <si>
    <t>СТОЛБИК</t>
  </si>
  <si>
    <t>Авиабилеты</t>
  </si>
  <si>
    <t>Виза</t>
  </si>
  <si>
    <t>Страховка</t>
  </si>
  <si>
    <t>Раскладка</t>
  </si>
  <si>
    <t>Аптечка</t>
  </si>
  <si>
    <t>Автобус НН-Москва</t>
  </si>
  <si>
    <t>Поезд Москва-НН</t>
  </si>
  <si>
    <t>Дорога Осло-аэропорт-Осло</t>
  </si>
  <si>
    <t>Супы + вода на маршрут</t>
  </si>
  <si>
    <t>Билеты на автобус до Vintertun</t>
  </si>
  <si>
    <t>Ночёвка в Хижине</t>
  </si>
  <si>
    <t>Билеты из AEnes в Odda</t>
  </si>
  <si>
    <t>Продукты в Odda</t>
  </si>
  <si>
    <t>Камера для рюкзаков в Odda</t>
  </si>
  <si>
    <t>Билеты на автобус Odda - Oslo</t>
  </si>
  <si>
    <t>Oslopass (безлим.посещение музеев)</t>
  </si>
  <si>
    <t>Продукты в Осло</t>
  </si>
  <si>
    <t>Рыбный ресторан в Осло</t>
  </si>
  <si>
    <t>Бронь хостела за 2 ночи</t>
  </si>
  <si>
    <t>Полотенца и пост.бельё в хостеле</t>
  </si>
  <si>
    <t>Тролль в подарок СЕ</t>
  </si>
  <si>
    <t>Выдано из общих денег на сувениры</t>
  </si>
  <si>
    <t>Прочее</t>
  </si>
  <si>
    <t>Пицца и продукты в Москве</t>
  </si>
  <si>
    <t>Дорога из Домодедово до Москвы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</si>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</sst>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###############"/>
    <numFmt numFmtId="165" formatCode="[$kr-406]\ #,##0.00"/>
    <numFmt numFmtId="166" formatCode="[$р.-419]\ #,##0.00"/>
  </numFmts>
  <fonts count="22" x14ac:knownFonts="1">
    <font>
      <sz val="10"/>
      <color rgb="FF000000"/>
      <name val="Arial"/>
    </font>
    <font>
      <sz val="12"/>
      <color rgb="FF000000"/>
      <name val="Arial"/>
    </font>
    <font>
      <sz val="10"/>
      <color rgb="FFFFFFFF"/>
      <name val="Arial"/>
    </font>
    <font>
      <b/>
      <sz val="10"/>
      <color rgb="FF000000"/>
      <name val="Arial"/>
    </font>
    <font>
      <b/>
      <sz val="10"/>
      <color rgb="FFFFF2CC"/>
      <name val="Arial"/>
    </font>
    <font>
      <b/>
      <sz val="10"/>
      <color rgb="FFD9EAD3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CCCCCC"/>
      <name val="Arial"/>
    </font>
    <font>
      <sz val="12"/>
      <color rgb="FF000000"/>
      <name val="Arial"/>
    </font>
    <font>
      <sz val="12"/>
      <color rgb="FFCCCCCC"/>
      <name val="Arial"/>
    </font>
    <font>
      <b/>
      <sz val="10"/>
      <color rgb="FF000000"/>
      <name val="Arial"/>
    </font>
    <font>
      <b/>
      <sz val="10"/>
      <color rgb="FFFFF2CC"/>
      <name val="Arial"/>
    </font>
    <font>
      <b/>
      <sz val="11"/>
      <color rgb="FFFFFFFF"/>
      <name val="Arial"/>
    </font>
    <font>
      <sz val="12"/>
      <color rgb="FF000000"/>
      <name val="Arial"/>
    </font>
    <font>
      <sz val="12"/>
      <color rgb="FF000000"/>
      <name val="Arial"/>
    </font>
    <font>
      <b/>
      <sz val="10"/>
      <color rgb="FF000000"/>
      <name val="Arial"/>
    </font>
    <font>
      <sz val="12"/>
      <color rgb="FFCCCCCC"/>
      <name val="Arial"/>
    </font>
  </fonts>
  <fills count="24">
    <fill>
      <patternFill patternType="none"/>
    </fill>
    <fill>
      <patternFill patternType="gray125"/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C9DAF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351C75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rgb="FF1155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0" fontId="0" fillId="0" borderId="2" xfId="0" applyBorder="1" applyAlignment="1">
      <alignment wrapText="1"/>
    </xf>
    <xf numFmtId="164" fontId="1" fillId="3" borderId="0" xfId="0" applyNumberFormat="1" applyFont="1" applyFill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0" borderId="3" xfId="0" applyFont="1" applyBorder="1" applyAlignment="1">
      <alignment wrapText="1"/>
    </xf>
    <xf numFmtId="0" fontId="0" fillId="5" borderId="4" xfId="0" applyFill="1" applyBorder="1" applyAlignment="1">
      <alignment wrapText="1"/>
    </xf>
    <xf numFmtId="0" fontId="4" fillId="6" borderId="0" xfId="0" applyFont="1" applyFill="1" applyAlignment="1">
      <alignment wrapText="1"/>
    </xf>
    <xf numFmtId="0" fontId="5" fillId="7" borderId="0" xfId="0" applyFont="1" applyFill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165" fontId="6" fillId="0" borderId="7" xfId="0" applyNumberFormat="1" applyFont="1" applyBorder="1" applyAlignment="1">
      <alignment wrapText="1"/>
    </xf>
    <xf numFmtId="0" fontId="7" fillId="0" borderId="8" xfId="0" applyFont="1" applyBorder="1" applyAlignment="1">
      <alignment wrapText="1"/>
    </xf>
    <xf numFmtId="0" fontId="8" fillId="0" borderId="0" xfId="0" applyFont="1" applyAlignment="1">
      <alignment wrapText="1"/>
    </xf>
    <xf numFmtId="4" fontId="9" fillId="8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wrapText="1"/>
    </xf>
    <xf numFmtId="0" fontId="0" fillId="9" borderId="0" xfId="0" applyFill="1" applyAlignment="1">
      <alignment wrapText="1"/>
    </xf>
    <xf numFmtId="166" fontId="0" fillId="0" borderId="9" xfId="0" applyNumberFormat="1" applyBorder="1" applyAlignment="1">
      <alignment wrapText="1"/>
    </xf>
    <xf numFmtId="0" fontId="0" fillId="10" borderId="10" xfId="0" applyFill="1" applyBorder="1" applyAlignment="1">
      <alignment wrapText="1"/>
    </xf>
    <xf numFmtId="166" fontId="0" fillId="11" borderId="11" xfId="0" applyNumberFormat="1" applyFill="1" applyBorder="1" applyAlignment="1">
      <alignment wrapText="1"/>
    </xf>
    <xf numFmtId="0" fontId="11" fillId="0" borderId="0" xfId="0" applyFont="1" applyAlignment="1">
      <alignment wrapText="1"/>
    </xf>
    <xf numFmtId="166" fontId="0" fillId="0" borderId="12" xfId="0" applyNumberFormat="1" applyBorder="1" applyAlignment="1">
      <alignment wrapText="1"/>
    </xf>
    <xf numFmtId="0" fontId="0" fillId="12" borderId="13" xfId="0" applyFill="1" applyBorder="1" applyAlignment="1">
      <alignment wrapText="1"/>
    </xf>
    <xf numFmtId="0" fontId="12" fillId="13" borderId="0" xfId="0" applyFont="1" applyFill="1" applyAlignment="1">
      <alignment vertical="center" wrapText="1"/>
    </xf>
    <xf numFmtId="164" fontId="13" fillId="14" borderId="0" xfId="0" applyNumberFormat="1" applyFont="1" applyFill="1" applyAlignment="1">
      <alignment horizontal="center" vertical="center" wrapText="1"/>
    </xf>
    <xf numFmtId="164" fontId="14" fillId="15" borderId="0" xfId="0" applyNumberFormat="1" applyFont="1" applyFill="1" applyAlignment="1">
      <alignment horizontal="center" vertical="center" wrapText="1"/>
    </xf>
    <xf numFmtId="166" fontId="15" fillId="0" borderId="14" xfId="0" applyNumberFormat="1" applyFont="1" applyBorder="1" applyAlignment="1">
      <alignment wrapText="1"/>
    </xf>
    <xf numFmtId="0" fontId="0" fillId="16" borderId="0" xfId="0" applyFill="1" applyAlignment="1">
      <alignment wrapText="1"/>
    </xf>
    <xf numFmtId="165" fontId="0" fillId="0" borderId="15" xfId="0" applyNumberFormat="1" applyBorder="1" applyAlignment="1">
      <alignment wrapText="1"/>
    </xf>
    <xf numFmtId="0" fontId="16" fillId="17" borderId="0" xfId="0" applyFont="1" applyFill="1" applyAlignment="1">
      <alignment wrapText="1"/>
    </xf>
    <xf numFmtId="0" fontId="0" fillId="18" borderId="0" xfId="0" applyFill="1" applyAlignment="1">
      <alignment wrapText="1"/>
    </xf>
    <xf numFmtId="165" fontId="0" fillId="0" borderId="16" xfId="0" applyNumberFormat="1" applyBorder="1" applyAlignment="1">
      <alignment wrapText="1"/>
    </xf>
    <xf numFmtId="0" fontId="17" fillId="19" borderId="0" xfId="0" applyFont="1" applyFill="1" applyAlignment="1">
      <alignment horizontal="center" wrapText="1"/>
    </xf>
    <xf numFmtId="165" fontId="0" fillId="20" borderId="17" xfId="0" applyNumberFormat="1" applyFill="1" applyBorder="1" applyAlignment="1">
      <alignment wrapText="1"/>
    </xf>
    <xf numFmtId="4" fontId="18" fillId="0" borderId="0" xfId="0" applyNumberFormat="1" applyFont="1" applyAlignment="1">
      <alignment horizontal="center" wrapText="1"/>
    </xf>
    <xf numFmtId="4" fontId="19" fillId="0" borderId="0" xfId="0" applyNumberFormat="1" applyFont="1" applyAlignment="1">
      <alignment horizontal="center" vertical="center" wrapText="1"/>
    </xf>
    <xf numFmtId="0" fontId="0" fillId="21" borderId="18" xfId="0" applyFill="1" applyBorder="1" applyAlignment="1">
      <alignment wrapText="1"/>
    </xf>
    <xf numFmtId="0" fontId="20" fillId="22" borderId="0" xfId="0" applyFont="1" applyFill="1" applyAlignment="1">
      <alignment wrapText="1"/>
    </xf>
    <xf numFmtId="0" fontId="0" fillId="23" borderId="19" xfId="0" applyFill="1" applyBorder="1" applyAlignment="1">
      <alignment wrapText="1"/>
    </xf>
    <xf numFmtId="4" fontId="21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G28" sqref="G28"/>
    </sheetView>
  </sheetViews>
  <sheetFormatPr defaultColWidth="17.140625" defaultRowHeight="12.75" customHeight="1" x14ac:dyDescent="0.2"/>
  <cols>
    <col min="1" max="1" width="27.85546875" customWidth="1"/>
    <col min="2" max="17" width="19.28515625" customWidth="1"/>
  </cols>
  <sheetData>
    <row r="1" spans="1:14" ht="15" customHeight="1" x14ac:dyDescent="0.25">
      <c r="B1" s="36" t="s">
        <v>0</v>
      </c>
      <c r="C1" s="36" t="s">
        <v>1</v>
      </c>
      <c r="D1" s="36" t="s">
        <v>2</v>
      </c>
      <c r="E1" s="36" t="s">
        <v>3</v>
      </c>
      <c r="F1" s="36" t="s">
        <v>4</v>
      </c>
      <c r="G1" s="36" t="s">
        <v>5</v>
      </c>
      <c r="H1" s="36" t="s">
        <v>6</v>
      </c>
      <c r="I1" s="36" t="s">
        <v>7</v>
      </c>
      <c r="J1" s="36" t="s">
        <v>8</v>
      </c>
    </row>
    <row r="2" spans="1:14" ht="22.5" customHeight="1" x14ac:dyDescent="0.2">
      <c r="A2" s="5" t="s">
        <v>9</v>
      </c>
      <c r="B2" s="39">
        <v>16125</v>
      </c>
      <c r="C2" s="39">
        <v>10000</v>
      </c>
      <c r="D2" s="39">
        <v>10000</v>
      </c>
      <c r="E2" s="39">
        <v>10000</v>
      </c>
      <c r="F2" s="39">
        <v>10000</v>
      </c>
      <c r="G2" s="39">
        <v>10000</v>
      </c>
      <c r="H2" s="39">
        <v>10000</v>
      </c>
      <c r="I2" s="39">
        <v>10000</v>
      </c>
      <c r="J2" s="28">
        <f t="shared" ref="J2:J10" si="0">SUM(B2:I2)</f>
        <v>86125</v>
      </c>
      <c r="K2" s="18"/>
      <c r="L2" s="18"/>
      <c r="M2" s="18"/>
      <c r="N2" s="18"/>
    </row>
    <row r="3" spans="1:14" ht="22.5" customHeight="1" x14ac:dyDescent="0.2">
      <c r="A3" s="5" t="s">
        <v>10</v>
      </c>
      <c r="B3" s="38">
        <v>-11125</v>
      </c>
      <c r="C3" s="38">
        <v>-11125</v>
      </c>
      <c r="D3" s="38">
        <v>-11125</v>
      </c>
      <c r="E3" s="38">
        <v>-11125</v>
      </c>
      <c r="F3" s="38">
        <v>-11125</v>
      </c>
      <c r="G3" s="38">
        <v>-11125</v>
      </c>
      <c r="H3" s="38">
        <v>-11125</v>
      </c>
      <c r="I3" s="38">
        <v>-11125</v>
      </c>
      <c r="J3" s="28">
        <f t="shared" si="0"/>
        <v>-89000</v>
      </c>
      <c r="K3" s="18"/>
      <c r="L3" s="18"/>
      <c r="M3" s="18"/>
      <c r="N3" s="18"/>
    </row>
    <row r="4" spans="1:14" ht="22.5" customHeight="1" x14ac:dyDescent="0.2">
      <c r="A4" s="5" t="s">
        <v>11</v>
      </c>
      <c r="B4" s="39">
        <v>5000</v>
      </c>
      <c r="C4" s="39">
        <v>0</v>
      </c>
      <c r="D4" s="39">
        <v>0</v>
      </c>
      <c r="E4" s="39">
        <v>420</v>
      </c>
      <c r="F4" s="39">
        <v>0</v>
      </c>
      <c r="G4" s="39">
        <v>2000</v>
      </c>
      <c r="H4" s="39">
        <v>0</v>
      </c>
      <c r="I4" s="39">
        <v>0</v>
      </c>
      <c r="J4" s="28">
        <f t="shared" si="0"/>
        <v>7420</v>
      </c>
      <c r="K4" s="18"/>
      <c r="L4" s="18"/>
      <c r="M4" s="18"/>
      <c r="N4" s="18"/>
    </row>
    <row r="5" spans="1:14" ht="22.5" customHeight="1" x14ac:dyDescent="0.2">
      <c r="A5" s="5" t="s">
        <v>12</v>
      </c>
      <c r="B5" s="39">
        <v>-802.5</v>
      </c>
      <c r="C5" s="39">
        <v>-802.5</v>
      </c>
      <c r="D5" s="39">
        <v>-802.5</v>
      </c>
      <c r="E5" s="39">
        <v>-802.5</v>
      </c>
      <c r="F5" s="39">
        <v>-802.5</v>
      </c>
      <c r="G5" s="39">
        <v>-802.5</v>
      </c>
      <c r="H5" s="39">
        <v>-802.5</v>
      </c>
      <c r="I5" s="39">
        <v>-802.5</v>
      </c>
      <c r="J5" s="28">
        <f t="shared" si="0"/>
        <v>-6420</v>
      </c>
      <c r="K5" s="18"/>
      <c r="L5" s="18"/>
      <c r="M5" s="18"/>
      <c r="N5" s="18"/>
    </row>
    <row r="6" spans="1:14" ht="22.5" customHeight="1" x14ac:dyDescent="0.2">
      <c r="A6" s="5" t="s">
        <v>13</v>
      </c>
      <c r="B6" s="39">
        <v>2500</v>
      </c>
      <c r="C6" s="39">
        <v>2500</v>
      </c>
      <c r="D6" s="39">
        <v>2500</v>
      </c>
      <c r="E6" s="39">
        <v>2500</v>
      </c>
      <c r="F6" s="39">
        <v>2500</v>
      </c>
      <c r="G6" s="39">
        <v>2500</v>
      </c>
      <c r="H6" s="39">
        <v>2500</v>
      </c>
      <c r="I6" s="39">
        <v>2500</v>
      </c>
      <c r="J6" s="28">
        <f t="shared" si="0"/>
        <v>20000</v>
      </c>
      <c r="K6" s="18"/>
      <c r="L6" s="18"/>
      <c r="M6" s="18"/>
      <c r="N6" s="18"/>
    </row>
    <row r="7" spans="1:14" ht="22.5" customHeight="1" x14ac:dyDescent="0.2">
      <c r="A7" s="5" t="s">
        <v>14</v>
      </c>
      <c r="B7" s="39">
        <v>0</v>
      </c>
      <c r="C7" s="39">
        <v>0</v>
      </c>
      <c r="D7" s="39">
        <f>7500</f>
        <v>7500</v>
      </c>
      <c r="E7" s="39">
        <v>0</v>
      </c>
      <c r="F7" s="39">
        <v>0</v>
      </c>
      <c r="G7" s="39">
        <v>0</v>
      </c>
      <c r="H7" s="39">
        <f>200</f>
        <v>200</v>
      </c>
      <c r="I7" s="39">
        <v>0</v>
      </c>
      <c r="J7" s="28">
        <f t="shared" si="0"/>
        <v>7700</v>
      </c>
      <c r="K7" s="18"/>
      <c r="L7" s="18"/>
      <c r="M7" s="18"/>
      <c r="N7" s="18"/>
    </row>
    <row r="8" spans="1:14" ht="22.5" customHeight="1" x14ac:dyDescent="0.2">
      <c r="A8" s="5" t="s">
        <v>15</v>
      </c>
      <c r="B8" s="39">
        <v>-2680</v>
      </c>
      <c r="C8" s="39">
        <v>-2680</v>
      </c>
      <c r="D8" s="39">
        <v>-2680</v>
      </c>
      <c r="E8" s="39">
        <v>0</v>
      </c>
      <c r="F8" s="39">
        <v>-2680</v>
      </c>
      <c r="G8" s="39">
        <v>-2680</v>
      </c>
      <c r="H8" s="39">
        <v>-2680</v>
      </c>
      <c r="I8" s="39">
        <v>-2680</v>
      </c>
      <c r="J8" s="28">
        <f t="shared" si="0"/>
        <v>-18760</v>
      </c>
      <c r="K8" s="18"/>
      <c r="L8" s="18"/>
      <c r="M8" s="18"/>
      <c r="N8" s="18"/>
    </row>
    <row r="9" spans="1:14" ht="22.5" customHeight="1" x14ac:dyDescent="0.2">
      <c r="A9" s="5" t="s">
        <v>16</v>
      </c>
      <c r="B9" s="39">
        <v>0</v>
      </c>
      <c r="C9" s="39">
        <f>3000</f>
        <v>3000</v>
      </c>
      <c r="D9" s="39">
        <v>0</v>
      </c>
      <c r="E9" s="39">
        <v>0</v>
      </c>
      <c r="F9" s="39">
        <f>2000</f>
        <v>2000</v>
      </c>
      <c r="G9" s="39">
        <f>1000</f>
        <v>1000</v>
      </c>
      <c r="H9" s="39">
        <v>5000</v>
      </c>
      <c r="I9" s="39">
        <v>0</v>
      </c>
      <c r="J9" s="28">
        <f t="shared" si="0"/>
        <v>11000</v>
      </c>
      <c r="K9" s="18"/>
      <c r="L9" s="18"/>
      <c r="M9" s="18"/>
      <c r="N9" s="18"/>
    </row>
    <row r="10" spans="1:14" ht="22.5" customHeight="1" x14ac:dyDescent="0.2">
      <c r="A10" s="5" t="s">
        <v>17</v>
      </c>
      <c r="B10" s="39">
        <f>22133-(22133/8)</f>
        <v>19366.375</v>
      </c>
      <c r="C10" s="39">
        <f t="shared" ref="C10:I10" si="1">-22133/8</f>
        <v>-2766.625</v>
      </c>
      <c r="D10" s="39">
        <f t="shared" si="1"/>
        <v>-2766.625</v>
      </c>
      <c r="E10" s="39">
        <f t="shared" si="1"/>
        <v>-2766.625</v>
      </c>
      <c r="F10" s="39">
        <f t="shared" si="1"/>
        <v>-2766.625</v>
      </c>
      <c r="G10" s="39">
        <f t="shared" si="1"/>
        <v>-2766.625</v>
      </c>
      <c r="H10" s="39">
        <f t="shared" si="1"/>
        <v>-2766.625</v>
      </c>
      <c r="I10" s="39">
        <f t="shared" si="1"/>
        <v>-2766.625</v>
      </c>
      <c r="J10" s="28">
        <f t="shared" si="0"/>
        <v>0</v>
      </c>
      <c r="K10" s="18"/>
      <c r="L10" s="18"/>
      <c r="M10" s="18"/>
      <c r="N10" s="18"/>
    </row>
    <row r="11" spans="1:14" ht="22.5" customHeight="1" x14ac:dyDescent="0.2">
      <c r="A11" s="5" t="s">
        <v>18</v>
      </c>
      <c r="B11" s="39">
        <f t="shared" ref="B11:I11" si="2">-4946/8</f>
        <v>-618.25</v>
      </c>
      <c r="C11" s="39">
        <f t="shared" si="2"/>
        <v>-618.25</v>
      </c>
      <c r="D11" s="39">
        <f t="shared" si="2"/>
        <v>-618.25</v>
      </c>
      <c r="E11" s="39">
        <f t="shared" si="2"/>
        <v>-618.25</v>
      </c>
      <c r="F11" s="39">
        <f t="shared" si="2"/>
        <v>-618.25</v>
      </c>
      <c r="G11" s="39">
        <f t="shared" si="2"/>
        <v>-618.25</v>
      </c>
      <c r="H11" s="39">
        <f t="shared" si="2"/>
        <v>-618.25</v>
      </c>
      <c r="I11" s="39">
        <f t="shared" si="2"/>
        <v>-618.25</v>
      </c>
      <c r="J11" s="28">
        <v>-4946</v>
      </c>
      <c r="K11" s="18"/>
      <c r="L11" s="18"/>
      <c r="M11" s="18"/>
      <c r="N11" s="18"/>
    </row>
    <row r="12" spans="1:14" ht="22.5" customHeight="1" x14ac:dyDescent="0.2">
      <c r="A12" s="5" t="s">
        <v>19</v>
      </c>
      <c r="B12" s="39">
        <f>9260-(9260/8)</f>
        <v>8102.5</v>
      </c>
      <c r="C12" s="39">
        <f t="shared" ref="C12:I12" si="3">-9260/8</f>
        <v>-1157.5</v>
      </c>
      <c r="D12" s="39">
        <f t="shared" si="3"/>
        <v>-1157.5</v>
      </c>
      <c r="E12" s="39">
        <f t="shared" si="3"/>
        <v>-1157.5</v>
      </c>
      <c r="F12" s="39">
        <f t="shared" si="3"/>
        <v>-1157.5</v>
      </c>
      <c r="G12" s="39">
        <f t="shared" si="3"/>
        <v>-1157.5</v>
      </c>
      <c r="H12" s="39">
        <f t="shared" si="3"/>
        <v>-1157.5</v>
      </c>
      <c r="I12" s="39">
        <f t="shared" si="3"/>
        <v>-1157.5</v>
      </c>
      <c r="J12" s="28">
        <f t="shared" ref="J12:J32" si="4">SUM(B12:I12)</f>
        <v>0</v>
      </c>
      <c r="K12" s="18"/>
      <c r="L12" s="18"/>
      <c r="M12" s="18"/>
      <c r="N12" s="18"/>
    </row>
    <row r="13" spans="1:14" ht="22.5" customHeight="1" x14ac:dyDescent="0.2">
      <c r="A13" s="5" t="s">
        <v>20</v>
      </c>
      <c r="B13" s="39">
        <v>0</v>
      </c>
      <c r="C13" s="39">
        <v>7000</v>
      </c>
      <c r="D13" s="39">
        <v>0</v>
      </c>
      <c r="E13" s="39">
        <v>10000</v>
      </c>
      <c r="F13" s="39">
        <v>5000</v>
      </c>
      <c r="G13" s="39">
        <v>5000</v>
      </c>
      <c r="H13" s="39">
        <v>0</v>
      </c>
      <c r="I13" s="39">
        <v>0</v>
      </c>
      <c r="J13" s="28">
        <f t="shared" si="4"/>
        <v>27000</v>
      </c>
      <c r="K13" s="18"/>
      <c r="L13" s="18"/>
      <c r="M13" s="18"/>
      <c r="N13" s="18"/>
    </row>
    <row r="14" spans="1:14" ht="22.5" customHeight="1" x14ac:dyDescent="0.2">
      <c r="A14" s="5" t="s">
        <v>21</v>
      </c>
      <c r="B14" s="39">
        <f>-(1922/8)</f>
        <v>-240.25</v>
      </c>
      <c r="C14" s="39">
        <f>-(1922/8)</f>
        <v>-240.25</v>
      </c>
      <c r="D14" s="39">
        <f>-(1922/8)</f>
        <v>-240.25</v>
      </c>
      <c r="E14" s="39">
        <f>-(1922/8)</f>
        <v>-240.25</v>
      </c>
      <c r="F14" s="39">
        <f>984-(1922/8)</f>
        <v>743.75</v>
      </c>
      <c r="G14" s="39">
        <f>938-(1922/8)</f>
        <v>697.75</v>
      </c>
      <c r="H14" s="39">
        <f>-(1922/8)</f>
        <v>-240.25</v>
      </c>
      <c r="I14" s="39">
        <f>-(1922/8)</f>
        <v>-240.25</v>
      </c>
      <c r="J14" s="28">
        <f t="shared" si="4"/>
        <v>0</v>
      </c>
    </row>
    <row r="15" spans="1:14" ht="22.5" customHeight="1" x14ac:dyDescent="0.2">
      <c r="A15" s="5" t="s">
        <v>21</v>
      </c>
      <c r="B15" s="39">
        <f>-657/8</f>
        <v>-82.125</v>
      </c>
      <c r="C15" s="39">
        <f>-(657/8)</f>
        <v>-82.125</v>
      </c>
      <c r="D15" s="39">
        <f>-(657/8)</f>
        <v>-82.125</v>
      </c>
      <c r="E15" s="39">
        <f>-(657/8)</f>
        <v>-82.125</v>
      </c>
      <c r="F15" s="39">
        <f>-(657/8)</f>
        <v>-82.125</v>
      </c>
      <c r="G15" s="39">
        <f>657-(657/8)</f>
        <v>574.875</v>
      </c>
      <c r="H15" s="39">
        <f>-(657/8)</f>
        <v>-82.125</v>
      </c>
      <c r="I15" s="39">
        <f>-(657/8)</f>
        <v>-82.125</v>
      </c>
      <c r="J15" s="28">
        <f t="shared" si="4"/>
        <v>0</v>
      </c>
    </row>
    <row r="16" spans="1:14" ht="22.5" customHeight="1" x14ac:dyDescent="0.2">
      <c r="A16" s="5" t="s">
        <v>22</v>
      </c>
      <c r="B16" s="39">
        <f t="shared" ref="B16:I16" si="5">-2759/8</f>
        <v>-344.875</v>
      </c>
      <c r="C16" s="39">
        <f t="shared" si="5"/>
        <v>-344.875</v>
      </c>
      <c r="D16" s="39">
        <f t="shared" si="5"/>
        <v>-344.875</v>
      </c>
      <c r="E16" s="39">
        <f t="shared" si="5"/>
        <v>-344.875</v>
      </c>
      <c r="F16" s="39">
        <f t="shared" si="5"/>
        <v>-344.875</v>
      </c>
      <c r="G16" s="39">
        <f t="shared" si="5"/>
        <v>-344.875</v>
      </c>
      <c r="H16" s="39">
        <f t="shared" si="5"/>
        <v>-344.875</v>
      </c>
      <c r="I16" s="39">
        <f t="shared" si="5"/>
        <v>-344.875</v>
      </c>
      <c r="J16" s="28">
        <f t="shared" si="4"/>
        <v>-2759</v>
      </c>
    </row>
    <row r="17" spans="1:10" ht="22.5" customHeight="1" x14ac:dyDescent="0.2">
      <c r="A17" s="5" t="s">
        <v>23</v>
      </c>
      <c r="B17" s="39">
        <f>-2998/8</f>
        <v>-374.75</v>
      </c>
      <c r="C17" s="39">
        <f>-2998/8</f>
        <v>-374.75</v>
      </c>
      <c r="D17" s="39">
        <f>-2998/8</f>
        <v>-374.75</v>
      </c>
      <c r="E17" s="39">
        <f>2998-(2998/8)</f>
        <v>2623.25</v>
      </c>
      <c r="F17" s="39">
        <f>-2998/8</f>
        <v>-374.75</v>
      </c>
      <c r="G17" s="39">
        <f>-2998/8</f>
        <v>-374.75</v>
      </c>
      <c r="H17" s="39">
        <f>-2998/8</f>
        <v>-374.75</v>
      </c>
      <c r="I17" s="39">
        <f>-2998/8</f>
        <v>-374.75</v>
      </c>
      <c r="J17" s="28">
        <f t="shared" si="4"/>
        <v>0</v>
      </c>
    </row>
    <row r="18" spans="1:10" ht="22.5" customHeight="1" x14ac:dyDescent="0.2">
      <c r="A18" s="5" t="s">
        <v>21</v>
      </c>
      <c r="B18" s="39">
        <f>-1286/8</f>
        <v>-160.75</v>
      </c>
      <c r="C18" s="39">
        <f>-1286/8</f>
        <v>-160.75</v>
      </c>
      <c r="D18" s="39">
        <f>-1286/8</f>
        <v>-160.75</v>
      </c>
      <c r="E18" s="39">
        <f>-1286/8</f>
        <v>-160.75</v>
      </c>
      <c r="F18" s="39">
        <f>1286-(1286/8)</f>
        <v>1125.25</v>
      </c>
      <c r="G18" s="39">
        <f>-1286/8</f>
        <v>-160.75</v>
      </c>
      <c r="H18" s="39">
        <f>-1286/8</f>
        <v>-160.75</v>
      </c>
      <c r="I18" s="39">
        <f>-1286/8</f>
        <v>-160.75</v>
      </c>
      <c r="J18" s="28">
        <f t="shared" si="4"/>
        <v>0</v>
      </c>
    </row>
    <row r="19" spans="1:10" ht="22.5" customHeight="1" x14ac:dyDescent="0.2">
      <c r="A19" s="5" t="s">
        <v>24</v>
      </c>
      <c r="B19" s="39">
        <f t="shared" ref="B19:G19" si="6">-199/8</f>
        <v>-24.875</v>
      </c>
      <c r="C19" s="39">
        <f t="shared" si="6"/>
        <v>-24.875</v>
      </c>
      <c r="D19" s="39">
        <f t="shared" si="6"/>
        <v>-24.875</v>
      </c>
      <c r="E19" s="39">
        <f t="shared" si="6"/>
        <v>-24.875</v>
      </c>
      <c r="F19" s="39">
        <f t="shared" si="6"/>
        <v>-24.875</v>
      </c>
      <c r="G19" s="39">
        <f t="shared" si="6"/>
        <v>-24.875</v>
      </c>
      <c r="H19" s="39">
        <f>199-(199/8)</f>
        <v>174.125</v>
      </c>
      <c r="I19" s="39">
        <f>-199/8</f>
        <v>-24.875</v>
      </c>
      <c r="J19" s="28">
        <f t="shared" si="4"/>
        <v>0</v>
      </c>
    </row>
    <row r="20" spans="1:10" ht="22.5" customHeight="1" x14ac:dyDescent="0.2">
      <c r="A20" s="5" t="s">
        <v>25</v>
      </c>
      <c r="B20" s="39">
        <v>0</v>
      </c>
      <c r="C20" s="39">
        <v>5000</v>
      </c>
      <c r="D20" s="39">
        <v>0</v>
      </c>
      <c r="E20" s="39">
        <v>0</v>
      </c>
      <c r="F20" s="39">
        <v>5000</v>
      </c>
      <c r="G20" s="39">
        <v>5000</v>
      </c>
      <c r="H20" s="39">
        <v>0</v>
      </c>
      <c r="I20" s="39">
        <v>6000</v>
      </c>
      <c r="J20" s="28">
        <f t="shared" si="4"/>
        <v>21000</v>
      </c>
    </row>
    <row r="21" spans="1:10" ht="22.5" customHeight="1" x14ac:dyDescent="0.2">
      <c r="A21" s="5" t="s">
        <v>26</v>
      </c>
      <c r="B21" s="39">
        <f>((3143-(3143/8))-(373/8))-(100/8)</f>
        <v>2691</v>
      </c>
      <c r="C21" s="39">
        <f>((-3143/8)-(373/8))-(100/8)</f>
        <v>-452</v>
      </c>
      <c r="D21" s="39">
        <f>((-3143/8)-(373/8))-(100/8)</f>
        <v>-452</v>
      </c>
      <c r="E21" s="39">
        <f>(((-3143/8)-(373/8))+100)-(100/8)</f>
        <v>-352</v>
      </c>
      <c r="F21" s="39">
        <f>((-3143/8)-(373/8))-(100/8)</f>
        <v>-452</v>
      </c>
      <c r="G21" s="39">
        <f>((-3143/8)-(373/8))-(100/8)</f>
        <v>-452</v>
      </c>
      <c r="H21" s="39">
        <f>(((-3143/8)+373)-(373/8))-(100/8)</f>
        <v>-79</v>
      </c>
      <c r="I21" s="39">
        <f>((-3143/8)-(373/8))-(100/8)</f>
        <v>-452</v>
      </c>
      <c r="J21" s="28">
        <f t="shared" si="4"/>
        <v>0</v>
      </c>
    </row>
    <row r="22" spans="1:10" ht="22.5" customHeight="1" x14ac:dyDescent="0.2">
      <c r="A22" s="5" t="s">
        <v>27</v>
      </c>
      <c r="B22" s="39">
        <v>0</v>
      </c>
      <c r="C22" s="39">
        <v>0</v>
      </c>
      <c r="D22" s="39">
        <v>10000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28">
        <f t="shared" si="4"/>
        <v>10000</v>
      </c>
    </row>
    <row r="23" spans="1:10" ht="22.5" customHeight="1" x14ac:dyDescent="0.2">
      <c r="A23" s="5" t="s">
        <v>28</v>
      </c>
      <c r="B23" s="39">
        <v>11000</v>
      </c>
      <c r="C23" s="39">
        <v>3000</v>
      </c>
      <c r="D23" s="39"/>
      <c r="E23" s="39"/>
      <c r="F23" s="39">
        <v>5000</v>
      </c>
      <c r="G23" s="39">
        <v>5000</v>
      </c>
      <c r="H23" s="39">
        <v>12000</v>
      </c>
      <c r="I23" s="39">
        <v>10000</v>
      </c>
      <c r="J23" s="28">
        <f t="shared" si="4"/>
        <v>46000</v>
      </c>
    </row>
    <row r="24" spans="1:10" ht="22.5" customHeight="1" x14ac:dyDescent="0.2">
      <c r="A24" s="5" t="s">
        <v>29</v>
      </c>
      <c r="B24" s="39">
        <f>1000-(1000/8)</f>
        <v>875</v>
      </c>
      <c r="C24" s="39">
        <f t="shared" ref="C24:I24" si="7">-1000/8</f>
        <v>-125</v>
      </c>
      <c r="D24" s="39">
        <f t="shared" si="7"/>
        <v>-125</v>
      </c>
      <c r="E24" s="39">
        <f t="shared" si="7"/>
        <v>-125</v>
      </c>
      <c r="F24" s="39">
        <f t="shared" si="7"/>
        <v>-125</v>
      </c>
      <c r="G24" s="39">
        <f t="shared" si="7"/>
        <v>-125</v>
      </c>
      <c r="H24" s="39">
        <f t="shared" si="7"/>
        <v>-125</v>
      </c>
      <c r="I24" s="39">
        <f t="shared" si="7"/>
        <v>-125</v>
      </c>
      <c r="J24" s="28">
        <f t="shared" si="4"/>
        <v>0</v>
      </c>
    </row>
    <row r="25" spans="1:10" ht="22.5" customHeight="1" x14ac:dyDescent="0.2">
      <c r="A25" s="5" t="s">
        <v>30</v>
      </c>
      <c r="B25" s="39">
        <f>-188/8</f>
        <v>-23.5</v>
      </c>
      <c r="C25" s="39">
        <f>-188/8</f>
        <v>-23.5</v>
      </c>
      <c r="D25" s="39">
        <f>-188/8</f>
        <v>-23.5</v>
      </c>
      <c r="E25" s="39">
        <f>-188/8</f>
        <v>-23.5</v>
      </c>
      <c r="F25" s="39">
        <f>188</f>
        <v>188</v>
      </c>
      <c r="G25" s="39">
        <f>-188/8</f>
        <v>-23.5</v>
      </c>
      <c r="H25" s="39">
        <f>-188/8</f>
        <v>-23.5</v>
      </c>
      <c r="I25" s="39">
        <f>1500</f>
        <v>1500</v>
      </c>
      <c r="J25" s="28">
        <f t="shared" si="4"/>
        <v>1547</v>
      </c>
    </row>
    <row r="26" spans="1:10" ht="22.5" customHeight="1" x14ac:dyDescent="0.2">
      <c r="A26" s="5" t="s">
        <v>31</v>
      </c>
      <c r="B26" s="39">
        <f t="shared" ref="B26:I26" si="8">-110000/8</f>
        <v>-13750</v>
      </c>
      <c r="C26" s="39">
        <f t="shared" si="8"/>
        <v>-13750</v>
      </c>
      <c r="D26" s="39">
        <f t="shared" si="8"/>
        <v>-13750</v>
      </c>
      <c r="E26" s="39">
        <f t="shared" si="8"/>
        <v>-13750</v>
      </c>
      <c r="F26" s="39">
        <f t="shared" si="8"/>
        <v>-13750</v>
      </c>
      <c r="G26" s="39">
        <f t="shared" si="8"/>
        <v>-13750</v>
      </c>
      <c r="H26" s="39">
        <f t="shared" si="8"/>
        <v>-13750</v>
      </c>
      <c r="I26" s="39">
        <f t="shared" si="8"/>
        <v>-13750</v>
      </c>
      <c r="J26" s="28">
        <f t="shared" si="4"/>
        <v>-110000</v>
      </c>
    </row>
    <row r="27" spans="1:10" ht="22.5" customHeight="1" x14ac:dyDescent="0.2">
      <c r="A27" s="5" t="s">
        <v>32</v>
      </c>
      <c r="B27" s="39">
        <f>10000-(10000/8)</f>
        <v>8750</v>
      </c>
      <c r="C27" s="39">
        <f t="shared" ref="C27:I27" si="9">-10000/8</f>
        <v>-1250</v>
      </c>
      <c r="D27" s="39">
        <f t="shared" si="9"/>
        <v>-1250</v>
      </c>
      <c r="E27" s="39">
        <f t="shared" si="9"/>
        <v>-1250</v>
      </c>
      <c r="F27" s="39">
        <f t="shared" si="9"/>
        <v>-1250</v>
      </c>
      <c r="G27" s="39">
        <f t="shared" si="9"/>
        <v>-1250</v>
      </c>
      <c r="H27" s="39">
        <f t="shared" si="9"/>
        <v>-1250</v>
      </c>
      <c r="I27" s="39">
        <f t="shared" si="9"/>
        <v>-1250</v>
      </c>
      <c r="J27" s="28">
        <f t="shared" si="4"/>
        <v>0</v>
      </c>
    </row>
    <row r="28" spans="1:10" ht="22.5" customHeight="1" x14ac:dyDescent="0.2">
      <c r="A28" s="5" t="s">
        <v>33</v>
      </c>
      <c r="B28" s="39">
        <f>-1300/8</f>
        <v>-162.5</v>
      </c>
      <c r="C28" s="39">
        <f>-1300/8</f>
        <v>-162.5</v>
      </c>
      <c r="D28" s="39">
        <f>300-(1300/8)</f>
        <v>137.5</v>
      </c>
      <c r="E28" s="39">
        <f>-1300/8</f>
        <v>-162.5</v>
      </c>
      <c r="F28" s="39">
        <f>-1300/8</f>
        <v>-162.5</v>
      </c>
      <c r="G28" s="39">
        <f>1000-(1300/8)</f>
        <v>837.5</v>
      </c>
      <c r="H28" s="39">
        <f>-1300/8</f>
        <v>-162.5</v>
      </c>
      <c r="I28" s="39">
        <f>-1300/8</f>
        <v>-162.5</v>
      </c>
      <c r="J28" s="28">
        <f t="shared" si="4"/>
        <v>0</v>
      </c>
    </row>
    <row r="29" spans="1:10" ht="22.5" customHeight="1" x14ac:dyDescent="0.2">
      <c r="A29" s="5" t="s">
        <v>34</v>
      </c>
      <c r="B29" s="39">
        <f>-(1)*SUM(C29:I29)</f>
        <v>-29656</v>
      </c>
      <c r="C29" s="39">
        <f>4000</f>
        <v>4000</v>
      </c>
      <c r="D29" s="39">
        <v>6800</v>
      </c>
      <c r="E29" s="39">
        <v>8000</v>
      </c>
      <c r="F29" s="39">
        <v>2000</v>
      </c>
      <c r="G29" s="39">
        <v>2000</v>
      </c>
      <c r="H29" s="39"/>
      <c r="I29" s="39">
        <f>4000+2856</f>
        <v>6856</v>
      </c>
      <c r="J29" s="28">
        <f t="shared" si="4"/>
        <v>0</v>
      </c>
    </row>
    <row r="30" spans="1:10" ht="22.5" customHeight="1" x14ac:dyDescent="0.2">
      <c r="A30" s="5" t="s">
        <v>35</v>
      </c>
      <c r="B30" s="39">
        <f t="shared" ref="B30:I30" si="10">-5907/8</f>
        <v>-738.375</v>
      </c>
      <c r="C30" s="39">
        <f t="shared" si="10"/>
        <v>-738.375</v>
      </c>
      <c r="D30" s="39">
        <f t="shared" si="10"/>
        <v>-738.375</v>
      </c>
      <c r="E30" s="39">
        <f t="shared" si="10"/>
        <v>-738.375</v>
      </c>
      <c r="F30" s="39">
        <f t="shared" si="10"/>
        <v>-738.375</v>
      </c>
      <c r="G30" s="39">
        <f t="shared" si="10"/>
        <v>-738.375</v>
      </c>
      <c r="H30" s="39">
        <f t="shared" si="10"/>
        <v>-738.375</v>
      </c>
      <c r="I30" s="39">
        <f t="shared" si="10"/>
        <v>-738.375</v>
      </c>
      <c r="J30" s="28">
        <f t="shared" si="4"/>
        <v>-5907</v>
      </c>
    </row>
    <row r="31" spans="1:10" ht="22.5" customHeight="1" x14ac:dyDescent="0.2">
      <c r="A31" s="5" t="s">
        <v>36</v>
      </c>
      <c r="B31" s="17">
        <f t="shared" ref="B31:I31" si="11">SUM(B2:B30)</f>
        <v>13626.125</v>
      </c>
      <c r="C31" s="17">
        <f t="shared" si="11"/>
        <v>-2378.875</v>
      </c>
      <c r="D31" s="17">
        <f t="shared" si="11"/>
        <v>221.125</v>
      </c>
      <c r="E31" s="17">
        <f t="shared" si="11"/>
        <v>-180.875</v>
      </c>
      <c r="F31" s="17">
        <f t="shared" si="11"/>
        <v>-2897.375</v>
      </c>
      <c r="G31" s="17">
        <f t="shared" si="11"/>
        <v>-1783.875</v>
      </c>
      <c r="H31" s="17">
        <f t="shared" si="11"/>
        <v>-6606.875</v>
      </c>
      <c r="I31" s="17">
        <f t="shared" si="11"/>
        <v>0.625</v>
      </c>
      <c r="J31" s="4">
        <f t="shared" si="4"/>
        <v>0</v>
      </c>
    </row>
    <row r="32" spans="1:10" ht="22.5" customHeight="1" x14ac:dyDescent="0.2">
      <c r="A32" s="5" t="s">
        <v>37</v>
      </c>
      <c r="B32" s="39">
        <f t="shared" ref="B32:I32" si="12">SUMIF(B2:B30, "&gt;0")</f>
        <v>74409.875</v>
      </c>
      <c r="C32" s="39">
        <f t="shared" si="12"/>
        <v>34500</v>
      </c>
      <c r="D32" s="39">
        <f t="shared" si="12"/>
        <v>36937.5</v>
      </c>
      <c r="E32" s="39">
        <f t="shared" si="12"/>
        <v>33543.25</v>
      </c>
      <c r="F32" s="39">
        <f t="shared" si="12"/>
        <v>33557</v>
      </c>
      <c r="G32" s="39">
        <f t="shared" si="12"/>
        <v>34610.125</v>
      </c>
      <c r="H32" s="39">
        <f t="shared" si="12"/>
        <v>29874.125</v>
      </c>
      <c r="I32" s="39">
        <f t="shared" si="12"/>
        <v>36856</v>
      </c>
      <c r="J32" s="28">
        <f t="shared" si="4"/>
        <v>314287.875</v>
      </c>
    </row>
    <row r="33" spans="1:10" ht="22.5" customHeight="1" x14ac:dyDescent="0.2">
      <c r="A33" s="27" t="s">
        <v>38</v>
      </c>
      <c r="B33" s="43">
        <f t="shared" ref="B33:I33" si="13">30000-B32</f>
        <v>-44409.875</v>
      </c>
      <c r="C33" s="43">
        <f t="shared" si="13"/>
        <v>-4500</v>
      </c>
      <c r="D33" s="43">
        <f t="shared" si="13"/>
        <v>-6937.5</v>
      </c>
      <c r="E33" s="43">
        <f t="shared" si="13"/>
        <v>-3543.25</v>
      </c>
      <c r="F33" s="43">
        <f t="shared" si="13"/>
        <v>-3557</v>
      </c>
      <c r="G33" s="43">
        <f t="shared" si="13"/>
        <v>-4610.125</v>
      </c>
      <c r="H33" s="43">
        <f t="shared" si="13"/>
        <v>125.875</v>
      </c>
      <c r="I33" s="43">
        <f t="shared" si="13"/>
        <v>-6856</v>
      </c>
      <c r="J33" s="29">
        <f>SUMIF(B33:I33, "&gt;0")</f>
        <v>125.875</v>
      </c>
    </row>
    <row r="41" spans="1:10" x14ac:dyDescent="0.2">
      <c r="A41" s="9" t="s">
        <v>39</v>
      </c>
      <c r="B41" s="34"/>
      <c r="C41" s="34"/>
      <c r="D41" s="34"/>
      <c r="E41" s="34"/>
      <c r="F41" s="34"/>
      <c r="G41" s="34"/>
      <c r="H41" s="34"/>
      <c r="I41" s="34"/>
      <c r="J41" s="34"/>
    </row>
    <row r="42" spans="1:10" ht="25.5" x14ac:dyDescent="0.2">
      <c r="A42" s="16" t="s">
        <v>40</v>
      </c>
      <c r="B42" s="44" t="s">
        <v>41</v>
      </c>
      <c r="C42" s="44"/>
      <c r="D42" s="44"/>
      <c r="J42" s="8">
        <v>19533</v>
      </c>
    </row>
    <row r="43" spans="1:10" ht="25.5" x14ac:dyDescent="0.2">
      <c r="A43" s="2" t="s">
        <v>42</v>
      </c>
      <c r="B43" s="2">
        <f t="shared" ref="B43:I43" si="14">(-180*8)/8</f>
        <v>-180</v>
      </c>
      <c r="C43" s="2">
        <f t="shared" si="14"/>
        <v>-180</v>
      </c>
      <c r="D43" s="2">
        <f t="shared" si="14"/>
        <v>-180</v>
      </c>
      <c r="E43" s="2">
        <f t="shared" si="14"/>
        <v>-180</v>
      </c>
      <c r="F43" s="2">
        <f t="shared" si="14"/>
        <v>-180</v>
      </c>
      <c r="G43" s="2">
        <f t="shared" si="14"/>
        <v>-180</v>
      </c>
      <c r="H43" s="2">
        <f t="shared" si="14"/>
        <v>-180</v>
      </c>
      <c r="I43" s="2">
        <f t="shared" si="14"/>
        <v>-180</v>
      </c>
      <c r="J43" s="2">
        <f t="shared" ref="J43:J51" si="15">SUM(B43:I43)</f>
        <v>-1440</v>
      </c>
    </row>
    <row r="44" spans="1:10" x14ac:dyDescent="0.2">
      <c r="A44" s="2" t="s">
        <v>43</v>
      </c>
      <c r="B44" s="2">
        <f t="shared" ref="B44:I44" si="16">-505/8</f>
        <v>-63.125</v>
      </c>
      <c r="C44" s="2">
        <f t="shared" si="16"/>
        <v>-63.125</v>
      </c>
      <c r="D44" s="2">
        <f t="shared" si="16"/>
        <v>-63.125</v>
      </c>
      <c r="E44" s="2">
        <f t="shared" si="16"/>
        <v>-63.125</v>
      </c>
      <c r="F44" s="2">
        <f t="shared" si="16"/>
        <v>-63.125</v>
      </c>
      <c r="G44" s="2">
        <f t="shared" si="16"/>
        <v>-63.125</v>
      </c>
      <c r="H44" s="2">
        <f t="shared" si="16"/>
        <v>-63.125</v>
      </c>
      <c r="I44" s="2">
        <f t="shared" si="16"/>
        <v>-63.125</v>
      </c>
      <c r="J44" s="2">
        <f t="shared" si="15"/>
        <v>-505</v>
      </c>
    </row>
    <row r="45" spans="1:10" x14ac:dyDescent="0.2">
      <c r="A45" s="2" t="s">
        <v>44</v>
      </c>
      <c r="B45" s="2">
        <f t="shared" ref="B45:I45" si="17">-594/8</f>
        <v>-74.25</v>
      </c>
      <c r="C45" s="2">
        <f t="shared" si="17"/>
        <v>-74.25</v>
      </c>
      <c r="D45" s="2">
        <f t="shared" si="17"/>
        <v>-74.25</v>
      </c>
      <c r="E45" s="2">
        <f t="shared" si="17"/>
        <v>-74.25</v>
      </c>
      <c r="F45" s="2">
        <f t="shared" si="17"/>
        <v>-74.25</v>
      </c>
      <c r="G45" s="2">
        <f t="shared" si="17"/>
        <v>-74.25</v>
      </c>
      <c r="H45" s="2">
        <f t="shared" si="17"/>
        <v>-74.25</v>
      </c>
      <c r="I45" s="2">
        <f t="shared" si="17"/>
        <v>-74.25</v>
      </c>
      <c r="J45" s="2">
        <f t="shared" si="15"/>
        <v>-594</v>
      </c>
    </row>
    <row r="46" spans="1:10" x14ac:dyDescent="0.2">
      <c r="A46" s="2" t="s">
        <v>45</v>
      </c>
      <c r="B46" s="2">
        <f t="shared" ref="B46:I46" si="18">99/8</f>
        <v>12.375</v>
      </c>
      <c r="C46" s="2">
        <f t="shared" si="18"/>
        <v>12.375</v>
      </c>
      <c r="D46" s="2">
        <f t="shared" si="18"/>
        <v>12.375</v>
      </c>
      <c r="E46" s="2">
        <f t="shared" si="18"/>
        <v>12.375</v>
      </c>
      <c r="F46" s="2">
        <f t="shared" si="18"/>
        <v>12.375</v>
      </c>
      <c r="G46" s="2">
        <f t="shared" si="18"/>
        <v>12.375</v>
      </c>
      <c r="H46" s="2">
        <f t="shared" si="18"/>
        <v>12.375</v>
      </c>
      <c r="I46" s="2">
        <f t="shared" si="18"/>
        <v>12.375</v>
      </c>
      <c r="J46" s="2">
        <f t="shared" si="15"/>
        <v>99</v>
      </c>
    </row>
    <row r="47" spans="1:10" x14ac:dyDescent="0.2">
      <c r="A47" s="2" t="s">
        <v>46</v>
      </c>
      <c r="B47" s="2">
        <v>-505</v>
      </c>
      <c r="C47" s="2">
        <v>-505</v>
      </c>
      <c r="D47" s="2">
        <v>-505</v>
      </c>
      <c r="E47" s="2">
        <v>-505</v>
      </c>
      <c r="F47" s="2">
        <v>-505</v>
      </c>
      <c r="G47" s="2">
        <v>-505</v>
      </c>
      <c r="H47" s="2">
        <v>-505</v>
      </c>
      <c r="I47" s="2">
        <v>-505</v>
      </c>
      <c r="J47" s="2">
        <f t="shared" si="15"/>
        <v>-4040</v>
      </c>
    </row>
    <row r="48" spans="1:10" x14ac:dyDescent="0.2">
      <c r="A48" s="2" t="s">
        <v>47</v>
      </c>
      <c r="B48" s="2">
        <f t="shared" ref="B48:I48" si="19">-100/8</f>
        <v>-12.5</v>
      </c>
      <c r="C48" s="2">
        <f t="shared" si="19"/>
        <v>-12.5</v>
      </c>
      <c r="D48" s="2">
        <f t="shared" si="19"/>
        <v>-12.5</v>
      </c>
      <c r="E48" s="2">
        <f t="shared" si="19"/>
        <v>-12.5</v>
      </c>
      <c r="F48" s="2">
        <f t="shared" si="19"/>
        <v>-12.5</v>
      </c>
      <c r="G48" s="2">
        <f t="shared" si="19"/>
        <v>-12.5</v>
      </c>
      <c r="H48" s="2">
        <f t="shared" si="19"/>
        <v>-12.5</v>
      </c>
      <c r="I48" s="2">
        <f t="shared" si="19"/>
        <v>-12.5</v>
      </c>
      <c r="J48" s="2">
        <f t="shared" si="15"/>
        <v>-100</v>
      </c>
    </row>
    <row r="49" spans="1:10" x14ac:dyDescent="0.2">
      <c r="A49" s="2" t="s">
        <v>48</v>
      </c>
      <c r="B49" s="2">
        <f t="shared" ref="B49:I49" si="20">-413/8</f>
        <v>-51.625</v>
      </c>
      <c r="C49" s="2">
        <f t="shared" si="20"/>
        <v>-51.625</v>
      </c>
      <c r="D49" s="2">
        <f t="shared" si="20"/>
        <v>-51.625</v>
      </c>
      <c r="E49" s="2">
        <f t="shared" si="20"/>
        <v>-51.625</v>
      </c>
      <c r="F49" s="2">
        <f t="shared" si="20"/>
        <v>-51.625</v>
      </c>
      <c r="G49" s="2">
        <f t="shared" si="20"/>
        <v>-51.625</v>
      </c>
      <c r="H49" s="2">
        <f t="shared" si="20"/>
        <v>-51.625</v>
      </c>
      <c r="I49" s="2">
        <f t="shared" si="20"/>
        <v>-51.625</v>
      </c>
      <c r="J49" s="2">
        <f t="shared" si="15"/>
        <v>-413</v>
      </c>
    </row>
    <row r="50" spans="1:10" x14ac:dyDescent="0.2">
      <c r="A50" s="2" t="s">
        <v>49</v>
      </c>
      <c r="B50" s="2">
        <f t="shared" ref="B50:I50" si="21">-(30+44)/8</f>
        <v>-9.25</v>
      </c>
      <c r="C50" s="2">
        <f t="shared" si="21"/>
        <v>-9.25</v>
      </c>
      <c r="D50" s="2">
        <f t="shared" si="21"/>
        <v>-9.25</v>
      </c>
      <c r="E50" s="2">
        <f t="shared" si="21"/>
        <v>-9.25</v>
      </c>
      <c r="F50" s="2">
        <f t="shared" si="21"/>
        <v>-9.25</v>
      </c>
      <c r="G50" s="2">
        <f t="shared" si="21"/>
        <v>-9.25</v>
      </c>
      <c r="H50" s="2">
        <f t="shared" si="21"/>
        <v>-9.25</v>
      </c>
      <c r="I50" s="2">
        <f t="shared" si="21"/>
        <v>-9.25</v>
      </c>
      <c r="J50" s="2">
        <f t="shared" si="15"/>
        <v>-74</v>
      </c>
    </row>
    <row r="51" spans="1:10" x14ac:dyDescent="0.2">
      <c r="A51" s="2" t="s">
        <v>50</v>
      </c>
      <c r="B51" s="2">
        <v>-10</v>
      </c>
      <c r="C51" s="2">
        <v>-10</v>
      </c>
      <c r="D51" s="2">
        <v>-10</v>
      </c>
      <c r="E51" s="2">
        <v>-10</v>
      </c>
      <c r="F51" s="2">
        <v>-10</v>
      </c>
      <c r="G51" s="2">
        <v>-10</v>
      </c>
      <c r="H51" s="2">
        <v>-10</v>
      </c>
      <c r="I51" s="2">
        <v>-10</v>
      </c>
      <c r="J51" s="2">
        <f t="shared" si="15"/>
        <v>-80</v>
      </c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 t="s">
        <v>51</v>
      </c>
      <c r="B53" s="2">
        <f t="shared" ref="B53:I53" si="22">-3560/8</f>
        <v>-445</v>
      </c>
      <c r="C53" s="2">
        <f t="shared" si="22"/>
        <v>-445</v>
      </c>
      <c r="D53" s="2">
        <f t="shared" si="22"/>
        <v>-445</v>
      </c>
      <c r="E53" s="2">
        <f t="shared" si="22"/>
        <v>-445</v>
      </c>
      <c r="F53" s="2">
        <f t="shared" si="22"/>
        <v>-445</v>
      </c>
      <c r="G53" s="2">
        <f t="shared" si="22"/>
        <v>-445</v>
      </c>
      <c r="H53" s="2">
        <f t="shared" si="22"/>
        <v>-445</v>
      </c>
      <c r="I53" s="2">
        <f t="shared" si="22"/>
        <v>-445</v>
      </c>
      <c r="J53" s="2">
        <f t="shared" ref="J53:J61" si="23">SUM(B53:I53)</f>
        <v>-3560</v>
      </c>
    </row>
    <row r="54" spans="1:10" x14ac:dyDescent="0.2">
      <c r="A54" s="2" t="s">
        <v>52</v>
      </c>
      <c r="B54" s="2">
        <v>-270</v>
      </c>
      <c r="C54" s="2">
        <v>-270</v>
      </c>
      <c r="D54" s="2">
        <v>-270</v>
      </c>
      <c r="E54" s="2">
        <v>-270</v>
      </c>
      <c r="F54" s="2">
        <v>-270</v>
      </c>
      <c r="G54" s="2">
        <v>-270</v>
      </c>
      <c r="H54" s="2">
        <v>-270</v>
      </c>
      <c r="I54" s="2">
        <v>-270</v>
      </c>
      <c r="J54" s="2">
        <f t="shared" si="23"/>
        <v>-2160</v>
      </c>
    </row>
    <row r="55" spans="1:10" x14ac:dyDescent="0.2">
      <c r="A55" s="2" t="s">
        <v>53</v>
      </c>
      <c r="B55" s="2">
        <f t="shared" ref="B55:I55" si="24">-874/8</f>
        <v>-109.25</v>
      </c>
      <c r="C55" s="2">
        <f t="shared" si="24"/>
        <v>-109.25</v>
      </c>
      <c r="D55" s="2">
        <f t="shared" si="24"/>
        <v>-109.25</v>
      </c>
      <c r="E55" s="2">
        <f t="shared" si="24"/>
        <v>-109.25</v>
      </c>
      <c r="F55" s="2">
        <f t="shared" si="24"/>
        <v>-109.25</v>
      </c>
      <c r="G55" s="2">
        <f t="shared" si="24"/>
        <v>-109.25</v>
      </c>
      <c r="H55" s="2">
        <f t="shared" si="24"/>
        <v>-109.25</v>
      </c>
      <c r="I55" s="2">
        <f t="shared" si="24"/>
        <v>-109.25</v>
      </c>
      <c r="J55" s="2">
        <f t="shared" si="23"/>
        <v>-874</v>
      </c>
    </row>
    <row r="56" spans="1:10" x14ac:dyDescent="0.2">
      <c r="A56" s="2" t="s">
        <v>54</v>
      </c>
      <c r="B56" s="2">
        <f t="shared" ref="B56:I56" si="25">-3146/8</f>
        <v>-393.25</v>
      </c>
      <c r="C56" s="2">
        <f t="shared" si="25"/>
        <v>-393.25</v>
      </c>
      <c r="D56" s="2">
        <f t="shared" si="25"/>
        <v>-393.25</v>
      </c>
      <c r="E56" s="2">
        <f t="shared" si="25"/>
        <v>-393.25</v>
      </c>
      <c r="F56" s="2">
        <f t="shared" si="25"/>
        <v>-393.25</v>
      </c>
      <c r="G56" s="2">
        <f t="shared" si="25"/>
        <v>-393.25</v>
      </c>
      <c r="H56" s="2">
        <f t="shared" si="25"/>
        <v>-393.25</v>
      </c>
      <c r="I56" s="2">
        <f t="shared" si="25"/>
        <v>-393.25</v>
      </c>
      <c r="J56" s="2">
        <f t="shared" si="23"/>
        <v>-3146</v>
      </c>
    </row>
    <row r="57" spans="1:10" ht="25.5" x14ac:dyDescent="0.2">
      <c r="A57" s="2" t="s">
        <v>55</v>
      </c>
      <c r="B57" s="2">
        <f t="shared" ref="B57:I57" si="26">-280/8</f>
        <v>-35</v>
      </c>
      <c r="C57" s="2">
        <f t="shared" si="26"/>
        <v>-35</v>
      </c>
      <c r="D57" s="2">
        <f t="shared" si="26"/>
        <v>-35</v>
      </c>
      <c r="E57" s="2">
        <f t="shared" si="26"/>
        <v>-35</v>
      </c>
      <c r="F57" s="2">
        <f t="shared" si="26"/>
        <v>-35</v>
      </c>
      <c r="G57" s="2">
        <f t="shared" si="26"/>
        <v>-35</v>
      </c>
      <c r="H57" s="2">
        <f t="shared" si="26"/>
        <v>-35</v>
      </c>
      <c r="I57" s="2">
        <f t="shared" si="26"/>
        <v>-35</v>
      </c>
      <c r="J57" s="2">
        <f t="shared" si="23"/>
        <v>-280</v>
      </c>
    </row>
    <row r="58" spans="1:10" x14ac:dyDescent="0.2">
      <c r="A58" s="2" t="s">
        <v>56</v>
      </c>
      <c r="B58" s="2">
        <f t="shared" ref="B58:I58" si="27">-469/8</f>
        <v>-58.625</v>
      </c>
      <c r="C58" s="2">
        <f t="shared" si="27"/>
        <v>-58.625</v>
      </c>
      <c r="D58" s="2">
        <f t="shared" si="27"/>
        <v>-58.625</v>
      </c>
      <c r="E58" s="2">
        <f t="shared" si="27"/>
        <v>-58.625</v>
      </c>
      <c r="F58" s="2">
        <f t="shared" si="27"/>
        <v>-58.625</v>
      </c>
      <c r="G58" s="2">
        <f t="shared" si="27"/>
        <v>-58.625</v>
      </c>
      <c r="H58" s="2">
        <f t="shared" si="27"/>
        <v>-58.625</v>
      </c>
      <c r="I58" s="2">
        <f t="shared" si="27"/>
        <v>-58.625</v>
      </c>
      <c r="J58" s="2">
        <f t="shared" si="23"/>
        <v>-469</v>
      </c>
    </row>
    <row r="59" spans="1:10" x14ac:dyDescent="0.2">
      <c r="A59" s="2" t="s">
        <v>57</v>
      </c>
      <c r="B59" s="2">
        <f t="shared" ref="B59:I59" si="28">-100/8</f>
        <v>-12.5</v>
      </c>
      <c r="C59" s="2">
        <f t="shared" si="28"/>
        <v>-12.5</v>
      </c>
      <c r="D59" s="2">
        <f t="shared" si="28"/>
        <v>-12.5</v>
      </c>
      <c r="E59" s="2">
        <f t="shared" si="28"/>
        <v>-12.5</v>
      </c>
      <c r="F59" s="2">
        <f t="shared" si="28"/>
        <v>-12.5</v>
      </c>
      <c r="G59" s="2">
        <f t="shared" si="28"/>
        <v>-12.5</v>
      </c>
      <c r="H59" s="2">
        <f t="shared" si="28"/>
        <v>-12.5</v>
      </c>
      <c r="I59" s="2">
        <f t="shared" si="28"/>
        <v>-12.5</v>
      </c>
      <c r="J59" s="2">
        <f t="shared" si="23"/>
        <v>-100</v>
      </c>
    </row>
    <row r="60" spans="1:10" x14ac:dyDescent="0.2">
      <c r="A60" s="2" t="s">
        <v>58</v>
      </c>
      <c r="B60" s="2">
        <f t="shared" ref="B60:I60" si="29">-179/8</f>
        <v>-22.375</v>
      </c>
      <c r="C60" s="2">
        <f t="shared" si="29"/>
        <v>-22.375</v>
      </c>
      <c r="D60" s="2">
        <f t="shared" si="29"/>
        <v>-22.375</v>
      </c>
      <c r="E60" s="2">
        <f t="shared" si="29"/>
        <v>-22.375</v>
      </c>
      <c r="F60" s="2">
        <f t="shared" si="29"/>
        <v>-22.375</v>
      </c>
      <c r="G60" s="2">
        <f t="shared" si="29"/>
        <v>-22.375</v>
      </c>
      <c r="H60" s="2">
        <f t="shared" si="29"/>
        <v>-22.375</v>
      </c>
      <c r="I60" s="2">
        <f t="shared" si="29"/>
        <v>-22.375</v>
      </c>
      <c r="J60" s="2">
        <f t="shared" si="23"/>
        <v>-179</v>
      </c>
    </row>
    <row r="61" spans="1:10" x14ac:dyDescent="0.2">
      <c r="A61" s="2" t="s">
        <v>59</v>
      </c>
      <c r="B61" s="2">
        <v>-220</v>
      </c>
      <c r="C61" s="2">
        <v>-220</v>
      </c>
      <c r="D61" s="2">
        <v>-220</v>
      </c>
      <c r="E61" s="2">
        <v>-220</v>
      </c>
      <c r="F61" s="2">
        <v>-220</v>
      </c>
      <c r="G61" s="2">
        <v>-220</v>
      </c>
      <c r="H61" s="2">
        <v>-220</v>
      </c>
      <c r="I61" s="2">
        <v>-220</v>
      </c>
      <c r="J61" s="2">
        <f t="shared" si="23"/>
        <v>-1760</v>
      </c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51" x14ac:dyDescent="0.2">
      <c r="A65" s="41" t="s">
        <v>60</v>
      </c>
      <c r="B65" s="20"/>
      <c r="C65" s="20"/>
      <c r="D65" s="20"/>
      <c r="E65" s="20"/>
      <c r="F65" s="20"/>
      <c r="G65" s="20"/>
      <c r="H65" s="20"/>
      <c r="I65" s="20"/>
      <c r="J65" s="33">
        <f>SUM(J42:J64)</f>
        <v>-142</v>
      </c>
    </row>
  </sheetData>
  <mergeCells count="1">
    <mergeCell ref="B42:D4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17.140625" defaultRowHeight="12.75" customHeight="1" x14ac:dyDescent="0.2"/>
  <cols>
    <col min="1" max="1" width="29" customWidth="1"/>
    <col min="2" max="2" width="17.85546875" customWidth="1"/>
    <col min="3" max="3" width="20.5703125" customWidth="1"/>
    <col min="4" max="4" width="18.7109375" customWidth="1"/>
    <col min="5" max="5" width="18.85546875" customWidth="1"/>
  </cols>
  <sheetData>
    <row r="1" spans="1:5" ht="12.75" customHeight="1" x14ac:dyDescent="0.2">
      <c r="B1" s="12" t="s">
        <v>61</v>
      </c>
      <c r="C1" s="22" t="s">
        <v>62</v>
      </c>
      <c r="D1" s="1" t="s">
        <v>63</v>
      </c>
      <c r="E1" t="s">
        <v>64</v>
      </c>
    </row>
    <row r="2" spans="1:5" ht="12.75" customHeight="1" x14ac:dyDescent="0.2">
      <c r="A2" t="s">
        <v>44</v>
      </c>
      <c r="B2" s="12">
        <f t="shared" ref="B2:B9" si="0">C2*5.5</f>
        <v>550</v>
      </c>
      <c r="C2" s="42">
        <v>100</v>
      </c>
      <c r="D2" s="1">
        <f t="shared" ref="D2:E9" si="1">B2*8</f>
        <v>4400</v>
      </c>
      <c r="E2">
        <f t="shared" si="1"/>
        <v>800</v>
      </c>
    </row>
    <row r="3" spans="1:5" ht="12.75" customHeight="1" x14ac:dyDescent="0.2">
      <c r="A3" t="s">
        <v>65</v>
      </c>
      <c r="B3" s="12">
        <f t="shared" si="0"/>
        <v>3300</v>
      </c>
      <c r="C3" s="42">
        <v>600</v>
      </c>
      <c r="D3" s="1">
        <f t="shared" si="1"/>
        <v>26400</v>
      </c>
      <c r="E3">
        <f t="shared" si="1"/>
        <v>4800</v>
      </c>
    </row>
    <row r="4" spans="1:5" ht="12.75" customHeight="1" x14ac:dyDescent="0.2">
      <c r="A4" t="s">
        <v>66</v>
      </c>
      <c r="B4" s="12">
        <f t="shared" si="0"/>
        <v>4400</v>
      </c>
      <c r="C4" s="42">
        <v>800</v>
      </c>
      <c r="D4" s="1">
        <f t="shared" si="1"/>
        <v>35200</v>
      </c>
      <c r="E4">
        <f t="shared" si="1"/>
        <v>6400</v>
      </c>
    </row>
    <row r="5" spans="1:5" ht="12.75" customHeight="1" x14ac:dyDescent="0.2">
      <c r="A5" t="s">
        <v>67</v>
      </c>
      <c r="B5" s="12">
        <f t="shared" si="0"/>
        <v>1650</v>
      </c>
      <c r="C5" s="42">
        <v>300</v>
      </c>
      <c r="D5" s="1">
        <f t="shared" si="1"/>
        <v>13200</v>
      </c>
      <c r="E5">
        <f t="shared" si="1"/>
        <v>2400</v>
      </c>
    </row>
    <row r="6" spans="1:5" ht="12.75" customHeight="1" x14ac:dyDescent="0.2">
      <c r="A6" t="s">
        <v>68</v>
      </c>
      <c r="B6" s="12">
        <f t="shared" si="0"/>
        <v>275</v>
      </c>
      <c r="C6" s="42">
        <v>50</v>
      </c>
      <c r="D6" s="1">
        <f t="shared" si="1"/>
        <v>2200</v>
      </c>
      <c r="E6">
        <f t="shared" si="1"/>
        <v>400</v>
      </c>
    </row>
    <row r="7" spans="1:5" ht="12.75" customHeight="1" x14ac:dyDescent="0.2">
      <c r="A7" t="s">
        <v>69</v>
      </c>
      <c r="B7" s="12">
        <f t="shared" si="0"/>
        <v>825</v>
      </c>
      <c r="C7" s="42">
        <v>150</v>
      </c>
      <c r="D7" s="1">
        <f t="shared" si="1"/>
        <v>6600</v>
      </c>
      <c r="E7">
        <f t="shared" si="1"/>
        <v>1200</v>
      </c>
    </row>
    <row r="8" spans="1:5" ht="12.75" customHeight="1" x14ac:dyDescent="0.2">
      <c r="A8" t="s">
        <v>70</v>
      </c>
      <c r="B8" s="12">
        <f t="shared" si="0"/>
        <v>1650</v>
      </c>
      <c r="C8" s="42">
        <v>300</v>
      </c>
      <c r="D8" s="1">
        <f t="shared" si="1"/>
        <v>13200</v>
      </c>
      <c r="E8">
        <f t="shared" si="1"/>
        <v>2400</v>
      </c>
    </row>
    <row r="9" spans="1:5" ht="12.75" customHeight="1" x14ac:dyDescent="0.2">
      <c r="A9" t="s">
        <v>71</v>
      </c>
      <c r="B9" s="12">
        <f t="shared" si="0"/>
        <v>990</v>
      </c>
      <c r="C9" s="40">
        <v>180</v>
      </c>
      <c r="D9" s="1">
        <f t="shared" si="1"/>
        <v>7920</v>
      </c>
      <c r="E9">
        <f t="shared" si="1"/>
        <v>1440</v>
      </c>
    </row>
    <row r="10" spans="1:5" ht="12.75" customHeight="1" x14ac:dyDescent="0.2">
      <c r="A10" s="16" t="s">
        <v>72</v>
      </c>
      <c r="B10" s="16">
        <f>SUM(B2:B9)</f>
        <v>13640</v>
      </c>
      <c r="C10" s="15">
        <f>SUM(C2:C9)</f>
        <v>2480</v>
      </c>
      <c r="D10" s="24">
        <f>SUM(D2:D9)</f>
        <v>109120</v>
      </c>
      <c r="E10" s="16">
        <f>SUM(E2:E9)</f>
        <v>19840</v>
      </c>
    </row>
    <row r="11" spans="1:5" ht="12.75" customHeight="1" x14ac:dyDescent="0.2">
      <c r="C11" s="11" t="s">
        <v>73</v>
      </c>
    </row>
    <row r="12" spans="1:5" ht="12.75" customHeight="1" x14ac:dyDescent="0.2">
      <c r="C12" s="11" t="s">
        <v>74</v>
      </c>
    </row>
    <row r="13" spans="1:5" ht="12.75" customHeight="1" x14ac:dyDescent="0.2">
      <c r="C13" s="11" t="s">
        <v>75</v>
      </c>
    </row>
    <row r="14" spans="1:5" ht="12.75" customHeight="1" x14ac:dyDescent="0.2">
      <c r="C14" s="11" t="s">
        <v>76</v>
      </c>
    </row>
    <row r="15" spans="1:5" ht="12.75" customHeight="1" x14ac:dyDescent="0.2">
      <c r="C15" s="1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9"/>
  <sheetViews>
    <sheetView workbookViewId="0"/>
  </sheetViews>
  <sheetFormatPr defaultColWidth="17.140625" defaultRowHeight="12.75" customHeight="1" x14ac:dyDescent="0.2"/>
  <cols>
    <col min="1" max="1" width="34" customWidth="1"/>
  </cols>
  <sheetData>
    <row r="1" spans="1:20" ht="12.75" customHeight="1" x14ac:dyDescent="0.2">
      <c r="A1" s="7" t="s">
        <v>78</v>
      </c>
      <c r="B1" s="23">
        <v>11125</v>
      </c>
      <c r="C1" s="37"/>
      <c r="D1" s="7">
        <f t="shared" ref="D1:D29" si="0">B1*8</f>
        <v>89000</v>
      </c>
      <c r="E1" s="7">
        <f t="shared" ref="E1:E29" si="1">C1*8</f>
        <v>0</v>
      </c>
      <c r="F1" s="26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</row>
    <row r="2" spans="1:20" ht="12.75" customHeight="1" x14ac:dyDescent="0.2">
      <c r="A2" s="3" t="s">
        <v>79</v>
      </c>
      <c r="B2" s="21">
        <v>2680</v>
      </c>
      <c r="C2" s="35"/>
      <c r="D2" s="3">
        <f t="shared" si="0"/>
        <v>21440</v>
      </c>
      <c r="E2" s="3">
        <f t="shared" si="1"/>
        <v>0</v>
      </c>
      <c r="F2" s="1"/>
    </row>
    <row r="3" spans="1:20" ht="12.75" customHeight="1" x14ac:dyDescent="0.2">
      <c r="A3" s="3" t="s">
        <v>80</v>
      </c>
      <c r="B3" s="21">
        <v>802.5</v>
      </c>
      <c r="C3" s="35"/>
      <c r="D3" s="3">
        <f t="shared" si="0"/>
        <v>6420</v>
      </c>
      <c r="E3" s="3">
        <f t="shared" si="1"/>
        <v>0</v>
      </c>
      <c r="F3" s="1"/>
    </row>
    <row r="4" spans="1:20" ht="12.75" customHeight="1" x14ac:dyDescent="0.2">
      <c r="A4" s="3" t="s">
        <v>81</v>
      </c>
      <c r="B4" s="21">
        <f>((((618+345)+375)+25)+452)+23.5</f>
        <v>1838.5</v>
      </c>
      <c r="C4" s="35"/>
      <c r="D4" s="3">
        <f t="shared" si="0"/>
        <v>14708</v>
      </c>
      <c r="E4" s="3">
        <f t="shared" si="1"/>
        <v>0</v>
      </c>
      <c r="F4" s="1"/>
    </row>
    <row r="5" spans="1:20" ht="12.75" customHeight="1" x14ac:dyDescent="0.2">
      <c r="A5" s="3" t="s">
        <v>82</v>
      </c>
      <c r="B5" s="21">
        <f>(240+82)+161</f>
        <v>483</v>
      </c>
      <c r="C5" s="35"/>
      <c r="D5" s="3">
        <f t="shared" si="0"/>
        <v>3864</v>
      </c>
      <c r="E5" s="3">
        <f t="shared" si="1"/>
        <v>0</v>
      </c>
      <c r="F5" s="1"/>
    </row>
    <row r="6" spans="1:20" ht="12.75" customHeight="1" x14ac:dyDescent="0.2">
      <c r="A6" s="3" t="s">
        <v>83</v>
      </c>
      <c r="B6" s="21">
        <v>1250</v>
      </c>
      <c r="C6" s="35"/>
      <c r="D6" s="3">
        <f t="shared" si="0"/>
        <v>10000</v>
      </c>
      <c r="E6" s="3">
        <f t="shared" si="1"/>
        <v>0</v>
      </c>
      <c r="F6" s="1"/>
    </row>
    <row r="7" spans="1:20" ht="12.75" customHeight="1" x14ac:dyDescent="0.2">
      <c r="A7" s="3" t="s">
        <v>84</v>
      </c>
      <c r="B7" s="21">
        <v>1160</v>
      </c>
      <c r="C7" s="35"/>
      <c r="D7" s="3">
        <f t="shared" si="0"/>
        <v>9280</v>
      </c>
      <c r="E7" s="3">
        <f t="shared" si="1"/>
        <v>0</v>
      </c>
      <c r="F7" s="1"/>
    </row>
    <row r="8" spans="1:20" ht="12.75" customHeight="1" x14ac:dyDescent="0.2">
      <c r="A8" s="3" t="s">
        <v>29</v>
      </c>
      <c r="B8" s="21">
        <v>125</v>
      </c>
      <c r="C8" s="35"/>
      <c r="D8" s="3">
        <f t="shared" si="0"/>
        <v>1000</v>
      </c>
      <c r="E8" s="3">
        <f t="shared" si="1"/>
        <v>0</v>
      </c>
      <c r="F8" s="1"/>
    </row>
    <row r="9" spans="1:20" ht="12.75" customHeight="1" x14ac:dyDescent="0.2">
      <c r="A9" s="3" t="s">
        <v>85</v>
      </c>
      <c r="B9" s="21">
        <f t="shared" ref="B9:B20" si="2">C9*5.63</f>
        <v>1013.4</v>
      </c>
      <c r="C9" s="35">
        <v>180</v>
      </c>
      <c r="D9" s="3">
        <f t="shared" si="0"/>
        <v>8107.2</v>
      </c>
      <c r="E9" s="3">
        <f t="shared" si="1"/>
        <v>1440</v>
      </c>
      <c r="F9" s="1"/>
    </row>
    <row r="10" spans="1:20" ht="12.75" customHeight="1" x14ac:dyDescent="0.2">
      <c r="A10" s="3" t="s">
        <v>86</v>
      </c>
      <c r="B10" s="21">
        <f t="shared" si="2"/>
        <v>355.39375000000001</v>
      </c>
      <c r="C10" s="35">
        <v>63.125</v>
      </c>
      <c r="D10" s="3">
        <f t="shared" si="0"/>
        <v>2843.15</v>
      </c>
      <c r="E10" s="3">
        <f t="shared" si="1"/>
        <v>505</v>
      </c>
      <c r="F10" s="1"/>
    </row>
    <row r="11" spans="1:20" ht="12.75" customHeight="1" x14ac:dyDescent="0.2">
      <c r="A11" s="3" t="s">
        <v>44</v>
      </c>
      <c r="B11" s="21">
        <f t="shared" si="2"/>
        <v>349.06</v>
      </c>
      <c r="C11" s="35">
        <v>62</v>
      </c>
      <c r="D11" s="3">
        <f t="shared" si="0"/>
        <v>2792.48</v>
      </c>
      <c r="E11" s="3">
        <f t="shared" si="1"/>
        <v>496</v>
      </c>
      <c r="F11" s="1"/>
    </row>
    <row r="12" spans="1:20" ht="12.75" customHeight="1" x14ac:dyDescent="0.2">
      <c r="A12" s="3" t="s">
        <v>87</v>
      </c>
      <c r="B12" s="21">
        <f t="shared" si="2"/>
        <v>2843.15</v>
      </c>
      <c r="C12" s="35">
        <v>505</v>
      </c>
      <c r="D12" s="3">
        <f t="shared" si="0"/>
        <v>22745.200000000001</v>
      </c>
      <c r="E12" s="3">
        <f t="shared" si="1"/>
        <v>4040</v>
      </c>
      <c r="F12" s="1"/>
    </row>
    <row r="13" spans="1:20" ht="12.75" customHeight="1" x14ac:dyDescent="0.2">
      <c r="A13" s="3" t="s">
        <v>88</v>
      </c>
      <c r="B13" s="21">
        <f t="shared" si="2"/>
        <v>67.56</v>
      </c>
      <c r="C13" s="35">
        <v>12</v>
      </c>
      <c r="D13" s="3">
        <f t="shared" si="0"/>
        <v>540.48</v>
      </c>
      <c r="E13" s="3">
        <f t="shared" si="1"/>
        <v>96</v>
      </c>
      <c r="F13" s="1"/>
    </row>
    <row r="14" spans="1:20" ht="12.75" customHeight="1" x14ac:dyDescent="0.2">
      <c r="A14" s="3" t="s">
        <v>89</v>
      </c>
      <c r="B14" s="21">
        <f t="shared" si="2"/>
        <v>290.64875000000001</v>
      </c>
      <c r="C14" s="35">
        <v>51.625</v>
      </c>
      <c r="D14" s="3">
        <f t="shared" si="0"/>
        <v>2325.19</v>
      </c>
      <c r="E14" s="3">
        <f t="shared" si="1"/>
        <v>413</v>
      </c>
      <c r="F14" s="1"/>
    </row>
    <row r="15" spans="1:20" ht="12.75" customHeight="1" x14ac:dyDescent="0.2">
      <c r="A15" s="3" t="s">
        <v>90</v>
      </c>
      <c r="B15" s="21">
        <f t="shared" si="2"/>
        <v>52.077500000000001</v>
      </c>
      <c r="C15" s="35">
        <v>9.25</v>
      </c>
      <c r="D15" s="3">
        <f t="shared" si="0"/>
        <v>416.62</v>
      </c>
      <c r="E15" s="3">
        <f t="shared" si="1"/>
        <v>74</v>
      </c>
      <c r="F15" s="1"/>
    </row>
    <row r="16" spans="1:20" ht="12.75" customHeight="1" x14ac:dyDescent="0.2">
      <c r="A16" s="3" t="s">
        <v>91</v>
      </c>
      <c r="B16" s="21">
        <f t="shared" si="2"/>
        <v>56.3</v>
      </c>
      <c r="C16" s="35">
        <v>10</v>
      </c>
      <c r="D16" s="3">
        <f t="shared" si="0"/>
        <v>450.4</v>
      </c>
      <c r="E16" s="3">
        <f t="shared" si="1"/>
        <v>80</v>
      </c>
      <c r="F16" s="1"/>
    </row>
    <row r="17" spans="1:6" ht="12.75" customHeight="1" x14ac:dyDescent="0.2">
      <c r="A17" s="3" t="s">
        <v>92</v>
      </c>
      <c r="B17" s="21">
        <f t="shared" si="2"/>
        <v>2505.35</v>
      </c>
      <c r="C17" s="35">
        <v>445</v>
      </c>
      <c r="D17" s="3">
        <f t="shared" si="0"/>
        <v>20042.8</v>
      </c>
      <c r="E17" s="3">
        <f t="shared" si="1"/>
        <v>3560</v>
      </c>
      <c r="F17" s="1"/>
    </row>
    <row r="18" spans="1:6" ht="12.75" customHeight="1" x14ac:dyDescent="0.2">
      <c r="A18" s="3" t="s">
        <v>93</v>
      </c>
      <c r="B18" s="21">
        <f t="shared" si="2"/>
        <v>1520.1</v>
      </c>
      <c r="C18" s="35">
        <v>270</v>
      </c>
      <c r="D18" s="3">
        <f t="shared" si="0"/>
        <v>12160.8</v>
      </c>
      <c r="E18" s="3">
        <f t="shared" si="1"/>
        <v>2160</v>
      </c>
      <c r="F18" s="1"/>
    </row>
    <row r="19" spans="1:6" ht="12.75" customHeight="1" x14ac:dyDescent="0.2">
      <c r="A19" s="3" t="s">
        <v>94</v>
      </c>
      <c r="B19" s="21">
        <f t="shared" si="2"/>
        <v>619.29999999999995</v>
      </c>
      <c r="C19" s="35">
        <v>110</v>
      </c>
      <c r="D19" s="3">
        <f t="shared" si="0"/>
        <v>4954.3999999999996</v>
      </c>
      <c r="E19" s="3">
        <f t="shared" si="1"/>
        <v>880</v>
      </c>
      <c r="F19" s="1"/>
    </row>
    <row r="20" spans="1:6" ht="12.75" customHeight="1" x14ac:dyDescent="0.2">
      <c r="A20" s="3" t="s">
        <v>95</v>
      </c>
      <c r="B20" s="21">
        <f t="shared" si="2"/>
        <v>2218.2199999999998</v>
      </c>
      <c r="C20" s="35">
        <v>394</v>
      </c>
      <c r="D20" s="3">
        <f t="shared" si="0"/>
        <v>17745.759999999998</v>
      </c>
      <c r="E20" s="3">
        <f t="shared" si="1"/>
        <v>3152</v>
      </c>
      <c r="F20" s="1"/>
    </row>
    <row r="21" spans="1:6" ht="12.75" customHeight="1" x14ac:dyDescent="0.2">
      <c r="A21" s="3" t="s">
        <v>96</v>
      </c>
      <c r="B21" s="21">
        <v>2800</v>
      </c>
      <c r="C21" s="35"/>
      <c r="D21" s="3">
        <f t="shared" si="0"/>
        <v>22400</v>
      </c>
      <c r="E21" s="3">
        <f t="shared" si="1"/>
        <v>0</v>
      </c>
      <c r="F21" s="1"/>
    </row>
    <row r="22" spans="1:6" ht="12.75" customHeight="1" x14ac:dyDescent="0.2">
      <c r="A22" s="3" t="s">
        <v>97</v>
      </c>
      <c r="B22" s="21">
        <f>C22*5.63</f>
        <v>197.04999999999998</v>
      </c>
      <c r="C22" s="35">
        <v>35</v>
      </c>
      <c r="D22" s="3">
        <f t="shared" si="0"/>
        <v>1576.3999999999999</v>
      </c>
      <c r="E22" s="3">
        <f t="shared" si="1"/>
        <v>280</v>
      </c>
      <c r="F22" s="1"/>
    </row>
    <row r="23" spans="1:6" ht="12.75" customHeight="1" x14ac:dyDescent="0.2">
      <c r="A23" s="3" t="s">
        <v>98</v>
      </c>
      <c r="B23" s="21">
        <f>C23*5.63</f>
        <v>337.8</v>
      </c>
      <c r="C23" s="35">
        <v>60</v>
      </c>
      <c r="D23" s="3">
        <f t="shared" si="0"/>
        <v>2702.4</v>
      </c>
      <c r="E23" s="3">
        <f t="shared" si="1"/>
        <v>480</v>
      </c>
      <c r="F23" s="1"/>
    </row>
    <row r="24" spans="1:6" ht="12.75" customHeight="1" x14ac:dyDescent="0.2">
      <c r="A24" s="3" t="s">
        <v>57</v>
      </c>
      <c r="B24" s="21">
        <f>C24*5.63</f>
        <v>70.375</v>
      </c>
      <c r="C24" s="35">
        <v>12.5</v>
      </c>
      <c r="D24" s="3">
        <f t="shared" si="0"/>
        <v>563</v>
      </c>
      <c r="E24" s="3">
        <f t="shared" si="1"/>
        <v>100</v>
      </c>
      <c r="F24" s="1"/>
    </row>
    <row r="25" spans="1:6" ht="12.75" customHeight="1" x14ac:dyDescent="0.2">
      <c r="A25" s="3" t="s">
        <v>99</v>
      </c>
      <c r="B25" s="21">
        <f>C25*5.63</f>
        <v>1238.5999999999999</v>
      </c>
      <c r="C25" s="35">
        <v>220</v>
      </c>
      <c r="D25" s="3">
        <f t="shared" si="0"/>
        <v>9908.7999999999993</v>
      </c>
      <c r="E25" s="3">
        <f t="shared" si="1"/>
        <v>1760</v>
      </c>
      <c r="F25" s="1"/>
    </row>
    <row r="26" spans="1:6" ht="12.75" customHeight="1" x14ac:dyDescent="0.2">
      <c r="A26" s="3" t="s">
        <v>100</v>
      </c>
      <c r="B26" s="21">
        <f>C26*5.63</f>
        <v>126.675</v>
      </c>
      <c r="C26" s="35">
        <v>22.5</v>
      </c>
      <c r="D26" s="3">
        <f t="shared" si="0"/>
        <v>1013.4</v>
      </c>
      <c r="E26" s="3">
        <f t="shared" si="1"/>
        <v>180</v>
      </c>
      <c r="F26" s="1"/>
    </row>
    <row r="27" spans="1:6" ht="12.75" customHeight="1" x14ac:dyDescent="0.2">
      <c r="A27" s="3" t="s">
        <v>101</v>
      </c>
      <c r="B27" s="21">
        <f>2500/8</f>
        <v>312.5</v>
      </c>
      <c r="C27" s="35"/>
      <c r="D27" s="3">
        <f t="shared" si="0"/>
        <v>2500</v>
      </c>
      <c r="E27" s="3">
        <f t="shared" si="1"/>
        <v>0</v>
      </c>
      <c r="F27" s="1"/>
    </row>
    <row r="28" spans="1:6" ht="12.75" customHeight="1" x14ac:dyDescent="0.2">
      <c r="A28" s="3" t="s">
        <v>102</v>
      </c>
      <c r="B28" s="21">
        <v>350</v>
      </c>
      <c r="C28" s="35"/>
      <c r="D28" s="3">
        <f t="shared" si="0"/>
        <v>2800</v>
      </c>
      <c r="E28" s="3">
        <f t="shared" si="1"/>
        <v>0</v>
      </c>
      <c r="F28" s="1"/>
    </row>
    <row r="29" spans="1:6" ht="12.75" customHeight="1" x14ac:dyDescent="0.2">
      <c r="A29" s="6" t="s">
        <v>103</v>
      </c>
      <c r="B29" s="30">
        <f>SUM(B1:B28)</f>
        <v>36787.560000000005</v>
      </c>
      <c r="C29" s="14"/>
      <c r="D29" s="6">
        <f t="shared" si="0"/>
        <v>294300.48000000004</v>
      </c>
      <c r="E29" s="6">
        <f t="shared" si="1"/>
        <v>0</v>
      </c>
      <c r="F29" s="1"/>
    </row>
    <row r="30" spans="1:6" ht="12.75" customHeight="1" x14ac:dyDescent="0.2">
      <c r="A30" s="13"/>
      <c r="B30" s="25"/>
      <c r="C30" s="32"/>
      <c r="D30" s="13"/>
      <c r="E30" s="13"/>
    </row>
    <row r="31" spans="1:6" ht="12.75" customHeight="1" x14ac:dyDescent="0.2">
      <c r="B31" s="19"/>
      <c r="C31" s="10"/>
    </row>
    <row r="32" spans="1:6" ht="12.75" customHeight="1" x14ac:dyDescent="0.2">
      <c r="B32" s="19"/>
      <c r="C32" s="10"/>
    </row>
    <row r="33" spans="2:3" ht="12.75" customHeight="1" x14ac:dyDescent="0.2">
      <c r="B33" s="19"/>
      <c r="C33" s="10"/>
    </row>
    <row r="34" spans="2:3" ht="12.75" customHeight="1" x14ac:dyDescent="0.2">
      <c r="B34" s="19"/>
      <c r="C34" s="10"/>
    </row>
    <row r="35" spans="2:3" ht="12.75" customHeight="1" x14ac:dyDescent="0.2">
      <c r="B35" s="19"/>
      <c r="C35" s="10"/>
    </row>
    <row r="36" spans="2:3" ht="12.75" customHeight="1" x14ac:dyDescent="0.2">
      <c r="B36" s="19"/>
      <c r="C36" s="10"/>
    </row>
    <row r="37" spans="2:3" ht="12.75" customHeight="1" x14ac:dyDescent="0.2">
      <c r="B37" s="19"/>
      <c r="C37" s="10"/>
    </row>
    <row r="38" spans="2:3" ht="12.75" customHeight="1" x14ac:dyDescent="0.2">
      <c r="B38" s="19"/>
      <c r="C38" s="10"/>
    </row>
    <row r="39" spans="2:3" ht="12.75" customHeight="1" x14ac:dyDescent="0.2">
      <c r="B39" s="19"/>
      <c r="C39" s="10"/>
    </row>
    <row r="40" spans="2:3" ht="12.75" customHeight="1" x14ac:dyDescent="0.2">
      <c r="B40" s="19"/>
      <c r="C40" s="10"/>
    </row>
    <row r="41" spans="2:3" ht="12.75" customHeight="1" x14ac:dyDescent="0.2">
      <c r="B41" s="19"/>
      <c r="C41" s="10"/>
    </row>
    <row r="42" spans="2:3" ht="12.75" customHeight="1" x14ac:dyDescent="0.2">
      <c r="B42" s="19"/>
      <c r="C42" s="10"/>
    </row>
    <row r="43" spans="2:3" ht="12.75" customHeight="1" x14ac:dyDescent="0.2">
      <c r="B43" s="19"/>
      <c r="C43" s="10"/>
    </row>
    <row r="44" spans="2:3" ht="12.75" customHeight="1" x14ac:dyDescent="0.2">
      <c r="B44" s="19"/>
      <c r="C44" s="10"/>
    </row>
    <row r="45" spans="2:3" x14ac:dyDescent="0.2">
      <c r="B45" s="19"/>
      <c r="C45" s="10"/>
    </row>
    <row r="46" spans="2:3" x14ac:dyDescent="0.2">
      <c r="B46" s="19"/>
      <c r="C46" s="10"/>
    </row>
    <row r="47" spans="2:3" x14ac:dyDescent="0.2">
      <c r="B47" s="19"/>
      <c r="C47" s="10"/>
    </row>
    <row r="48" spans="2:3" x14ac:dyDescent="0.2">
      <c r="B48" s="19"/>
      <c r="C48" s="10"/>
    </row>
    <row r="49" spans="2:3" x14ac:dyDescent="0.2">
      <c r="B49" s="19"/>
      <c r="C49" s="10"/>
    </row>
    <row r="50" spans="2:3" x14ac:dyDescent="0.2">
      <c r="B50" s="19"/>
      <c r="C50" s="10"/>
    </row>
    <row r="51" spans="2:3" x14ac:dyDescent="0.2">
      <c r="B51" s="19"/>
      <c r="C51" s="10"/>
    </row>
    <row r="52" spans="2:3" x14ac:dyDescent="0.2">
      <c r="B52" s="19"/>
      <c r="C52" s="10"/>
    </row>
    <row r="53" spans="2:3" x14ac:dyDescent="0.2">
      <c r="B53" s="19"/>
      <c r="C53" s="10"/>
    </row>
    <row r="54" spans="2:3" x14ac:dyDescent="0.2">
      <c r="B54" s="19"/>
      <c r="C54" s="10"/>
    </row>
    <row r="55" spans="2:3" x14ac:dyDescent="0.2">
      <c r="B55" s="19"/>
      <c r="C55" s="10"/>
    </row>
    <row r="56" spans="2:3" x14ac:dyDescent="0.2">
      <c r="B56" s="19"/>
      <c r="C56" s="10"/>
    </row>
    <row r="57" spans="2:3" x14ac:dyDescent="0.2">
      <c r="B57" s="19"/>
      <c r="C57" s="10"/>
    </row>
    <row r="58" spans="2:3" x14ac:dyDescent="0.2">
      <c r="B58" s="19"/>
      <c r="C58" s="10"/>
    </row>
    <row r="59" spans="2:3" x14ac:dyDescent="0.2">
      <c r="B59" s="19"/>
      <c r="C59" s="10"/>
    </row>
    <row r="60" spans="2:3" x14ac:dyDescent="0.2">
      <c r="B60" s="19"/>
      <c r="C60" s="10"/>
    </row>
    <row r="61" spans="2:3" x14ac:dyDescent="0.2">
      <c r="B61" s="19"/>
      <c r="C61" s="10"/>
    </row>
    <row r="62" spans="2:3" x14ac:dyDescent="0.2">
      <c r="B62" s="19"/>
      <c r="C62" s="10"/>
    </row>
    <row r="63" spans="2:3" x14ac:dyDescent="0.2">
      <c r="B63" s="19"/>
      <c r="C63" s="10"/>
    </row>
    <row r="64" spans="2:3" x14ac:dyDescent="0.2">
      <c r="B64" s="19"/>
      <c r="C64" s="10"/>
    </row>
    <row r="65" spans="2:3" x14ac:dyDescent="0.2">
      <c r="B65" s="19"/>
      <c r="C65" s="10"/>
    </row>
    <row r="66" spans="2:3" x14ac:dyDescent="0.2">
      <c r="B66" s="19"/>
      <c r="C66" s="10"/>
    </row>
    <row r="67" spans="2:3" x14ac:dyDescent="0.2">
      <c r="B67" s="19"/>
      <c r="C67" s="10"/>
    </row>
    <row r="68" spans="2:3" x14ac:dyDescent="0.2">
      <c r="B68" s="19"/>
      <c r="C68" s="10"/>
    </row>
    <row r="69" spans="2:3" x14ac:dyDescent="0.2">
      <c r="B69" s="19"/>
      <c r="C69" s="10"/>
    </row>
    <row r="70" spans="2:3" x14ac:dyDescent="0.2">
      <c r="B70" s="19"/>
      <c r="C70" s="10"/>
    </row>
    <row r="71" spans="2:3" x14ac:dyDescent="0.2">
      <c r="B71" s="19"/>
      <c r="C71" s="10"/>
    </row>
    <row r="72" spans="2:3" x14ac:dyDescent="0.2">
      <c r="B72" s="19"/>
      <c r="C72" s="10"/>
    </row>
    <row r="73" spans="2:3" x14ac:dyDescent="0.2">
      <c r="B73" s="19"/>
      <c r="C73" s="10"/>
    </row>
    <row r="74" spans="2:3" x14ac:dyDescent="0.2">
      <c r="B74" s="19"/>
      <c r="C74" s="10"/>
    </row>
    <row r="75" spans="2:3" x14ac:dyDescent="0.2">
      <c r="B75" s="19"/>
      <c r="C75" s="10"/>
    </row>
    <row r="76" spans="2:3" x14ac:dyDescent="0.2">
      <c r="B76" s="19"/>
      <c r="C76" s="10"/>
    </row>
    <row r="77" spans="2:3" x14ac:dyDescent="0.2">
      <c r="B77" s="19"/>
      <c r="C77" s="10"/>
    </row>
    <row r="78" spans="2:3" x14ac:dyDescent="0.2">
      <c r="B78" s="19"/>
      <c r="C78" s="10"/>
    </row>
    <row r="79" spans="2:3" x14ac:dyDescent="0.2">
      <c r="B79" s="19"/>
      <c r="C79" s="10"/>
    </row>
    <row r="80" spans="2:3" x14ac:dyDescent="0.2">
      <c r="B80" s="19"/>
      <c r="C80" s="10"/>
    </row>
    <row r="81" spans="2:3" x14ac:dyDescent="0.2">
      <c r="B81" s="19"/>
      <c r="C81" s="10"/>
    </row>
    <row r="82" spans="2:3" x14ac:dyDescent="0.2">
      <c r="B82" s="19"/>
      <c r="C82" s="10"/>
    </row>
    <row r="83" spans="2:3" x14ac:dyDescent="0.2">
      <c r="B83" s="19"/>
      <c r="C83" s="10"/>
    </row>
    <row r="84" spans="2:3" x14ac:dyDescent="0.2">
      <c r="B84" s="19"/>
      <c r="C84" s="10"/>
    </row>
    <row r="85" spans="2:3" x14ac:dyDescent="0.2">
      <c r="B85" s="19"/>
      <c r="C85" s="10"/>
    </row>
    <row r="86" spans="2:3" x14ac:dyDescent="0.2">
      <c r="B86" s="19"/>
      <c r="C86" s="10"/>
    </row>
    <row r="87" spans="2:3" x14ac:dyDescent="0.2">
      <c r="B87" s="19"/>
      <c r="C87" s="10"/>
    </row>
    <row r="88" spans="2:3" x14ac:dyDescent="0.2">
      <c r="B88" s="19"/>
      <c r="C88" s="10"/>
    </row>
    <row r="89" spans="2:3" x14ac:dyDescent="0.2">
      <c r="B89" s="19"/>
      <c r="C89" s="10"/>
    </row>
    <row r="90" spans="2:3" x14ac:dyDescent="0.2">
      <c r="B90" s="19"/>
      <c r="C90" s="10"/>
    </row>
    <row r="91" spans="2:3" x14ac:dyDescent="0.2">
      <c r="B91" s="19"/>
      <c r="C91" s="10"/>
    </row>
    <row r="92" spans="2:3" x14ac:dyDescent="0.2">
      <c r="B92" s="19"/>
      <c r="C92" s="10"/>
    </row>
    <row r="93" spans="2:3" x14ac:dyDescent="0.2">
      <c r="B93" s="19"/>
      <c r="C93" s="10"/>
    </row>
    <row r="94" spans="2:3" x14ac:dyDescent="0.2">
      <c r="B94" s="19"/>
      <c r="C94" s="10"/>
    </row>
    <row r="95" spans="2:3" x14ac:dyDescent="0.2">
      <c r="B95" s="19"/>
      <c r="C95" s="10"/>
    </row>
    <row r="96" spans="2:3" x14ac:dyDescent="0.2">
      <c r="B96" s="19"/>
      <c r="C96" s="10"/>
    </row>
    <row r="97" spans="2:3" x14ac:dyDescent="0.2">
      <c r="B97" s="19"/>
      <c r="C97" s="10"/>
    </row>
    <row r="98" spans="2:3" x14ac:dyDescent="0.2">
      <c r="B98" s="19"/>
      <c r="C98" s="10"/>
    </row>
    <row r="99" spans="2:3" x14ac:dyDescent="0.2">
      <c r="B99" s="19"/>
      <c r="C99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История</vt:lpstr>
      <vt:lpstr>Планирование на Осло</vt:lpstr>
      <vt:lpstr>Затраты на человека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Dmitriy Markov</cp:lastModifiedBy>
  <dcterms:modified xsi:type="dcterms:W3CDTF">2013-11-30T06:04:36Z</dcterms:modified>
</cp:coreProperties>
</file>