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LAN" sheetId="1" state="visible" r:id="rId2"/>
  </sheets>
  <definedNames>
    <definedName name="_xlnm.Print_Area" localSheetId="0" hidden="0">PLAN!$B$38</definedName>
    <definedName name="NetMonthlyIncome" hidden="0">PLAN!$B$16</definedName>
    <definedName name="Sale" hidden="0">PLAN!$C$19:$N$19</definedName>
    <definedName name="Total_Sale" hidden="0">PLAN!$O$19</definedName>
    <definedName name="Other_income" hidden="0">PLAN!$C$26:$N$26</definedName>
    <definedName name="Income" hidden="0">PLAN!$O$26</definedName>
    <definedName name="Total_expenses" hidden="0">PLAN!$C$8:$D$8</definedName>
    <definedName name="Total_income" hidden="0">PLAN!$A$8:$B$8</definedName>
    <definedName name="TotalGrossMargin" hidden="0">PLAN!$E$8:$F$8</definedName>
  </definedNames>
  <calcPr/>
</workbook>
</file>

<file path=xl/sharedStrings.xml><?xml version="1.0" encoding="utf-8"?>
<sst xmlns="http://schemas.openxmlformats.org/spreadsheetml/2006/main" count="43" uniqueCount="43">
  <si>
    <t xml:space="preserve">IHR UNTERNEHMEN</t>
  </si>
  <si>
    <t>ADRESSE</t>
  </si>
  <si>
    <t>TELEFON</t>
  </si>
  <si>
    <t>WEB</t>
  </si>
  <si>
    <t>Projektname</t>
  </si>
  <si>
    <t xml:space="preserve">Geben Sie den Projektnamen ein</t>
  </si>
  <si>
    <t xml:space="preserve">Gebäude, Straße, Stadt, Land</t>
  </si>
  <si>
    <t xml:space="preserve">youweb.com you@mail.com </t>
  </si>
  <si>
    <t>Projektmanager</t>
  </si>
  <si>
    <t xml:space="preserve">Geben Sie den Namen des Managers ein</t>
  </si>
  <si>
    <t>Datum</t>
  </si>
  <si>
    <t>VERANSTALTUNGS-MARKETING-PLAN</t>
  </si>
  <si>
    <t>Gesamtgewinn</t>
  </si>
  <si>
    <t>Gesamtausgaben</t>
  </si>
  <si>
    <t>Gesamtbruttomarge</t>
  </si>
  <si>
    <t xml:space="preserve">Prozentsatz der ausgegebenen Einnahmen</t>
  </si>
  <si>
    <t xml:space="preserve">Ihre Kommentare</t>
  </si>
  <si>
    <t>Januar</t>
  </si>
  <si>
    <t>Februar</t>
  </si>
  <si>
    <t>März</t>
  </si>
  <si>
    <t xml:space="preserve">April </t>
  </si>
  <si>
    <t>Mai</t>
  </si>
  <si>
    <t>Juni</t>
  </si>
  <si>
    <t>Juli</t>
  </si>
  <si>
    <t xml:space="preserve">August </t>
  </si>
  <si>
    <t xml:space="preserve">September </t>
  </si>
  <si>
    <t>Oktober</t>
  </si>
  <si>
    <t xml:space="preserve">November </t>
  </si>
  <si>
    <t>Dezember</t>
  </si>
  <si>
    <t>Gesamt</t>
  </si>
  <si>
    <t>Unternehmensgewinn</t>
  </si>
  <si>
    <t xml:space="preserve">Kosten der Materialien</t>
  </si>
  <si>
    <t xml:space="preserve">Allgemeine Kosten</t>
  </si>
  <si>
    <t>Bruttomarge</t>
  </si>
  <si>
    <t xml:space="preserve">Kosten des Umsatzes</t>
  </si>
  <si>
    <t>Geschäftskosten</t>
  </si>
  <si>
    <t>Verwaltungskosten</t>
  </si>
  <si>
    <t xml:space="preserve">Sonstige Einnahmen</t>
  </si>
  <si>
    <t>Verkauf</t>
  </si>
  <si>
    <t xml:space="preserve">Gesamtes Einkommen</t>
  </si>
  <si>
    <t xml:space="preserve">Ausgaben insgesamt</t>
  </si>
  <si>
    <t xml:space="preserve">Gesamt Bruttomarge</t>
  </si>
  <si>
    <t>Einkommen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</si>
</sst>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dd/mm/yyyy"/>
    <numFmt numFmtId="161" formatCode="[$$-9]#,##0"/>
    <numFmt numFmtId="162" formatCode="_-* #,##0.00\ [$€-407]_-;\-* #,##0.00\ [$€-407]_-;_-* &quot;-&quot;??\ [$€-407]_-;_-@_-"/>
    <numFmt numFmtId="163" formatCode="_([$$-409]* #,##0.00_);_([$$-409]* \(#,##0.00\);_([$$-409]* &quot;-&quot;??_);_(@_)"/>
  </numFmts>
  <fonts count="30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b/>
      <sz val="11.000000"/>
      <color theme="0"/>
      <name val="Calibri"/>
      <scheme val="minor"/>
    </font>
    <font>
      <b/>
      <sz val="11.000000"/>
      <color rgb="FFFA7D00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  <font>
      <b/>
      <sz val="20.000000"/>
      <color theme="7" tint="-0.249977111117893"/>
      <name val="Calibri"/>
      <scheme val="minor"/>
    </font>
    <font>
      <b/>
      <sz val="9.000000"/>
      <color theme="7" tint="-0.249977111117893"/>
      <name val="Open Sans SemiBold"/>
    </font>
    <font>
      <b/>
      <sz val="8.000000"/>
      <color theme="7" tint="-0.249977111117893"/>
      <name val="Open Sans"/>
    </font>
    <font>
      <sz val="8.000000"/>
      <color theme="0" tint="-0.499984740745262"/>
      <name val="Open Sans"/>
    </font>
    <font>
      <sz val="16.000000"/>
      <color theme="4" tint="-0.249977111117893"/>
      <name val="Open Sans Extrabold"/>
    </font>
    <font>
      <sz val="8.000000"/>
      <color theme="1"/>
      <name val="Calibri"/>
      <scheme val="minor"/>
    </font>
    <font>
      <sz val="9.000000"/>
      <color theme="0" tint="-0.499984740745262"/>
      <name val="Open Sans Semibold"/>
    </font>
    <font>
      <sz val="10.000000"/>
      <color theme="0" tint="-0.499984740745262"/>
      <name val="Open Sans Semibold"/>
    </font>
    <font>
      <sz val="8.000000"/>
      <color theme="0" tint="-0.34998626667073579"/>
      <name val="Open Sans"/>
    </font>
    <font>
      <b/>
      <sz val="12.000000"/>
      <color theme="0" tint="0"/>
      <name val="Open Sans SemiBold"/>
    </font>
    <font>
      <sz val="12.000000"/>
      <color theme="0" tint="-0.499984740745262"/>
      <name val="Open Sans Semibold"/>
    </font>
    <font>
      <b/>
      <sz val="16.000000"/>
      <color theme="1" tint="0"/>
      <name val="Open Sans Semibold"/>
    </font>
    <font>
      <sz val="14.000000"/>
      <color theme="4" tint="0"/>
      <name val="Open Sans Semibold"/>
    </font>
    <font>
      <sz val="8.000000"/>
      <name val="Open Sans"/>
    </font>
    <font>
      <b/>
      <sz val="11.000000"/>
      <color theme="0" tint="0"/>
      <name val="Calibri"/>
      <scheme val="minor"/>
    </font>
    <font>
      <b/>
      <sz val="8.000000"/>
      <color theme="0" tint="0"/>
      <name val="Open Sans"/>
    </font>
    <font>
      <sz val="8.000000"/>
      <color theme="1"/>
      <name val="Open Sans"/>
    </font>
    <font>
      <b/>
      <sz val="9.000000"/>
      <color rgb="FF006100"/>
      <name val="Open Sans"/>
    </font>
    <font>
      <b/>
      <sz val="9.000000"/>
      <color rgb="FF9C0006"/>
      <name val="Open Sans"/>
    </font>
    <font/>
    <font>
      <sz val="8.000000"/>
      <color theme="1" tint="0"/>
      <name val="Open Sans"/>
    </font>
    <font>
      <sz val="8.000000"/>
    </font>
    <font>
      <u/>
      <sz val="11.000000"/>
      <color theme="10"/>
      <name val="Calibri"/>
    </font>
    <font>
      <sz val="11.000000"/>
      <color theme="1" tint="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8" tint="0"/>
        <bgColor theme="8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5" tint="0"/>
        <bgColor theme="5" tint="0"/>
      </patternFill>
    </fill>
    <fill>
      <patternFill patternType="solid">
        <fgColor theme="3" tint="0"/>
        <bgColor theme="3" tint="0"/>
      </patternFill>
    </fill>
    <fill>
      <patternFill patternType="solid">
        <fgColor theme="0" tint="0"/>
        <bgColor theme="0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 tint="0"/>
      </bottom>
      <diagonal/>
    </border>
    <border>
      <left/>
      <right/>
      <top/>
      <bottom style="dotted">
        <color theme="9" tint="0"/>
      </bottom>
      <diagonal/>
    </border>
    <border>
      <left/>
      <right/>
      <top/>
      <bottom style="hair">
        <color theme="6" tint="-0.499984740745262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/>
      <bottom style="thin">
        <color theme="0" tint="0"/>
      </bottom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indexed="65"/>
      </right>
      <top/>
      <bottom/>
      <diagonal/>
    </border>
    <border>
      <left style="thick">
        <color theme="0" tint="0"/>
      </left>
      <right style="thick">
        <color theme="0" tint="0"/>
      </right>
      <top style="thick">
        <color theme="0" tint="0"/>
      </top>
      <bottom style="thick">
        <color theme="0" tint="0"/>
      </bottom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ck">
        <color theme="0" tint="0"/>
      </left>
      <right/>
      <top/>
      <bottom/>
      <diagonal/>
    </border>
    <border>
      <left style="thick">
        <color indexed="65"/>
      </left>
      <right style="thick">
        <color indexed="65"/>
      </right>
      <top style="thick">
        <color indexed="65"/>
      </top>
      <bottom style="thick">
        <color indexed="65"/>
      </bottom>
      <diagonal/>
    </border>
    <border>
      <left style="thick">
        <color theme="0" tint="0"/>
      </left>
      <right/>
      <top style="thick">
        <color theme="0" tint="0"/>
      </top>
      <bottom style="thick">
        <color theme="0" tint="0"/>
      </bottom>
      <diagonal/>
    </border>
    <border>
      <left/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/>
      <bottom style="thin">
        <color indexed="65"/>
      </bottom>
      <diagonal/>
    </border>
    <border>
      <left/>
      <right style="thin">
        <color theme="0" tint="0"/>
      </right>
      <top/>
      <bottom style="thin">
        <color theme="0" tint="0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dotted">
        <color rgb="FF296D7C"/>
      </left>
      <right style="dotted">
        <color rgb="FF296D7C"/>
      </right>
      <top style="dotted">
        <color rgb="FF296D7C"/>
      </top>
      <bottom style="dotted">
        <color rgb="FF296D7C"/>
      </bottom>
      <diagonal/>
    </border>
    <border>
      <left style="dotted">
        <color rgb="FF296D7C"/>
      </left>
      <right style="medium">
        <color rgb="FF296D7C"/>
      </right>
      <top style="dotted">
        <color rgb="FF296D7C"/>
      </top>
      <bottom style="dotted">
        <color rgb="FF296D7C"/>
      </bottom>
      <diagonal/>
    </border>
    <border>
      <left style="medium">
        <color rgb="FF296D7C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9">
    <xf fontId="0" fillId="0" borderId="0" numFmtId="0" applyNumberFormat="1" applyFont="1" applyFill="1" applyBorder="1"/>
    <xf fontId="0" fillId="0" borderId="0" numFmtId="44" applyNumberFormat="1" applyFont="0" applyFill="0" applyBorder="0"/>
    <xf fontId="1" fillId="2" borderId="0" numFmtId="0" applyNumberFormat="0" applyFont="1" applyFill="1" applyBorder="0"/>
    <xf fontId="1" fillId="3" borderId="0" numFmtId="0" applyNumberFormat="0" applyFont="1" applyFill="1" applyBorder="0"/>
    <xf fontId="2" fillId="4" borderId="1" numFmtId="0" applyNumberFormat="0" applyFont="1" applyFill="1" applyBorder="1"/>
    <xf fontId="3" fillId="5" borderId="2" numFmtId="0" applyNumberFormat="0" applyFont="1" applyFill="1" applyBorder="1"/>
    <xf fontId="0" fillId="0" borderId="0" numFmtId="9" applyNumberFormat="1" applyFont="0" applyFill="0" applyBorder="0"/>
    <xf fontId="4" fillId="6" borderId="0" numFmtId="0" applyNumberFormat="0" applyFont="1" applyFill="1" applyBorder="0"/>
    <xf fontId="5" fillId="7" borderId="0" numFmtId="0" applyNumberFormat="0" applyFont="1" applyFill="1" applyBorder="0"/>
  </cellStyleXfs>
  <cellXfs count="68">
    <xf fontId="0" fillId="0" borderId="0" numFmtId="0" xfId="0"/>
    <xf fontId="6" fillId="8" borderId="0" numFmtId="0" xfId="0" applyFont="1" applyFill="1" applyAlignment="1">
      <alignment horizontal="center" vertical="center"/>
    </xf>
    <xf fontId="7" fillId="8" borderId="3" numFmtId="49" xfId="0" applyNumberFormat="1" applyFont="1" applyFill="1" applyBorder="1" applyAlignment="1">
      <alignment horizontal="center" vertical="center"/>
    </xf>
    <xf fontId="7" fillId="8" borderId="3" numFmtId="0" xfId="0" applyFont="1" applyFill="1" applyBorder="1" applyAlignment="1">
      <alignment horizontal="center" vertical="center"/>
    </xf>
    <xf fontId="0" fillId="8" borderId="0" numFmtId="0" xfId="0" applyFill="1"/>
    <xf fontId="8" fillId="8" borderId="4" numFmtId="0" xfId="0" applyFont="1" applyFill="1" applyBorder="1" applyAlignment="1">
      <alignment horizontal="left" vertical="center"/>
    </xf>
    <xf fontId="9" fillId="8" borderId="4" numFmtId="0" xfId="0" applyFont="1" applyFill="1" applyBorder="1" applyAlignment="1">
      <alignment horizontal="left" vertical="center" wrapText="1"/>
    </xf>
    <xf fontId="9" fillId="8" borderId="0" numFmtId="0" xfId="0" applyFont="1" applyFill="1" applyAlignment="1">
      <alignment horizontal="center" vertical="center" wrapText="1"/>
    </xf>
    <xf fontId="9" fillId="8" borderId="0" numFmtId="3" xfId="0" applyNumberFormat="1" applyFont="1" applyFill="1" applyAlignment="1">
      <alignment horizontal="center" vertical="center"/>
    </xf>
    <xf fontId="0" fillId="0" borderId="5" numFmtId="0" xfId="0" applyBorder="1"/>
    <xf fontId="9" fillId="8" borderId="4" numFmtId="160" xfId="0" applyNumberFormat="1" applyFont="1" applyFill="1" applyBorder="1" applyAlignment="1">
      <alignment horizontal="left" vertical="center" wrapText="1"/>
    </xf>
    <xf fontId="10" fillId="0" borderId="6" numFmtId="0" xfId="0" applyFont="1" applyBorder="1" applyAlignment="1">
      <alignment horizontal="center" vertical="center"/>
    </xf>
    <xf fontId="10" fillId="0" borderId="7" numFmtId="0" xfId="0" applyFont="1" applyBorder="1" applyAlignment="1">
      <alignment horizontal="center" vertical="center"/>
    </xf>
    <xf fontId="10" fillId="0" borderId="8" numFmtId="0" xfId="0" applyFont="1" applyBorder="1" applyAlignment="1">
      <alignment horizontal="center" vertical="center"/>
    </xf>
    <xf fontId="10" fillId="0" borderId="9" numFmtId="0" xfId="0" applyFont="1" applyBorder="1" applyAlignment="1">
      <alignment horizontal="center" vertical="center"/>
    </xf>
    <xf fontId="11" fillId="0" borderId="0" numFmtId="0" xfId="0" applyFont="1"/>
    <xf fontId="12" fillId="0" borderId="10" numFmtId="0" xfId="0" applyFont="1" applyBorder="1" applyAlignment="1">
      <alignment horizontal="left" vertical="center"/>
    </xf>
    <xf fontId="12" fillId="0" borderId="0" numFmtId="0" xfId="0" applyFont="1" applyAlignment="1">
      <alignment horizontal="left" vertical="center"/>
    </xf>
    <xf fontId="12" fillId="0" borderId="11" numFmtId="0" xfId="0" applyFont="1" applyBorder="1" applyAlignment="1">
      <alignment horizontal="left" vertical="center"/>
    </xf>
    <xf fontId="12" fillId="0" borderId="12" numFmtId="0" xfId="0" applyFont="1" applyBorder="1" applyAlignment="1">
      <alignment vertical="center"/>
    </xf>
    <xf fontId="13" fillId="0" borderId="12" numFmtId="0" xfId="0" applyFont="1" applyBorder="1" applyAlignment="1">
      <alignment vertical="center"/>
    </xf>
    <xf fontId="14" fillId="0" borderId="13" numFmtId="0" xfId="0" applyFont="1" applyBorder="1" applyAlignment="1">
      <alignment vertical="center" wrapText="1"/>
    </xf>
    <xf fontId="12" fillId="0" borderId="14" numFmtId="0" xfId="0" applyFont="1" applyBorder="1" applyAlignment="1">
      <alignment horizontal="left" vertical="center"/>
    </xf>
    <xf fontId="13" fillId="0" borderId="15" numFmtId="0" xfId="0" applyFont="1" applyBorder="1" applyAlignment="1">
      <alignment vertical="center"/>
    </xf>
    <xf fontId="14" fillId="0" borderId="15" numFmtId="0" xfId="0" applyFont="1" applyBorder="1" applyAlignment="1">
      <alignment vertical="center" wrapText="1"/>
    </xf>
    <xf fontId="15" fillId="9" borderId="12" numFmtId="161" xfId="1" applyNumberFormat="1" applyFont="1" applyFill="1" applyBorder="1" applyAlignment="1">
      <alignment horizontal="center" vertical="center"/>
    </xf>
    <xf fontId="15" fillId="10" borderId="12" numFmtId="161" xfId="1" applyNumberFormat="1" applyFont="1" applyFill="1" applyBorder="1" applyAlignment="1">
      <alignment horizontal="center" vertical="center"/>
    </xf>
    <xf fontId="15" fillId="11" borderId="12" numFmtId="161" xfId="1" applyNumberFormat="1" applyFont="1" applyFill="1" applyBorder="1" applyAlignment="1">
      <alignment horizontal="center" vertical="center"/>
    </xf>
    <xf fontId="15" fillId="12" borderId="12" numFmtId="10" xfId="1" applyNumberFormat="1" applyFont="1" applyFill="1" applyBorder="1" applyAlignment="1">
      <alignment horizontal="center" vertical="center"/>
    </xf>
    <xf fontId="15" fillId="12" borderId="16" numFmtId="10" xfId="1" applyNumberFormat="1" applyFont="1" applyFill="1" applyBorder="1" applyAlignment="1">
      <alignment horizontal="center" vertical="center"/>
    </xf>
    <xf fontId="0" fillId="0" borderId="15" numFmtId="0" xfId="0" applyBorder="1"/>
    <xf fontId="16" fillId="0" borderId="0" numFmtId="0" xfId="0" applyFont="1"/>
    <xf fontId="0" fillId="0" borderId="17" numFmtId="0" xfId="0" applyBorder="1"/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8" numFmtId="0" xfId="0" applyBorder="1"/>
    <xf fontId="17" fillId="0" borderId="8" numFmtId="0" xfId="0" applyFont="1" applyBorder="1" applyAlignment="1">
      <alignment horizontal="left" vertical="center"/>
    </xf>
    <xf fontId="0" fillId="0" borderId="6" numFmtId="0" xfId="0" applyBorder="1"/>
    <xf fontId="18" fillId="0" borderId="6" numFmtId="0" xfId="0" applyFont="1" applyBorder="1" applyAlignment="1">
      <alignment horizontal="left"/>
    </xf>
    <xf fontId="19" fillId="13" borderId="0" numFmtId="0" xfId="0" applyFont="1" applyFill="1" applyAlignment="1">
      <alignment horizontal="left" vertical="top" wrapText="1"/>
    </xf>
    <xf fontId="0" fillId="0" borderId="7" numFmtId="0" xfId="0" applyBorder="1"/>
    <xf fontId="20" fillId="13" borderId="12" numFmtId="0" xfId="0" applyFont="1" applyFill="1" applyBorder="1" applyAlignment="1">
      <alignment horizontal="center"/>
    </xf>
    <xf fontId="21" fillId="14" borderId="12" numFmtId="0" xfId="2" applyFont="1" applyFill="1" applyBorder="1" applyAlignment="1">
      <alignment horizontal="center" vertical="center"/>
    </xf>
    <xf fontId="21" fillId="14" borderId="12" numFmtId="0" xfId="0" applyFont="1" applyFill="1" applyBorder="1" applyAlignment="1">
      <alignment horizontal="center" vertical="center"/>
    </xf>
    <xf fontId="21" fillId="15" borderId="12" numFmtId="0" xfId="3" applyFont="1" applyFill="1" applyBorder="1" applyAlignment="1">
      <alignment vertical="center"/>
    </xf>
    <xf fontId="22" fillId="16" borderId="12" numFmtId="162" xfId="1" applyNumberFormat="1" applyFont="1" applyFill="1" applyBorder="1" applyAlignment="1">
      <alignment horizontal="center" vertical="center"/>
    </xf>
    <xf fontId="22" fillId="16" borderId="12" numFmtId="162" xfId="3" applyNumberFormat="1" applyFont="1" applyFill="1" applyBorder="1" applyAlignment="1">
      <alignment horizontal="center" vertical="center"/>
    </xf>
    <xf fontId="22" fillId="17" borderId="12" numFmtId="162" xfId="3" applyNumberFormat="1" applyFont="1" applyFill="1" applyBorder="1" applyAlignment="1">
      <alignment horizontal="center" vertical="center"/>
    </xf>
    <xf fontId="22" fillId="16" borderId="12" numFmtId="162" xfId="1" applyNumberFormat="1" applyFont="1" applyFill="1" applyBorder="1"/>
    <xf fontId="22" fillId="17" borderId="12" numFmtId="162" xfId="1" applyNumberFormat="1" applyFont="1" applyFill="1" applyBorder="1"/>
    <xf fontId="22" fillId="16" borderId="12" numFmtId="162" xfId="3" applyNumberFormat="1" applyFont="1" applyFill="1" applyBorder="1"/>
    <xf fontId="23" fillId="7" borderId="12" numFmtId="9" xfId="8" applyNumberFormat="1" applyFont="1" applyFill="1" applyBorder="1" applyAlignment="1">
      <alignment horizontal="center" vertical="center"/>
    </xf>
    <xf fontId="24" fillId="6" borderId="12" numFmtId="9" xfId="7" applyNumberFormat="1" applyFont="1" applyFill="1" applyBorder="1" applyAlignment="1">
      <alignment horizontal="center" vertical="center"/>
    </xf>
    <xf fontId="25" fillId="0" borderId="0" numFmtId="9" xfId="0" applyNumberFormat="1" applyFont="1"/>
    <xf fontId="26" fillId="16" borderId="22" numFmtId="0" xfId="3" applyFont="1" applyFill="1" applyBorder="1" applyAlignment="1">
      <alignment vertical="center"/>
    </xf>
    <xf fontId="26" fillId="16" borderId="23" numFmtId="0" xfId="3" applyFont="1" applyFill="1" applyBorder="1" applyAlignment="1">
      <alignment vertical="center"/>
    </xf>
    <xf fontId="22" fillId="0" borderId="24" numFmtId="163" xfId="1" applyNumberFormat="1" applyFont="1" applyBorder="1" applyAlignment="1">
      <alignment horizontal="center" vertical="center"/>
    </xf>
    <xf fontId="22" fillId="0" borderId="25" numFmtId="163" xfId="1" applyNumberFormat="1" applyFont="1" applyBorder="1" applyAlignment="1">
      <alignment horizontal="center" vertical="center"/>
    </xf>
    <xf fontId="22" fillId="0" borderId="24" numFmtId="163" xfId="3" applyNumberFormat="1" applyFont="1" applyBorder="1" applyAlignment="1">
      <alignment horizontal="center" vertical="center"/>
    </xf>
    <xf fontId="25" fillId="0" borderId="0" numFmtId="0" xfId="0" applyFont="1"/>
    <xf fontId="27" fillId="0" borderId="0" numFmtId="163" xfId="0" applyNumberFormat="1" applyFont="1"/>
    <xf fontId="27" fillId="0" borderId="0" numFmtId="0" xfId="0" applyFont="1"/>
    <xf fontId="27" fillId="0" borderId="0" numFmtId="163" xfId="1" applyNumberFormat="1" applyFont="1"/>
    <xf fontId="28" fillId="0" borderId="0" numFmtId="0" xfId="0" applyFont="1"/>
    <xf fontId="29" fillId="0" borderId="0" numFmtId="0" xfId="0" applyFont="1"/>
    <xf fontId="0" fillId="0" borderId="0" numFmtId="0" xfId="0" applyAlignment="1">
      <alignment vertical="center"/>
    </xf>
  </cellXfs>
  <cellStyles count="9">
    <cellStyle name="Normal" xfId="0" builtinId="0"/>
    <cellStyle name="Currency" xfId="1" builtinId="4"/>
    <cellStyle name="Accent1" xfId="2" builtinId="29"/>
    <cellStyle name="60% - Accent1" xfId="3" builtinId="32"/>
    <cellStyle name="Check Cell" xfId="4" builtinId="23"/>
    <cellStyle name="Calculation" xfId="5" builtinId="22"/>
    <cellStyle name="Percent" xfId="6" builtinId="5"/>
    <cellStyle name="Bad" xfId="7" builtinId="27"/>
    <cellStyle name="Good" xfId="8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 algn="ctr">
              <a:lnSpc>
                <a:spcPct val="98000"/>
              </a:lnSpc>
              <a:defRPr sz="1600" b="1" i="0" cap="all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sz="1000" b="0">
                <a:solidFill>
                  <a:schemeClr val="accent1"/>
                </a:solidFill>
                <a:latin typeface="Open Sans SemiBold"/>
                <a:ea typeface="Open Sans SemiBold"/>
                <a:cs typeface="Open Sans SemiBold"/>
              </a:rPr>
              <a:t>SUMMER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p>
          <a:pPr>
            <a:defRPr sz="1600" b="1" i="0" cap="all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view3D>
      <c:rotX val="30"/>
      <c:rotY val="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shade val="76666"/>
                </a:schemeClr>
              </a:solidFill>
              <a:ln>
                <a:noFill/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shade val="76666"/>
                </a:schemeClr>
              </a:solidFill>
              <a:ln>
                <a:noFill/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>
                  <a:shade val="76666"/>
                </a:schemeClr>
              </a:solidFill>
              <a:ln>
                <a:noFill/>
              </a:ln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>
                  <a:shade val="76666"/>
                </a:schemeClr>
              </a:solidFill>
              <a:ln>
                <a:noFill/>
              </a:ln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chemeClr val="accent6">
                  <a:shade val="76666"/>
                </a:schemeClr>
              </a:solidFill>
              <a:ln>
                <a:noFill/>
              </a:ln>
            </c:spPr>
          </c:dPt>
          <c:dPt>
            <c:idx val="6"/>
            <c:bubble3D val="0"/>
            <c:spPr bwMode="auto">
              <a:prstGeom prst="rect">
                <a:avLst/>
              </a:prstGeom>
              <a:solidFill>
                <a:schemeClr val="accent1">
                  <a:tint val="76666"/>
                </a:schemeClr>
              </a:solidFill>
              <a:ln>
                <a:noFill/>
              </a:ln>
            </c:spPr>
          </c:dPt>
          <c:dPt>
            <c:idx val="7"/>
            <c:bubble3D val="0"/>
            <c:spPr bwMode="auto">
              <a:prstGeom prst="rect">
                <a:avLst/>
              </a:prstGeom>
              <a:solidFill>
                <a:schemeClr val="accent2">
                  <a:tint val="76666"/>
                </a:schemeClr>
              </a:solidFill>
              <a:ln>
                <a:noFill/>
              </a:ln>
            </c:spPr>
          </c:dPt>
          <c:dPt>
            <c:idx val="8"/>
            <c:bubble3D val="0"/>
            <c:spPr bwMode="auto">
              <a:prstGeom prst="rect">
                <a:avLst/>
              </a:prstGeom>
              <a:solidFill>
                <a:schemeClr val="accent3">
                  <a:tint val="76666"/>
                </a:schemeClr>
              </a:solidFill>
              <a:ln>
                <a:noFill/>
              </a:ln>
            </c:spPr>
          </c:dPt>
          <c:cat>
            <c:strRef>
              <c:f>PLAN!$A$5:$I$5</c:f>
              <c:strCache>
                <c:ptCount val="9"/>
                <c:pt idx="0">
                  <c:v xml:space="preserve">Total income</c:v>
                </c:pt>
                <c:pt idx="3">
                  <c:v xml:space="preserve">Total expenses</c:v>
                </c:pt>
                <c:pt idx="6">
                  <c:v xml:space="preserve">Total Gross margin</c:v>
                </c:pt>
              </c:strCache>
            </c:strRef>
          </c:cat>
          <c:val>
            <c:numRef>
              <c:f>PLAN!$A$6:$I$6</c:f>
              <c:numCache>
                <c:ptCount val="9"/>
                <c:pt idx="0" formatCode="[$$-9]#,##0">
                  <c:v>80145.9</c:v>
                </c:pt>
                <c:pt idx="3" formatCode="[$$-9]#,##0">
                  <c:v>12157.584130032572</c:v>
                </c:pt>
                <c:pt idx="6" formatCode="[$$-9]#,##0">
                  <c:v>67988.31586996742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</c:pie3DChart>
      <c:spPr bwMode="auto">
        <a:prstGeom prst="rect">
          <a:avLst/>
        </a:prstGeom>
        <a:noFill/>
        <a:ln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spPr bwMode="auto">
    <a:xfrm>
      <a:off x="0" y="2022096"/>
      <a:ext cx="3371849" cy="1714269"/>
    </a:xfrm>
    <a:prstGeom prst="rect">
      <a:avLst/>
    </a:prstGeom>
    <a:solidFill>
      <a:schemeClr val="bg1"/>
    </a:solidFill>
    <a:ln w="9525" cap="flat" cmpd="sng" algn="ctr">
      <a:noFill/>
      <a:prstDash val="solid"/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0">
                <a:solidFill>
                  <a:schemeClr val="accent4"/>
                </a:solidFill>
              </a:defRPr>
            </a:pPr>
            <a:r>
              <a:rPr sz="1200">
                <a:solidFill>
                  <a:schemeClr val="accent4"/>
                </a:solidFill>
              </a:rPr>
              <a:t>Monatlicher Verkauf</a:t>
            </a:r>
            <a:endParaRPr sz="900">
              <a:solidFill>
                <a:schemeClr val="accent4"/>
              </a:solidFill>
              <a:latin typeface="Open Sans SemiBold"/>
              <a:ea typeface="Open Sans SemiBold"/>
              <a:cs typeface="Open Sans SemiBold"/>
            </a:endParaRPr>
          </a:p>
        </c:rich>
      </c:tx>
      <c:layout/>
      <c:overlay val="0"/>
      <c:spPr bwMode="auto">
        <a:prstGeom prst="rect">
          <a:avLst/>
        </a:prstGeom>
        <a:noFill/>
        <a:ln>
          <a:noFill/>
          <a:round/>
        </a:ln>
      </c:spPr>
      <c:txPr>
        <a:bodyPr rot="0" spcFirstLastPara="1" vertOverflow="ellipsis" vert="horz" wrap="square" anchor="ctr" anchorCtr="1"/>
        <a:p>
          <a:pPr>
            <a:defRPr sz="2000" b="0" i="0">
              <a:solidFill>
                <a:schemeClr val="accent4"/>
              </a:solidFill>
            </a:defRPr>
          </a:pPr>
          <a:endParaRPr/>
        </a:p>
      </c:txPr>
    </c:title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  <a:miter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gradFill>
              <a:gsLst>
                <a:gs pos="0">
                  <a:schemeClr val="accent1">
                    <a:tint val="100000"/>
                  </a:schemeClr>
                </a:gs>
                <a:gs pos="100000">
                  <a:schemeClr val="accent6"/>
                </a:gs>
              </a:gsLst>
              <a:lin ang="5400000" scaled="1"/>
            </a:gradFill>
            <a:ln>
              <a:noFill/>
            </a:ln>
          </c:spPr>
          <c:invertIfNegative val="0"/>
          <c:val>
            <c:numRef>
              <c:f>PLAN!$C$20:$N$20</c:f>
              <c:numCache>
                <c:ptCount val="12"/>
                <c:pt idx="0" formatCode="_([$$-409]* #,##0.00_);_([$$-409]* \(#,##0.00\);_([$$-409]* &quot;-&quot;??_);_(@_)">
                  <c:v>780</c:v>
                </c:pt>
                <c:pt idx="1" formatCode="_([$$-409]* #,##0.00_);_([$$-409]* \(#,##0.00\);_([$$-409]* &quot;-&quot;??_);_(@_)">
                  <c:v>540</c:v>
                </c:pt>
                <c:pt idx="2" formatCode="_([$$-409]* #,##0.00_);_([$$-409]* \(#,##0.00\);_([$$-409]* &quot;-&quot;??_);_(@_)">
                  <c:v>360</c:v>
                </c:pt>
                <c:pt idx="3" formatCode="_([$$-409]* #,##0.00_);_([$$-409]* \(#,##0.00\);_([$$-409]* &quot;-&quot;??_);_(@_)">
                  <c:v>240</c:v>
                </c:pt>
                <c:pt idx="4" formatCode="_([$$-409]* #,##0.00_);_([$$-409]* \(#,##0.00\);_([$$-409]* &quot;-&quot;??_);_(@_)">
                  <c:v>590</c:v>
                </c:pt>
                <c:pt idx="5" formatCode="_([$$-409]* #,##0.00_);_([$$-409]* \(#,##0.00\);_([$$-409]* &quot;-&quot;??_);_(@_)">
                  <c:v>640</c:v>
                </c:pt>
                <c:pt idx="6" formatCode="_([$$-409]* #,##0.00_);_([$$-409]* \(#,##0.00\);_([$$-409]* &quot;-&quot;??_);_(@_)">
                  <c:v>115</c:v>
                </c:pt>
                <c:pt idx="7" formatCode="_([$$-409]* #,##0.00_);_([$$-409]* \(#,##0.00\);_([$$-409]* &quot;-&quot;??_);_(@_)">
                  <c:v>112</c:v>
                </c:pt>
                <c:pt idx="8" formatCode="_([$$-409]* #,##0.00_);_([$$-409]* \(#,##0.00\);_([$$-409]* &quot;-&quot;??_);_(@_)">
                  <c:v>980</c:v>
                </c:pt>
                <c:pt idx="9" formatCode="_([$$-409]* #,##0.00_);_([$$-409]* \(#,##0.00\);_([$$-409]* &quot;-&quot;??_);_(@_)">
                  <c:v>760</c:v>
                </c:pt>
                <c:pt idx="10" formatCode="_([$$-409]* #,##0.00_);_([$$-409]* \(#,##0.00\);_([$$-409]* &quot;-&quot;??_);_(@_)">
                  <c:v>450</c:v>
                </c:pt>
                <c:pt idx="11" formatCode="_([$$-409]* #,##0.00_);_([$$-409]* \(#,##0.00\);_([$$-409]* &quot;-&quot;??_);_(@_)">
                  <c:v>850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shape val="box"/>
        <c:axId val="1025"/>
        <c:axId val="1026"/>
      </c:bar3DChart>
      <c:catAx>
        <c:axId val="1025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6"/>
        <c:crosses val="autoZero"/>
        <c:auto val="1"/>
        <c:lblAlgn val="ctr"/>
        <c:lblOffset val="100"/>
        <c:tickMarkSkip val="1"/>
        <c:noMultiLvlLbl val="0"/>
      </c:catAx>
      <c:valAx>
        <c:axId val="102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_([$$-409]* #,##0.00_);_([$$-409]* \(#,##0.00\);_([$$-409]* &quot;-&quot;??_);_(@_)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5"/>
        <c:crosses val="autoZero"/>
        <c:crossesAt val="1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3476624" y="2016122"/>
      <a:ext cx="3684305" cy="1901470"/>
    </a:xfrm>
    <a:prstGeom prst="rect">
      <a:avLst/>
    </a:prstGeom>
    <a:solidFill>
      <a:schemeClr val="bg1"/>
    </a:solidFill>
    <a:ln w="9525" cap="flat" cmpd="sng" algn="ctr">
      <a:noFill/>
      <a:prstDash val="solid"/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i="0">
                <a:solidFill>
                  <a:schemeClr val="accent6"/>
                </a:solidFill>
              </a:defRPr>
            </a:pPr>
            <a:r>
              <a:rPr sz="1100"/>
              <a:t>Umsatzdynamik und Bruttomarge</a:t>
            </a:r>
            <a:endParaRPr sz="400" b="0">
              <a:solidFill>
                <a:schemeClr val="accent6"/>
              </a:solidFill>
              <a:latin typeface="Open Sans SemiBold"/>
              <a:ea typeface="Open Sans SemiBold"/>
              <a:cs typeface="Open Sans SemiBold"/>
            </a:endParaRPr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p>
          <a:pPr>
            <a:defRPr sz="1600" b="1" i="0">
              <a:solidFill>
                <a:schemeClr val="accent6"/>
              </a:solidFill>
            </a:defRPr>
          </a:pPr>
          <a:endParaRPr/>
        </a:p>
      </c:txPr>
    </c:title>
    <c:plotArea>
      <c:layout/>
      <c:lineChart>
        <c:grouping val="stacked"/>
        <c:varyColors val="0"/>
        <c:ser>
          <c:idx val="0"/>
          <c:order val="0"/>
          <c:tx>
            <c:strRef>
              <c:f>PLAN!$A$33</c:f>
              <c:strCache>
                <c:ptCount val="1"/>
                <c:pt idx="0">
                  <c:v>Sale</c:v>
                </c:pt>
              </c:strCache>
            </c:strRef>
          </c:tx>
          <c:spPr bwMode="auto">
            <a:prstGeom prst="rect">
              <a:avLst/>
            </a:prstGeom>
          </c:spPr>
          <c:marker>
            <c:symbol val="none"/>
          </c:marker>
          <c:val>
            <c:numRef>
              <c:f>PLAN!$B$33:$N$33</c:f>
              <c:numCache>
                <c:ptCount val="13"/>
                <c:pt idx="1" formatCode="_([$$-409]* #,##0.00_);_([$$-409]* \(#,##0.00\);_([$$-409]* &quot;-&quot;??_);_(@_)">
                  <c:v>5640</c:v>
                </c:pt>
                <c:pt idx="2" formatCode="_([$$-409]* #,##0.00_);_([$$-409]* \(#,##0.00\);_([$$-409]* &quot;-&quot;??_);_(@_)">
                  <c:v>7823</c:v>
                </c:pt>
                <c:pt idx="3" formatCode="_([$$-409]* #,##0.00_);_([$$-409]* \(#,##0.00\);_([$$-409]* &quot;-&quot;??_);_(@_)">
                  <c:v>4586</c:v>
                </c:pt>
                <c:pt idx="4" formatCode="_([$$-409]* #,##0.00_);_([$$-409]* \(#,##0.00\);_([$$-409]* &quot;-&quot;??_);_(@_)">
                  <c:v>1258</c:v>
                </c:pt>
                <c:pt idx="5" formatCode="_([$$-409]* #,##0.00_);_([$$-409]* \(#,##0.00\);_([$$-409]* &quot;-&quot;??_);_(@_)">
                  <c:v>3658</c:v>
                </c:pt>
                <c:pt idx="6" formatCode="_([$$-409]* #,##0.00_);_([$$-409]* \(#,##0.00\);_([$$-409]* &quot;-&quot;??_);_(@_)">
                  <c:v>1456</c:v>
                </c:pt>
                <c:pt idx="7" formatCode="_([$$-409]* #,##0.00_);_([$$-409]* \(#,##0.00\);_([$$-409]* &quot;-&quot;??_);_(@_)">
                  <c:v>2589</c:v>
                </c:pt>
                <c:pt idx="8" formatCode="_([$$-409]* #,##0.00_);_([$$-409]* \(#,##0.00\);_([$$-409]* &quot;-&quot;??_);_(@_)">
                  <c:v>2694</c:v>
                </c:pt>
                <c:pt idx="9" formatCode="_([$$-409]* #,##0.00_);_([$$-409]* \(#,##0.00\);_([$$-409]* &quot;-&quot;??_);_(@_)">
                  <c:v>2468</c:v>
                </c:pt>
                <c:pt idx="10" formatCode="_([$$-409]* #,##0.00_);_([$$-409]* \(#,##0.00\);_([$$-409]* &quot;-&quot;??_);_(@_)">
                  <c:v>9543</c:v>
                </c:pt>
                <c:pt idx="11" formatCode="_([$$-409]* #,##0.00_);_([$$-409]* \(#,##0.00\);_([$$-409]* &quot;-&quot;??_);_(@_)">
                  <c:v>5482</c:v>
                </c:pt>
                <c:pt idx="12" formatCode="_([$$-409]* #,##0.00_);_([$$-409]* \(#,##0.00\);_([$$-409]* &quot;-&quot;??_);_(@_)">
                  <c:v>3654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PLAN!$A$34</c:f>
              <c:strCache>
                <c:ptCount val="1"/>
                <c:pt idx="0">
                  <c:v xml:space="preserve">Gross margin</c:v>
                </c:pt>
              </c:strCache>
            </c:strRef>
          </c:tx>
          <c:spPr bwMode="auto">
            <a:prstGeom prst="rect">
              <a:avLst/>
            </a:prstGeom>
          </c:spPr>
          <c:marker>
            <c:symbol val="none"/>
          </c:marker>
          <c:val>
            <c:numRef>
              <c:f>PLAN!$B$34:$N$34</c:f>
              <c:numCache>
                <c:ptCount val="13"/>
                <c:pt idx="1" formatCode="_([$$-409]* #,##0.00_);_([$$-409]* \(#,##0.00\);_([$$-409]* &quot;-&quot;??_);_(@_)">
                  <c:v>4410</c:v>
                </c:pt>
                <c:pt idx="2" formatCode="_([$$-409]* #,##0.00_);_([$$-409]* \(#,##0.00\);_([$$-409]* &quot;-&quot;??_);_(@_)">
                  <c:v>6633</c:v>
                </c:pt>
                <c:pt idx="3" formatCode="_([$$-409]* #,##0.00_);_([$$-409]* \(#,##0.00\);_([$$-409]* &quot;-&quot;??_);_(@_)">
                  <c:v>3376</c:v>
                </c:pt>
                <c:pt idx="4" formatCode="_([$$-409]* #,##0.00_);_([$$-409]* \(#,##0.00\);_([$$-409]* &quot;-&quot;??_);_(@_)">
                  <c:v>808</c:v>
                </c:pt>
                <c:pt idx="5" formatCode="_([$$-409]* #,##0.00_);_([$$-409]* \(#,##0.00\);_([$$-409]* &quot;-&quot;??_);_(@_)">
                  <c:v>2748</c:v>
                </c:pt>
                <c:pt idx="6" formatCode="_([$$-409]* #,##0.00_);_([$$-409]* \(#,##0.00\);_([$$-409]* &quot;-&quot;??_);_(@_)">
                  <c:v>256</c:v>
                </c:pt>
                <c:pt idx="7" formatCode="_([$$-409]* #,##0.00_);_([$$-409]* \(#,##0.00\);_([$$-409]* &quot;-&quot;??_);_(@_)">
                  <c:v>1734</c:v>
                </c:pt>
                <c:pt idx="8" formatCode="_([$$-409]* #,##0.00_);_([$$-409]* \(#,##0.00\);_([$$-409]* &quot;-&quot;??_);_(@_)">
                  <c:v>2432</c:v>
                </c:pt>
                <c:pt idx="9" formatCode="_([$$-409]* #,##0.00_);_([$$-409]* \(#,##0.00\);_([$$-409]* &quot;-&quot;??_);_(@_)">
                  <c:v>1258</c:v>
                </c:pt>
                <c:pt idx="10" formatCode="_([$$-409]* #,##0.00_);_([$$-409]* \(#,##0.00\);_([$$-409]* &quot;-&quot;??_);_(@_)">
                  <c:v>8633</c:v>
                </c:pt>
                <c:pt idx="11" formatCode="_([$$-409]* #,##0.00_);_([$$-409]* \(#,##0.00\);_([$$-409]* &quot;-&quot;??_);_(@_)">
                  <c:v>4472</c:v>
                </c:pt>
                <c:pt idx="12" formatCode="_([$$-409]* #,##0.00_);_([$$-409]* \(#,##0.00\);_([$$-409]* &quot;-&quot;??_);_(@_)">
                  <c:v>1934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1064"/>
        <c:axId val="1065"/>
      </c:lineChart>
      <c:catAx>
        <c:axId val="1064"/>
        <c:scaling>
          <c:orientation val="minMax"/>
        </c:scaling>
        <c:delete val="0"/>
        <c:axPos val="b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p>
            <a:pPr>
              <a:defRPr sz="900" b="0" i="0">
                <a:solidFill>
                  <a:schemeClr val="tx2"/>
                </a:solidFill>
              </a:defRPr>
            </a:pPr>
            <a:endParaRPr/>
          </a:p>
        </c:txPr>
        <c:crossAx val="1065"/>
        <c:crosses val="autoZero"/>
        <c:auto val="1"/>
        <c:lblAlgn val="ctr"/>
        <c:lblOffset val="100"/>
        <c:tickMarkSkip val="1"/>
        <c:noMultiLvlLbl val="0"/>
      </c:catAx>
      <c:valAx>
        <c:axId val="1065"/>
        <c:scaling>
          <c:orientation val="minMax"/>
          <c:max val="200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p>
            <a:pPr>
              <a:defRPr sz="900" b="0" i="0">
                <a:solidFill>
                  <a:schemeClr val="accent6"/>
                </a:solidFill>
              </a:defRPr>
            </a:pPr>
            <a:endParaRPr/>
          </a:p>
        </c:txPr>
        <c:crossAx val="106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p>
          <a:pPr>
            <a:defRPr sz="800" b="0" i="0">
              <a:solidFill>
                <a:schemeClr val="tx2"/>
              </a:solidFill>
              <a:latin typeface="Open Sans"/>
              <a:ea typeface="Open Sans"/>
              <a:cs typeface="Open Sans"/>
            </a:defRPr>
          </a:pPr>
          <a:endParaRPr/>
        </a:p>
      </c:txPr>
    </c:legend>
    <c:plotVisOnly val="1"/>
    <c:dispBlanksAs val="zero"/>
    <c:showDLblsOverMax val="0"/>
  </c:chart>
  <c:spPr bwMode="auto">
    <a:xfrm>
      <a:off x="7089022" y="2016122"/>
      <a:ext cx="3841362" cy="1783744"/>
    </a:xfrm>
    <a:prstGeom prst="rect">
      <a:avLst/>
    </a:prstGeom>
    <a:solidFill>
      <a:schemeClr val="bg1"/>
    </a:solidFill>
    <a:ln w="9525" cap="flat" cmpd="sng" algn="ctr">
      <a:noFill/>
      <a:prstDash val="solid"/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6</xdr:row>
      <xdr:rowOff>69470</xdr:rowOff>
    </xdr:from>
    <xdr:to>
      <xdr:col>4</xdr:col>
      <xdr:colOff>321943</xdr:colOff>
      <xdr:row>13</xdr:row>
      <xdr:rowOff>188302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0" y="2022096"/>
        <a:ext cx="3371849" cy="171426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533398</xdr:colOff>
      <xdr:row>6</xdr:row>
      <xdr:rowOff>63495</xdr:rowOff>
    </xdr:from>
    <xdr:to>
      <xdr:col>9</xdr:col>
      <xdr:colOff>598204</xdr:colOff>
      <xdr:row>14</xdr:row>
      <xdr:rowOff>179027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3476624" y="2016122"/>
        <a:ext cx="3684305" cy="1901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526296</xdr:colOff>
      <xdr:row>6</xdr:row>
      <xdr:rowOff>63495</xdr:rowOff>
    </xdr:from>
    <xdr:to>
      <xdr:col>15</xdr:col>
      <xdr:colOff>0</xdr:colOff>
      <xdr:row>14</xdr:row>
      <xdr:rowOff>61303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7089022" y="2016122"/>
        <a:ext cx="3841362" cy="178374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294197</xdr:colOff>
      <xdr:row>3</xdr:row>
      <xdr:rowOff>132378</xdr:rowOff>
    </xdr:from>
    <xdr:to>
      <xdr:col>4</xdr:col>
      <xdr:colOff>275741</xdr:colOff>
      <xdr:row>3</xdr:row>
      <xdr:rowOff>530673</xdr:rowOff>
    </xdr:to>
    <xdr:grpSp>
      <xdr:nvGrpSpPr>
        <xdr:cNvPr id="0" name=""/>
        <xdr:cNvGrpSpPr/>
      </xdr:nvGrpSpPr>
      <xdr:grpSpPr bwMode="auto">
        <a:xfrm flipH="0" flipV="0">
          <a:off x="2595438" y="955339"/>
          <a:ext cx="652104" cy="398295"/>
          <a:chOff x="0" y="0"/>
          <a:chExt cx="646933" cy="398295"/>
        </a:xfrm>
      </xdr:grpSpPr>
      <xdr:grpSp>
        <xdr:nvGrpSpPr>
          <xdr:cNvPr id="1" name=""/>
          <xdr:cNvGrpSpPr/>
        </xdr:nvGrpSpPr>
        <xdr:grpSpPr bwMode="auto">
          <a:xfrm flipH="0" flipV="0">
            <a:off x="124281" y="0"/>
            <a:ext cx="522651" cy="361295"/>
            <a:chOff x="0" y="0"/>
            <a:chExt cx="522651" cy="361295"/>
          </a:xfrm>
        </xdr:grpSpPr>
        <xdr:sp>
          <xdr:nvSpPr>
            <xdr:cNvPr id="7" name="" hidden="0"/>
            <xdr:cNvSpPr/>
          </xdr:nvSpPr>
          <xdr:spPr bwMode="auto">
            <a:xfrm flipH="0" flipV="0">
              <a:off x="80677" y="322710"/>
              <a:ext cx="347264" cy="38584"/>
            </a:xfrm>
            <a:prstGeom prst="rect">
              <a:avLst/>
            </a:prstGeom>
            <a:noFill/>
            <a:ln w="12700" cap="flat" cmpd="sng" algn="ctr">
              <a:solidFill>
                <a:schemeClr val="accent1"/>
              </a:solidFill>
              <a:prstDash val="solid"/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/>
            <a:p>
              <a:pPr>
                <a:defRPr/>
              </a:pPr>
              <a:endParaRPr/>
            </a:p>
          </xdr:txBody>
        </xdr:sp>
        <xdr:sp>
          <xdr:nvSpPr>
            <xdr:cNvPr id="8" name="" hidden="0"/>
            <xdr:cNvSpPr/>
          </xdr:nvSpPr>
          <xdr:spPr bwMode="auto">
            <a:xfrm flipH="0" flipV="0">
              <a:off x="142062" y="277110"/>
              <a:ext cx="226248" cy="45599"/>
            </a:xfrm>
            <a:prstGeom prst="trapezoid">
              <a:avLst>
                <a:gd name="adj" fmla="val 55882"/>
              </a:avLst>
            </a:prstGeom>
            <a:noFill/>
            <a:ln w="12700" cap="flat" cmpd="sng" algn="ctr">
              <a:solidFill>
                <a:schemeClr val="accent1"/>
              </a:solidFill>
              <a:prstDash val="solid"/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9" name="" hidden="0"/>
            <xdr:cNvSpPr/>
          </xdr:nvSpPr>
          <xdr:spPr bwMode="auto">
            <a:xfrm flipH="0" flipV="0">
              <a:off x="0" y="0"/>
              <a:ext cx="522651" cy="270095"/>
            </a:xfrm>
            <a:prstGeom prst="rect">
              <a:avLst/>
            </a:prstGeom>
            <a:noFill/>
            <a:ln w="12700" cap="flat" cmpd="sng" algn="ctr">
              <a:solidFill>
                <a:schemeClr val="accent1"/>
              </a:solidFill>
              <a:prstDash val="solid"/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grpSp>
          <xdr:nvGrpSpPr>
            <xdr:cNvPr id="10" name=""/>
            <xdr:cNvGrpSpPr/>
          </xdr:nvGrpSpPr>
          <xdr:grpSpPr bwMode="auto">
            <a:xfrm flipH="0" flipV="0">
              <a:off x="173906" y="42091"/>
              <a:ext cx="287709" cy="199940"/>
              <a:chOff x="0" y="0"/>
              <a:chExt cx="287709" cy="199940"/>
            </a:xfrm>
          </xdr:grpSpPr>
          <xdr:sp>
            <xdr:nvSpPr>
              <xdr:cNvPr id="10" name="" hidden="0"/>
              <xdr:cNvSpPr/>
            </xdr:nvSpPr>
            <xdr:spPr bwMode="auto">
              <a:xfrm flipH="0" flipV="0">
                <a:off x="254035" y="0"/>
                <a:ext cx="33673" cy="19994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  <xdr:sp>
            <xdr:nvSpPr>
              <xdr:cNvPr id="11" name="" hidden="0"/>
              <xdr:cNvSpPr/>
            </xdr:nvSpPr>
            <xdr:spPr bwMode="auto">
              <a:xfrm flipH="0" flipV="0">
                <a:off x="169356" y="49107"/>
                <a:ext cx="33673" cy="150831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  <xdr:sp>
            <xdr:nvSpPr>
              <xdr:cNvPr id="12" name="" hidden="0"/>
              <xdr:cNvSpPr/>
            </xdr:nvSpPr>
            <xdr:spPr bwMode="auto">
              <a:xfrm flipH="0" flipV="0">
                <a:off x="84678" y="66646"/>
                <a:ext cx="33672" cy="133293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  <xdr:sp>
            <xdr:nvSpPr>
              <xdr:cNvPr id="13" name="" hidden="0"/>
              <xdr:cNvSpPr/>
            </xdr:nvSpPr>
            <xdr:spPr bwMode="auto">
              <a:xfrm flipH="0" flipV="0">
                <a:off x="0" y="98215"/>
                <a:ext cx="33672" cy="101723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</xdr:grpSp>
        <xdr:sp>
          <xdr:nvSpPr>
            <xdr:cNvPr id="14" name="" hidden="0"/>
            <xdr:cNvSpPr/>
          </xdr:nvSpPr>
          <xdr:spPr bwMode="auto">
            <a:xfrm rot="20307526" flipH="0" flipV="0">
              <a:off x="24828" y="58416"/>
              <a:ext cx="263399" cy="72854"/>
            </a:xfrm>
            <a:prstGeom prst="rightArrow">
              <a:avLst>
                <a:gd name="adj1" fmla="val 38461"/>
                <a:gd name="adj2" fmla="val 76923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</xdr:grpSp>
      <xdr:sp>
        <xdr:nvSpPr>
          <xdr:cNvPr id="15" name="" hidden="0"/>
          <xdr:cNvSpPr/>
        </xdr:nvSpPr>
        <xdr:spPr bwMode="auto">
          <a:xfrm rot="5399976" flipH="0" flipV="0">
            <a:off x="0" y="171941"/>
            <a:ext cx="226353" cy="226353"/>
          </a:xfrm>
          <a:prstGeom prst="ellipse">
            <a:avLst/>
          </a:prstGeom>
          <a:solidFill>
            <a:schemeClr val="bg1"/>
          </a:solidFill>
          <a:ln w="12700" cap="flat" cmpd="sng" algn="ctr">
            <a:solidFill>
              <a:schemeClr val="accent2"/>
            </a:solidFill>
            <a:prstDash val="solid"/>
            <a:miter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wrap="square" lIns="91440" tIns="45720" rIns="91440" bIns="45720" numCol="1" spcCol="0" rtlCol="0" fromWordArt="0" anchor="t" anchorCtr="0" forceAA="0" upright="0" compatLnSpc="0"/>
          <a:p>
            <a:pPr>
              <a:lnSpc>
                <a:spcPct val="50000"/>
              </a:lnSpc>
              <a:defRPr/>
            </a:pPr>
            <a:r>
              <a:rPr sz="1200" b="1">
                <a:solidFill>
                  <a:schemeClr val="accent2"/>
                </a:solidFill>
                <a:latin typeface="Open Sans Extrabold"/>
                <a:ea typeface="Open Sans Extrabold"/>
                <a:cs typeface="Open Sans Extrabold"/>
              </a:rPr>
              <a:t>$</a:t>
            </a:r>
            <a:endParaRPr/>
          </a:p>
        </xdr:txBody>
      </xdr:sp>
    </xdr:grp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Flow">
      <a:dk1>
        <a:srgbClr val="000000"/>
      </a:dk1>
      <a:lt1>
        <a:srgbClr val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ummaryBelow="1" summaryRight="1" showOutlineSymbols="1"/>
    <pageSetUpPr autoPageBreaks="1" fitToPage="1"/>
  </sheetPr>
  <sheetViews>
    <sheetView zoomScale="100" workbookViewId="0">
      <selection activeCell="C4" activeCellId="0" sqref="A4:O4"/>
    </sheetView>
  </sheetViews>
  <sheetFormatPr defaultRowHeight="14.25"/>
  <cols>
    <col customWidth="1" min="1" max="1" width="15.140625"/>
    <col bestFit="1" customWidth="1" min="2" max="2" width="10.66796875"/>
    <col bestFit="1" customWidth="1" min="3" max="3" width="10.12890625"/>
    <col bestFit="1" customWidth="1" min="4" max="4" width="10"/>
    <col bestFit="1" customWidth="1" min="5" max="5" width="10.9296875"/>
    <col bestFit="1" customWidth="1" min="6" max="6" width="10.52734375"/>
    <col bestFit="1" customWidth="1" min="7" max="11" width="9.7109375"/>
    <col bestFit="1" customWidth="1" min="12" max="12" width="12.796875"/>
    <col bestFit="1" customWidth="1" min="13" max="15" width="9.7109375"/>
    <col bestFit="1" min="16" max="16384" width="9.06640625"/>
  </cols>
  <sheetData>
    <row r="1" s="0" customFormat="1" ht="20.25" customHeight="1">
      <c r="A1" s="1" t="s">
        <v>0</v>
      </c>
      <c r="B1" s="1"/>
      <c r="C1" s="1"/>
      <c r="D1" s="1"/>
      <c r="E1" s="2" t="s">
        <v>1</v>
      </c>
      <c r="F1" s="2"/>
      <c r="G1" s="3" t="s">
        <v>2</v>
      </c>
      <c r="H1" s="3"/>
      <c r="I1" s="3" t="s">
        <v>3</v>
      </c>
      <c r="J1" s="3"/>
      <c r="K1" s="4"/>
      <c r="L1" s="5" t="s">
        <v>4</v>
      </c>
      <c r="M1" s="5"/>
      <c r="N1" s="6" t="s">
        <v>5</v>
      </c>
      <c r="O1" s="6"/>
    </row>
    <row r="2" s="0" customFormat="1" ht="23.25" customHeight="1">
      <c r="A2" s="1"/>
      <c r="B2" s="1"/>
      <c r="C2" s="1"/>
      <c r="D2" s="1"/>
      <c r="E2" s="7" t="s">
        <v>6</v>
      </c>
      <c r="F2" s="7"/>
      <c r="G2" s="8">
        <v>123456789</v>
      </c>
      <c r="H2" s="8"/>
      <c r="I2" s="7" t="s">
        <v>7</v>
      </c>
      <c r="J2" s="7"/>
      <c r="K2" s="4"/>
      <c r="L2" s="5" t="s">
        <v>8</v>
      </c>
      <c r="M2" s="5"/>
      <c r="N2" s="6" t="s">
        <v>9</v>
      </c>
      <c r="O2" s="6"/>
    </row>
    <row r="3" s="9" customFormat="1" ht="22.5" customHeight="1">
      <c r="A3" s="1"/>
      <c r="B3" s="1"/>
      <c r="C3" s="1"/>
      <c r="D3" s="1"/>
      <c r="E3" s="7"/>
      <c r="F3" s="7"/>
      <c r="G3" s="8"/>
      <c r="H3" s="8"/>
      <c r="I3" s="7"/>
      <c r="J3" s="7"/>
      <c r="K3" s="4"/>
      <c r="L3" s="5" t="s">
        <v>10</v>
      </c>
      <c r="M3" s="5"/>
      <c r="N3" s="10">
        <f ca="1">TODAY()</f>
        <v>44999</v>
      </c>
      <c r="O3" s="10"/>
    </row>
    <row r="4" ht="45.75" customHeight="1">
      <c r="A4" s="11" t="s">
        <v>11</v>
      </c>
      <c r="B4" s="11"/>
      <c r="C4" s="11"/>
      <c r="D4" s="11"/>
      <c r="E4" s="11"/>
      <c r="F4" s="11"/>
      <c r="G4" s="12"/>
      <c r="H4" s="12"/>
      <c r="I4" s="11"/>
      <c r="J4" s="11"/>
      <c r="K4" s="13"/>
      <c r="L4" s="13"/>
      <c r="M4" s="14"/>
      <c r="N4" s="14"/>
      <c r="O4" s="14"/>
    </row>
    <row r="5" s="15" customFormat="1" ht="19.5" customHeight="1">
      <c r="A5" s="16" t="s">
        <v>12</v>
      </c>
      <c r="B5" s="17"/>
      <c r="C5" s="18"/>
      <c r="D5" s="16" t="s">
        <v>13</v>
      </c>
      <c r="E5" s="17"/>
      <c r="F5" s="17"/>
      <c r="G5" s="19" t="s">
        <v>14</v>
      </c>
      <c r="H5" s="20"/>
      <c r="I5" s="21"/>
      <c r="J5" s="22" t="s">
        <v>15</v>
      </c>
      <c r="K5" s="17"/>
      <c r="L5" s="17"/>
      <c r="M5" s="23"/>
      <c r="N5" s="24"/>
      <c r="O5" s="24"/>
    </row>
    <row r="6" ht="22.5" customHeight="1">
      <c r="A6" s="25">
        <f>Total_Sale+Income</f>
        <v>80145.899999999994</v>
      </c>
      <c r="B6" s="25"/>
      <c r="C6" s="25"/>
      <c r="D6" s="26">
        <f>O24+O25</f>
        <v>12157.584130032572</v>
      </c>
      <c r="E6" s="26"/>
      <c r="F6" s="26"/>
      <c r="G6" s="27">
        <f>A6-D6</f>
        <v>67988.315869967424</v>
      </c>
      <c r="H6" s="27"/>
      <c r="I6" s="27"/>
      <c r="J6" s="28">
        <f>G6/A6</f>
        <v>0.84830684875916829</v>
      </c>
      <c r="K6" s="28"/>
      <c r="L6" s="29"/>
      <c r="M6" s="30"/>
      <c r="N6" s="30"/>
      <c r="O6" s="30"/>
      <c r="X6" s="31"/>
    </row>
    <row r="7" ht="17.2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2"/>
      <c r="M7" s="33"/>
      <c r="N7" s="33"/>
      <c r="O7" s="34"/>
      <c r="X7" s="31"/>
    </row>
    <row r="8" ht="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2"/>
      <c r="M8" s="35"/>
      <c r="N8" s="35"/>
      <c r="O8" s="36"/>
    </row>
    <row r="9" ht="24.75" customHeight="1">
      <c r="A9" s="37"/>
      <c r="B9" s="37"/>
      <c r="C9" s="37"/>
      <c r="D9" s="37"/>
      <c r="E9" s="37"/>
      <c r="F9" s="37"/>
      <c r="G9" s="38"/>
      <c r="H9" s="37"/>
      <c r="I9" s="37"/>
      <c r="J9" s="37"/>
      <c r="K9" s="37"/>
      <c r="L9" s="37"/>
      <c r="M9" s="37"/>
      <c r="N9" s="37"/>
      <c r="O9" s="39"/>
    </row>
    <row r="10" ht="24.75" customHeight="1">
      <c r="A10" s="39"/>
      <c r="B10" s="39"/>
      <c r="C10" s="39"/>
      <c r="D10" s="39"/>
      <c r="E10" s="39"/>
      <c r="F10" s="39"/>
      <c r="G10" s="40"/>
      <c r="H10" s="40"/>
      <c r="I10" s="39"/>
      <c r="J10" s="39"/>
      <c r="K10" s="39"/>
      <c r="L10" s="39"/>
      <c r="M10" s="39"/>
      <c r="N10" s="39"/>
      <c r="O10" s="39"/>
    </row>
    <row r="11" ht="1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ht="1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ht="1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ht="1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ht="15" customHeight="1">
      <c r="A16" s="41" t="s">
        <v>16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39"/>
      <c r="O16" s="39"/>
    </row>
    <row r="17" ht="1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42"/>
    </row>
    <row r="18" ht="15" customHeight="1">
      <c r="A18" s="43"/>
      <c r="B18" s="43"/>
      <c r="C18" s="44" t="s">
        <v>17</v>
      </c>
      <c r="D18" s="44" t="s">
        <v>18</v>
      </c>
      <c r="E18" s="44" t="s">
        <v>19</v>
      </c>
      <c r="F18" s="44" t="s">
        <v>20</v>
      </c>
      <c r="G18" s="44" t="s">
        <v>21</v>
      </c>
      <c r="H18" s="44" t="s">
        <v>22</v>
      </c>
      <c r="I18" s="44" t="s">
        <v>23</v>
      </c>
      <c r="J18" s="44" t="s">
        <v>24</v>
      </c>
      <c r="K18" s="44" t="s">
        <v>25</v>
      </c>
      <c r="L18" s="44" t="s">
        <v>26</v>
      </c>
      <c r="M18" s="44" t="s">
        <v>27</v>
      </c>
      <c r="N18" s="44" t="s">
        <v>28</v>
      </c>
      <c r="O18" s="45" t="s">
        <v>29</v>
      </c>
    </row>
    <row r="19" ht="15" customHeight="1">
      <c r="A19" s="46" t="s">
        <v>30</v>
      </c>
      <c r="B19" s="46"/>
      <c r="C19" s="47">
        <v>5640</v>
      </c>
      <c r="D19" s="47">
        <v>7823</v>
      </c>
      <c r="E19" s="47">
        <v>4586</v>
      </c>
      <c r="F19" s="47">
        <v>1258</v>
      </c>
      <c r="G19" s="47">
        <v>3658</v>
      </c>
      <c r="H19" s="47">
        <v>1456</v>
      </c>
      <c r="I19" s="48">
        <v>2589</v>
      </c>
      <c r="J19" s="48">
        <v>2694</v>
      </c>
      <c r="K19" s="48">
        <v>2468</v>
      </c>
      <c r="L19" s="48">
        <v>9543</v>
      </c>
      <c r="M19" s="47">
        <v>5482</v>
      </c>
      <c r="N19" s="48">
        <v>3654</v>
      </c>
      <c r="O19" s="49">
        <f>SUM(Sale)</f>
        <v>50851</v>
      </c>
    </row>
    <row r="20" ht="15" customHeight="1">
      <c r="A20" s="46" t="s">
        <v>31</v>
      </c>
      <c r="B20" s="46"/>
      <c r="C20" s="47">
        <v>780</v>
      </c>
      <c r="D20" s="47">
        <v>540</v>
      </c>
      <c r="E20" s="47">
        <v>360</v>
      </c>
      <c r="F20" s="47">
        <v>240</v>
      </c>
      <c r="G20" s="47">
        <v>590</v>
      </c>
      <c r="H20" s="47">
        <v>640</v>
      </c>
      <c r="I20" s="47">
        <v>115</v>
      </c>
      <c r="J20" s="47">
        <v>112</v>
      </c>
      <c r="K20" s="47">
        <v>980</v>
      </c>
      <c r="L20" s="47">
        <v>760</v>
      </c>
      <c r="M20" s="47">
        <v>450</v>
      </c>
      <c r="N20" s="47">
        <v>850</v>
      </c>
      <c r="O20" s="49">
        <f t="shared" ref="O20:O22" si="0">SUM(C20:N20)</f>
        <v>6417</v>
      </c>
    </row>
    <row r="21" ht="15" customHeight="1">
      <c r="A21" s="46" t="s">
        <v>32</v>
      </c>
      <c r="B21" s="46"/>
      <c r="C21" s="47">
        <v>450</v>
      </c>
      <c r="D21" s="47">
        <v>650</v>
      </c>
      <c r="E21" s="47">
        <v>850</v>
      </c>
      <c r="F21" s="47">
        <v>210</v>
      </c>
      <c r="G21" s="47">
        <v>320</v>
      </c>
      <c r="H21" s="47">
        <v>560</v>
      </c>
      <c r="I21" s="47">
        <v>740</v>
      </c>
      <c r="J21" s="47">
        <v>150</v>
      </c>
      <c r="K21" s="47">
        <v>230</v>
      </c>
      <c r="L21" s="47">
        <v>150</v>
      </c>
      <c r="M21" s="47">
        <v>560</v>
      </c>
      <c r="N21" s="47">
        <v>870</v>
      </c>
      <c r="O21" s="49">
        <f t="shared" si="0"/>
        <v>5740</v>
      </c>
    </row>
    <row r="22" ht="15" customHeight="1">
      <c r="A22" s="46" t="s">
        <v>33</v>
      </c>
      <c r="B22" s="46"/>
      <c r="C22" s="47">
        <f>C19-(C21+C20)</f>
        <v>4410</v>
      </c>
      <c r="D22" s="48">
        <f>D19-(D21+D20)</f>
        <v>6633</v>
      </c>
      <c r="E22" s="48">
        <f>E19-(E21+E20)</f>
        <v>3376</v>
      </c>
      <c r="F22" s="48">
        <f>F19-(F21+F20)</f>
        <v>808</v>
      </c>
      <c r="G22" s="48">
        <f>G19-(G21+G20)</f>
        <v>2748</v>
      </c>
      <c r="H22" s="48">
        <f>H19-(H21+H20)</f>
        <v>256</v>
      </c>
      <c r="I22" s="48">
        <f>I19-(I21+I20)</f>
        <v>1734</v>
      </c>
      <c r="J22" s="48">
        <f>J19-(J21+J20)</f>
        <v>2432</v>
      </c>
      <c r="K22" s="48">
        <f>K19-(K21+K20)</f>
        <v>1258</v>
      </c>
      <c r="L22" s="48">
        <f>L19-(L21+L20)</f>
        <v>8633</v>
      </c>
      <c r="M22" s="48">
        <f>M19-(M21+M20)</f>
        <v>4472</v>
      </c>
      <c r="N22" s="48">
        <f>N19-(N21+N20)</f>
        <v>1934</v>
      </c>
      <c r="O22" s="49">
        <f t="shared" si="0"/>
        <v>38694</v>
      </c>
    </row>
    <row r="23" ht="15" customHeight="1">
      <c r="A23" s="46" t="s">
        <v>34</v>
      </c>
      <c r="B23" s="46"/>
      <c r="C23" s="50">
        <f>AVERAGE(C19,C22)</f>
        <v>5025</v>
      </c>
      <c r="D23" s="50">
        <f>AVERAGE(D19,D22)</f>
        <v>7228</v>
      </c>
      <c r="E23" s="50">
        <f>AVERAGE(E19,E22)</f>
        <v>3981</v>
      </c>
      <c r="F23" s="50">
        <f>AVERAGE(F19,F22)</f>
        <v>1033</v>
      </c>
      <c r="G23" s="50">
        <f>AVERAGE(G19,G22)</f>
        <v>3203</v>
      </c>
      <c r="H23" s="50">
        <f>AVERAGE(H19,H22)</f>
        <v>856</v>
      </c>
      <c r="I23" s="50">
        <f>AVERAGE(I19,I22)</f>
        <v>2161.5</v>
      </c>
      <c r="J23" s="50">
        <f>AVERAGE(J19,J22)</f>
        <v>2563</v>
      </c>
      <c r="K23" s="50">
        <f>AVERAGE(K19,K22)</f>
        <v>1863</v>
      </c>
      <c r="L23" s="50">
        <f>AVERAGE(L19,L22)</f>
        <v>9088</v>
      </c>
      <c r="M23" s="50">
        <f>AVERAGE(M19,M22)</f>
        <v>4977</v>
      </c>
      <c r="N23" s="50">
        <f>AVERAGE(N19,N22)</f>
        <v>2794</v>
      </c>
      <c r="O23" s="51">
        <f>AVERAGE(O19,O22)</f>
        <v>44772.5</v>
      </c>
    </row>
    <row r="24" ht="15" customHeight="1">
      <c r="A24" s="46" t="s">
        <v>35</v>
      </c>
      <c r="B24" s="46"/>
      <c r="C24" s="50">
        <f>C21+C20</f>
        <v>1230</v>
      </c>
      <c r="D24" s="52">
        <f>D21+D20</f>
        <v>1190</v>
      </c>
      <c r="E24" s="52">
        <f>E21+E20</f>
        <v>1210</v>
      </c>
      <c r="F24" s="52">
        <f>F21+F20</f>
        <v>450</v>
      </c>
      <c r="G24" s="52">
        <f>G21+G20</f>
        <v>910</v>
      </c>
      <c r="H24" s="52">
        <f>H21+H20</f>
        <v>1200</v>
      </c>
      <c r="I24" s="52">
        <f>I21+I20</f>
        <v>855</v>
      </c>
      <c r="J24" s="52">
        <f>J21+J20</f>
        <v>262</v>
      </c>
      <c r="K24" s="52">
        <f>K21+K20</f>
        <v>1210</v>
      </c>
      <c r="L24" s="52">
        <f>L21+L20</f>
        <v>910</v>
      </c>
      <c r="M24" s="52">
        <f>M21+M20</f>
        <v>1010</v>
      </c>
      <c r="N24" s="52">
        <f>N21+N20</f>
        <v>1720</v>
      </c>
      <c r="O24" s="49">
        <f>SUM(C24:N24)</f>
        <v>12157</v>
      </c>
    </row>
    <row r="25" ht="15" customHeight="1">
      <c r="A25" s="46" t="s">
        <v>36</v>
      </c>
      <c r="B25" s="46"/>
      <c r="C25" s="53">
        <f>IFERROR(C19/C22-1,"")</f>
        <v>0.27891156462585043</v>
      </c>
      <c r="D25" s="54">
        <f>IFERROR(D19/D22-1,"")</f>
        <v>0.17940600030152276</v>
      </c>
      <c r="E25" s="53">
        <f>IFERROR(E19/E22-1,"")</f>
        <v>0.35841232227488162</v>
      </c>
      <c r="F25" s="53">
        <f>IFERROR(F19/F22-1,"")</f>
        <v>0.55693069306930698</v>
      </c>
      <c r="G25" s="53">
        <f>IFERROR(G19/G22-1,"")</f>
        <v>0.33114992721979619</v>
      </c>
      <c r="H25" s="54">
        <f>IFERROR(H19/H22-1,"")/100</f>
        <v>0.046875</v>
      </c>
      <c r="I25" s="53">
        <f>IFERROR(I19/I22-1,"")</f>
        <v>0.4930795847750864</v>
      </c>
      <c r="J25" s="54">
        <f>IFERROR(J19/J22-1,"")</f>
        <v>0.10773026315789469</v>
      </c>
      <c r="K25" s="53">
        <f>IFERROR(K19/K22-1,"")</f>
        <v>0.9618441971383147</v>
      </c>
      <c r="L25" s="54">
        <f>IFERROR(L19/L22-1,"")</f>
        <v>0.10540947526931532</v>
      </c>
      <c r="M25" s="54">
        <f>IFERROR(M19/M22-1,"")</f>
        <v>0.22584973166368516</v>
      </c>
      <c r="N25" s="53">
        <f>IFERROR(N19/N22-1,"")</f>
        <v>0.88934850051706316</v>
      </c>
      <c r="O25" s="53">
        <f>AVERAGE(C25,N25)</f>
        <v>0.58413003257145679</v>
      </c>
    </row>
    <row r="26" ht="15" customHeight="1">
      <c r="A26" s="46" t="s">
        <v>37</v>
      </c>
      <c r="B26" s="46"/>
      <c r="C26" s="50">
        <f>AVERAGE(C19:C23)</f>
        <v>3261</v>
      </c>
      <c r="D26" s="52">
        <f>AVERAGE(D19:D23)</f>
        <v>4574.8000000000002</v>
      </c>
      <c r="E26" s="52">
        <f>AVERAGE(E19:E23)</f>
        <v>2630.5999999999999</v>
      </c>
      <c r="F26" s="52">
        <f>AVERAGE(F19:F23)</f>
        <v>709.79999999999995</v>
      </c>
      <c r="G26" s="52">
        <f>AVERAGE(G19:G23)</f>
        <v>2103.8000000000002</v>
      </c>
      <c r="H26" s="52">
        <f>AVERAGE(H19:H23)</f>
        <v>753.60000000000002</v>
      </c>
      <c r="I26" s="52">
        <f>AVERAGE(I19:I23)</f>
        <v>1467.9000000000001</v>
      </c>
      <c r="J26" s="52">
        <f>AVERAGE(J19:J23)</f>
        <v>1590.2</v>
      </c>
      <c r="K26" s="52">
        <f>AVERAGE(K19:K23)</f>
        <v>1359.8</v>
      </c>
      <c r="L26" s="52">
        <f>AVERAGE(L19:L23)</f>
        <v>5634.8000000000002</v>
      </c>
      <c r="M26" s="52">
        <f>AVERAGE(M19:M23)</f>
        <v>3188.1999999999998</v>
      </c>
      <c r="N26" s="52">
        <f>AVERAGE(N19:N23)</f>
        <v>2020.4000000000001</v>
      </c>
      <c r="O26" s="49">
        <f>SUM(Other_income)</f>
        <v>29294.900000000001</v>
      </c>
    </row>
    <row r="27" ht="15" customHeight="1"/>
    <row r="28" ht="14.25"/>
    <row r="29" ht="14.25"/>
    <row r="30" ht="14.25">
      <c r="C30" s="55"/>
    </row>
    <row r="32" ht="14.25"/>
    <row r="33" ht="16.5">
      <c r="A33" s="56" t="s">
        <v>38</v>
      </c>
      <c r="B33" s="57"/>
      <c r="C33" s="58">
        <v>5640</v>
      </c>
      <c r="D33" s="59">
        <v>7823</v>
      </c>
      <c r="E33" s="59">
        <v>4586</v>
      </c>
      <c r="F33" s="59">
        <v>1258</v>
      </c>
      <c r="G33" s="59">
        <v>3658</v>
      </c>
      <c r="H33" s="59">
        <v>1456</v>
      </c>
      <c r="I33" s="59">
        <v>2589</v>
      </c>
      <c r="J33" s="59">
        <v>2694</v>
      </c>
      <c r="K33" s="59">
        <v>2468</v>
      </c>
      <c r="L33" s="59">
        <v>9543</v>
      </c>
      <c r="M33" s="59">
        <v>5482</v>
      </c>
      <c r="N33" s="59">
        <v>3654</v>
      </c>
    </row>
    <row r="34" ht="16.5">
      <c r="A34" s="56" t="s">
        <v>33</v>
      </c>
      <c r="B34" s="57"/>
      <c r="C34" s="58">
        <f>C19-(C21+C20)</f>
        <v>4410</v>
      </c>
      <c r="D34" s="60">
        <f>D19-(D21+D20)</f>
        <v>6633</v>
      </c>
      <c r="E34" s="60">
        <f>E19-(E21+E20)</f>
        <v>3376</v>
      </c>
      <c r="F34" s="60">
        <f>F19-(F21+F20)</f>
        <v>808</v>
      </c>
      <c r="G34" s="60">
        <f>G19-(G21+G20)</f>
        <v>2748</v>
      </c>
      <c r="H34" s="60">
        <f>H19-(H21+H20)</f>
        <v>256</v>
      </c>
      <c r="I34" s="60">
        <f>I19-(I21+I20)</f>
        <v>1734</v>
      </c>
      <c r="J34" s="60">
        <f>J19-(J21+J20)</f>
        <v>2432</v>
      </c>
      <c r="K34" s="60">
        <f>K19-(K21+K20)</f>
        <v>1258</v>
      </c>
      <c r="L34" s="60">
        <f>L19-(L21+L20)</f>
        <v>8633</v>
      </c>
      <c r="M34" s="60">
        <f>M19-(M21+M20)</f>
        <v>4472</v>
      </c>
      <c r="N34" s="60">
        <f>N19-(N21+N20)</f>
        <v>1934</v>
      </c>
    </row>
    <row r="35" ht="14.25">
      <c r="N35" s="61"/>
    </row>
    <row r="36" ht="14.25">
      <c r="N36" s="61"/>
    </row>
    <row r="37" ht="14.25">
      <c r="A37" s="15" t="s">
        <v>39</v>
      </c>
      <c r="B37" s="62">
        <f>Total_Sale+Income</f>
        <v>80145.899999999994</v>
      </c>
    </row>
    <row r="38" ht="14.25">
      <c r="A38" s="63" t="s">
        <v>40</v>
      </c>
      <c r="B38" s="64">
        <f>O24+O25</f>
        <v>12157.584130032572</v>
      </c>
    </row>
    <row r="39" ht="14.25">
      <c r="A39" s="63" t="s">
        <v>41</v>
      </c>
      <c r="B39" s="64">
        <v>63204</v>
      </c>
    </row>
    <row r="40" ht="14.25"/>
    <row r="41" ht="14.25"/>
    <row r="42" ht="14.25"/>
    <row r="47" ht="14.25">
      <c r="A47" s="65" t="s">
        <v>42</v>
      </c>
    </row>
    <row r="50" ht="14.25">
      <c r="A50" s="66"/>
      <c r="B50" s="66"/>
    </row>
    <row r="51" ht="14.25">
      <c r="A51" s="66"/>
      <c r="B51" s="66"/>
    </row>
    <row r="52" ht="14.25">
      <c r="A52" s="66"/>
      <c r="B52" s="66"/>
    </row>
    <row r="53" ht="14.25"/>
    <row r="54" ht="14.25"/>
    <row r="55" ht="14.25"/>
    <row r="56" ht="14.25">
      <c r="A56" s="66"/>
      <c r="B56" s="66"/>
    </row>
    <row r="57" ht="14.25">
      <c r="A57" s="66"/>
      <c r="B57" s="66"/>
    </row>
    <row r="58" ht="14.25">
      <c r="A58" s="66"/>
      <c r="B58" s="66"/>
    </row>
    <row r="59" ht="14.25">
      <c r="A59" s="66"/>
      <c r="B59" s="66"/>
    </row>
    <row r="60" ht="14.25">
      <c r="A60" s="66"/>
      <c r="B60" s="66"/>
    </row>
    <row r="102" ht="14.25">
      <c r="E102" s="67"/>
    </row>
  </sheetData>
  <mergeCells count="33">
    <mergeCell ref="A1:D3"/>
    <mergeCell ref="E1:F1"/>
    <mergeCell ref="G1:H1"/>
    <mergeCell ref="I1:J1"/>
    <mergeCell ref="L1:M1"/>
    <mergeCell ref="N1:O1"/>
    <mergeCell ref="E2:F3"/>
    <mergeCell ref="G2:H3"/>
    <mergeCell ref="I2:J3"/>
    <mergeCell ref="L2:M2"/>
    <mergeCell ref="N2:O2"/>
    <mergeCell ref="L3:M3"/>
    <mergeCell ref="N3:O3"/>
    <mergeCell ref="A4:O4"/>
    <mergeCell ref="A5:C5"/>
    <mergeCell ref="D5:F5"/>
    <mergeCell ref="J5:L5"/>
    <mergeCell ref="A6:C6"/>
    <mergeCell ref="D6:F6"/>
    <mergeCell ref="G6:I6"/>
    <mergeCell ref="J6:L6"/>
    <mergeCell ref="A16:M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3:B33"/>
    <mergeCell ref="A34:B34"/>
  </mergeCells>
  <hyperlinks>
    <hyperlink location="Income" ref="A47" tooltip=""/>
  </hyperlinks>
  <printOptions headings="1" gridLines="1"/>
  <pageMargins left="0.39370078740157477" right="0.39370078740157477" top="0.39370078740157477" bottom="0.3937007874015747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 differentFirs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onlyoffice/7.3.2.8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cp:revision>24</cp:revision>
  <dcterms:modified xsi:type="dcterms:W3CDTF">2023-03-14T08:20:49Z</dcterms:modified>
  <dc:creator/>
</cp:coreProperties>
</file>