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_ODPE 2021\02 CPR 2021\CARTOGRAFIA\CPR2021\"/>
    </mc:Choice>
  </mc:AlternateContent>
  <bookViews>
    <workbookView xWindow="0" yWindow="0" windowWidth="17745" windowHeight="8190" tabRatio="698" activeTab="3"/>
  </bookViews>
  <sheets>
    <sheet name="Ficha técnica" sheetId="9" r:id="rId1"/>
    <sheet name="ODPE" sheetId="1" r:id="rId2"/>
    <sheet name="DISTRITO" sheetId="5" r:id="rId3"/>
    <sheet name="LOCAL" sheetId="6" r:id="rId4"/>
    <sheet name="Control de Cambios" sheetId="10" r:id="rId5"/>
  </sheets>
  <definedNames>
    <definedName name="_xlnm._FilterDatabase" localSheetId="2" hidden="1">DISTRITO!$A$10:$M$10</definedName>
    <definedName name="_xlnm._FilterDatabase" localSheetId="3" hidden="1">LOCAL!$A$10:$T$30</definedName>
    <definedName name="_xlnm._FilterDatabase" localSheetId="1" hidden="1">ODPE!$A$10:$I$18</definedName>
    <definedName name="_xlnm.Print_Area" localSheetId="0">'Ficha técnica'!$A$1:$E$34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9" l="1"/>
  <c r="C12" i="9"/>
  <c r="C15" i="9"/>
  <c r="Q11" i="6" l="1"/>
  <c r="Q12" i="6"/>
  <c r="Q13" i="6"/>
  <c r="Q14" i="6"/>
  <c r="Q15" i="6"/>
  <c r="Q16" i="6"/>
  <c r="Q17" i="6"/>
  <c r="Q21" i="6"/>
  <c r="Q22" i="6"/>
  <c r="Q23" i="6"/>
  <c r="Q24" i="6"/>
  <c r="Q18" i="6"/>
  <c r="Q19" i="6"/>
  <c r="Q25" i="6"/>
  <c r="Q26" i="6"/>
  <c r="Q27" i="6"/>
  <c r="Q28" i="6"/>
  <c r="Q29" i="6"/>
  <c r="Q30" i="6"/>
  <c r="Q20" i="6"/>
  <c r="D20" i="9" l="1"/>
  <c r="D19" i="9"/>
  <c r="R30" i="6"/>
  <c r="R29" i="6"/>
  <c r="R28" i="6"/>
  <c r="R27" i="6"/>
  <c r="R26" i="6"/>
  <c r="R25" i="6"/>
  <c r="R19" i="6"/>
  <c r="R18" i="6"/>
  <c r="R24" i="6"/>
  <c r="R23" i="6"/>
  <c r="R22" i="6"/>
  <c r="R21" i="6"/>
  <c r="R17" i="6"/>
  <c r="R16" i="6"/>
  <c r="R15" i="6"/>
  <c r="R14" i="6"/>
  <c r="R13" i="6"/>
  <c r="R12" i="6"/>
  <c r="R11" i="6"/>
  <c r="R20" i="6"/>
  <c r="E13" i="9"/>
  <c r="E12" i="9"/>
  <c r="A5" i="5" l="1"/>
  <c r="M33" i="6" l="1"/>
  <c r="L33" i="6"/>
  <c r="M9" i="6"/>
  <c r="M2" i="6" s="1"/>
  <c r="L9" i="6"/>
  <c r="K9" i="6"/>
  <c r="A7" i="6"/>
  <c r="A5" i="6"/>
  <c r="L2" i="6"/>
  <c r="L23" i="5"/>
  <c r="K23" i="5"/>
  <c r="J23" i="5"/>
  <c r="L22" i="5"/>
  <c r="K22" i="5"/>
  <c r="J22" i="5"/>
  <c r="L21" i="5"/>
  <c r="K21" i="5"/>
  <c r="J21" i="5"/>
  <c r="L20" i="5"/>
  <c r="K20" i="5"/>
  <c r="J20" i="5"/>
  <c r="L19" i="5"/>
  <c r="K19" i="5"/>
  <c r="J19" i="5"/>
  <c r="L15" i="5"/>
  <c r="K15" i="5"/>
  <c r="J15" i="5"/>
  <c r="L17" i="5"/>
  <c r="K17" i="5"/>
  <c r="J17" i="5"/>
  <c r="L18" i="5"/>
  <c r="K18" i="5"/>
  <c r="J18" i="5"/>
  <c r="L14" i="5"/>
  <c r="K14" i="5"/>
  <c r="J14" i="5"/>
  <c r="L13" i="5"/>
  <c r="K13" i="5"/>
  <c r="J13" i="5"/>
  <c r="L12" i="5"/>
  <c r="K12" i="5"/>
  <c r="J12" i="5"/>
  <c r="L11" i="5"/>
  <c r="K11" i="5"/>
  <c r="J11" i="5"/>
  <c r="L16" i="5"/>
  <c r="K16" i="5"/>
  <c r="J16" i="5"/>
  <c r="A7" i="5"/>
  <c r="D16" i="1"/>
  <c r="D15" i="1"/>
  <c r="D14" i="1"/>
  <c r="D13" i="1"/>
  <c r="D12" i="1"/>
  <c r="D11" i="1"/>
  <c r="C14" i="9" l="1"/>
  <c r="E14" i="9" s="1"/>
  <c r="E15" i="1"/>
  <c r="F15" i="1"/>
  <c r="G15" i="1"/>
  <c r="F13" i="1"/>
  <c r="D18" i="1"/>
  <c r="J25" i="5"/>
  <c r="E16" i="1"/>
  <c r="E14" i="1"/>
  <c r="E12" i="1"/>
  <c r="J9" i="5"/>
  <c r="E11" i="1"/>
  <c r="E13" i="1"/>
  <c r="G13" i="1"/>
  <c r="G14" i="1"/>
  <c r="G16" i="1"/>
  <c r="F16" i="1"/>
  <c r="F14" i="1"/>
  <c r="F12" i="1"/>
  <c r="G12" i="1"/>
  <c r="G11" i="1"/>
  <c r="K25" i="5"/>
  <c r="F11" i="1"/>
  <c r="L25" i="5"/>
  <c r="K9" i="5"/>
  <c r="L9" i="5"/>
  <c r="E18" i="1" l="1"/>
  <c r="G18" i="1"/>
  <c r="F18" i="1"/>
</calcChain>
</file>

<file path=xl/sharedStrings.xml><?xml version="1.0" encoding="utf-8"?>
<sst xmlns="http://schemas.openxmlformats.org/spreadsheetml/2006/main" count="500" uniqueCount="222">
  <si>
    <t>Electores hábiles, mesas de sufragio y locales de votación</t>
  </si>
  <si>
    <t>Resumen por ODPE</t>
  </si>
  <si>
    <t>N°</t>
  </si>
  <si>
    <t>ODPE</t>
  </si>
  <si>
    <t>DISTRITOS</t>
  </si>
  <si>
    <t>MESAS</t>
  </si>
  <si>
    <t>ELECTORES</t>
  </si>
  <si>
    <t>TOTAL</t>
  </si>
  <si>
    <t>UBIGEO</t>
  </si>
  <si>
    <t>DISTRITO</t>
  </si>
  <si>
    <t>NOMBRE ODPE</t>
  </si>
  <si>
    <t>LIMA</t>
  </si>
  <si>
    <t>Resumen por distrito</t>
  </si>
  <si>
    <t>Detalle por local de votación</t>
  </si>
  <si>
    <t>ID_LOCAL</t>
  </si>
  <si>
    <t>LOCALES</t>
  </si>
  <si>
    <t>DEPARTAMENTO</t>
  </si>
  <si>
    <t>PROVINCIA</t>
  </si>
  <si>
    <t>CCPP</t>
  </si>
  <si>
    <t>PLAZA DE ARMAS</t>
  </si>
  <si>
    <t>HUARAZ</t>
  </si>
  <si>
    <t>ANCASH</t>
  </si>
  <si>
    <t>LA LIBERTAD</t>
  </si>
  <si>
    <t>APURIMAC</t>
  </si>
  <si>
    <t>AYMARAES</t>
  </si>
  <si>
    <t>COTABAMBAS</t>
  </si>
  <si>
    <t>CUSCO</t>
  </si>
  <si>
    <t>HUANCAVELICA</t>
  </si>
  <si>
    <t>TAYACAJA</t>
  </si>
  <si>
    <t>ICA</t>
  </si>
  <si>
    <t>CHINCHA</t>
  </si>
  <si>
    <t>JUNIN</t>
  </si>
  <si>
    <t>HUANCAYO</t>
  </si>
  <si>
    <t>YAUYOS</t>
  </si>
  <si>
    <t>HUAROCHIRI</t>
  </si>
  <si>
    <t>PIURA</t>
  </si>
  <si>
    <t>TALARA</t>
  </si>
  <si>
    <t>PUNO</t>
  </si>
  <si>
    <t>TACNA</t>
  </si>
  <si>
    <t>220110</t>
  </si>
  <si>
    <t>SAMA</t>
  </si>
  <si>
    <t>4702</t>
  </si>
  <si>
    <t>IE 42072 CAROLINA FREYRE ARIAS</t>
  </si>
  <si>
    <t>TECNOLOGÍA</t>
  </si>
  <si>
    <t>SEDE</t>
  </si>
  <si>
    <t>Ámbito</t>
  </si>
  <si>
    <t>Proceso</t>
  </si>
  <si>
    <t>Erm2018</t>
  </si>
  <si>
    <t>INFLUENCIA</t>
  </si>
  <si>
    <t>1/ DS 112-2017-PCM Reordenamiento de los ámbitos de intervención directa y de influencia del VRAEM</t>
  </si>
  <si>
    <t>Item</t>
  </si>
  <si>
    <t>Descripción</t>
  </si>
  <si>
    <r>
      <rPr>
        <b/>
        <sz val="10"/>
        <color theme="1"/>
        <rFont val="Arial Narrow"/>
        <family val="2"/>
      </rPr>
      <t>SEA:</t>
    </r>
    <r>
      <rPr>
        <sz val="10"/>
        <color theme="1"/>
        <rFont val="Arial Narrow"/>
        <family val="2"/>
      </rPr>
      <t xml:space="preserve"> Sistema de Escrutinio Automatizado</t>
    </r>
  </si>
  <si>
    <t>Fecha de elección</t>
  </si>
  <si>
    <t xml:space="preserve">Detalle de Centros Poblados </t>
  </si>
  <si>
    <t>Centros Poblados</t>
  </si>
  <si>
    <r>
      <t xml:space="preserve">ODPE </t>
    </r>
    <r>
      <rPr>
        <b/>
        <vertAlign val="superscript"/>
        <sz val="12"/>
        <color rgb="FFFFFFFF"/>
        <rFont val="Arial Narrow"/>
        <family val="2"/>
      </rPr>
      <t>a/</t>
    </r>
  </si>
  <si>
    <r>
      <t xml:space="preserve">Tipo de Tecnología </t>
    </r>
    <r>
      <rPr>
        <b/>
        <vertAlign val="superscript"/>
        <sz val="12"/>
        <color rgb="FFFFFFFF"/>
        <rFont val="Arial Narrow"/>
        <family val="2"/>
      </rPr>
      <t>b/</t>
    </r>
  </si>
  <si>
    <r>
      <t xml:space="preserve">Electores Hábiles </t>
    </r>
    <r>
      <rPr>
        <b/>
        <vertAlign val="superscript"/>
        <sz val="12"/>
        <color theme="0"/>
        <rFont val="Arial Narrow"/>
        <family val="2"/>
      </rPr>
      <t>c/</t>
    </r>
  </si>
  <si>
    <r>
      <t xml:space="preserve">Mesas de Sufragio </t>
    </r>
    <r>
      <rPr>
        <b/>
        <vertAlign val="superscript"/>
        <sz val="12"/>
        <color rgb="FFFFFFFF"/>
        <rFont val="Arial Narrow"/>
        <family val="2"/>
      </rPr>
      <t>d/</t>
    </r>
  </si>
  <si>
    <r>
      <t xml:space="preserve">Locales de Votación </t>
    </r>
    <r>
      <rPr>
        <b/>
        <vertAlign val="superscript"/>
        <sz val="12"/>
        <color rgb="FFFFFFFF"/>
        <rFont val="Arial Narrow"/>
        <family val="2"/>
      </rPr>
      <t xml:space="preserve">e/ </t>
    </r>
  </si>
  <si>
    <t>CONTROL DE CAMBIOS</t>
  </si>
  <si>
    <t xml:space="preserve">Fecha de aprobación </t>
  </si>
  <si>
    <t>Item modificado</t>
  </si>
  <si>
    <t>Cambio Realizado</t>
  </si>
  <si>
    <t>Solicitado por</t>
  </si>
  <si>
    <t>Nivel de Riesgo</t>
  </si>
  <si>
    <t>Acciones Propuestas</t>
  </si>
  <si>
    <t>Responsable</t>
  </si>
  <si>
    <t>Versión actualizada</t>
  </si>
  <si>
    <t>Consulta Popular de Revocatoria 2021</t>
  </si>
  <si>
    <t>50254</t>
  </si>
  <si>
    <t>IE VICTOR GUTIERREZ ORDOÑES - INICIAL - PRIMARIA</t>
  </si>
  <si>
    <t>BOCA DEL RIO</t>
  </si>
  <si>
    <t>01</t>
  </si>
  <si>
    <t>02</t>
  </si>
  <si>
    <t>03</t>
  </si>
  <si>
    <t>04</t>
  </si>
  <si>
    <t>05</t>
  </si>
  <si>
    <t>06</t>
  </si>
  <si>
    <r>
      <t xml:space="preserve">VRAEM </t>
    </r>
    <r>
      <rPr>
        <b/>
        <vertAlign val="superscript"/>
        <sz val="9"/>
        <color theme="0"/>
        <rFont val="Arial Narrow"/>
        <family val="2"/>
      </rPr>
      <t>1/</t>
    </r>
  </si>
  <si>
    <t>(5)ODPE , (7) Electores hábiles, (8) Mesas de sufragio , (9) Locales de votación y (11) CCPP</t>
  </si>
  <si>
    <t>GERENCIAS</t>
  </si>
  <si>
    <t>ALTO</t>
  </si>
  <si>
    <t>INFORMAR A TODAS LAS GERENCIAS DE LA ACTUALIZACIÓN DE LA FT</t>
  </si>
  <si>
    <t>GPP</t>
  </si>
  <si>
    <t>00</t>
  </si>
  <si>
    <t>SEDE DE ODPE</t>
  </si>
  <si>
    <t>DPTO</t>
  </si>
  <si>
    <t>NOMBRE DEL LOCAL</t>
  </si>
  <si>
    <t>DIRECCIÓN DEL LOCAL</t>
  </si>
  <si>
    <t>TIPO TECNOLOGIA</t>
  </si>
  <si>
    <t>020107</t>
  </si>
  <si>
    <t>0163</t>
  </si>
  <si>
    <t>IE 86059 VIRGEN DE NATIVIDAD</t>
  </si>
  <si>
    <t>AV CENTENARIO SN</t>
  </si>
  <si>
    <t>030217</t>
  </si>
  <si>
    <t>JUSTO APU SAHUARAURA</t>
  </si>
  <si>
    <t>0477</t>
  </si>
  <si>
    <t>IE 54380 SAN MIGUEL DE PICHIGUA</t>
  </si>
  <si>
    <t>030503</t>
  </si>
  <si>
    <t>0530</t>
  </si>
  <si>
    <t>IE 50639 - COLCA</t>
  </si>
  <si>
    <t>SECTOR KURO OQO SN</t>
  </si>
  <si>
    <t>COLCA</t>
  </si>
  <si>
    <t>20105</t>
  </si>
  <si>
    <t>MANUEL EUFRACIO ALVAREZ DURAND</t>
  </si>
  <si>
    <t>CALLE SAN AGUSTÍN SN</t>
  </si>
  <si>
    <t>7231</t>
  </si>
  <si>
    <t>IE 50637 SAN MARTIN DE PORRES</t>
  </si>
  <si>
    <t>CALLE VIGIL SN</t>
  </si>
  <si>
    <t>071009</t>
  </si>
  <si>
    <t>PARURO</t>
  </si>
  <si>
    <t>PILLPINTO</t>
  </si>
  <si>
    <t>7601</t>
  </si>
  <si>
    <t>IE 50362 - PILLPINTO</t>
  </si>
  <si>
    <t>AV PERU SN</t>
  </si>
  <si>
    <t>080515</t>
  </si>
  <si>
    <t>ÑAHUIMPUQUIO</t>
  </si>
  <si>
    <t>10977</t>
  </si>
  <si>
    <t>SAN JOSE</t>
  </si>
  <si>
    <t>JR MARISCAL CASTILLA SN</t>
  </si>
  <si>
    <t>1675</t>
  </si>
  <si>
    <t>IE 30956 ÑAHUIMPUQUIO</t>
  </si>
  <si>
    <t>JR PUMACAHUA SN</t>
  </si>
  <si>
    <t>090505</t>
  </si>
  <si>
    <t>HUANUCO</t>
  </si>
  <si>
    <t>MARAÑON</t>
  </si>
  <si>
    <t>SAN BUENAVENTURA</t>
  </si>
  <si>
    <t>1816</t>
  </si>
  <si>
    <t>IEPM 84068</t>
  </si>
  <si>
    <t>BARRIO BUENOS AIRES SN</t>
  </si>
  <si>
    <t>7157</t>
  </si>
  <si>
    <t>CNMX JAIME HEREDIA NEYRA</t>
  </si>
  <si>
    <t>AV LOS ANGELES SN</t>
  </si>
  <si>
    <t>VILLAMAR</t>
  </si>
  <si>
    <t>7220</t>
  </si>
  <si>
    <t>CNMX HORACIO ZEVALLOS GAMEZ</t>
  </si>
  <si>
    <t>BARRIO ALTO SN</t>
  </si>
  <si>
    <t>FRAYLE RUMY</t>
  </si>
  <si>
    <t>100202</t>
  </si>
  <si>
    <t>CHAVIN</t>
  </si>
  <si>
    <t>11156</t>
  </si>
  <si>
    <t>22273</t>
  </si>
  <si>
    <t>AV 28 DE JULIO SN</t>
  </si>
  <si>
    <t>110120</t>
  </si>
  <si>
    <t>HUAYUCACHI</t>
  </si>
  <si>
    <t>2043</t>
  </si>
  <si>
    <t>IE WARIVILCA</t>
  </si>
  <si>
    <t>CALLE REAL SN</t>
  </si>
  <si>
    <t>25213</t>
  </si>
  <si>
    <t>IE 30173</t>
  </si>
  <si>
    <t>JR SIMON BOLIVAR</t>
  </si>
  <si>
    <t>140725</t>
  </si>
  <si>
    <t>TAURIPAMPA</t>
  </si>
  <si>
    <t>3745</t>
  </si>
  <si>
    <t>IE 20734</t>
  </si>
  <si>
    <t>CALLE DESAMPARADOS SN</t>
  </si>
  <si>
    <t>140611</t>
  </si>
  <si>
    <t>LANGA</t>
  </si>
  <si>
    <t>3684</t>
  </si>
  <si>
    <t>IE 20559 SAN JUAN</t>
  </si>
  <si>
    <t>AV MARIANO MELGAR SN</t>
  </si>
  <si>
    <t>190704</t>
  </si>
  <si>
    <t>LOBITOS</t>
  </si>
  <si>
    <t>4324</t>
  </si>
  <si>
    <t>IE 14911</t>
  </si>
  <si>
    <t>AV A SN NUEVO LOBITOS</t>
  </si>
  <si>
    <t>201005</t>
  </si>
  <si>
    <t>YUNGUYO</t>
  </si>
  <si>
    <t>CUTURAPI</t>
  </si>
  <si>
    <t>4509</t>
  </si>
  <si>
    <t>IES RICARDO PALMA</t>
  </si>
  <si>
    <t>AV UNION SN</t>
  </si>
  <si>
    <t>AV LOS HEROES DEL PACIFICO 636</t>
  </si>
  <si>
    <t>CALLE LOS LENGUADOS SN</t>
  </si>
  <si>
    <t xml:space="preserve">13 distritos </t>
  </si>
  <si>
    <t>Electores Hábiles</t>
  </si>
  <si>
    <t>Mesas de Sufragio</t>
  </si>
  <si>
    <t>Locales de Votación</t>
  </si>
  <si>
    <t>Periodicidad</t>
  </si>
  <si>
    <t xml:space="preserve">Variable </t>
  </si>
  <si>
    <r>
      <t>Distritos</t>
    </r>
    <r>
      <rPr>
        <b/>
        <vertAlign val="superscript"/>
        <sz val="12"/>
        <color rgb="FFFFFFFF"/>
        <rFont val="Arial Narrow"/>
        <family val="2"/>
      </rPr>
      <t xml:space="preserve"> f/</t>
    </r>
  </si>
  <si>
    <r>
      <rPr>
        <b/>
        <sz val="10"/>
        <color theme="1"/>
        <rFont val="Arial Narrow"/>
        <family val="2"/>
      </rPr>
      <t>Nota:</t>
    </r>
    <r>
      <rPr>
        <sz val="10"/>
        <color theme="1"/>
        <rFont val="Arial Narrow"/>
        <family val="2"/>
      </rPr>
      <t xml:space="preserve"> 
- Se considera instalación de mesas especiales
- Con base en la Ley Orgánica de Elecciones, se considera la capacidad de 300 electores por mesa (mesas de CCPP y modalidad CON).</t>
    </r>
  </si>
  <si>
    <t>Nacional (11 departamentos)</t>
  </si>
  <si>
    <t>10 de octubre de 2021</t>
  </si>
  <si>
    <t>f/  Con base en las resoluciones N°010-2021-SG/ONPE (06MAR2021), N°011, N°012, N°013-2021-SG/ONPE (11MAR2021),N°014-2021-SG/ONPE (12MAR2021), N°016, N°017, N°018-2021-SG/ONPE (30MAR2021), N°019, N°020, N°021 y N°022-2021-SG/ONPE (31MAR2021) que admiten la solicitud de revocatoria del mandato de las autoridades municipales de los 13 distritos.</t>
  </si>
  <si>
    <t>CONSULTA POPULAR DE REVOCATORIA 2021</t>
  </si>
  <si>
    <t>Con base a los departamentos que participaron con mayor frecuencia en los CPR históricos.
Se uso el proyecto de conformación ODPE EG2021.</t>
  </si>
  <si>
    <t>1. Con base a las resoluciones N°010-2021-SG/ONPE (06MAR2021), N°011, N°012, N°013-2021-SG/ONPE (11MAR2021),N°014-2021-SG/ONPE (12MAR2021), N°016, N°017, N°018-2021-SG/ONPE (30MAR2021), N°019, N°020, N°021 y N°022-2021-SG/ONPE (31MAR2021) se admite la solicitud de revocatoria del mandato de las autoridades municipales de los 13 distritos.
2. Se realizó proyección de electores hábiles en base a los 8 últimos padrones trimestrales. (Metodología).
3. Se realizó proyección de mesas de sufragio.
4. Propuesta de conformación de ODPE.</t>
  </si>
  <si>
    <t>SEA</t>
  </si>
  <si>
    <t>(Al 27 de julio de 2021)</t>
  </si>
  <si>
    <t xml:space="preserve"> FICHA TÉCNICA DE LA CPR 2021 - V02</t>
  </si>
  <si>
    <t>1</t>
  </si>
  <si>
    <t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</si>
  <si>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</si>
  <si>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</si>
  <si>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</si>
  <si>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</si>
  <si>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</si>
  <si>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</si>
  <si>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</si>
  <si>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</si>
  <si>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</si>
  <si>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</si>
  <si>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</si>
  <si>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</si>
  <si>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</si>
  <si>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</si>
  <si>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</si>
  <si>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</si>
  <si>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</si>
  <si>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</si>
  <si>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</si>
  <si>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Al 27 de julio de 2021</t>
  </si>
  <si>
    <t>(8) Mesas de sufragio , (9) Locales de votación y (11) CCPP</t>
  </si>
  <si>
    <t>Actualización debido al producto del proceso de Conformación de Mesas de Sufragio.</t>
  </si>
  <si>
    <t>d/ Con base del producto del proceso de Conformación de Mesas de Sufragio.</t>
  </si>
  <si>
    <t>e/ Con base en los locales de votación al cierre del proceso SEP2021</t>
  </si>
  <si>
    <t>a/ Con base en la Resolución Jefatural N°0188-2021-JN/ONPE (18JUL2021) que aprueba la conformación de ODPE, en el marco de las CPR2021.</t>
  </si>
  <si>
    <t>b/ Con base al Proveído N° 05302-2021-GG/ONPE (17JUL2021) que aprueba la Propuesta de Lineamientos Generales para la formulación del Plan Operativo Electoral Consulta Popular de Revocatoria 2021.</t>
  </si>
  <si>
    <t>c/ Con base en la resolución N° 0752-2021-JNE (27JUL2021) que aprueba el Padrón Electoral Definitivo CPR2021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</si>
</sst>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"/>
    <numFmt numFmtId="165" formatCode="##,##0"/>
  </numFmts>
  <fonts count="36" x14ac:knownFonts="1">
    <font>
      <sz val="11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Arial Narrow"/>
      <family val="2"/>
    </font>
    <font>
      <sz val="9"/>
      <color theme="1"/>
      <name val="Calibri"/>
      <family val="2"/>
      <scheme val="minor"/>
    </font>
    <font>
      <sz val="10"/>
      <color indexed="8"/>
      <name val="Tahoma"/>
      <family val="2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0"/>
      <name val="Arial"/>
      <family val="2"/>
    </font>
    <font>
      <b/>
      <sz val="20"/>
      <color theme="1"/>
      <name val="Arial Narrow"/>
      <family val="2"/>
    </font>
    <font>
      <b/>
      <sz val="12"/>
      <color theme="0"/>
      <name val="Arial Narrow"/>
      <family val="2"/>
    </font>
    <font>
      <sz val="12"/>
      <color rgb="FFFFFFFF"/>
      <name val="Arial Narrow"/>
      <family val="2"/>
    </font>
    <font>
      <sz val="10"/>
      <name val="Arial Narrow"/>
      <family val="2"/>
    </font>
    <font>
      <b/>
      <sz val="12"/>
      <color theme="0"/>
      <name val="Calibri"/>
      <family val="2"/>
      <scheme val="minor"/>
    </font>
    <font>
      <b/>
      <sz val="12"/>
      <color rgb="FFFFFFFF"/>
      <name val="Arial Narrow"/>
      <family val="2"/>
    </font>
    <font>
      <b/>
      <vertAlign val="superscript"/>
      <sz val="12"/>
      <color rgb="FFFFFFFF"/>
      <name val="Arial Narrow"/>
      <family val="2"/>
    </font>
    <font>
      <b/>
      <vertAlign val="superscript"/>
      <sz val="12"/>
      <color theme="0"/>
      <name val="Arial Narrow"/>
      <family val="2"/>
    </font>
    <font>
      <b/>
      <sz val="14"/>
      <color theme="1"/>
      <name val="Calibri"/>
      <family val="2"/>
      <scheme val="minor"/>
    </font>
    <font>
      <b/>
      <sz val="10"/>
      <color rgb="FFFFFFFF"/>
      <name val="Arial Narrow"/>
      <family val="2"/>
    </font>
    <font>
      <sz val="10"/>
      <color theme="1"/>
      <name val="Times New Roman"/>
      <family val="1"/>
    </font>
    <font>
      <b/>
      <sz val="9"/>
      <name val="Arial Narrow"/>
      <family val="2"/>
    </font>
    <font>
      <sz val="11"/>
      <name val="Calibri"/>
      <family val="2"/>
      <scheme val="minor"/>
    </font>
    <font>
      <b/>
      <sz val="9"/>
      <color theme="0"/>
      <name val="Arial Narrow"/>
      <family val="2"/>
    </font>
    <font>
      <b/>
      <sz val="10"/>
      <color theme="0"/>
      <name val="Arial Narrow"/>
      <family val="2"/>
    </font>
    <font>
      <b/>
      <vertAlign val="superscript"/>
      <sz val="9"/>
      <color theme="0"/>
      <name val="Arial Narrow"/>
      <family val="2"/>
    </font>
    <font>
      <sz val="9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6">
    <xf numFmtId="0" fontId="0" fillId="0" borderId="0"/>
    <xf numFmtId="0" fontId="7" fillId="0" borderId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0" fontId="18" fillId="0" borderId="0"/>
  </cellStyleXfs>
  <cellXfs count="1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49" fontId="0" fillId="0" borderId="0" xfId="0" applyNumberFormat="1"/>
    <xf numFmtId="49" fontId="1" fillId="0" borderId="0" xfId="0" applyNumberFormat="1" applyFont="1" applyBorder="1" applyAlignment="1">
      <alignment horizontal="center" vertical="center" wrapText="1"/>
    </xf>
    <xf numFmtId="0" fontId="0" fillId="0" borderId="0" xfId="0" applyProtection="1">
      <protection hidden="1"/>
    </xf>
    <xf numFmtId="3" fontId="0" fillId="0" borderId="0" xfId="0" applyNumberFormat="1"/>
    <xf numFmtId="0" fontId="9" fillId="0" borderId="0" xfId="0" applyFont="1" applyAlignment="1">
      <alignment horizontal="center" vertic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 applyProtection="1">
      <alignment vertical="center"/>
      <protection hidden="1"/>
    </xf>
    <xf numFmtId="0" fontId="4" fillId="0" borderId="3" xfId="0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left" vertical="center"/>
    </xf>
    <xf numFmtId="0" fontId="9" fillId="0" borderId="0" xfId="0" applyFont="1"/>
    <xf numFmtId="3" fontId="9" fillId="0" borderId="0" xfId="0" applyNumberFormat="1" applyFont="1"/>
    <xf numFmtId="0" fontId="0" fillId="0" borderId="0" xfId="0" applyBorder="1"/>
    <xf numFmtId="0" fontId="0" fillId="0" borderId="0" xfId="0" applyAlignment="1" applyProtection="1">
      <alignment horizontal="left"/>
      <protection hidden="1"/>
    </xf>
    <xf numFmtId="0" fontId="10" fillId="0" borderId="0" xfId="0" applyFont="1" applyBorder="1" applyAlignment="1">
      <alignment horizontal="center" vertical="center" wrapText="1"/>
    </xf>
    <xf numFmtId="0" fontId="9" fillId="0" borderId="0" xfId="0" applyFont="1" applyBorder="1"/>
    <xf numFmtId="49" fontId="4" fillId="0" borderId="3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vertical="center"/>
    </xf>
    <xf numFmtId="3" fontId="4" fillId="0" borderId="3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0" fontId="17" fillId="0" borderId="0" xfId="0" applyFont="1" applyAlignment="1" applyProtection="1">
      <alignment vertical="center"/>
      <protection hidden="1"/>
    </xf>
    <xf numFmtId="0" fontId="17" fillId="0" borderId="0" xfId="0" applyFont="1" applyAlignment="1" applyProtection="1">
      <alignment horizontal="left" vertical="center"/>
      <protection hidden="1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ill="1"/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 vertical="center"/>
      <protection hidden="1"/>
    </xf>
    <xf numFmtId="0" fontId="28" fillId="4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 applyProtection="1">
      <alignment horizontal="center" vertical="center" wrapText="1"/>
      <protection hidden="1"/>
    </xf>
    <xf numFmtId="14" fontId="22" fillId="0" borderId="1" xfId="0" applyNumberFormat="1" applyFont="1" applyBorder="1" applyAlignment="1" applyProtection="1">
      <alignment horizontal="center" vertical="center" wrapText="1"/>
      <protection hidden="1"/>
    </xf>
    <xf numFmtId="0" fontId="22" fillId="0" borderId="1" xfId="0" quotePrefix="1" applyFont="1" applyBorder="1" applyAlignment="1" applyProtection="1">
      <alignment horizontal="justify" vertical="center" wrapText="1"/>
      <protection hidden="1"/>
    </xf>
    <xf numFmtId="0" fontId="29" fillId="0" borderId="0" xfId="0" applyFont="1" applyBorder="1" applyAlignment="1">
      <alignment horizontal="left" vertical="center"/>
    </xf>
    <xf numFmtId="0" fontId="29" fillId="0" borderId="0" xfId="0" applyFont="1" applyBorder="1" applyAlignment="1">
      <alignment vertical="center"/>
    </xf>
    <xf numFmtId="3" fontId="0" fillId="0" borderId="0" xfId="0" applyNumberFormat="1" applyAlignment="1">
      <alignment horizontal="left" vertical="center"/>
    </xf>
    <xf numFmtId="49" fontId="22" fillId="0" borderId="1" xfId="0" applyNumberFormat="1" applyFont="1" applyBorder="1" applyAlignment="1" applyProtection="1">
      <alignment horizontal="center" vertical="center" wrapText="1"/>
      <protection hidden="1"/>
    </xf>
    <xf numFmtId="3" fontId="30" fillId="6" borderId="6" xfId="0" applyNumberFormat="1" applyFont="1" applyFill="1" applyBorder="1" applyAlignment="1">
      <alignment horizontal="center" vertical="center"/>
    </xf>
    <xf numFmtId="3" fontId="30" fillId="6" borderId="7" xfId="0" applyNumberFormat="1" applyFont="1" applyFill="1" applyBorder="1" applyAlignment="1">
      <alignment horizontal="center" vertical="center"/>
    </xf>
    <xf numFmtId="0" fontId="31" fillId="6" borderId="6" xfId="0" applyFont="1" applyFill="1" applyBorder="1"/>
    <xf numFmtId="3" fontId="3" fillId="6" borderId="1" xfId="0" applyNumberFormat="1" applyFont="1" applyFill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/>
    </xf>
    <xf numFmtId="0" fontId="32" fillId="4" borderId="1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49" fontId="32" fillId="4" borderId="1" xfId="0" applyNumberFormat="1" applyFont="1" applyFill="1" applyBorder="1" applyAlignment="1">
      <alignment horizontal="center" vertical="center" wrapText="1"/>
    </xf>
    <xf numFmtId="0" fontId="22" fillId="0" borderId="1" xfId="1" applyFont="1" applyBorder="1" applyAlignment="1" applyProtection="1">
      <alignment horizontal="center" vertical="center" wrapText="1"/>
      <protection hidden="1"/>
    </xf>
    <xf numFmtId="0" fontId="22" fillId="0" borderId="1" xfId="1" applyFont="1" applyBorder="1" applyAlignment="1" applyProtection="1">
      <alignment horizontal="left" vertical="center" wrapText="1"/>
      <protection hidden="1"/>
    </xf>
    <xf numFmtId="0" fontId="16" fillId="0" borderId="0" xfId="0" applyFont="1" applyFill="1" applyBorder="1" applyAlignment="1" applyProtection="1">
      <alignment horizontal="left" vertical="top" wrapText="1"/>
      <protection hidden="1"/>
    </xf>
    <xf numFmtId="0" fontId="32" fillId="4" borderId="10" xfId="1" applyFont="1" applyFill="1" applyBorder="1" applyAlignment="1">
      <alignment horizontal="center" vertical="center"/>
    </xf>
    <xf numFmtId="0" fontId="32" fillId="4" borderId="10" xfId="1" applyFont="1" applyFill="1" applyBorder="1" applyAlignment="1">
      <alignment horizontal="center" vertical="center" wrapText="1"/>
    </xf>
    <xf numFmtId="165" fontId="35" fillId="0" borderId="10" xfId="1" applyNumberFormat="1" applyFont="1" applyBorder="1" applyAlignment="1">
      <alignment horizontal="center" vertical="center"/>
    </xf>
    <xf numFmtId="165" fontId="35" fillId="0" borderId="10" xfId="1" applyNumberFormat="1" applyFont="1" applyBorder="1" applyAlignment="1">
      <alignment horizontal="left" vertical="center"/>
    </xf>
    <xf numFmtId="165" fontId="0" fillId="0" borderId="0" xfId="0" applyNumberFormat="1"/>
    <xf numFmtId="0" fontId="24" fillId="4" borderId="10" xfId="0" applyFont="1" applyFill="1" applyBorder="1" applyAlignment="1" applyProtection="1">
      <alignment horizontal="center" vertical="center" wrapText="1"/>
      <protection hidden="1"/>
    </xf>
    <xf numFmtId="0" fontId="24" fillId="4" borderId="10" xfId="0" applyFont="1" applyFill="1" applyBorder="1" applyAlignment="1" applyProtection="1">
      <alignment horizontal="left" vertical="center" wrapText="1"/>
      <protection hidden="1"/>
    </xf>
    <xf numFmtId="0" fontId="24" fillId="4" borderId="10" xfId="0" applyFont="1" applyFill="1" applyBorder="1" applyAlignment="1" applyProtection="1">
      <alignment vertical="center" wrapText="1"/>
      <protection hidden="1"/>
    </xf>
    <xf numFmtId="0" fontId="20" fillId="4" borderId="10" xfId="0" applyFont="1" applyFill="1" applyBorder="1" applyAlignment="1" applyProtection="1">
      <alignment horizontal="center" vertical="center" wrapText="1"/>
      <protection hidden="1"/>
    </xf>
    <xf numFmtId="0" fontId="20" fillId="4" borderId="10" xfId="0" applyFont="1" applyFill="1" applyBorder="1" applyAlignment="1" applyProtection="1">
      <alignment horizontal="left" vertical="center" wrapText="1"/>
      <protection hidden="1"/>
    </xf>
    <xf numFmtId="3" fontId="14" fillId="2" borderId="10" xfId="0" applyNumberFormat="1" applyFont="1" applyFill="1" applyBorder="1" applyAlignment="1" applyProtection="1">
      <alignment horizontal="center" vertical="center" wrapText="1"/>
      <protection hidden="1"/>
    </xf>
    <xf numFmtId="3" fontId="15" fillId="2" borderId="10" xfId="0" applyNumberFormat="1" applyFont="1" applyFill="1" applyBorder="1" applyAlignment="1" applyProtection="1">
      <alignment horizontal="center" vertical="center" wrapText="1"/>
      <protection hidden="1"/>
    </xf>
    <xf numFmtId="49" fontId="35" fillId="0" borderId="10" xfId="1" applyNumberFormat="1" applyFont="1" applyBorder="1" applyAlignment="1">
      <alignment horizontal="center" vertical="center"/>
    </xf>
    <xf numFmtId="0" fontId="22" fillId="0" borderId="1" xfId="1" quotePrefix="1" applyFont="1" applyBorder="1" applyAlignment="1" applyProtection="1">
      <alignment horizontal="justify" vertical="center" wrapText="1"/>
      <protection hidden="1"/>
    </xf>
    <xf numFmtId="49" fontId="13" fillId="2" borderId="10" xfId="0" applyNumberFormat="1" applyFont="1" applyFill="1" applyBorder="1" applyAlignment="1" applyProtection="1">
      <alignment horizontal="center" vertical="center" wrapText="1"/>
      <protection hidden="1"/>
    </xf>
    <xf numFmtId="0" fontId="13" fillId="2" borderId="10" xfId="0" applyFont="1" applyFill="1" applyBorder="1" applyAlignment="1" applyProtection="1">
      <alignment horizontal="center" vertical="center" wrapText="1"/>
      <protection hidden="1"/>
    </xf>
    <xf numFmtId="0" fontId="19" fillId="3" borderId="0" xfId="0" applyFont="1" applyFill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10" fillId="4" borderId="10" xfId="0" applyFont="1" applyFill="1" applyBorder="1" applyAlignment="1" applyProtection="1">
      <alignment horizontal="center" vertical="center" wrapText="1"/>
      <protection hidden="1"/>
    </xf>
    <xf numFmtId="3" fontId="1" fillId="0" borderId="10" xfId="0" applyNumberFormat="1" applyFont="1" applyBorder="1" applyAlignment="1" applyProtection="1">
      <alignment horizontal="center" vertical="center"/>
      <protection hidden="1"/>
    </xf>
    <xf numFmtId="0" fontId="16" fillId="0" borderId="0" xfId="0" applyFont="1" applyFill="1" applyBorder="1" applyAlignment="1" applyProtection="1">
      <alignment horizontal="left" vertical="top" wrapText="1"/>
      <protection hidden="1"/>
    </xf>
    <xf numFmtId="0" fontId="10" fillId="4" borderId="10" xfId="0" applyFont="1" applyFill="1" applyBorder="1" applyAlignment="1" applyProtection="1">
      <alignment horizontal="center" vertical="center"/>
      <protection hidden="1"/>
    </xf>
    <xf numFmtId="0" fontId="21" fillId="4" borderId="10" xfId="0" applyFont="1" applyFill="1" applyBorder="1" applyAlignment="1" applyProtection="1">
      <alignment horizontal="center" vertical="center" wrapText="1"/>
      <protection hidden="1"/>
    </xf>
    <xf numFmtId="0" fontId="23" fillId="4" borderId="10" xfId="0" applyFont="1" applyFill="1" applyBorder="1" applyAlignment="1" applyProtection="1">
      <alignment horizontal="left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20" fillId="4" borderId="11" xfId="0" applyFont="1" applyFill="1" applyBorder="1" applyAlignment="1" applyProtection="1">
      <alignment horizontal="center" vertical="center" wrapText="1"/>
      <protection hidden="1"/>
    </xf>
    <xf numFmtId="0" fontId="20" fillId="4" borderId="12" xfId="0" applyFont="1" applyFill="1" applyBorder="1" applyAlignment="1" applyProtection="1">
      <alignment horizontal="center" vertical="center" wrapText="1"/>
      <protection hidden="1"/>
    </xf>
    <xf numFmtId="3" fontId="13" fillId="2" borderId="11" xfId="0" applyNumberFormat="1" applyFont="1" applyFill="1" applyBorder="1" applyAlignment="1" applyProtection="1">
      <alignment horizontal="center" vertical="center" wrapText="1"/>
      <protection hidden="1"/>
    </xf>
    <xf numFmtId="3" fontId="13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16" fillId="0" borderId="0" xfId="0" applyFont="1" applyFill="1" applyBorder="1" applyAlignment="1" applyProtection="1">
      <alignment horizontal="left" vertical="top"/>
      <protection hidden="1"/>
    </xf>
    <xf numFmtId="0" fontId="5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0" fillId="6" borderId="7" xfId="0" applyFont="1" applyFill="1" applyBorder="1" applyAlignment="1">
      <alignment horizontal="center" vertical="center"/>
    </xf>
    <xf numFmtId="0" fontId="30" fillId="6" borderId="8" xfId="0" applyFont="1" applyFill="1" applyBorder="1" applyAlignment="1">
      <alignment horizontal="center" vertical="center"/>
    </xf>
    <xf numFmtId="0" fontId="30" fillId="6" borderId="9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7" fillId="5" borderId="1" xfId="0" applyFont="1" applyFill="1" applyBorder="1" applyAlignment="1" applyProtection="1">
      <alignment horizontal="center" vertical="center"/>
      <protection hidden="1"/>
    </xf>
  </cellXfs>
  <cellStyles count="6">
    <cellStyle name="Normal" xfId="0" builtinId="0"/>
    <cellStyle name="Normal 2" xfId="1"/>
    <cellStyle name="Normal 2 2" xfId="3"/>
    <cellStyle name="Normal 3" xfId="2"/>
    <cellStyle name="Normal 4" xfId="5"/>
    <cellStyle name="Porcentaje 2" xfId="4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777240</xdr:colOff>
      <xdr:row>0</xdr:row>
      <xdr:rowOff>41910</xdr:rowOff>
    </xdr:from>
    <xdr:to>
      <xdr:col>4</xdr:col>
      <xdr:colOff>357408</xdr:colOff>
      <xdr:row>3</xdr:row>
      <xdr:rowOff>118110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1440" y="41910"/>
          <a:ext cx="990600" cy="624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830580</xdr:colOff>
      <xdr:row>0</xdr:row>
      <xdr:rowOff>0</xdr:rowOff>
    </xdr:from>
    <xdr:to>
      <xdr:col>6</xdr:col>
      <xdr:colOff>876300</xdr:colOff>
      <xdr:row>3</xdr:row>
      <xdr:rowOff>76200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3780" y="0"/>
          <a:ext cx="100774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661944</xdr:colOff>
      <xdr:row>0</xdr:row>
      <xdr:rowOff>97380</xdr:rowOff>
    </xdr:from>
    <xdr:to>
      <xdr:col>9</xdr:col>
      <xdr:colOff>910491</xdr:colOff>
      <xdr:row>3</xdr:row>
      <xdr:rowOff>145005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0819" y="97380"/>
          <a:ext cx="981972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1"/>
  <sheetViews>
    <sheetView showGridLines="0" topLeftCell="A10" zoomScaleNormal="100" workbookViewId="0">
      <selection activeCell="G7" sqref="G7"/>
    </sheetView>
  </sheetViews>
  <sheetFormatPr baseColWidth="10" defaultColWidth="11.5703125" defaultRowHeight="14.45" customHeight="1" x14ac:dyDescent="0.25"/>
  <cols>
    <col min="1" max="1" width="9" style="12" customWidth="1"/>
    <col min="2" max="2" width="32.5703125" style="24" customWidth="1"/>
    <col min="3" max="3" width="18.7109375" style="12" customWidth="1"/>
    <col min="4" max="4" width="22.7109375" style="12" customWidth="1"/>
    <col min="5" max="5" width="26" style="12" customWidth="1"/>
    <col min="6" max="6" width="5.5703125" customWidth="1"/>
    <col min="7" max="7" width="14.5703125" customWidth="1"/>
    <col min="8" max="13" width="11.5703125" customWidth="1"/>
    <col min="14" max="16384" width="11.5703125" style="12"/>
  </cols>
  <sheetData>
    <row r="2" spans="1:17" ht="25.5" x14ac:dyDescent="0.25">
      <c r="A2" s="85" t="s">
        <v>192</v>
      </c>
      <c r="B2" s="85"/>
      <c r="C2" s="85"/>
      <c r="D2" s="85"/>
      <c r="E2" s="85"/>
    </row>
    <row r="3" spans="1:17" ht="15" x14ac:dyDescent="0.25">
      <c r="A3" s="86" t="s">
        <v>191</v>
      </c>
      <c r="B3" s="86"/>
      <c r="C3" s="86"/>
      <c r="D3" s="86"/>
      <c r="E3" s="86"/>
    </row>
    <row r="5" spans="1:17" ht="36.75" customHeight="1" x14ac:dyDescent="0.25">
      <c r="A5" s="74" t="s">
        <v>50</v>
      </c>
      <c r="B5" s="75" t="s">
        <v>51</v>
      </c>
      <c r="C5" s="87" t="s">
        <v>70</v>
      </c>
      <c r="D5" s="87"/>
      <c r="E5" s="87"/>
    </row>
    <row r="6" spans="1:17" ht="36.75" customHeight="1" x14ac:dyDescent="0.25">
      <c r="A6" s="74">
        <v>1</v>
      </c>
      <c r="B6" s="75" t="s">
        <v>46</v>
      </c>
      <c r="C6" s="87"/>
      <c r="D6" s="87"/>
      <c r="E6" s="87"/>
    </row>
    <row r="7" spans="1:17" ht="30" customHeight="1" x14ac:dyDescent="0.25">
      <c r="A7" s="74">
        <v>2</v>
      </c>
      <c r="B7" s="75" t="s">
        <v>45</v>
      </c>
      <c r="C7" s="84" t="s">
        <v>184</v>
      </c>
      <c r="D7" s="84"/>
      <c r="E7" s="84"/>
    </row>
    <row r="8" spans="1:17" ht="30" customHeight="1" x14ac:dyDescent="0.25">
      <c r="A8" s="74">
        <v>3</v>
      </c>
      <c r="B8" s="75" t="s">
        <v>180</v>
      </c>
      <c r="C8" s="84" t="s">
        <v>181</v>
      </c>
      <c r="D8" s="84"/>
      <c r="E8" s="84"/>
    </row>
    <row r="9" spans="1:17" ht="30" customHeight="1" x14ac:dyDescent="0.25">
      <c r="A9" s="74">
        <v>4</v>
      </c>
      <c r="B9" s="75" t="s">
        <v>53</v>
      </c>
      <c r="C9" s="84" t="s">
        <v>185</v>
      </c>
      <c r="D9" s="84"/>
      <c r="E9" s="84"/>
    </row>
    <row r="10" spans="1:17" ht="30" customHeight="1" x14ac:dyDescent="0.25">
      <c r="A10" s="74">
        <v>5</v>
      </c>
      <c r="B10" s="75" t="s">
        <v>56</v>
      </c>
      <c r="C10" s="83" t="s">
        <v>79</v>
      </c>
      <c r="D10" s="83"/>
      <c r="E10" s="83"/>
    </row>
    <row r="11" spans="1:17" ht="28.9" customHeight="1" x14ac:dyDescent="0.25">
      <c r="A11" s="74">
        <v>6</v>
      </c>
      <c r="B11" s="76" t="s">
        <v>57</v>
      </c>
      <c r="C11" s="94" t="s">
        <v>190</v>
      </c>
      <c r="D11" s="95"/>
      <c r="E11" s="77" t="s">
        <v>7</v>
      </c>
    </row>
    <row r="12" spans="1:17" ht="43.9" customHeight="1" x14ac:dyDescent="0.25">
      <c r="A12" s="77">
        <v>7</v>
      </c>
      <c r="B12" s="78" t="s">
        <v>58</v>
      </c>
      <c r="C12" s="96">
        <f>SUMIF(LOCAL!O11:O30,"SEA",LOCAL!M11:M30)</f>
        <v>26082</v>
      </c>
      <c r="D12" s="97"/>
      <c r="E12" s="79">
        <f>C12</f>
        <v>26082</v>
      </c>
      <c r="L12" s="13"/>
      <c r="M12" s="13"/>
      <c r="N12" s="13"/>
      <c r="O12" s="13"/>
      <c r="P12" s="13"/>
      <c r="Q12" s="13"/>
    </row>
    <row r="13" spans="1:17" ht="43.9" customHeight="1" x14ac:dyDescent="0.25">
      <c r="A13" s="74">
        <v>8</v>
      </c>
      <c r="B13" s="75" t="s">
        <v>59</v>
      </c>
      <c r="C13" s="96">
        <f>SUMIF(LOCAL!O11:O30,"SEA",LOCAL!L11:L30)</f>
        <v>101</v>
      </c>
      <c r="D13" s="97"/>
      <c r="E13" s="79">
        <f t="shared" ref="E13:E14" si="0">C13</f>
        <v>101</v>
      </c>
      <c r="K13" s="13"/>
      <c r="L13" s="13"/>
      <c r="M13" s="13"/>
      <c r="N13" s="13"/>
      <c r="O13" s="13"/>
      <c r="P13" s="13"/>
      <c r="Q13" s="13"/>
    </row>
    <row r="14" spans="1:17" ht="43.9" customHeight="1" x14ac:dyDescent="0.25">
      <c r="A14" s="74">
        <v>9</v>
      </c>
      <c r="B14" s="75" t="s">
        <v>60</v>
      </c>
      <c r="C14" s="96">
        <f>SUMIF(DISTRITO!I11:I23,"SEA",DISTRITO!J11:J23)</f>
        <v>20</v>
      </c>
      <c r="D14" s="97"/>
      <c r="E14" s="79">
        <f t="shared" si="0"/>
        <v>20</v>
      </c>
      <c r="K14" s="13"/>
      <c r="L14" s="13"/>
      <c r="M14" s="13"/>
      <c r="N14" s="13"/>
      <c r="O14" s="13"/>
      <c r="P14" s="13"/>
      <c r="Q14" s="13"/>
    </row>
    <row r="15" spans="1:17" ht="43.9" customHeight="1" x14ac:dyDescent="0.25">
      <c r="A15" s="74">
        <v>10</v>
      </c>
      <c r="B15" s="75" t="s">
        <v>182</v>
      </c>
      <c r="C15" s="96">
        <f>COUNTA(DISTRITO!E11:E23)</f>
        <v>13</v>
      </c>
      <c r="D15" s="97"/>
      <c r="E15" s="80" t="s">
        <v>176</v>
      </c>
      <c r="K15" s="13"/>
      <c r="L15" s="13"/>
      <c r="M15" s="13"/>
      <c r="N15" s="13"/>
      <c r="O15" s="13"/>
      <c r="P15" s="13"/>
      <c r="Q15" s="13"/>
    </row>
    <row r="16" spans="1:17" ht="14.25" customHeight="1" x14ac:dyDescent="0.25">
      <c r="L16" s="13"/>
      <c r="M16" s="13"/>
      <c r="N16" s="13"/>
      <c r="O16" s="13"/>
      <c r="P16" s="13"/>
      <c r="Q16" s="13"/>
    </row>
    <row r="17" spans="1:17" ht="30" customHeight="1" x14ac:dyDescent="0.25">
      <c r="A17" s="90" t="s">
        <v>54</v>
      </c>
      <c r="B17" s="90"/>
      <c r="C17" s="90"/>
      <c r="D17" s="90"/>
      <c r="E17" s="90"/>
      <c r="L17" s="13"/>
      <c r="M17" s="13"/>
      <c r="N17" s="13"/>
      <c r="O17" s="13"/>
      <c r="P17" s="13"/>
      <c r="Q17" s="13"/>
    </row>
    <row r="18" spans="1:17" ht="20.25" customHeight="1" x14ac:dyDescent="0.25">
      <c r="A18" s="91">
        <v>11</v>
      </c>
      <c r="B18" s="92" t="s">
        <v>55</v>
      </c>
      <c r="C18" s="92"/>
      <c r="D18" s="93">
        <v>4</v>
      </c>
      <c r="E18" s="93"/>
      <c r="L18" s="13"/>
      <c r="M18" s="13"/>
      <c r="N18" s="13"/>
      <c r="O18" s="13"/>
      <c r="P18" s="13"/>
      <c r="Q18" s="13"/>
    </row>
    <row r="19" spans="1:17" ht="20.25" customHeight="1" x14ac:dyDescent="0.25">
      <c r="A19" s="91"/>
      <c r="B19" s="92" t="s">
        <v>177</v>
      </c>
      <c r="C19" s="92"/>
      <c r="D19" s="88">
        <f>SUMIF(LOCAL!Q11:Q30,"1",LOCAL!M11:M30)</f>
        <v>1754</v>
      </c>
      <c r="E19" s="88"/>
      <c r="L19" s="13"/>
      <c r="M19" s="13"/>
      <c r="N19" s="13"/>
      <c r="O19" s="13"/>
      <c r="P19" s="13"/>
      <c r="Q19" s="13"/>
    </row>
    <row r="20" spans="1:17" ht="20.25" customHeight="1" x14ac:dyDescent="0.25">
      <c r="A20" s="91"/>
      <c r="B20" s="92" t="s">
        <v>178</v>
      </c>
      <c r="C20" s="92"/>
      <c r="D20" s="88">
        <f>SUMIF(LOCAL!Q11:Q30,"1",LOCAL!L11:L30)</f>
        <v>8</v>
      </c>
      <c r="E20" s="88"/>
      <c r="L20" s="13"/>
      <c r="M20" s="13"/>
      <c r="N20" s="13"/>
      <c r="O20" s="13"/>
      <c r="P20" s="13"/>
      <c r="Q20" s="13"/>
    </row>
    <row r="21" spans="1:17" ht="20.25" customHeight="1" x14ac:dyDescent="0.25">
      <c r="A21" s="91"/>
      <c r="B21" s="92" t="s">
        <v>179</v>
      </c>
      <c r="C21" s="92"/>
      <c r="D21" s="88">
        <v>4</v>
      </c>
      <c r="E21" s="88"/>
      <c r="L21" s="13"/>
      <c r="M21" s="13"/>
      <c r="N21" s="13"/>
      <c r="O21" s="13"/>
      <c r="P21" s="13"/>
      <c r="Q21" s="13"/>
    </row>
    <row r="22" spans="1:17" ht="4.9000000000000004" customHeight="1" x14ac:dyDescent="0.25">
      <c r="L22" s="13"/>
      <c r="M22" s="13"/>
      <c r="N22" s="13"/>
      <c r="O22" s="13"/>
      <c r="P22" s="13"/>
      <c r="Q22" s="13"/>
    </row>
    <row r="23" spans="1:17" ht="4.9000000000000004" customHeight="1" x14ac:dyDescent="0.25">
      <c r="L23" s="13"/>
      <c r="M23" s="13"/>
      <c r="N23" s="13"/>
      <c r="O23" s="13"/>
      <c r="P23" s="13"/>
      <c r="Q23" s="13"/>
    </row>
    <row r="24" spans="1:17" ht="63" customHeight="1" x14ac:dyDescent="0.25">
      <c r="B24" s="89" t="s">
        <v>183</v>
      </c>
      <c r="C24" s="89"/>
      <c r="D24" s="89"/>
      <c r="E24" s="89"/>
    </row>
    <row r="25" spans="1:17" ht="9" customHeight="1" x14ac:dyDescent="0.25">
      <c r="B25" s="68"/>
      <c r="C25" s="68"/>
      <c r="D25" s="68"/>
      <c r="E25" s="68"/>
    </row>
    <row r="26" spans="1:17" s="17" customFormat="1" ht="17.25" customHeight="1" x14ac:dyDescent="0.25">
      <c r="B26" s="98" t="s">
        <v>219</v>
      </c>
      <c r="C26" s="98"/>
      <c r="D26" s="98"/>
      <c r="E26" s="98"/>
      <c r="F26" s="2"/>
      <c r="G26" s="2"/>
      <c r="H26" s="2"/>
      <c r="I26" s="2"/>
      <c r="J26" s="2"/>
      <c r="K26" s="2"/>
      <c r="L26" s="2"/>
      <c r="M26" s="2"/>
    </row>
    <row r="27" spans="1:17" s="17" customFormat="1" ht="29.25" customHeight="1" x14ac:dyDescent="0.25">
      <c r="B27" s="89" t="s">
        <v>220</v>
      </c>
      <c r="C27" s="98"/>
      <c r="D27" s="98"/>
      <c r="E27" s="98"/>
      <c r="F27" s="2"/>
      <c r="G27" s="2"/>
      <c r="H27" s="2"/>
      <c r="I27" s="2"/>
      <c r="J27" s="2"/>
      <c r="K27" s="2"/>
      <c r="L27" s="2"/>
      <c r="M27" s="2"/>
    </row>
    <row r="28" spans="1:17" s="17" customFormat="1" ht="17.25" customHeight="1" x14ac:dyDescent="0.25">
      <c r="B28" s="98" t="s">
        <v>221</v>
      </c>
      <c r="C28" s="98"/>
      <c r="D28" s="98"/>
      <c r="E28" s="98"/>
      <c r="F28" s="2"/>
      <c r="G28" s="2"/>
      <c r="H28" s="2"/>
      <c r="I28" s="2"/>
      <c r="J28" s="2"/>
      <c r="K28" s="2"/>
      <c r="L28" s="2"/>
      <c r="M28" s="2"/>
    </row>
    <row r="29" spans="1:17" s="17" customFormat="1" ht="17.25" customHeight="1" x14ac:dyDescent="0.25">
      <c r="B29" s="98" t="s">
        <v>217</v>
      </c>
      <c r="C29" s="98"/>
      <c r="D29" s="98"/>
      <c r="E29" s="98"/>
      <c r="F29" s="2"/>
      <c r="G29" s="2"/>
      <c r="H29" s="2"/>
      <c r="I29" s="2"/>
      <c r="J29" s="2"/>
      <c r="K29" s="2"/>
      <c r="L29" s="2"/>
      <c r="M29" s="2"/>
    </row>
    <row r="30" spans="1:17" s="17" customFormat="1" ht="17.25" customHeight="1" x14ac:dyDescent="0.25">
      <c r="B30" s="98" t="s">
        <v>218</v>
      </c>
      <c r="C30" s="98"/>
      <c r="D30" s="98"/>
      <c r="E30" s="98"/>
      <c r="F30" s="2"/>
      <c r="G30" s="2"/>
      <c r="H30" s="2"/>
      <c r="I30" s="2"/>
      <c r="J30" s="2"/>
      <c r="K30" s="2"/>
      <c r="L30" s="2"/>
      <c r="M30" s="2"/>
    </row>
    <row r="31" spans="1:17" s="17" customFormat="1" ht="59.25" customHeight="1" x14ac:dyDescent="0.25">
      <c r="B31" s="89" t="s">
        <v>186</v>
      </c>
      <c r="C31" s="89"/>
      <c r="D31" s="89"/>
      <c r="E31" s="89"/>
      <c r="F31" s="2"/>
      <c r="G31" s="2"/>
      <c r="H31" s="2"/>
      <c r="I31" s="2"/>
      <c r="J31" s="2"/>
      <c r="K31" s="2"/>
      <c r="L31" s="2"/>
      <c r="M31" s="2"/>
    </row>
    <row r="32" spans="1:17" s="17" customFormat="1" ht="5.25" customHeight="1" x14ac:dyDescent="0.25">
      <c r="B32" s="35"/>
      <c r="C32" s="34"/>
      <c r="D32" s="34"/>
      <c r="E32" s="34"/>
      <c r="F32" s="2"/>
      <c r="G32" s="2"/>
      <c r="H32" s="2"/>
      <c r="I32" s="2"/>
      <c r="J32" s="2"/>
      <c r="K32" s="2"/>
      <c r="L32" s="2"/>
      <c r="M32" s="2"/>
    </row>
    <row r="33" spans="2:13" s="17" customFormat="1" ht="15" customHeight="1" x14ac:dyDescent="0.25">
      <c r="B33" s="36" t="s">
        <v>52</v>
      </c>
      <c r="C33" s="37"/>
      <c r="D33" s="34"/>
      <c r="E33" s="34"/>
      <c r="F33" s="2"/>
      <c r="G33" s="2"/>
      <c r="H33" s="2"/>
      <c r="I33" s="2"/>
      <c r="J33" s="2"/>
      <c r="K33" s="2"/>
      <c r="L33" s="2"/>
      <c r="M33" s="2"/>
    </row>
    <row r="34" spans="2:13" ht="14.45" customHeight="1" x14ac:dyDescent="0.25">
      <c r="B34" s="53"/>
      <c r="C34" s="54"/>
      <c r="D34" s="17"/>
      <c r="E34" s="17"/>
    </row>
    <row r="35" spans="2:13" ht="33.75" customHeight="1" x14ac:dyDescent="0.25">
      <c r="B35" s="12"/>
    </row>
    <row r="36" spans="2:13" s="48" customFormat="1" ht="22.5" customHeight="1" x14ac:dyDescent="0.25">
      <c r="F36" s="47"/>
      <c r="G36" s="47"/>
      <c r="H36" s="47"/>
      <c r="I36" s="47"/>
      <c r="J36" s="47"/>
      <c r="K36" s="47"/>
      <c r="L36" s="47"/>
      <c r="M36" s="47"/>
    </row>
    <row r="37" spans="2:13" s="48" customFormat="1" ht="22.5" customHeight="1" x14ac:dyDescent="0.25">
      <c r="G37" s="55"/>
      <c r="H37" s="47"/>
      <c r="I37" s="47"/>
      <c r="J37" s="47"/>
      <c r="K37" s="47"/>
      <c r="L37" s="47"/>
      <c r="M37" s="47"/>
    </row>
    <row r="38" spans="2:13" s="48" customFormat="1" ht="22.5" customHeight="1" x14ac:dyDescent="0.25">
      <c r="F38" s="47"/>
      <c r="G38" s="47"/>
      <c r="H38" s="47"/>
      <c r="I38" s="47"/>
      <c r="J38" s="47"/>
      <c r="K38" s="47"/>
      <c r="L38" s="47"/>
      <c r="M38" s="47"/>
    </row>
    <row r="39" spans="2:13" s="48" customFormat="1" ht="22.5" customHeight="1" x14ac:dyDescent="0.25">
      <c r="F39" s="47"/>
      <c r="G39" s="47"/>
      <c r="H39" s="47"/>
      <c r="I39" s="47"/>
      <c r="J39" s="47"/>
      <c r="K39" s="47"/>
      <c r="L39" s="47"/>
      <c r="M39" s="47"/>
    </row>
    <row r="40" spans="2:13" ht="14.45" customHeight="1" x14ac:dyDescent="0.25">
      <c r="B40" s="12"/>
    </row>
    <row r="41" spans="2:13" ht="14.45" customHeight="1" x14ac:dyDescent="0.25">
      <c r="B41" s="12"/>
    </row>
  </sheetData>
  <mergeCells count="29">
    <mergeCell ref="B31:E31"/>
    <mergeCell ref="B26:E26"/>
    <mergeCell ref="B27:E27"/>
    <mergeCell ref="B28:E28"/>
    <mergeCell ref="B29:E29"/>
    <mergeCell ref="B30:E30"/>
    <mergeCell ref="C11:D11"/>
    <mergeCell ref="C12:D12"/>
    <mergeCell ref="C14:D14"/>
    <mergeCell ref="C13:D13"/>
    <mergeCell ref="C15:D15"/>
    <mergeCell ref="D19:E19"/>
    <mergeCell ref="D20:E20"/>
    <mergeCell ref="D21:E21"/>
    <mergeCell ref="B24:E24"/>
    <mergeCell ref="A17:E17"/>
    <mergeCell ref="A18:A21"/>
    <mergeCell ref="B18:C18"/>
    <mergeCell ref="D18:E18"/>
    <mergeCell ref="B19:C19"/>
    <mergeCell ref="B20:C20"/>
    <mergeCell ref="B21:C21"/>
    <mergeCell ref="C10:E10"/>
    <mergeCell ref="C9:E9"/>
    <mergeCell ref="A2:E2"/>
    <mergeCell ref="A3:E3"/>
    <mergeCell ref="C5:E6"/>
    <mergeCell ref="C7:E7"/>
    <mergeCell ref="C8:E8"/>
  </mergeCells>
  <printOptions horizontalCentered="1"/>
  <pageMargins left="0.25" right="0.25" top="0.75" bottom="0.75" header="0.3" footer="0.3"/>
  <pageSetup paperSize="9"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showGridLines="0" zoomScaleNormal="100" workbookViewId="0">
      <pane ySplit="10" topLeftCell="A11" activePane="bottomLeft" state="frozen"/>
      <selection activeCell="G1877" sqref="G1877"/>
      <selection pane="bottomLeft" activeCell="A7" sqref="A7:G7"/>
    </sheetView>
  </sheetViews>
  <sheetFormatPr baseColWidth="10" defaultRowHeight="15" x14ac:dyDescent="0.25"/>
  <cols>
    <col min="1" max="1" width="8.85546875" bestFit="1" customWidth="1"/>
    <col min="2" max="2" width="10.28515625" customWidth="1"/>
    <col min="3" max="3" width="10.140625" customWidth="1"/>
    <col min="4" max="6" width="9.42578125" customWidth="1"/>
  </cols>
  <sheetData>
    <row r="1" spans="1:7" x14ac:dyDescent="0.25">
      <c r="A1" s="14" t="s">
        <v>47</v>
      </c>
    </row>
    <row r="2" spans="1:7" x14ac:dyDescent="0.25">
      <c r="A2" s="1"/>
    </row>
    <row r="3" spans="1:7" x14ac:dyDescent="0.25">
      <c r="A3" s="2"/>
    </row>
    <row r="4" spans="1:7" x14ac:dyDescent="0.25">
      <c r="A4" s="1"/>
    </row>
    <row r="5" spans="1:7" ht="18" customHeight="1" x14ac:dyDescent="0.25">
      <c r="A5" s="99" t="s">
        <v>187</v>
      </c>
      <c r="B5" s="99"/>
      <c r="C5" s="99"/>
      <c r="D5" s="99"/>
      <c r="E5" s="99"/>
      <c r="F5" s="99"/>
      <c r="G5" s="99"/>
    </row>
    <row r="6" spans="1:7" ht="18" customHeight="1" x14ac:dyDescent="0.25">
      <c r="A6" s="100" t="s">
        <v>0</v>
      </c>
      <c r="B6" s="100"/>
      <c r="C6" s="100"/>
      <c r="D6" s="100"/>
      <c r="E6" s="100"/>
      <c r="F6" s="100"/>
      <c r="G6" s="100"/>
    </row>
    <row r="7" spans="1:7" ht="18" customHeight="1" x14ac:dyDescent="0.25">
      <c r="A7" s="101" t="s">
        <v>214</v>
      </c>
      <c r="B7" s="101"/>
      <c r="C7" s="101"/>
      <c r="D7" s="101"/>
      <c r="E7" s="101"/>
      <c r="F7" s="101"/>
      <c r="G7" s="101"/>
    </row>
    <row r="8" spans="1:7" ht="18" customHeight="1" x14ac:dyDescent="0.25">
      <c r="A8" s="102" t="s">
        <v>1</v>
      </c>
      <c r="B8" s="102"/>
      <c r="C8" s="102"/>
      <c r="D8" s="102"/>
      <c r="E8" s="102"/>
      <c r="F8" s="102"/>
      <c r="G8" s="102"/>
    </row>
    <row r="9" spans="1:7" ht="18" x14ac:dyDescent="0.25">
      <c r="A9" s="3"/>
      <c r="B9" s="3"/>
      <c r="C9" s="9"/>
      <c r="D9" s="3"/>
      <c r="E9" s="3"/>
      <c r="F9" s="3"/>
    </row>
    <row r="10" spans="1:7" ht="18" customHeight="1" x14ac:dyDescent="0.25">
      <c r="A10" s="62" t="s">
        <v>2</v>
      </c>
      <c r="B10" s="62" t="s">
        <v>3</v>
      </c>
      <c r="C10" s="62" t="s">
        <v>44</v>
      </c>
      <c r="D10" s="63" t="s">
        <v>4</v>
      </c>
      <c r="E10" s="63" t="s">
        <v>15</v>
      </c>
      <c r="F10" s="64" t="s">
        <v>5</v>
      </c>
      <c r="G10" s="63" t="s">
        <v>6</v>
      </c>
    </row>
    <row r="11" spans="1:7" ht="17.25" customHeight="1" x14ac:dyDescent="0.25">
      <c r="A11" s="81" t="s">
        <v>74</v>
      </c>
      <c r="B11" s="72" t="s">
        <v>26</v>
      </c>
      <c r="C11" s="72" t="s">
        <v>26</v>
      </c>
      <c r="D11" s="71">
        <f>+COUNTIF(DISTRITO!$B$11:$B$23,ODPE!A11)</f>
        <v>3</v>
      </c>
      <c r="E11" s="71">
        <f>SUMIF(DISTRITO!$B$11:$B$23,A11,DISTRITO!J$11:$J$23)</f>
        <v>5</v>
      </c>
      <c r="F11" s="71">
        <f ca="1">SUMIF(DISTRITO!$B$11:$B$23,ODPE!A11,DISTRITO!$K$11:$K$23)</f>
        <v>23</v>
      </c>
      <c r="G11" s="71">
        <f ca="1">SUMIF(DISTRITO!$B$11:$B$23,A11,DISTRITO!$L$11:$L$23)</f>
        <v>5723</v>
      </c>
    </row>
    <row r="12" spans="1:7" ht="17.25" customHeight="1" x14ac:dyDescent="0.25">
      <c r="A12" s="81" t="s">
        <v>75</v>
      </c>
      <c r="B12" s="72" t="s">
        <v>32</v>
      </c>
      <c r="C12" s="72" t="s">
        <v>32</v>
      </c>
      <c r="D12" s="71">
        <f>+COUNTIF(DISTRITO!$B$11:$B$23,ODPE!A12)</f>
        <v>2</v>
      </c>
      <c r="E12" s="71">
        <f>SUMIF(DISTRITO!$B$11:$B$23,A12,DISTRITO!J$11:$J$23)</f>
        <v>4</v>
      </c>
      <c r="F12" s="71">
        <f ca="1">SUMIF(DISTRITO!$B$11:$B$23,ODPE!A12,DISTRITO!$K$11:$K$23)</f>
        <v>39</v>
      </c>
      <c r="G12" s="71">
        <f ca="1">SUMIF(DISTRITO!$B$11:$B$23,A12,DISTRITO!$L$11:$L$23)</f>
        <v>10853</v>
      </c>
    </row>
    <row r="13" spans="1:7" ht="17.25" customHeight="1" x14ac:dyDescent="0.25">
      <c r="A13" s="81" t="s">
        <v>76</v>
      </c>
      <c r="B13" s="72" t="s">
        <v>20</v>
      </c>
      <c r="C13" s="72" t="s">
        <v>20</v>
      </c>
      <c r="D13" s="71">
        <f>+COUNTIF(DISTRITO!$B$11:$B$23,ODPE!A13)</f>
        <v>2</v>
      </c>
      <c r="E13" s="71">
        <f>SUMIF(DISTRITO!$B$11:$B$23,A13,DISTRITO!J$11:$J$23)</f>
        <v>4</v>
      </c>
      <c r="F13" s="71">
        <f ca="1">SUMIF(DISTRITO!$B$11:$B$23,ODPE!A13,DISTRITO!$K$11:$K$23)</f>
        <v>11</v>
      </c>
      <c r="G13" s="71">
        <f ca="1">SUMIF(DISTRITO!$B$11:$B$23,A13,DISTRITO!$L$11:$L$23)</f>
        <v>2461</v>
      </c>
    </row>
    <row r="14" spans="1:7" ht="17.25" customHeight="1" x14ac:dyDescent="0.25">
      <c r="A14" s="81" t="s">
        <v>77</v>
      </c>
      <c r="B14" s="72" t="s">
        <v>11</v>
      </c>
      <c r="C14" s="72" t="s">
        <v>11</v>
      </c>
      <c r="D14" s="71">
        <f>+COUNTIF(DISTRITO!$B$11:$B$23,ODPE!A14)</f>
        <v>3</v>
      </c>
      <c r="E14" s="71">
        <f>SUMIF(DISTRITO!$B$11:$B$23,A14,DISTRITO!J$11:$J$23)</f>
        <v>3</v>
      </c>
      <c r="F14" s="71">
        <f ca="1">SUMIF(DISTRITO!$B$11:$B$23,ODPE!A14,DISTRITO!$K$11:$K$23)</f>
        <v>12</v>
      </c>
      <c r="G14" s="71">
        <f ca="1">SUMIF(DISTRITO!$B$11:$B$23,A14,DISTRITO!$L$11:$L$23)</f>
        <v>2771</v>
      </c>
    </row>
    <row r="15" spans="1:7" ht="17.25" customHeight="1" x14ac:dyDescent="0.25">
      <c r="A15" s="81" t="s">
        <v>78</v>
      </c>
      <c r="B15" s="72" t="s">
        <v>35</v>
      </c>
      <c r="C15" s="72" t="s">
        <v>35</v>
      </c>
      <c r="D15" s="71">
        <f>+COUNTIF(DISTRITO!$B$11:$B$23,ODPE!A15)</f>
        <v>1</v>
      </c>
      <c r="E15" s="71">
        <f>SUMIF(DISTRITO!$B$11:$B$23,A15,DISTRITO!J$11:$J$23)</f>
        <v>1</v>
      </c>
      <c r="F15" s="71">
        <f ca="1">SUMIF(DISTRITO!$B$11:$B$23,ODPE!A15,DISTRITO!$K$11:$K$23)</f>
        <v>4</v>
      </c>
      <c r="G15" s="71">
        <f ca="1">SUMIF(DISTRITO!$B$11:$B$23,A15,DISTRITO!$L$11:$L$23)</f>
        <v>1124</v>
      </c>
    </row>
    <row r="16" spans="1:7" ht="17.25" customHeight="1" x14ac:dyDescent="0.25">
      <c r="A16" s="81" t="s">
        <v>79</v>
      </c>
      <c r="B16" s="72" t="s">
        <v>38</v>
      </c>
      <c r="C16" s="72" t="s">
        <v>38</v>
      </c>
      <c r="D16" s="71">
        <f>+COUNTIF(DISTRITO!$B$11:$B$23,ODPE!A16)</f>
        <v>2</v>
      </c>
      <c r="E16" s="71">
        <f>SUMIF(DISTRITO!$B$11:$B$23,A16,DISTRITO!J$11:$J$23)</f>
        <v>3</v>
      </c>
      <c r="F16" s="71">
        <f ca="1">SUMIF(DISTRITO!$B$11:$B$23,ODPE!A16,DISTRITO!$K$11:$K$23)</f>
        <v>12</v>
      </c>
      <c r="G16" s="71">
        <f ca="1">SUMIF(DISTRITO!$B$11:$B$23,A16,DISTRITO!$L$11:$L$23)</f>
        <v>3150</v>
      </c>
    </row>
    <row r="17" spans="1:7" ht="10.5" customHeight="1" x14ac:dyDescent="0.25">
      <c r="A17" s="61"/>
      <c r="B17" s="106"/>
      <c r="C17" s="106"/>
      <c r="D17" s="106"/>
      <c r="E17" s="106"/>
      <c r="F17" s="106"/>
      <c r="G17" s="107"/>
    </row>
    <row r="18" spans="1:7" ht="17.25" customHeight="1" x14ac:dyDescent="0.25">
      <c r="A18" s="103" t="s">
        <v>7</v>
      </c>
      <c r="B18" s="104"/>
      <c r="C18" s="105"/>
      <c r="D18" s="60">
        <f>SUM(D11:D16)</f>
        <v>13</v>
      </c>
      <c r="E18" s="60">
        <f>SUM(E11:E16)</f>
        <v>20</v>
      </c>
      <c r="F18" s="60">
        <f ca="1">SUM(F11:F16)</f>
        <v>101</v>
      </c>
      <c r="G18" s="60">
        <f ca="1">SUM(G11:G16)</f>
        <v>26082</v>
      </c>
    </row>
    <row r="19" spans="1:7" x14ac:dyDescent="0.25">
      <c r="E19" s="13"/>
      <c r="F19" s="13"/>
      <c r="G19" s="13"/>
    </row>
  </sheetData>
  <sortState ref="A11:G70">
    <sortCondition ref="A11:A70"/>
  </sortState>
  <mergeCells count="6">
    <mergeCell ref="A5:G5"/>
    <mergeCell ref="A6:G6"/>
    <mergeCell ref="A7:G7"/>
    <mergeCell ref="A8:G8"/>
    <mergeCell ref="A18:C18"/>
    <mergeCell ref="B17:G17"/>
  </mergeCells>
  <printOptions horizontalCentered="1"/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"/>
  <sheetViews>
    <sheetView showGridLines="0" zoomScaleNormal="100" workbookViewId="0">
      <pane ySplit="10" topLeftCell="A11" activePane="bottomLeft" state="frozen"/>
      <selection pane="bottomLeft" activeCell="J9" sqref="J9"/>
    </sheetView>
  </sheetViews>
  <sheetFormatPr baseColWidth="10" defaultRowHeight="15" x14ac:dyDescent="0.25"/>
  <cols>
    <col min="1" max="1" width="6.7109375" customWidth="1"/>
    <col min="2" max="2" width="6.7109375" style="10" customWidth="1"/>
    <col min="3" max="3" width="11.5703125" bestFit="1" customWidth="1"/>
    <col min="4" max="4" width="12.140625" customWidth="1"/>
    <col min="5" max="5" width="9.28515625" customWidth="1"/>
    <col min="6" max="6" width="14.42578125" customWidth="1"/>
    <col min="7" max="7" width="24.42578125" bestFit="1" customWidth="1"/>
    <col min="8" max="8" width="31.5703125" style="15" bestFit="1" customWidth="1"/>
    <col min="9" max="9" width="10.28515625" style="8" bestFit="1" customWidth="1"/>
    <col min="10" max="12" width="11.5703125" style="8"/>
    <col min="13" max="13" width="17.28515625" style="8" customWidth="1"/>
  </cols>
  <sheetData>
    <row r="1" spans="1:13" x14ac:dyDescent="0.25">
      <c r="A1" s="1"/>
      <c r="B1" s="32"/>
      <c r="L1"/>
      <c r="M1"/>
    </row>
    <row r="2" spans="1:13" x14ac:dyDescent="0.25">
      <c r="A2" s="1"/>
      <c r="B2" s="32"/>
      <c r="L2"/>
      <c r="M2"/>
    </row>
    <row r="3" spans="1:13" x14ac:dyDescent="0.25">
      <c r="A3" s="2"/>
      <c r="B3" s="33"/>
      <c r="M3"/>
    </row>
    <row r="4" spans="1:13" ht="6.75" customHeight="1" x14ac:dyDescent="0.25">
      <c r="A4" s="1"/>
      <c r="B4" s="32"/>
      <c r="M4"/>
    </row>
    <row r="5" spans="1:13" ht="18" customHeight="1" x14ac:dyDescent="0.25">
      <c r="A5" s="111" t="str">
        <f>ODPE!A5</f>
        <v>CONSULTA POPULAR DE REVOCATORIA 2021</v>
      </c>
      <c r="B5" s="111"/>
      <c r="C5" s="111"/>
      <c r="D5" s="111"/>
      <c r="E5" s="111"/>
      <c r="F5" s="111"/>
      <c r="G5" s="111"/>
      <c r="H5" s="112"/>
      <c r="I5" s="111"/>
      <c r="M5"/>
    </row>
    <row r="6" spans="1:13" ht="18" customHeight="1" x14ac:dyDescent="0.25">
      <c r="A6" s="100" t="s">
        <v>0</v>
      </c>
      <c r="B6" s="100"/>
      <c r="C6" s="100"/>
      <c r="D6" s="100"/>
      <c r="E6" s="100"/>
      <c r="F6" s="100"/>
      <c r="G6" s="100"/>
      <c r="H6" s="110"/>
      <c r="I6" s="100"/>
      <c r="M6"/>
    </row>
    <row r="7" spans="1:13" ht="18" customHeight="1" x14ac:dyDescent="0.25">
      <c r="A7" s="108" t="str">
        <f>+ODPE!A7</f>
        <v>Al 27 de julio de 2021</v>
      </c>
      <c r="B7" s="108"/>
      <c r="C7" s="108"/>
      <c r="D7" s="108"/>
      <c r="E7" s="108"/>
      <c r="F7" s="108"/>
      <c r="G7" s="108"/>
      <c r="H7" s="109"/>
      <c r="I7" s="108"/>
      <c r="M7"/>
    </row>
    <row r="8" spans="1:13" ht="18" customHeight="1" x14ac:dyDescent="0.25">
      <c r="A8" s="102" t="s">
        <v>12</v>
      </c>
      <c r="B8" s="102"/>
      <c r="C8" s="102"/>
      <c r="D8" s="102"/>
      <c r="E8" s="102"/>
      <c r="F8" s="102"/>
      <c r="G8" s="102"/>
      <c r="H8" s="113"/>
      <c r="I8" s="102"/>
      <c r="M8"/>
    </row>
    <row r="9" spans="1:13" ht="12" customHeight="1" x14ac:dyDescent="0.25">
      <c r="A9" s="3"/>
      <c r="B9" s="11"/>
      <c r="C9" s="3"/>
      <c r="D9" s="9"/>
      <c r="E9" s="5"/>
      <c r="F9" s="3"/>
      <c r="G9" s="3"/>
      <c r="H9" s="16"/>
      <c r="I9" s="7"/>
      <c r="J9" s="31">
        <f>+SUBTOTAL(9,J11:J23)</f>
        <v>20</v>
      </c>
      <c r="K9" s="31">
        <f ca="1">+SUBTOTAL(9,K11:K23)</f>
        <v>101</v>
      </c>
      <c r="L9" s="31">
        <f ca="1">+SUBTOTAL(9,L11:L23)</f>
        <v>26082</v>
      </c>
      <c r="M9"/>
    </row>
    <row r="10" spans="1:13" ht="21.6" customHeight="1" x14ac:dyDescent="0.25">
      <c r="A10" s="62" t="s">
        <v>2</v>
      </c>
      <c r="B10" s="65" t="s">
        <v>3</v>
      </c>
      <c r="C10" s="62" t="s">
        <v>10</v>
      </c>
      <c r="D10" s="62" t="s">
        <v>44</v>
      </c>
      <c r="E10" s="62" t="s">
        <v>8</v>
      </c>
      <c r="F10" s="62" t="s">
        <v>16</v>
      </c>
      <c r="G10" s="62" t="s">
        <v>17</v>
      </c>
      <c r="H10" s="62" t="s">
        <v>9</v>
      </c>
      <c r="I10" s="62" t="s">
        <v>43</v>
      </c>
      <c r="J10" s="62" t="s">
        <v>15</v>
      </c>
      <c r="K10" s="62" t="s">
        <v>5</v>
      </c>
      <c r="L10" s="62" t="s">
        <v>6</v>
      </c>
      <c r="M10" s="62" t="s">
        <v>80</v>
      </c>
    </row>
    <row r="11" spans="1:13" ht="17.25" customHeight="1" x14ac:dyDescent="0.25">
      <c r="A11" s="71">
        <v>1</v>
      </c>
      <c r="B11" s="81" t="s">
        <v>74</v>
      </c>
      <c r="C11" s="72" t="s">
        <v>26</v>
      </c>
      <c r="D11" s="72" t="s">
        <v>26</v>
      </c>
      <c r="E11" s="72" t="s">
        <v>96</v>
      </c>
      <c r="F11" s="72" t="s">
        <v>23</v>
      </c>
      <c r="G11" s="72" t="s">
        <v>24</v>
      </c>
      <c r="H11" s="72" t="s">
        <v>97</v>
      </c>
      <c r="I11" s="72" t="s">
        <v>190</v>
      </c>
      <c r="J11" s="71">
        <f>COUNTIF(LOCAL!$E$11:$E$30,E11)</f>
        <v>1</v>
      </c>
      <c r="K11" s="71">
        <f ca="1">SUMIF(LOCAL!$E$11:$L$30,DISTRITO!E12,LOCAL!$L$11:$L$30)</f>
        <v>14</v>
      </c>
      <c r="L11" s="71">
        <f ca="1">SUMIF(LOCAL!$E$11:$M$30,DISTRITO!E12,LOCAL!$M$11:$M$30)</f>
        <v>3312</v>
      </c>
      <c r="M11" s="72"/>
    </row>
    <row r="12" spans="1:13" ht="17.25" customHeight="1" x14ac:dyDescent="0.25">
      <c r="A12" s="71">
        <v>2</v>
      </c>
      <c r="B12" s="81" t="s">
        <v>74</v>
      </c>
      <c r="C12" s="72" t="s">
        <v>26</v>
      </c>
      <c r="D12" s="72" t="s">
        <v>26</v>
      </c>
      <c r="E12" s="72" t="s">
        <v>100</v>
      </c>
      <c r="F12" s="72" t="s">
        <v>23</v>
      </c>
      <c r="G12" s="72" t="s">
        <v>25</v>
      </c>
      <c r="H12" s="72" t="s">
        <v>25</v>
      </c>
      <c r="I12" s="72" t="s">
        <v>190</v>
      </c>
      <c r="J12" s="71">
        <f>COUNTIF(LOCAL!$E$11:$E$30,E12)</f>
        <v>3</v>
      </c>
      <c r="K12" s="71">
        <f ca="1">SUMIF(LOCAL!$E$11:$L$30,DISTRITO!E13,LOCAL!$L$11:$L$30)</f>
        <v>4</v>
      </c>
      <c r="L12" s="71">
        <f ca="1">SUMIF(LOCAL!$E$11:$M$30,DISTRITO!E13,LOCAL!$M$11:$M$30)</f>
        <v>1058</v>
      </c>
      <c r="M12" s="72"/>
    </row>
    <row r="13" spans="1:13" ht="17.25" customHeight="1" x14ac:dyDescent="0.25">
      <c r="A13" s="71">
        <v>3</v>
      </c>
      <c r="B13" s="81" t="s">
        <v>74</v>
      </c>
      <c r="C13" s="72" t="s">
        <v>26</v>
      </c>
      <c r="D13" s="72" t="s">
        <v>26</v>
      </c>
      <c r="E13" s="72" t="s">
        <v>111</v>
      </c>
      <c r="F13" s="72" t="s">
        <v>26</v>
      </c>
      <c r="G13" s="72" t="s">
        <v>112</v>
      </c>
      <c r="H13" s="72" t="s">
        <v>113</v>
      </c>
      <c r="I13" s="72" t="s">
        <v>190</v>
      </c>
      <c r="J13" s="71">
        <f>COUNTIF(LOCAL!$E$11:$E$30,E13)</f>
        <v>1</v>
      </c>
      <c r="K13" s="71">
        <f ca="1">SUMIF(LOCAL!$E$11:$L$30,DISTRITO!E14,LOCAL!$L$11:$L$30)</f>
        <v>5</v>
      </c>
      <c r="L13" s="71">
        <f ca="1">SUMIF(LOCAL!$E$11:$M$30,DISTRITO!E14,LOCAL!$M$11:$M$30)</f>
        <v>1353</v>
      </c>
      <c r="M13" s="72"/>
    </row>
    <row r="14" spans="1:13" ht="17.25" customHeight="1" x14ac:dyDescent="0.25">
      <c r="A14" s="71">
        <v>4</v>
      </c>
      <c r="B14" s="81" t="s">
        <v>75</v>
      </c>
      <c r="C14" s="72" t="s">
        <v>32</v>
      </c>
      <c r="D14" s="72" t="s">
        <v>32</v>
      </c>
      <c r="E14" s="72" t="s">
        <v>117</v>
      </c>
      <c r="F14" s="72" t="s">
        <v>27</v>
      </c>
      <c r="G14" s="72" t="s">
        <v>28</v>
      </c>
      <c r="H14" s="72" t="s">
        <v>118</v>
      </c>
      <c r="I14" s="72" t="s">
        <v>190</v>
      </c>
      <c r="J14" s="71">
        <f>COUNTIF(LOCAL!$E$11:$E$30,E14)</f>
        <v>2</v>
      </c>
      <c r="K14" s="71">
        <f ca="1">SUMIF(LOCAL!$E$11:$L$30,DISTRITO!E15,LOCAL!$L$11:$L$30)</f>
        <v>28</v>
      </c>
      <c r="L14" s="71">
        <f ca="1">SUMIF(LOCAL!$E$11:$M$30,DISTRITO!E15,LOCAL!$M$11:$M$30)</f>
        <v>7883</v>
      </c>
      <c r="M14" s="72" t="s">
        <v>48</v>
      </c>
    </row>
    <row r="15" spans="1:13" ht="17.25" customHeight="1" x14ac:dyDescent="0.25">
      <c r="A15" s="71">
        <v>5</v>
      </c>
      <c r="B15" s="81" t="s">
        <v>75</v>
      </c>
      <c r="C15" s="72" t="s">
        <v>32</v>
      </c>
      <c r="D15" s="72" t="s">
        <v>32</v>
      </c>
      <c r="E15" s="72" t="s">
        <v>145</v>
      </c>
      <c r="F15" s="72" t="s">
        <v>31</v>
      </c>
      <c r="G15" s="72" t="s">
        <v>32</v>
      </c>
      <c r="H15" s="72" t="s">
        <v>146</v>
      </c>
      <c r="I15" s="72" t="s">
        <v>190</v>
      </c>
      <c r="J15" s="71">
        <f>COUNTIF(LOCAL!$E$11:$E$30,E15)</f>
        <v>2</v>
      </c>
      <c r="K15" s="71">
        <f ca="1">SUMIF(LOCAL!$E$11:$L$30,DISTRITO!E18,LOCAL!$L$11:$L$30)</f>
        <v>11</v>
      </c>
      <c r="L15" s="71">
        <f ca="1">SUMIF(LOCAL!$E$11:$M$30,DISTRITO!E18,LOCAL!$M$11:$M$30)</f>
        <v>2970</v>
      </c>
      <c r="M15" s="72"/>
    </row>
    <row r="16" spans="1:13" ht="17.25" customHeight="1" x14ac:dyDescent="0.25">
      <c r="A16" s="71">
        <v>6</v>
      </c>
      <c r="B16" s="81" t="s">
        <v>76</v>
      </c>
      <c r="C16" s="72" t="s">
        <v>20</v>
      </c>
      <c r="D16" s="72" t="s">
        <v>20</v>
      </c>
      <c r="E16" s="72" t="s">
        <v>92</v>
      </c>
      <c r="F16" s="72" t="s">
        <v>21</v>
      </c>
      <c r="G16" s="72" t="s">
        <v>20</v>
      </c>
      <c r="H16" s="72" t="s">
        <v>22</v>
      </c>
      <c r="I16" s="72" t="s">
        <v>190</v>
      </c>
      <c r="J16" s="71">
        <f>COUNTIF(LOCAL!$E$11:$E$30,E16)</f>
        <v>1</v>
      </c>
      <c r="K16" s="71">
        <f ca="1">SUMIF(LOCAL!$E$11:$L$30,DISTRITO!E11,LOCAL!$L$11:$L$30)</f>
        <v>3</v>
      </c>
      <c r="L16" s="71">
        <f ca="1">SUMIF(LOCAL!$E$11:$M$30,DISTRITO!E11,LOCAL!$M$11:$M$30)</f>
        <v>616</v>
      </c>
      <c r="M16" s="72"/>
    </row>
    <row r="17" spans="1:13" ht="17.25" customHeight="1" x14ac:dyDescent="0.25">
      <c r="A17" s="71">
        <v>7</v>
      </c>
      <c r="B17" s="81" t="s">
        <v>76</v>
      </c>
      <c r="C17" s="72" t="s">
        <v>20</v>
      </c>
      <c r="D17" s="72" t="s">
        <v>20</v>
      </c>
      <c r="E17" s="72" t="s">
        <v>125</v>
      </c>
      <c r="F17" s="72" t="s">
        <v>126</v>
      </c>
      <c r="G17" s="72" t="s">
        <v>127</v>
      </c>
      <c r="H17" s="72" t="s">
        <v>128</v>
      </c>
      <c r="I17" s="72" t="s">
        <v>190</v>
      </c>
      <c r="J17" s="71">
        <f>COUNTIF(LOCAL!$E$11:$E$30,E17)</f>
        <v>3</v>
      </c>
      <c r="K17" s="71">
        <f ca="1">SUMIF(LOCAL!$E$11:$L$30,DISTRITO!E17,LOCAL!$L$11:$L$30)</f>
        <v>8</v>
      </c>
      <c r="L17" s="71">
        <f ca="1">SUMIF(LOCAL!$E$11:$M$30,DISTRITO!E17,LOCAL!$M$11:$M$30)</f>
        <v>1845</v>
      </c>
      <c r="M17" s="72"/>
    </row>
    <row r="18" spans="1:13" ht="17.25" customHeight="1" x14ac:dyDescent="0.25">
      <c r="A18" s="71">
        <v>8</v>
      </c>
      <c r="B18" s="81" t="s">
        <v>77</v>
      </c>
      <c r="C18" s="72" t="s">
        <v>11</v>
      </c>
      <c r="D18" s="72" t="s">
        <v>11</v>
      </c>
      <c r="E18" s="72" t="s">
        <v>140</v>
      </c>
      <c r="F18" s="72" t="s">
        <v>29</v>
      </c>
      <c r="G18" s="72" t="s">
        <v>30</v>
      </c>
      <c r="H18" s="72" t="s">
        <v>141</v>
      </c>
      <c r="I18" s="72" t="s">
        <v>190</v>
      </c>
      <c r="J18" s="71">
        <f>COUNTIF(LOCAL!$E$11:$E$30,E18)</f>
        <v>1</v>
      </c>
      <c r="K18" s="71">
        <f ca="1">SUMIF(LOCAL!$E$11:$L$30,DISTRITO!E16,LOCAL!$L$11:$L$30)</f>
        <v>5</v>
      </c>
      <c r="L18" s="71">
        <f ca="1">SUMIF(LOCAL!$E$11:$M$30,DISTRITO!E16,LOCAL!$M$11:$M$30)</f>
        <v>1230</v>
      </c>
      <c r="M18" s="72"/>
    </row>
    <row r="19" spans="1:13" ht="17.25" customHeight="1" x14ac:dyDescent="0.25">
      <c r="A19" s="71">
        <v>9</v>
      </c>
      <c r="B19" s="81" t="s">
        <v>77</v>
      </c>
      <c r="C19" s="72" t="s">
        <v>11</v>
      </c>
      <c r="D19" s="72" t="s">
        <v>11</v>
      </c>
      <c r="E19" s="72" t="s">
        <v>158</v>
      </c>
      <c r="F19" s="72" t="s">
        <v>11</v>
      </c>
      <c r="G19" s="72" t="s">
        <v>34</v>
      </c>
      <c r="H19" s="72" t="s">
        <v>159</v>
      </c>
      <c r="I19" s="72" t="s">
        <v>190</v>
      </c>
      <c r="J19" s="71">
        <f>COUNTIF(LOCAL!$E$11:$E$30,E19)</f>
        <v>1</v>
      </c>
      <c r="K19" s="71">
        <f ca="1">SUMIF(LOCAL!$E$11:$L$30,DISTRITO!E19,LOCAL!$L$11:$L$30)</f>
        <v>4</v>
      </c>
      <c r="L19" s="71">
        <f ca="1">SUMIF(LOCAL!$E$11:$M$30,DISTRITO!E19,LOCAL!$M$11:$M$30)</f>
        <v>886</v>
      </c>
      <c r="M19" s="72"/>
    </row>
    <row r="20" spans="1:13" ht="17.25" customHeight="1" x14ac:dyDescent="0.25">
      <c r="A20" s="71">
        <v>10</v>
      </c>
      <c r="B20" s="81" t="s">
        <v>77</v>
      </c>
      <c r="C20" s="72" t="s">
        <v>11</v>
      </c>
      <c r="D20" s="72" t="s">
        <v>11</v>
      </c>
      <c r="E20" s="72" t="s">
        <v>153</v>
      </c>
      <c r="F20" s="72" t="s">
        <v>11</v>
      </c>
      <c r="G20" s="72" t="s">
        <v>33</v>
      </c>
      <c r="H20" s="72" t="s">
        <v>154</v>
      </c>
      <c r="I20" s="72" t="s">
        <v>190</v>
      </c>
      <c r="J20" s="71">
        <f>COUNTIF(LOCAL!$E$11:$E$30,E20)</f>
        <v>1</v>
      </c>
      <c r="K20" s="71">
        <f ca="1">SUMIF(LOCAL!$E$11:$L$30,DISTRITO!E20,LOCAL!$L$11:$L$30)</f>
        <v>3</v>
      </c>
      <c r="L20" s="71">
        <f ca="1">SUMIF(LOCAL!$E$11:$M$30,DISTRITO!E20,LOCAL!$M$11:$M$30)</f>
        <v>655</v>
      </c>
      <c r="M20" s="72"/>
    </row>
    <row r="21" spans="1:13" ht="17.25" customHeight="1" x14ac:dyDescent="0.25">
      <c r="A21" s="71">
        <v>11</v>
      </c>
      <c r="B21" s="81" t="s">
        <v>78</v>
      </c>
      <c r="C21" s="72" t="s">
        <v>35</v>
      </c>
      <c r="D21" s="72" t="s">
        <v>35</v>
      </c>
      <c r="E21" s="72" t="s">
        <v>163</v>
      </c>
      <c r="F21" s="72" t="s">
        <v>35</v>
      </c>
      <c r="G21" s="72" t="s">
        <v>36</v>
      </c>
      <c r="H21" s="72" t="s">
        <v>164</v>
      </c>
      <c r="I21" s="72" t="s">
        <v>190</v>
      </c>
      <c r="J21" s="71">
        <f>COUNTIF(LOCAL!$E$11:$E$30,E21)</f>
        <v>1</v>
      </c>
      <c r="K21" s="71">
        <f ca="1">SUMIF(LOCAL!$E$11:$L$30,DISTRITO!E21,LOCAL!$L$11:$L$30)</f>
        <v>4</v>
      </c>
      <c r="L21" s="71">
        <f ca="1">SUMIF(LOCAL!$E$11:$M$30,DISTRITO!E21,LOCAL!$M$11:$M$30)</f>
        <v>1124</v>
      </c>
      <c r="M21" s="72"/>
    </row>
    <row r="22" spans="1:13" ht="17.25" customHeight="1" x14ac:dyDescent="0.25">
      <c r="A22" s="71">
        <v>12</v>
      </c>
      <c r="B22" s="81" t="s">
        <v>79</v>
      </c>
      <c r="C22" s="72" t="s">
        <v>38</v>
      </c>
      <c r="D22" s="72" t="s">
        <v>38</v>
      </c>
      <c r="E22" s="72" t="s">
        <v>168</v>
      </c>
      <c r="F22" s="72" t="s">
        <v>37</v>
      </c>
      <c r="G22" s="72" t="s">
        <v>169</v>
      </c>
      <c r="H22" s="72" t="s">
        <v>170</v>
      </c>
      <c r="I22" s="72" t="s">
        <v>190</v>
      </c>
      <c r="J22" s="71">
        <f>COUNTIF(LOCAL!$E$11:$E$30,E22)</f>
        <v>1</v>
      </c>
      <c r="K22" s="71">
        <f ca="1">SUMIF(LOCAL!$E$11:$L$30,DISTRITO!E22,LOCAL!$L$11:$L$30)</f>
        <v>4</v>
      </c>
      <c r="L22" s="71">
        <f ca="1">SUMIF(LOCAL!$E$11:$M$30,DISTRITO!E22,LOCAL!$M$11:$M$30)</f>
        <v>979</v>
      </c>
      <c r="M22" s="72"/>
    </row>
    <row r="23" spans="1:13" ht="17.25" customHeight="1" x14ac:dyDescent="0.25">
      <c r="A23" s="71">
        <v>13</v>
      </c>
      <c r="B23" s="81" t="s">
        <v>79</v>
      </c>
      <c r="C23" s="72" t="s">
        <v>38</v>
      </c>
      <c r="D23" s="72" t="s">
        <v>38</v>
      </c>
      <c r="E23" s="72" t="s">
        <v>39</v>
      </c>
      <c r="F23" s="72" t="s">
        <v>38</v>
      </c>
      <c r="G23" s="72" t="s">
        <v>38</v>
      </c>
      <c r="H23" s="72" t="s">
        <v>40</v>
      </c>
      <c r="I23" s="72" t="s">
        <v>190</v>
      </c>
      <c r="J23" s="71">
        <f>COUNTIF(LOCAL!$E$11:$E$30,E23)</f>
        <v>2</v>
      </c>
      <c r="K23" s="71">
        <f ca="1">SUMIF(LOCAL!$E$11:$L$30,DISTRITO!E23,LOCAL!$L$11:$L$30)</f>
        <v>8</v>
      </c>
      <c r="L23" s="71">
        <f ca="1">SUMIF(LOCAL!$E$11:$M$30,DISTRITO!E23,LOCAL!$M$11:$M$30)</f>
        <v>2171</v>
      </c>
      <c r="M23" s="72"/>
    </row>
    <row r="24" spans="1:13" s="23" customFormat="1" ht="4.9000000000000004" customHeight="1" x14ac:dyDescent="0.25">
      <c r="A24" s="18"/>
      <c r="B24" s="27" t="e">
        <v>#N/A</v>
      </c>
      <c r="C24" s="6"/>
      <c r="D24" s="6"/>
      <c r="E24" s="28"/>
      <c r="F24" s="20"/>
      <c r="G24" s="20"/>
      <c r="H24" s="29"/>
      <c r="I24" s="19"/>
      <c r="J24" s="30"/>
      <c r="K24" s="30"/>
      <c r="L24" s="30"/>
      <c r="M24" s="72"/>
    </row>
    <row r="25" spans="1:13" x14ac:dyDescent="0.25">
      <c r="A25" s="103" t="s">
        <v>7</v>
      </c>
      <c r="B25" s="104"/>
      <c r="C25" s="104"/>
      <c r="D25" s="104"/>
      <c r="E25" s="104"/>
      <c r="F25" s="104"/>
      <c r="G25" s="104"/>
      <c r="H25" s="104"/>
      <c r="I25" s="105"/>
      <c r="J25" s="60">
        <f>SUM(J11:J23)</f>
        <v>20</v>
      </c>
      <c r="K25" s="60">
        <f ca="1">SUM(K11:K23)</f>
        <v>101</v>
      </c>
      <c r="L25" s="60">
        <f ca="1">SUM(L11:L23)</f>
        <v>26082</v>
      </c>
      <c r="M25" s="60"/>
    </row>
    <row r="26" spans="1:13" x14ac:dyDescent="0.25">
      <c r="A26" t="s">
        <v>49</v>
      </c>
    </row>
  </sheetData>
  <sortState ref="A11:M23">
    <sortCondition ref="B23"/>
  </sortState>
  <mergeCells count="5">
    <mergeCell ref="A25:I25"/>
    <mergeCell ref="A7:I7"/>
    <mergeCell ref="A6:I6"/>
    <mergeCell ref="A5:I5"/>
    <mergeCell ref="A8:I8"/>
  </mergeCells>
  <printOptions horizontalCentered="1"/>
  <pageMargins left="0.25" right="0.25" top="0.75" bottom="0.75" header="0.3" footer="0.3"/>
  <pageSetup paperSize="9" scale="8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4"/>
  <sheetViews>
    <sheetView showGridLines="0" tabSelected="1" topLeftCell="H1" zoomScaleNormal="100" workbookViewId="0">
      <pane ySplit="10" topLeftCell="A11" activePane="bottomLeft" state="frozen"/>
      <selection pane="bottomLeft" activeCell="T30" sqref="T30"/>
    </sheetView>
  </sheetViews>
  <sheetFormatPr baseColWidth="10" defaultRowHeight="15" x14ac:dyDescent="0.25"/>
  <cols>
    <col min="1" max="1" width="4.5703125" customWidth="1"/>
    <col min="2" max="2" width="6.85546875" style="10" bestFit="1" customWidth="1"/>
    <col min="3" max="3" width="11.5703125" bestFit="1" customWidth="1"/>
    <col min="4" max="4" width="11.42578125" bestFit="1" customWidth="1"/>
    <col min="5" max="5" width="8.85546875" bestFit="1" customWidth="1"/>
    <col min="6" max="6" width="14.140625" bestFit="1" customWidth="1"/>
    <col min="7" max="7" width="13.140625" bestFit="1" customWidth="1"/>
    <col min="8" max="8" width="23" bestFit="1" customWidth="1"/>
    <col min="9" max="9" width="11" style="10" bestFit="1" customWidth="1"/>
    <col min="10" max="11" width="31.5703125" customWidth="1"/>
    <col min="12" max="12" width="7.140625" customWidth="1"/>
    <col min="13" max="13" width="10.85546875" customWidth="1"/>
    <col min="14" max="14" width="14.42578125" customWidth="1"/>
    <col min="15" max="15" width="16.85546875" customWidth="1"/>
    <col min="16" max="16" width="10.7109375" bestFit="1" customWidth="1"/>
    <col min="17" max="18" width="11.42578125" hidden="1" customWidth="1"/>
    <col min="19" max="19" width="0" hidden="1" customWidth="1"/>
  </cols>
  <sheetData>
    <row r="1" spans="1:20" x14ac:dyDescent="0.25">
      <c r="A1" s="1"/>
      <c r="B1" s="32"/>
      <c r="L1" s="21">
        <v>42</v>
      </c>
      <c r="M1" s="21">
        <v>10609</v>
      </c>
    </row>
    <row r="2" spans="1:20" x14ac:dyDescent="0.25">
      <c r="A2" s="1"/>
      <c r="B2" s="32"/>
      <c r="L2" s="22">
        <f>+L8-L1</f>
        <v>-42</v>
      </c>
      <c r="M2" s="22">
        <f>+M9-M1</f>
        <v>15473</v>
      </c>
    </row>
    <row r="3" spans="1:20" x14ac:dyDescent="0.25">
      <c r="A3" s="2"/>
      <c r="B3" s="33"/>
    </row>
    <row r="4" spans="1:20" x14ac:dyDescent="0.25">
      <c r="A4" s="1"/>
      <c r="B4" s="32"/>
    </row>
    <row r="5" spans="1:20" ht="18" customHeight="1" x14ac:dyDescent="0.25">
      <c r="A5" s="111" t="str">
        <f>ODPE!A5</f>
        <v>CONSULTA POPULAR DE REVOCATORIA 2021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</row>
    <row r="6" spans="1:20" ht="18" customHeight="1" x14ac:dyDescent="0.25">
      <c r="A6" s="100" t="s">
        <v>0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</row>
    <row r="7" spans="1:20" ht="18" customHeight="1" x14ac:dyDescent="0.25">
      <c r="A7" s="108" t="str">
        <f>+ODPE!A7</f>
        <v>Al 27 de julio de 2021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</row>
    <row r="8" spans="1:20" ht="18" customHeight="1" x14ac:dyDescent="0.25">
      <c r="A8" s="117" t="s">
        <v>13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</row>
    <row r="9" spans="1:20" ht="18" x14ac:dyDescent="0.25">
      <c r="A9" s="4"/>
      <c r="B9" s="11"/>
      <c r="C9" s="4"/>
      <c r="D9" s="9"/>
      <c r="E9" s="5"/>
      <c r="F9" s="4"/>
      <c r="G9" s="4"/>
      <c r="H9" s="4"/>
      <c r="I9" s="11"/>
      <c r="J9" s="4"/>
      <c r="K9" s="25" t="str">
        <f>+CONCATENATE("CCPP ",N9)</f>
        <v>CCPP 250</v>
      </c>
      <c r="L9" s="22">
        <f>SUM(L11:L30)</f>
        <v>101</v>
      </c>
      <c r="M9" s="22">
        <f>SUM(M11:M30)</f>
        <v>26082</v>
      </c>
      <c r="N9" s="26">
        <v>250</v>
      </c>
      <c r="O9" s="26">
        <v>298</v>
      </c>
    </row>
    <row r="10" spans="1:20" ht="24.6" customHeight="1" x14ac:dyDescent="0.25">
      <c r="A10" s="62" t="s">
        <v>2</v>
      </c>
      <c r="B10" s="69" t="s">
        <v>3</v>
      </c>
      <c r="C10" s="69" t="s">
        <v>10</v>
      </c>
      <c r="D10" s="69" t="s">
        <v>87</v>
      </c>
      <c r="E10" s="69" t="s">
        <v>8</v>
      </c>
      <c r="F10" s="69" t="s">
        <v>88</v>
      </c>
      <c r="G10" s="69" t="s">
        <v>17</v>
      </c>
      <c r="H10" s="69" t="s">
        <v>9</v>
      </c>
      <c r="I10" s="69" t="s">
        <v>14</v>
      </c>
      <c r="J10" s="69" t="s">
        <v>89</v>
      </c>
      <c r="K10" s="69" t="s">
        <v>90</v>
      </c>
      <c r="L10" s="69" t="s">
        <v>5</v>
      </c>
      <c r="M10" s="69" t="s">
        <v>6</v>
      </c>
      <c r="N10" s="69" t="s">
        <v>18</v>
      </c>
      <c r="O10" s="69" t="s">
        <v>91</v>
      </c>
      <c r="P10" s="70" t="s">
        <v>80</v>
      </c>
    </row>
    <row r="11" spans="1:20" ht="17.25" customHeight="1" x14ac:dyDescent="0.25">
      <c r="A11" s="71" t="s">
        <v>193</v>
      </c>
      <c r="B11" s="81" t="s">
        <v>74</v>
      </c>
      <c r="C11" s="72" t="s">
        <v>26</v>
      </c>
      <c r="D11" s="72" t="s">
        <v>26</v>
      </c>
      <c r="E11" s="72" t="s">
        <v>96</v>
      </c>
      <c r="F11" s="72" t="s">
        <v>23</v>
      </c>
      <c r="G11" s="72" t="s">
        <v>24</v>
      </c>
      <c r="H11" s="72" t="s">
        <v>97</v>
      </c>
      <c r="I11" s="72" t="s">
        <v>98</v>
      </c>
      <c r="J11" s="72" t="s">
        <v>99</v>
      </c>
      <c r="K11" s="72" t="s">
        <v>19</v>
      </c>
      <c r="L11" s="71">
        <v>3</v>
      </c>
      <c r="M11" s="71">
        <v>616</v>
      </c>
      <c r="N11" s="72" t="s">
        <v>194</v>
      </c>
      <c r="O11" s="71" t="s">
        <v>190</v>
      </c>
      <c r="P11" s="72"/>
      <c r="Q11">
        <f t="shared" ref="Q11:Q30" si="0">IF(N11="",0,1)</f>
        <v>0</v>
      </c>
      <c r="R11">
        <f t="shared" ref="R11:R30" si="1">IF(N11="",0,"1")</f>
        <v>0</v>
      </c>
    </row>
    <row r="12" spans="1:20" ht="17.25" customHeight="1" x14ac:dyDescent="0.25">
      <c r="A12" s="71" t="s">
        <v>195</v>
      </c>
      <c r="B12" s="81" t="s">
        <v>74</v>
      </c>
      <c r="C12" s="72" t="s">
        <v>26</v>
      </c>
      <c r="D12" s="72" t="s">
        <v>26</v>
      </c>
      <c r="E12" s="72" t="s">
        <v>100</v>
      </c>
      <c r="F12" s="72" t="s">
        <v>23</v>
      </c>
      <c r="G12" s="72" t="s">
        <v>25</v>
      </c>
      <c r="H12" s="72" t="s">
        <v>25</v>
      </c>
      <c r="I12" s="72" t="s">
        <v>101</v>
      </c>
      <c r="J12" s="72" t="s">
        <v>102</v>
      </c>
      <c r="K12" s="72" t="s">
        <v>103</v>
      </c>
      <c r="L12" s="71">
        <v>2</v>
      </c>
      <c r="M12" s="71">
        <v>327</v>
      </c>
      <c r="N12" s="72" t="s">
        <v>104</v>
      </c>
      <c r="O12" s="71" t="s">
        <v>190</v>
      </c>
      <c r="P12" s="72"/>
      <c r="Q12">
        <f t="shared" si="0"/>
        <v>1</v>
      </c>
      <c r="R12" t="str">
        <f t="shared" si="1"/>
        <v>1</v>
      </c>
    </row>
    <row r="13" spans="1:20" ht="17.25" customHeight="1" x14ac:dyDescent="0.25">
      <c r="A13" s="71" t="s">
        <v>196</v>
      </c>
      <c r="B13" s="81" t="s">
        <v>74</v>
      </c>
      <c r="C13" s="72" t="s">
        <v>26</v>
      </c>
      <c r="D13" s="72" t="s">
        <v>26</v>
      </c>
      <c r="E13" s="72" t="s">
        <v>100</v>
      </c>
      <c r="F13" s="72" t="s">
        <v>23</v>
      </c>
      <c r="G13" s="72" t="s">
        <v>25</v>
      </c>
      <c r="H13" s="72" t="s">
        <v>25</v>
      </c>
      <c r="I13" s="72" t="s">
        <v>105</v>
      </c>
      <c r="J13" s="72" t="s">
        <v>106</v>
      </c>
      <c r="K13" s="72" t="s">
        <v>107</v>
      </c>
      <c r="L13" s="71">
        <v>3</v>
      </c>
      <c r="M13" s="71">
        <v>633</v>
      </c>
      <c r="N13" s="72" t="s">
        <v>194</v>
      </c>
      <c r="O13" s="71" t="s">
        <v>190</v>
      </c>
      <c r="P13" s="72"/>
      <c r="Q13">
        <f t="shared" si="0"/>
        <v>0</v>
      </c>
      <c r="R13">
        <f t="shared" si="1"/>
        <v>0</v>
      </c>
      <c r="T13" s="73"/>
    </row>
    <row r="14" spans="1:20" ht="17.25" customHeight="1" x14ac:dyDescent="0.25">
      <c r="A14" s="71" t="s">
        <v>197</v>
      </c>
      <c r="B14" s="81" t="s">
        <v>74</v>
      </c>
      <c r="C14" s="72" t="s">
        <v>26</v>
      </c>
      <c r="D14" s="72" t="s">
        <v>26</v>
      </c>
      <c r="E14" s="72" t="s">
        <v>100</v>
      </c>
      <c r="F14" s="72" t="s">
        <v>23</v>
      </c>
      <c r="G14" s="72" t="s">
        <v>25</v>
      </c>
      <c r="H14" s="72" t="s">
        <v>25</v>
      </c>
      <c r="I14" s="72" t="s">
        <v>108</v>
      </c>
      <c r="J14" s="72" t="s">
        <v>109</v>
      </c>
      <c r="K14" s="72" t="s">
        <v>110</v>
      </c>
      <c r="L14" s="71">
        <v>9</v>
      </c>
      <c r="M14" s="71">
        <v>2352</v>
      </c>
      <c r="N14" s="72" t="s">
        <v>194</v>
      </c>
      <c r="O14" s="71" t="s">
        <v>190</v>
      </c>
      <c r="P14" s="72"/>
      <c r="Q14">
        <f t="shared" si="0"/>
        <v>0</v>
      </c>
      <c r="R14">
        <f t="shared" si="1"/>
        <v>0</v>
      </c>
    </row>
    <row r="15" spans="1:20" ht="17.25" customHeight="1" x14ac:dyDescent="0.25">
      <c r="A15" s="71" t="s">
        <v>198</v>
      </c>
      <c r="B15" s="81" t="s">
        <v>74</v>
      </c>
      <c r="C15" s="72" t="s">
        <v>26</v>
      </c>
      <c r="D15" s="72" t="s">
        <v>26</v>
      </c>
      <c r="E15" s="72" t="s">
        <v>111</v>
      </c>
      <c r="F15" s="72" t="s">
        <v>26</v>
      </c>
      <c r="G15" s="72" t="s">
        <v>112</v>
      </c>
      <c r="H15" s="72" t="s">
        <v>113</v>
      </c>
      <c r="I15" s="72" t="s">
        <v>114</v>
      </c>
      <c r="J15" s="72" t="s">
        <v>115</v>
      </c>
      <c r="K15" s="72" t="s">
        <v>116</v>
      </c>
      <c r="L15" s="71">
        <v>4</v>
      </c>
      <c r="M15" s="71">
        <v>1058</v>
      </c>
      <c r="N15" s="72" t="s">
        <v>194</v>
      </c>
      <c r="O15" s="71" t="s">
        <v>190</v>
      </c>
      <c r="P15" s="72"/>
      <c r="Q15">
        <f t="shared" si="0"/>
        <v>0</v>
      </c>
      <c r="R15">
        <f t="shared" si="1"/>
        <v>0</v>
      </c>
    </row>
    <row r="16" spans="1:20" ht="17.25" customHeight="1" x14ac:dyDescent="0.25">
      <c r="A16" s="71" t="s">
        <v>199</v>
      </c>
      <c r="B16" s="81" t="s">
        <v>75</v>
      </c>
      <c r="C16" s="72" t="s">
        <v>32</v>
      </c>
      <c r="D16" s="72" t="s">
        <v>32</v>
      </c>
      <c r="E16" s="72" t="s">
        <v>117</v>
      </c>
      <c r="F16" s="72" t="s">
        <v>27</v>
      </c>
      <c r="G16" s="72" t="s">
        <v>28</v>
      </c>
      <c r="H16" s="72" t="s">
        <v>118</v>
      </c>
      <c r="I16" s="72" t="s">
        <v>119</v>
      </c>
      <c r="J16" s="72" t="s">
        <v>120</v>
      </c>
      <c r="K16" s="72" t="s">
        <v>121</v>
      </c>
      <c r="L16" s="71">
        <v>4</v>
      </c>
      <c r="M16" s="71">
        <v>1075</v>
      </c>
      <c r="N16" s="72" t="s">
        <v>194</v>
      </c>
      <c r="O16" s="71" t="s">
        <v>190</v>
      </c>
      <c r="P16" s="72" t="s">
        <v>48</v>
      </c>
      <c r="Q16">
        <f t="shared" si="0"/>
        <v>0</v>
      </c>
      <c r="R16">
        <f t="shared" si="1"/>
        <v>0</v>
      </c>
    </row>
    <row r="17" spans="1:18" ht="17.25" customHeight="1" x14ac:dyDescent="0.25">
      <c r="A17" s="71" t="s">
        <v>200</v>
      </c>
      <c r="B17" s="81" t="s">
        <v>75</v>
      </c>
      <c r="C17" s="72" t="s">
        <v>32</v>
      </c>
      <c r="D17" s="72" t="s">
        <v>32</v>
      </c>
      <c r="E17" s="72" t="s">
        <v>117</v>
      </c>
      <c r="F17" s="72" t="s">
        <v>27</v>
      </c>
      <c r="G17" s="72" t="s">
        <v>28</v>
      </c>
      <c r="H17" s="72" t="s">
        <v>118</v>
      </c>
      <c r="I17" s="72" t="s">
        <v>122</v>
      </c>
      <c r="J17" s="72" t="s">
        <v>123</v>
      </c>
      <c r="K17" s="72" t="s">
        <v>124</v>
      </c>
      <c r="L17" s="71">
        <v>1</v>
      </c>
      <c r="M17" s="71">
        <v>278</v>
      </c>
      <c r="N17" s="72" t="s">
        <v>194</v>
      </c>
      <c r="O17" s="71" t="s">
        <v>190</v>
      </c>
      <c r="P17" s="72" t="s">
        <v>48</v>
      </c>
      <c r="Q17">
        <f t="shared" si="0"/>
        <v>0</v>
      </c>
      <c r="R17">
        <f t="shared" si="1"/>
        <v>0</v>
      </c>
    </row>
    <row r="18" spans="1:18" ht="17.25" customHeight="1" x14ac:dyDescent="0.25">
      <c r="A18" s="71" t="s">
        <v>201</v>
      </c>
      <c r="B18" s="81" t="s">
        <v>75</v>
      </c>
      <c r="C18" s="72" t="s">
        <v>32</v>
      </c>
      <c r="D18" s="72" t="s">
        <v>32</v>
      </c>
      <c r="E18" s="72" t="s">
        <v>145</v>
      </c>
      <c r="F18" s="72" t="s">
        <v>31</v>
      </c>
      <c r="G18" s="72" t="s">
        <v>32</v>
      </c>
      <c r="H18" s="72" t="s">
        <v>146</v>
      </c>
      <c r="I18" s="72" t="s">
        <v>147</v>
      </c>
      <c r="J18" s="72" t="s">
        <v>148</v>
      </c>
      <c r="K18" s="72" t="s">
        <v>149</v>
      </c>
      <c r="L18" s="71">
        <v>17</v>
      </c>
      <c r="M18" s="71">
        <v>4681</v>
      </c>
      <c r="N18" s="72" t="s">
        <v>194</v>
      </c>
      <c r="O18" s="71" t="s">
        <v>190</v>
      </c>
      <c r="P18" s="72"/>
      <c r="Q18">
        <f t="shared" si="0"/>
        <v>0</v>
      </c>
      <c r="R18">
        <f t="shared" si="1"/>
        <v>0</v>
      </c>
    </row>
    <row r="19" spans="1:18" ht="17.25" customHeight="1" x14ac:dyDescent="0.25">
      <c r="A19" s="71" t="s">
        <v>202</v>
      </c>
      <c r="B19" s="81" t="s">
        <v>75</v>
      </c>
      <c r="C19" s="72" t="s">
        <v>32</v>
      </c>
      <c r="D19" s="72" t="s">
        <v>32</v>
      </c>
      <c r="E19" s="72" t="s">
        <v>145</v>
      </c>
      <c r="F19" s="72" t="s">
        <v>31</v>
      </c>
      <c r="G19" s="72" t="s">
        <v>32</v>
      </c>
      <c r="H19" s="72" t="s">
        <v>146</v>
      </c>
      <c r="I19" s="72" t="s">
        <v>150</v>
      </c>
      <c r="J19" s="72" t="s">
        <v>151</v>
      </c>
      <c r="K19" s="72" t="s">
        <v>152</v>
      </c>
      <c r="L19" s="71">
        <v>11</v>
      </c>
      <c r="M19" s="71">
        <v>3202</v>
      </c>
      <c r="N19" s="72" t="s">
        <v>194</v>
      </c>
      <c r="O19" s="71" t="s">
        <v>190</v>
      </c>
      <c r="P19" s="72"/>
      <c r="Q19">
        <f t="shared" si="0"/>
        <v>0</v>
      </c>
      <c r="R19">
        <f t="shared" si="1"/>
        <v>0</v>
      </c>
    </row>
    <row r="20" spans="1:18" ht="17.25" customHeight="1" x14ac:dyDescent="0.25">
      <c r="A20" s="71" t="s">
        <v>203</v>
      </c>
      <c r="B20" s="81" t="s">
        <v>76</v>
      </c>
      <c r="C20" s="72" t="s">
        <v>20</v>
      </c>
      <c r="D20" s="72" t="s">
        <v>20</v>
      </c>
      <c r="E20" s="72" t="s">
        <v>92</v>
      </c>
      <c r="F20" s="72" t="s">
        <v>21</v>
      </c>
      <c r="G20" s="72" t="s">
        <v>20</v>
      </c>
      <c r="H20" s="72" t="s">
        <v>22</v>
      </c>
      <c r="I20" s="72" t="s">
        <v>93</v>
      </c>
      <c r="J20" s="72" t="s">
        <v>94</v>
      </c>
      <c r="K20" s="72" t="s">
        <v>95</v>
      </c>
      <c r="L20" s="71">
        <v>5</v>
      </c>
      <c r="M20" s="71">
        <v>1230</v>
      </c>
      <c r="N20" s="72" t="s">
        <v>194</v>
      </c>
      <c r="O20" s="71" t="s">
        <v>190</v>
      </c>
      <c r="P20" s="72"/>
      <c r="Q20">
        <f t="shared" si="0"/>
        <v>0</v>
      </c>
      <c r="R20">
        <f t="shared" si="1"/>
        <v>0</v>
      </c>
    </row>
    <row r="21" spans="1:18" ht="17.25" customHeight="1" x14ac:dyDescent="0.25">
      <c r="A21" s="71" t="s">
        <v>204</v>
      </c>
      <c r="B21" s="81" t="s">
        <v>76</v>
      </c>
      <c r="C21" s="72" t="s">
        <v>20</v>
      </c>
      <c r="D21" s="72" t="s">
        <v>20</v>
      </c>
      <c r="E21" s="72" t="s">
        <v>125</v>
      </c>
      <c r="F21" s="72" t="s">
        <v>126</v>
      </c>
      <c r="G21" s="72" t="s">
        <v>127</v>
      </c>
      <c r="H21" s="72" t="s">
        <v>128</v>
      </c>
      <c r="I21" s="72" t="s">
        <v>129</v>
      </c>
      <c r="J21" s="72" t="s">
        <v>130</v>
      </c>
      <c r="K21" s="72" t="s">
        <v>131</v>
      </c>
      <c r="L21" s="71">
        <v>4</v>
      </c>
      <c r="M21" s="71">
        <v>919</v>
      </c>
      <c r="N21" s="72" t="s">
        <v>194</v>
      </c>
      <c r="O21" s="71" t="s">
        <v>190</v>
      </c>
      <c r="P21" s="72"/>
      <c r="Q21">
        <f t="shared" si="0"/>
        <v>0</v>
      </c>
      <c r="R21">
        <f t="shared" si="1"/>
        <v>0</v>
      </c>
    </row>
    <row r="22" spans="1:18" ht="17.25" customHeight="1" x14ac:dyDescent="0.25">
      <c r="A22" s="71" t="s">
        <v>205</v>
      </c>
      <c r="B22" s="81" t="s">
        <v>76</v>
      </c>
      <c r="C22" s="72" t="s">
        <v>20</v>
      </c>
      <c r="D22" s="72" t="s">
        <v>20</v>
      </c>
      <c r="E22" s="72" t="s">
        <v>125</v>
      </c>
      <c r="F22" s="72" t="s">
        <v>126</v>
      </c>
      <c r="G22" s="72" t="s">
        <v>127</v>
      </c>
      <c r="H22" s="72" t="s">
        <v>128</v>
      </c>
      <c r="I22" s="72" t="s">
        <v>132</v>
      </c>
      <c r="J22" s="72" t="s">
        <v>133</v>
      </c>
      <c r="K22" s="72" t="s">
        <v>134</v>
      </c>
      <c r="L22" s="71">
        <v>2</v>
      </c>
      <c r="M22" s="71">
        <v>432</v>
      </c>
      <c r="N22" s="72" t="s">
        <v>135</v>
      </c>
      <c r="O22" s="71" t="s">
        <v>190</v>
      </c>
      <c r="P22" s="72"/>
      <c r="Q22">
        <f t="shared" si="0"/>
        <v>1</v>
      </c>
      <c r="R22" t="str">
        <f t="shared" si="1"/>
        <v>1</v>
      </c>
    </row>
    <row r="23" spans="1:18" ht="17.25" customHeight="1" x14ac:dyDescent="0.25">
      <c r="A23" s="71" t="s">
        <v>206</v>
      </c>
      <c r="B23" s="81" t="s">
        <v>76</v>
      </c>
      <c r="C23" s="72" t="s">
        <v>20</v>
      </c>
      <c r="D23" s="72" t="s">
        <v>20</v>
      </c>
      <c r="E23" s="72" t="s">
        <v>125</v>
      </c>
      <c r="F23" s="72" t="s">
        <v>126</v>
      </c>
      <c r="G23" s="72" t="s">
        <v>127</v>
      </c>
      <c r="H23" s="72" t="s">
        <v>128</v>
      </c>
      <c r="I23" s="72" t="s">
        <v>136</v>
      </c>
      <c r="J23" s="72" t="s">
        <v>137</v>
      </c>
      <c r="K23" s="72" t="s">
        <v>138</v>
      </c>
      <c r="L23" s="71">
        <v>2</v>
      </c>
      <c r="M23" s="71">
        <v>494</v>
      </c>
      <c r="N23" s="72" t="s">
        <v>139</v>
      </c>
      <c r="O23" s="71" t="s">
        <v>190</v>
      </c>
      <c r="P23" s="72"/>
      <c r="Q23">
        <f t="shared" si="0"/>
        <v>1</v>
      </c>
      <c r="R23" t="str">
        <f t="shared" si="1"/>
        <v>1</v>
      </c>
    </row>
    <row r="24" spans="1:18" ht="17.25" customHeight="1" x14ac:dyDescent="0.25">
      <c r="A24" s="71" t="s">
        <v>207</v>
      </c>
      <c r="B24" s="81" t="s">
        <v>77</v>
      </c>
      <c r="C24" s="72" t="s">
        <v>11</v>
      </c>
      <c r="D24" s="72" t="s">
        <v>11</v>
      </c>
      <c r="E24" s="72" t="s">
        <v>140</v>
      </c>
      <c r="F24" s="72" t="s">
        <v>29</v>
      </c>
      <c r="G24" s="72" t="s">
        <v>30</v>
      </c>
      <c r="H24" s="72" t="s">
        <v>141</v>
      </c>
      <c r="I24" s="72" t="s">
        <v>142</v>
      </c>
      <c r="J24" s="72" t="s">
        <v>143</v>
      </c>
      <c r="K24" s="72" t="s">
        <v>144</v>
      </c>
      <c r="L24" s="71">
        <v>11</v>
      </c>
      <c r="M24" s="71">
        <v>2970</v>
      </c>
      <c r="N24" s="72" t="s">
        <v>194</v>
      </c>
      <c r="O24" s="71" t="s">
        <v>190</v>
      </c>
      <c r="P24" s="72"/>
      <c r="Q24">
        <f t="shared" si="0"/>
        <v>0</v>
      </c>
      <c r="R24">
        <f t="shared" si="1"/>
        <v>0</v>
      </c>
    </row>
    <row r="25" spans="1:18" ht="17.25" customHeight="1" x14ac:dyDescent="0.25">
      <c r="A25" s="71" t="s">
        <v>208</v>
      </c>
      <c r="B25" s="81" t="s">
        <v>77</v>
      </c>
      <c r="C25" s="72" t="s">
        <v>11</v>
      </c>
      <c r="D25" s="72" t="s">
        <v>11</v>
      </c>
      <c r="E25" s="72" t="s">
        <v>158</v>
      </c>
      <c r="F25" s="72" t="s">
        <v>11</v>
      </c>
      <c r="G25" s="72" t="s">
        <v>34</v>
      </c>
      <c r="H25" s="72" t="s">
        <v>159</v>
      </c>
      <c r="I25" s="72" t="s">
        <v>160</v>
      </c>
      <c r="J25" s="72" t="s">
        <v>161</v>
      </c>
      <c r="K25" s="72" t="s">
        <v>162</v>
      </c>
      <c r="L25" s="71">
        <v>4</v>
      </c>
      <c r="M25" s="71">
        <v>886</v>
      </c>
      <c r="N25" s="72" t="s">
        <v>194</v>
      </c>
      <c r="O25" s="71" t="s">
        <v>190</v>
      </c>
      <c r="P25" s="72"/>
      <c r="Q25">
        <f t="shared" si="0"/>
        <v>0</v>
      </c>
      <c r="R25">
        <f t="shared" si="1"/>
        <v>0</v>
      </c>
    </row>
    <row r="26" spans="1:18" ht="17.25" customHeight="1" x14ac:dyDescent="0.25">
      <c r="A26" s="71" t="s">
        <v>209</v>
      </c>
      <c r="B26" s="81" t="s">
        <v>77</v>
      </c>
      <c r="C26" s="72" t="s">
        <v>11</v>
      </c>
      <c r="D26" s="72" t="s">
        <v>11</v>
      </c>
      <c r="E26" s="72" t="s">
        <v>153</v>
      </c>
      <c r="F26" s="72" t="s">
        <v>11</v>
      </c>
      <c r="G26" s="72" t="s">
        <v>33</v>
      </c>
      <c r="H26" s="72" t="s">
        <v>154</v>
      </c>
      <c r="I26" s="72" t="s">
        <v>155</v>
      </c>
      <c r="J26" s="72" t="s">
        <v>156</v>
      </c>
      <c r="K26" s="72" t="s">
        <v>157</v>
      </c>
      <c r="L26" s="71">
        <v>3</v>
      </c>
      <c r="M26" s="71">
        <v>655</v>
      </c>
      <c r="N26" s="72" t="s">
        <v>194</v>
      </c>
      <c r="O26" s="71" t="s">
        <v>190</v>
      </c>
      <c r="P26" s="72"/>
      <c r="Q26">
        <f t="shared" si="0"/>
        <v>0</v>
      </c>
      <c r="R26">
        <f t="shared" si="1"/>
        <v>0</v>
      </c>
    </row>
    <row r="27" spans="1:18" ht="17.25" customHeight="1" x14ac:dyDescent="0.25">
      <c r="A27" s="71" t="s">
        <v>210</v>
      </c>
      <c r="B27" s="81" t="s">
        <v>78</v>
      </c>
      <c r="C27" s="72" t="s">
        <v>35</v>
      </c>
      <c r="D27" s="72" t="s">
        <v>35</v>
      </c>
      <c r="E27" s="72" t="s">
        <v>163</v>
      </c>
      <c r="F27" s="72" t="s">
        <v>35</v>
      </c>
      <c r="G27" s="72" t="s">
        <v>36</v>
      </c>
      <c r="H27" s="72" t="s">
        <v>164</v>
      </c>
      <c r="I27" s="72" t="s">
        <v>165</v>
      </c>
      <c r="J27" s="72" t="s">
        <v>166</v>
      </c>
      <c r="K27" s="72" t="s">
        <v>167</v>
      </c>
      <c r="L27" s="71">
        <v>4</v>
      </c>
      <c r="M27" s="71">
        <v>1124</v>
      </c>
      <c r="N27" s="72" t="s">
        <v>194</v>
      </c>
      <c r="O27" s="71" t="s">
        <v>190</v>
      </c>
      <c r="P27" s="72"/>
      <c r="Q27">
        <f t="shared" si="0"/>
        <v>0</v>
      </c>
      <c r="R27">
        <f t="shared" si="1"/>
        <v>0</v>
      </c>
    </row>
    <row r="28" spans="1:18" ht="17.25" customHeight="1" x14ac:dyDescent="0.25">
      <c r="A28" s="71" t="s">
        <v>211</v>
      </c>
      <c r="B28" s="81" t="s">
        <v>79</v>
      </c>
      <c r="C28" s="72" t="s">
        <v>38</v>
      </c>
      <c r="D28" s="72" t="s">
        <v>38</v>
      </c>
      <c r="E28" s="72" t="s">
        <v>168</v>
      </c>
      <c r="F28" s="72" t="s">
        <v>37</v>
      </c>
      <c r="G28" s="72" t="s">
        <v>169</v>
      </c>
      <c r="H28" s="72" t="s">
        <v>170</v>
      </c>
      <c r="I28" s="72" t="s">
        <v>171</v>
      </c>
      <c r="J28" s="72" t="s">
        <v>172</v>
      </c>
      <c r="K28" s="72" t="s">
        <v>173</v>
      </c>
      <c r="L28" s="71">
        <v>4</v>
      </c>
      <c r="M28" s="71">
        <v>979</v>
      </c>
      <c r="N28" s="72" t="s">
        <v>194</v>
      </c>
      <c r="O28" s="71" t="s">
        <v>190</v>
      </c>
      <c r="P28" s="72"/>
      <c r="Q28">
        <f t="shared" si="0"/>
        <v>0</v>
      </c>
      <c r="R28">
        <f t="shared" si="1"/>
        <v>0</v>
      </c>
    </row>
    <row r="29" spans="1:18" ht="17.25" customHeight="1" x14ac:dyDescent="0.25">
      <c r="A29" s="71" t="s">
        <v>212</v>
      </c>
      <c r="B29" s="81" t="s">
        <v>79</v>
      </c>
      <c r="C29" s="72" t="s">
        <v>38</v>
      </c>
      <c r="D29" s="72" t="s">
        <v>38</v>
      </c>
      <c r="E29" s="72" t="s">
        <v>39</v>
      </c>
      <c r="F29" s="72" t="s">
        <v>38</v>
      </c>
      <c r="G29" s="72" t="s">
        <v>38</v>
      </c>
      <c r="H29" s="72" t="s">
        <v>40</v>
      </c>
      <c r="I29" s="72" t="s">
        <v>41</v>
      </c>
      <c r="J29" s="72" t="s">
        <v>42</v>
      </c>
      <c r="K29" s="72" t="s">
        <v>174</v>
      </c>
      <c r="L29" s="71">
        <v>6</v>
      </c>
      <c r="M29" s="71">
        <v>1670</v>
      </c>
      <c r="N29" s="72" t="s">
        <v>194</v>
      </c>
      <c r="O29" s="71" t="s">
        <v>190</v>
      </c>
      <c r="P29" s="72"/>
      <c r="Q29">
        <f t="shared" si="0"/>
        <v>0</v>
      </c>
      <c r="R29">
        <f t="shared" si="1"/>
        <v>0</v>
      </c>
    </row>
    <row r="30" spans="1:18" ht="17.25" customHeight="1" x14ac:dyDescent="0.25">
      <c r="A30" s="71" t="s">
        <v>213</v>
      </c>
      <c r="B30" s="81" t="s">
        <v>79</v>
      </c>
      <c r="C30" s="72" t="s">
        <v>38</v>
      </c>
      <c r="D30" s="72" t="s">
        <v>38</v>
      </c>
      <c r="E30" s="72" t="s">
        <v>39</v>
      </c>
      <c r="F30" s="72" t="s">
        <v>38</v>
      </c>
      <c r="G30" s="72" t="s">
        <v>38</v>
      </c>
      <c r="H30" s="72" t="s">
        <v>40</v>
      </c>
      <c r="I30" s="72" t="s">
        <v>71</v>
      </c>
      <c r="J30" s="72" t="s">
        <v>72</v>
      </c>
      <c r="K30" s="72" t="s">
        <v>175</v>
      </c>
      <c r="L30" s="71">
        <v>2</v>
      </c>
      <c r="M30" s="71">
        <v>501</v>
      </c>
      <c r="N30" s="72" t="s">
        <v>73</v>
      </c>
      <c r="O30" s="71" t="s">
        <v>190</v>
      </c>
      <c r="P30" s="72"/>
      <c r="Q30">
        <f t="shared" si="0"/>
        <v>1</v>
      </c>
      <c r="R30" t="str">
        <f t="shared" si="1"/>
        <v>1</v>
      </c>
    </row>
    <row r="31" spans="1:18" ht="11.25" customHeight="1" x14ac:dyDescent="0.25">
      <c r="A31" s="44"/>
      <c r="B31" s="38"/>
      <c r="C31" s="39"/>
      <c r="D31" s="39"/>
      <c r="E31" s="40"/>
      <c r="F31" s="45"/>
      <c r="G31" s="45"/>
      <c r="H31" s="45"/>
      <c r="I31" s="38"/>
      <c r="J31" s="39"/>
      <c r="K31" s="39"/>
      <c r="L31" s="39"/>
      <c r="M31" s="40"/>
      <c r="N31" s="41"/>
      <c r="O31" s="42"/>
      <c r="P31" s="43"/>
    </row>
    <row r="32" spans="1:18" ht="11.25" customHeight="1" thickBot="1" x14ac:dyDescent="0.3">
      <c r="A32" s="44"/>
      <c r="B32" s="38"/>
      <c r="C32" s="39"/>
      <c r="D32" s="39"/>
      <c r="E32" s="40"/>
      <c r="F32" s="45"/>
      <c r="G32" s="45"/>
      <c r="H32" s="45"/>
      <c r="I32" s="38"/>
      <c r="J32" s="39"/>
      <c r="K32" s="39"/>
      <c r="L32" s="39"/>
      <c r="M32" s="40"/>
      <c r="N32" s="41"/>
      <c r="O32" s="42"/>
      <c r="P32" s="43"/>
    </row>
    <row r="33" spans="1:16" ht="15.75" thickBot="1" x14ac:dyDescent="0.3">
      <c r="A33" s="114" t="s">
        <v>7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6"/>
      <c r="L33" s="57">
        <f>SUM(L11:L30)</f>
        <v>101</v>
      </c>
      <c r="M33" s="58">
        <f>SUM(M11:M30)</f>
        <v>26082</v>
      </c>
      <c r="N33" s="59"/>
      <c r="O33" s="59"/>
      <c r="P33" s="59"/>
    </row>
    <row r="34" spans="1:16" x14ac:dyDescent="0.25">
      <c r="A34" s="15" t="s">
        <v>49</v>
      </c>
      <c r="B34" s="46"/>
      <c r="C34" s="15"/>
      <c r="D34" s="15"/>
      <c r="E34" s="15"/>
      <c r="F34" s="15"/>
      <c r="G34" s="15"/>
      <c r="H34" s="15"/>
      <c r="I34" s="46"/>
      <c r="J34" s="15"/>
      <c r="K34" s="15"/>
      <c r="L34" s="15"/>
      <c r="M34" s="15"/>
      <c r="N34" s="15"/>
      <c r="O34" s="15"/>
      <c r="P34" s="15"/>
    </row>
  </sheetData>
  <sortState ref="A11:R30">
    <sortCondition ref="B11"/>
  </sortState>
  <mergeCells count="5">
    <mergeCell ref="A33:K33"/>
    <mergeCell ref="A8:P8"/>
    <mergeCell ref="A7:P7"/>
    <mergeCell ref="A6:P6"/>
    <mergeCell ref="A5:P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40" fitToHeight="10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8"/>
  <sheetViews>
    <sheetView zoomScale="85" zoomScaleNormal="85" workbookViewId="0">
      <selection activeCell="E8" sqref="E8"/>
    </sheetView>
  </sheetViews>
  <sheetFormatPr baseColWidth="10" defaultRowHeight="15" x14ac:dyDescent="0.25"/>
  <cols>
    <col min="1" max="1" width="6.85546875" customWidth="1"/>
    <col min="2" max="2" width="14.5703125" customWidth="1"/>
    <col min="3" max="3" width="12.85546875" customWidth="1"/>
    <col min="4" max="4" width="20.42578125" customWidth="1"/>
    <col min="5" max="5" width="67.7109375" customWidth="1"/>
    <col min="6" max="6" width="15.85546875" customWidth="1"/>
    <col min="7" max="7" width="14.85546875" customWidth="1"/>
    <col min="8" max="8" width="35.140625" customWidth="1"/>
    <col min="9" max="9" width="17.42578125" customWidth="1"/>
    <col min="10" max="10" width="19.140625" customWidth="1"/>
  </cols>
  <sheetData>
    <row r="3" spans="2:9" ht="18.75" x14ac:dyDescent="0.25">
      <c r="B3" s="118" t="s">
        <v>61</v>
      </c>
      <c r="C3" s="118"/>
      <c r="D3" s="118"/>
      <c r="E3" s="118"/>
      <c r="F3" s="118"/>
      <c r="G3" s="118"/>
      <c r="H3" s="118"/>
      <c r="I3" s="118"/>
    </row>
    <row r="4" spans="2:9" ht="25.5" x14ac:dyDescent="0.25">
      <c r="B4" s="49" t="s">
        <v>69</v>
      </c>
      <c r="C4" s="49" t="s">
        <v>62</v>
      </c>
      <c r="D4" s="49" t="s">
        <v>63</v>
      </c>
      <c r="E4" s="49" t="s">
        <v>64</v>
      </c>
      <c r="F4" s="49" t="s">
        <v>65</v>
      </c>
      <c r="G4" s="49" t="s">
        <v>66</v>
      </c>
      <c r="H4" s="49" t="s">
        <v>67</v>
      </c>
      <c r="I4" s="49" t="s">
        <v>68</v>
      </c>
    </row>
    <row r="5" spans="2:9" ht="55.5" customHeight="1" x14ac:dyDescent="0.25">
      <c r="B5" s="56" t="s">
        <v>86</v>
      </c>
      <c r="C5" s="51">
        <v>43972</v>
      </c>
      <c r="D5" s="66" t="s">
        <v>81</v>
      </c>
      <c r="E5" s="52" t="s">
        <v>188</v>
      </c>
      <c r="F5" s="66" t="s">
        <v>82</v>
      </c>
      <c r="G5" s="66" t="s">
        <v>83</v>
      </c>
      <c r="H5" s="67" t="s">
        <v>84</v>
      </c>
      <c r="I5" s="66" t="s">
        <v>85</v>
      </c>
    </row>
    <row r="6" spans="2:9" ht="130.5" customHeight="1" x14ac:dyDescent="0.25">
      <c r="B6" s="56" t="s">
        <v>74</v>
      </c>
      <c r="C6" s="51">
        <v>44315</v>
      </c>
      <c r="D6" s="66" t="s">
        <v>81</v>
      </c>
      <c r="E6" s="52" t="s">
        <v>189</v>
      </c>
      <c r="F6" s="66" t="s">
        <v>82</v>
      </c>
      <c r="G6" s="66" t="s">
        <v>83</v>
      </c>
      <c r="H6" s="67" t="s">
        <v>84</v>
      </c>
      <c r="I6" s="66" t="s">
        <v>85</v>
      </c>
    </row>
    <row r="7" spans="2:9" ht="78" customHeight="1" x14ac:dyDescent="0.25">
      <c r="B7" s="56" t="s">
        <v>75</v>
      </c>
      <c r="C7" s="51">
        <v>44404</v>
      </c>
      <c r="D7" s="66" t="s">
        <v>215</v>
      </c>
      <c r="E7" s="82" t="s">
        <v>216</v>
      </c>
      <c r="F7" s="66" t="s">
        <v>82</v>
      </c>
      <c r="G7" s="66" t="s">
        <v>83</v>
      </c>
      <c r="H7" s="67" t="s">
        <v>84</v>
      </c>
      <c r="I7" s="66" t="s">
        <v>85</v>
      </c>
    </row>
    <row r="8" spans="2:9" ht="88.5" customHeight="1" x14ac:dyDescent="0.25">
      <c r="B8" s="50"/>
      <c r="C8" s="51"/>
      <c r="D8" s="50"/>
      <c r="E8" s="52"/>
      <c r="F8" s="50"/>
      <c r="G8" s="52"/>
      <c r="H8" s="50"/>
      <c r="I8" s="50"/>
    </row>
  </sheetData>
  <mergeCells count="1">
    <mergeCell ref="B3:I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335D5A5C55DAD47818807153683EE47" ma:contentTypeVersion="2" ma:contentTypeDescription="Crear nuevo documento." ma:contentTypeScope="" ma:versionID="553f6677439e179ba855aedc94183294">
  <xsd:schema xmlns:xsd="http://www.w3.org/2001/XMLSchema" xmlns:xs="http://www.w3.org/2001/XMLSchema" xmlns:p="http://schemas.microsoft.com/office/2006/metadata/properties" xmlns:ns2="4d51b7d9-7587-4f2f-b782-2e1e65d5f389" targetNamespace="http://schemas.microsoft.com/office/2006/metadata/properties" ma:root="true" ma:fieldsID="ff2e9c0733dd6a1f400cee015ab90ef2" ns2:_="">
    <xsd:import namespace="4d51b7d9-7587-4f2f-b782-2e1e65d5f38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1b7d9-7587-4f2f-b782-2e1e65d5f38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30F363-AB4A-4931-B4BE-925CFA65C569}">
  <ds:schemaRefs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4d51b7d9-7587-4f2f-b782-2e1e65d5f389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4A64162-4536-4822-8B0A-62A0E7DFE2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4D4DD5-E3A7-45CE-B330-2273A0695E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1b7d9-7587-4f2f-b782-2e1e65d5f3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Ficha técnica</vt:lpstr>
      <vt:lpstr>ODPE</vt:lpstr>
      <vt:lpstr>DISTRITO</vt:lpstr>
      <vt:lpstr>LOCAL</vt:lpstr>
      <vt:lpstr>Control de Cambios</vt:lpstr>
      <vt:lpstr>'Ficha técnica'!Área_de_impresión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Milagros Uipan</dc:creator>
  <cp:lastModifiedBy>GeotecSystem</cp:lastModifiedBy>
  <cp:lastPrinted>2021-07-27T23:32:58Z</cp:lastPrinted>
  <dcterms:created xsi:type="dcterms:W3CDTF">2012-08-29T21:02:20Z</dcterms:created>
  <dcterms:modified xsi:type="dcterms:W3CDTF">2021-07-30T23:31:22Z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0x010100A335D5A5C55DAD47818807153683EE47</vt:lpwstr>
  </property>
</Properties>
</file>