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munm\ons-work\projects\precon\test\test_data\"/>
    </mc:Choice>
  </mc:AlternateContent>
  <xr:revisionPtr revIDLastSave="0" documentId="13_ncr:1_{9E34D737-DC6C-4677-A766-A49999722753}" xr6:coauthVersionLast="45" xr6:coauthVersionMax="45" xr10:uidLastSave="{00000000-0000-0000-0000-000000000000}"/>
  <bookViews>
    <workbookView xWindow="12" yWindow="0" windowWidth="23016" windowHeight="12240" activeTab="3" xr2:uid="{7F572383-CE30-4F5C-99F5-E2F6A32D712B}"/>
  </bookViews>
  <sheets>
    <sheet name="Index Generator" sheetId="4" r:id="rId1"/>
    <sheet name="chain_inputs" sheetId="1" r:id="rId2"/>
    <sheet name="unchain_inputs" sheetId="13" r:id="rId3"/>
    <sheet name="aggregate_up_hierarchy" sheetId="14" r:id="rId4"/>
    <sheet name="aggregate_inputs" sheetId="5" r:id="rId5"/>
    <sheet name="set_ref_inputs" sheetId="6" r:id="rId6"/>
    <sheet name="jan_adjustment_inputs" sheetId="7" r:id="rId7"/>
    <sheet name="contributions_inputs" sheetId="2" r:id="rId8"/>
    <sheet name="set_range_inputs" sheetId="3" r:id="rId9"/>
    <sheet name="prices_to_index_inputs" sheetId="8" r:id="rId10"/>
    <sheet name="full_index_inputs" sheetId="9" r:id="rId11"/>
    <sheet name="reduce_cols_inputs" sheetId="11" r:id="rId12"/>
    <sheet name="get_pub_stats_inputs" sheetId="1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2" i="14" l="1"/>
  <c r="B63" i="14"/>
  <c r="B64" i="14"/>
  <c r="B65" i="14"/>
  <c r="B66" i="14"/>
  <c r="B61" i="14"/>
  <c r="B51" i="14"/>
  <c r="C51" i="14"/>
  <c r="D51" i="14"/>
  <c r="E51" i="14"/>
  <c r="F51" i="14"/>
  <c r="G51" i="14"/>
  <c r="H51" i="14"/>
  <c r="B52" i="14"/>
  <c r="C52" i="14"/>
  <c r="D52" i="14"/>
  <c r="E52" i="14"/>
  <c r="F52" i="14"/>
  <c r="G52" i="14"/>
  <c r="H52" i="14"/>
  <c r="B53" i="14"/>
  <c r="C53" i="14"/>
  <c r="D53" i="14"/>
  <c r="E53" i="14"/>
  <c r="F53" i="14"/>
  <c r="G53" i="14"/>
  <c r="H53" i="14"/>
  <c r="B54" i="14"/>
  <c r="C54" i="14"/>
  <c r="D54" i="14"/>
  <c r="E54" i="14"/>
  <c r="F54" i="14"/>
  <c r="G54" i="14"/>
  <c r="H54" i="14"/>
  <c r="B55" i="14"/>
  <c r="C55" i="14"/>
  <c r="D55" i="14"/>
  <c r="E55" i="14"/>
  <c r="F55" i="14"/>
  <c r="G55" i="14"/>
  <c r="H55" i="14"/>
  <c r="C50" i="14"/>
  <c r="D50" i="14"/>
  <c r="E50" i="14"/>
  <c r="F50" i="14"/>
  <c r="G50" i="14"/>
  <c r="H50" i="14"/>
  <c r="B50" i="14"/>
  <c r="L39" i="14"/>
  <c r="L40" i="14"/>
  <c r="L41" i="14"/>
  <c r="L42" i="14"/>
  <c r="L43" i="14"/>
  <c r="L38" i="14"/>
  <c r="B38" i="14"/>
  <c r="L5" i="14" s="1"/>
  <c r="L28" i="14"/>
  <c r="M28" i="14"/>
  <c r="N28" i="14"/>
  <c r="L29" i="14"/>
  <c r="M29" i="14"/>
  <c r="N29" i="14"/>
  <c r="L30" i="14"/>
  <c r="M30" i="14"/>
  <c r="N30" i="14"/>
  <c r="L31" i="14"/>
  <c r="M31" i="14"/>
  <c r="N31" i="14"/>
  <c r="L32" i="14"/>
  <c r="M32" i="14"/>
  <c r="N32" i="14"/>
  <c r="M27" i="14"/>
  <c r="N27" i="14"/>
  <c r="L27" i="14"/>
  <c r="N17" i="14"/>
  <c r="N18" i="14"/>
  <c r="N19" i="14"/>
  <c r="N20" i="14"/>
  <c r="N21" i="14"/>
  <c r="N16" i="14"/>
  <c r="M17" i="14"/>
  <c r="M18" i="14"/>
  <c r="M19" i="14"/>
  <c r="M20" i="14"/>
  <c r="M21" i="14"/>
  <c r="M16" i="14"/>
  <c r="L17" i="14"/>
  <c r="L18" i="14"/>
  <c r="L19" i="14"/>
  <c r="L20" i="14"/>
  <c r="L21" i="14"/>
  <c r="L16" i="14"/>
  <c r="L6" i="14"/>
  <c r="M6" i="14"/>
  <c r="N6" i="14"/>
  <c r="L7" i="14"/>
  <c r="M7" i="14"/>
  <c r="N7" i="14"/>
  <c r="L8" i="14"/>
  <c r="M8" i="14"/>
  <c r="N8" i="14"/>
  <c r="L9" i="14"/>
  <c r="M9" i="14"/>
  <c r="N9" i="14"/>
  <c r="L10" i="14"/>
  <c r="M10" i="14"/>
  <c r="N10" i="14"/>
  <c r="M5" i="14"/>
  <c r="N5" i="14"/>
  <c r="D39" i="14"/>
  <c r="D40" i="14"/>
  <c r="D41" i="14"/>
  <c r="D42" i="14"/>
  <c r="D43" i="14"/>
  <c r="D38" i="14"/>
  <c r="C39" i="14"/>
  <c r="C40" i="14"/>
  <c r="C41" i="14"/>
  <c r="C42" i="14"/>
  <c r="C43" i="14"/>
  <c r="C38" i="14"/>
  <c r="G28" i="14"/>
  <c r="H28" i="14"/>
  <c r="G29" i="14"/>
  <c r="H29" i="14"/>
  <c r="G30" i="14"/>
  <c r="H30" i="14"/>
  <c r="G31" i="14"/>
  <c r="H31" i="14"/>
  <c r="G32" i="14"/>
  <c r="H32" i="14"/>
  <c r="H27" i="14"/>
  <c r="G27" i="14"/>
  <c r="E28" i="14"/>
  <c r="F28" i="14"/>
  <c r="E29" i="14"/>
  <c r="F29" i="14"/>
  <c r="E30" i="14"/>
  <c r="F30" i="14"/>
  <c r="E31" i="14"/>
  <c r="F31" i="14"/>
  <c r="E32" i="14"/>
  <c r="F32" i="14"/>
  <c r="F27" i="14"/>
  <c r="E27" i="14"/>
  <c r="C27" i="14"/>
  <c r="D27" i="14"/>
  <c r="C28" i="14"/>
  <c r="D28" i="14"/>
  <c r="B39" i="14" s="1"/>
  <c r="C29" i="14"/>
  <c r="D29" i="14"/>
  <c r="C30" i="14"/>
  <c r="D30" i="14"/>
  <c r="C31" i="14"/>
  <c r="D31" i="14"/>
  <c r="C32" i="14"/>
  <c r="D32" i="14"/>
  <c r="B43" i="14" s="1"/>
  <c r="B28" i="14"/>
  <c r="B29" i="14"/>
  <c r="B30" i="14"/>
  <c r="B31" i="14"/>
  <c r="B42" i="14" s="1"/>
  <c r="B32" i="14"/>
  <c r="B27" i="14"/>
  <c r="B40" i="14"/>
  <c r="B41" i="14" l="1"/>
  <c r="L42" i="5" l="1"/>
  <c r="L4" i="5"/>
  <c r="M4" i="5"/>
  <c r="N4" i="5"/>
  <c r="L5" i="5"/>
  <c r="M5" i="5"/>
  <c r="N5" i="5"/>
  <c r="L6" i="5"/>
  <c r="M6" i="5"/>
  <c r="N6" i="5"/>
  <c r="L7" i="5"/>
  <c r="M7" i="5"/>
  <c r="N7" i="5"/>
  <c r="L8" i="5"/>
  <c r="M8" i="5"/>
  <c r="N8" i="5"/>
  <c r="L9" i="5"/>
  <c r="M9" i="5"/>
  <c r="N9" i="5"/>
  <c r="L10" i="5"/>
  <c r="M10" i="5"/>
  <c r="N10" i="5"/>
  <c r="L11" i="5"/>
  <c r="M11" i="5"/>
  <c r="N11" i="5"/>
  <c r="L12" i="5"/>
  <c r="M12" i="5"/>
  <c r="N12" i="5"/>
  <c r="L13" i="5"/>
  <c r="M13" i="5"/>
  <c r="N13" i="5"/>
  <c r="L14" i="5"/>
  <c r="M14" i="5"/>
  <c r="N14" i="5"/>
  <c r="L15" i="5"/>
  <c r="M15" i="5"/>
  <c r="N15" i="5"/>
  <c r="L16" i="5"/>
  <c r="M16" i="5"/>
  <c r="N16" i="5"/>
  <c r="L17" i="5"/>
  <c r="M17" i="5"/>
  <c r="N17" i="5"/>
  <c r="L18" i="5"/>
  <c r="M18" i="5"/>
  <c r="N18" i="5"/>
  <c r="L19" i="5"/>
  <c r="M19" i="5"/>
  <c r="N19" i="5"/>
  <c r="L20" i="5"/>
  <c r="M20" i="5"/>
  <c r="N20" i="5"/>
  <c r="L21" i="5"/>
  <c r="M21" i="5"/>
  <c r="N21" i="5"/>
  <c r="L22" i="5"/>
  <c r="M22" i="5"/>
  <c r="N22" i="5"/>
  <c r="L23" i="5"/>
  <c r="M23" i="5"/>
  <c r="N23" i="5"/>
  <c r="L24" i="5"/>
  <c r="M24" i="5"/>
  <c r="N24" i="5"/>
  <c r="L25" i="5"/>
  <c r="M25" i="5"/>
  <c r="N25" i="5"/>
  <c r="L26" i="5"/>
  <c r="M26" i="5"/>
  <c r="N26" i="5"/>
  <c r="L27" i="5"/>
  <c r="M27" i="5"/>
  <c r="N27" i="5"/>
  <c r="L28" i="5"/>
  <c r="M28" i="5"/>
  <c r="N28" i="5"/>
  <c r="L29" i="5"/>
  <c r="M29" i="5"/>
  <c r="N29" i="5"/>
  <c r="L30" i="5"/>
  <c r="M30" i="5"/>
  <c r="N30" i="5"/>
  <c r="L31" i="5"/>
  <c r="M31" i="5"/>
  <c r="N31" i="5"/>
  <c r="L32" i="5"/>
  <c r="M32" i="5"/>
  <c r="N32" i="5"/>
  <c r="L33" i="5"/>
  <c r="M33" i="5"/>
  <c r="N33" i="5"/>
  <c r="L34" i="5"/>
  <c r="M34" i="5"/>
  <c r="N34" i="5"/>
  <c r="L35" i="5"/>
  <c r="M35" i="5"/>
  <c r="N35" i="5"/>
  <c r="L36" i="5"/>
  <c r="M36" i="5"/>
  <c r="N36" i="5"/>
  <c r="L37" i="5"/>
  <c r="M37" i="5"/>
  <c r="N37" i="5"/>
  <c r="L38" i="5"/>
  <c r="M38" i="5"/>
  <c r="N38" i="5"/>
  <c r="M3" i="5"/>
  <c r="N3" i="5"/>
  <c r="L3" i="5"/>
  <c r="V4" i="5"/>
  <c r="W4" i="5"/>
  <c r="X4" i="5"/>
  <c r="V5" i="5"/>
  <c r="W5" i="5"/>
  <c r="X5" i="5"/>
  <c r="W3" i="5"/>
  <c r="X3" i="5"/>
  <c r="V3" i="5"/>
  <c r="X51" i="5" l="1"/>
  <c r="W51" i="5"/>
  <c r="V51" i="5"/>
  <c r="X50" i="5"/>
  <c r="W50" i="5"/>
  <c r="V50" i="5"/>
  <c r="V48" i="5"/>
  <c r="AA53" i="5"/>
  <c r="AA68" i="5"/>
  <c r="AA72" i="5"/>
  <c r="AA77" i="5"/>
  <c r="AA76" i="5"/>
  <c r="AA75" i="5"/>
  <c r="AA74" i="5"/>
  <c r="AA73" i="5"/>
  <c r="AA71" i="5"/>
  <c r="AA70" i="5"/>
  <c r="AA69" i="5"/>
  <c r="AA67" i="5"/>
  <c r="AA66" i="5"/>
  <c r="AA65" i="5"/>
  <c r="AA64" i="5"/>
  <c r="AA63" i="5"/>
  <c r="AA62" i="5"/>
  <c r="AA61" i="5"/>
  <c r="AA60" i="5"/>
  <c r="AA59" i="5"/>
  <c r="AA58" i="5"/>
  <c r="AA57" i="5"/>
  <c r="AA56" i="5"/>
  <c r="AA55" i="5"/>
  <c r="AA54" i="5"/>
  <c r="AA52" i="5"/>
  <c r="AA51" i="5"/>
  <c r="AA50" i="5"/>
  <c r="AA49" i="5"/>
  <c r="AA48" i="5"/>
  <c r="AA47" i="5"/>
  <c r="AA46" i="5"/>
  <c r="AA45" i="5"/>
  <c r="AA44" i="5"/>
  <c r="AA43" i="5"/>
  <c r="AA42" i="5"/>
  <c r="W48" i="5"/>
  <c r="X48" i="5"/>
  <c r="V49" i="5"/>
  <c r="W49" i="5"/>
  <c r="X49" i="5"/>
  <c r="W47" i="5"/>
  <c r="X47" i="5"/>
  <c r="V47" i="5"/>
  <c r="D16" i="12" l="1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15" i="12"/>
  <c r="K10" i="11"/>
  <c r="K11" i="11"/>
  <c r="K12" i="11"/>
  <c r="K9" i="11"/>
  <c r="K4" i="11"/>
  <c r="K5" i="11"/>
  <c r="K6" i="11"/>
  <c r="K3" i="11"/>
  <c r="E4" i="8"/>
  <c r="E5" i="8"/>
  <c r="E6" i="8"/>
  <c r="E7" i="8"/>
  <c r="E8" i="8"/>
  <c r="E9" i="8"/>
  <c r="E10" i="8"/>
  <c r="E11" i="8"/>
  <c r="E12" i="8"/>
  <c r="E13" i="8"/>
  <c r="E14" i="8"/>
  <c r="E15" i="8"/>
  <c r="E3" i="8"/>
  <c r="Q15" i="2"/>
  <c r="Q27" i="2"/>
  <c r="V15" i="2"/>
  <c r="R15" i="2"/>
  <c r="AE27" i="2" l="1"/>
  <c r="W26" i="2"/>
  <c r="W27" i="2"/>
  <c r="W25" i="2"/>
  <c r="W24" i="2"/>
  <c r="W23" i="2"/>
  <c r="W22" i="2"/>
  <c r="W21" i="2"/>
  <c r="W20" i="2"/>
  <c r="W19" i="2"/>
  <c r="W18" i="2"/>
  <c r="W17" i="2"/>
  <c r="W16" i="2"/>
  <c r="W15" i="2"/>
  <c r="V27" i="2"/>
  <c r="V26" i="2"/>
  <c r="V25" i="2"/>
  <c r="V24" i="2"/>
  <c r="V23" i="2"/>
  <c r="V22" i="2"/>
  <c r="V21" i="2"/>
  <c r="V20" i="2"/>
  <c r="V19" i="2"/>
  <c r="V18" i="2"/>
  <c r="V17" i="2"/>
  <c r="V16" i="2"/>
  <c r="S33" i="2"/>
  <c r="S32" i="2"/>
  <c r="S31" i="2"/>
  <c r="S30" i="2"/>
  <c r="S29" i="2"/>
  <c r="S28" i="2"/>
  <c r="R33" i="2"/>
  <c r="R32" i="2"/>
  <c r="R31" i="2"/>
  <c r="R30" i="2"/>
  <c r="R29" i="2"/>
  <c r="R28" i="2"/>
  <c r="R27" i="2"/>
  <c r="Q38" i="2"/>
  <c r="Q37" i="2"/>
  <c r="Q36" i="2"/>
  <c r="Q35" i="2"/>
  <c r="Q34" i="2"/>
  <c r="Q33" i="2"/>
  <c r="Q32" i="2"/>
  <c r="Q31" i="2"/>
  <c r="Q30" i="2"/>
  <c r="Q29" i="2"/>
  <c r="Q28" i="2"/>
  <c r="Q26" i="2"/>
  <c r="Q25" i="2"/>
  <c r="Q24" i="2"/>
  <c r="Q23" i="2"/>
  <c r="Q22" i="2"/>
  <c r="Q20" i="2"/>
  <c r="Q19" i="2"/>
  <c r="Q18" i="2"/>
  <c r="Q17" i="2"/>
  <c r="Q16" i="2"/>
  <c r="AA4" i="5"/>
  <c r="AO3" i="2"/>
  <c r="AO38" i="2"/>
  <c r="AO37" i="2"/>
  <c r="AO36" i="2"/>
  <c r="AO35" i="2"/>
  <c r="AO34" i="2"/>
  <c r="AO33" i="2"/>
  <c r="AO32" i="2"/>
  <c r="AO31" i="2"/>
  <c r="AO30" i="2"/>
  <c r="AO29" i="2"/>
  <c r="AO28" i="2"/>
  <c r="AO27" i="2"/>
  <c r="AO26" i="2"/>
  <c r="AO25" i="2"/>
  <c r="AO24" i="2"/>
  <c r="AO23" i="2"/>
  <c r="AO22" i="2"/>
  <c r="AO21" i="2"/>
  <c r="AO20" i="2"/>
  <c r="AO19" i="2"/>
  <c r="AO18" i="2"/>
  <c r="AO17" i="2"/>
  <c r="AO16" i="2"/>
  <c r="AO15" i="2"/>
  <c r="AO14" i="2"/>
  <c r="AO13" i="2"/>
  <c r="AO12" i="2"/>
  <c r="AO11" i="2"/>
  <c r="AO10" i="2"/>
  <c r="AO9" i="2"/>
  <c r="AO8" i="2"/>
  <c r="AO7" i="2"/>
  <c r="AO6" i="2"/>
  <c r="AO5" i="2"/>
  <c r="AO4" i="2"/>
  <c r="R4" i="1"/>
  <c r="AC31" i="2"/>
  <c r="AA29" i="2"/>
  <c r="AB29" i="2"/>
  <c r="AC29" i="2"/>
  <c r="AA30" i="2"/>
  <c r="AB30" i="2"/>
  <c r="AC30" i="2"/>
  <c r="AA31" i="2"/>
  <c r="AB31" i="2"/>
  <c r="AA32" i="2"/>
  <c r="AB32" i="2"/>
  <c r="AC32" i="2"/>
  <c r="AA33" i="2"/>
  <c r="AB33" i="2"/>
  <c r="AC33" i="2"/>
  <c r="AA34" i="2"/>
  <c r="AB34" i="2"/>
  <c r="AC34" i="2"/>
  <c r="AA35" i="2"/>
  <c r="AB35" i="2"/>
  <c r="AC35" i="2"/>
  <c r="AA36" i="2"/>
  <c r="AB36" i="2"/>
  <c r="AC36" i="2"/>
  <c r="AA37" i="2"/>
  <c r="AB37" i="2"/>
  <c r="AC37" i="2"/>
  <c r="AA38" i="2"/>
  <c r="AB38" i="2"/>
  <c r="AC38" i="2"/>
  <c r="AB28" i="2"/>
  <c r="AC28" i="2"/>
  <c r="AA28" i="2"/>
  <c r="AA17" i="2"/>
  <c r="AB17" i="2"/>
  <c r="AC17" i="2"/>
  <c r="AA18" i="2"/>
  <c r="AB18" i="2"/>
  <c r="AC18" i="2"/>
  <c r="AA19" i="2"/>
  <c r="AB19" i="2"/>
  <c r="AC19" i="2"/>
  <c r="AA20" i="2"/>
  <c r="AB20" i="2"/>
  <c r="AC20" i="2"/>
  <c r="AA21" i="2"/>
  <c r="AB21" i="2"/>
  <c r="AC21" i="2"/>
  <c r="AA22" i="2"/>
  <c r="AB22" i="2"/>
  <c r="AC22" i="2"/>
  <c r="AA23" i="2"/>
  <c r="AB23" i="2"/>
  <c r="AC23" i="2"/>
  <c r="AA24" i="2"/>
  <c r="AB24" i="2"/>
  <c r="AC24" i="2"/>
  <c r="AA25" i="2"/>
  <c r="AB25" i="2"/>
  <c r="AC25" i="2"/>
  <c r="AA26" i="2"/>
  <c r="AB26" i="2"/>
  <c r="AC26" i="2"/>
  <c r="AB16" i="2"/>
  <c r="AC16" i="2"/>
  <c r="AA16" i="2"/>
  <c r="AC27" i="2"/>
  <c r="AB27" i="2"/>
  <c r="AA27" i="2"/>
  <c r="AB15" i="2"/>
  <c r="AC15" i="2"/>
  <c r="AA15" i="2"/>
  <c r="W32" i="2"/>
  <c r="W31" i="2"/>
  <c r="W30" i="2"/>
  <c r="W29" i="2"/>
  <c r="W28" i="2"/>
  <c r="V29" i="2"/>
  <c r="X29" i="2"/>
  <c r="V30" i="2"/>
  <c r="X30" i="2"/>
  <c r="V31" i="2"/>
  <c r="X31" i="2"/>
  <c r="V32" i="2"/>
  <c r="X32" i="2"/>
  <c r="V33" i="2"/>
  <c r="W33" i="2"/>
  <c r="X33" i="2"/>
  <c r="V34" i="2"/>
  <c r="W34" i="2"/>
  <c r="X34" i="2"/>
  <c r="V35" i="2"/>
  <c r="W35" i="2"/>
  <c r="X35" i="2"/>
  <c r="V36" i="2"/>
  <c r="W36" i="2"/>
  <c r="X36" i="2"/>
  <c r="V37" i="2"/>
  <c r="W37" i="2"/>
  <c r="X37" i="2"/>
  <c r="V38" i="2"/>
  <c r="W38" i="2"/>
  <c r="X38" i="2"/>
  <c r="X28" i="2"/>
  <c r="V28" i="2"/>
  <c r="X17" i="2"/>
  <c r="X18" i="2"/>
  <c r="X19" i="2"/>
  <c r="X20" i="2"/>
  <c r="X21" i="2"/>
  <c r="X22" i="2"/>
  <c r="X23" i="2"/>
  <c r="X24" i="2"/>
  <c r="X25" i="2"/>
  <c r="X26" i="2"/>
  <c r="X27" i="2"/>
  <c r="X16" i="2"/>
  <c r="X15" i="2"/>
  <c r="R34" i="2"/>
  <c r="S34" i="2"/>
  <c r="R35" i="2"/>
  <c r="S35" i="2"/>
  <c r="R36" i="2"/>
  <c r="S36" i="2"/>
  <c r="R37" i="2"/>
  <c r="S37" i="2"/>
  <c r="R38" i="2"/>
  <c r="S38" i="2"/>
  <c r="S19" i="2"/>
  <c r="S18" i="2"/>
  <c r="S17" i="2"/>
  <c r="S16" i="2"/>
  <c r="R16" i="2"/>
  <c r="R17" i="2"/>
  <c r="R18" i="2"/>
  <c r="R19" i="2"/>
  <c r="R20" i="2"/>
  <c r="S20" i="2"/>
  <c r="R21" i="2"/>
  <c r="S21" i="2"/>
  <c r="R22" i="2"/>
  <c r="S22" i="2"/>
  <c r="R23" i="2"/>
  <c r="S23" i="2"/>
  <c r="R24" i="2"/>
  <c r="S24" i="2"/>
  <c r="R25" i="2"/>
  <c r="S25" i="2"/>
  <c r="R26" i="2"/>
  <c r="S26" i="2"/>
  <c r="Q21" i="2"/>
  <c r="S27" i="2"/>
  <c r="S15" i="2"/>
  <c r="AG38" i="2" l="1"/>
  <c r="AE38" i="2"/>
  <c r="AF35" i="2"/>
  <c r="AE34" i="2"/>
  <c r="AG37" i="2"/>
  <c r="AF36" i="2"/>
  <c r="AE33" i="2"/>
  <c r="AP7" i="2"/>
  <c r="AQ7" i="2" s="1"/>
  <c r="AP6" i="2"/>
  <c r="AQ6" i="2" s="1"/>
  <c r="AP10" i="2"/>
  <c r="AQ10" i="2" s="1"/>
  <c r="AP14" i="2"/>
  <c r="AQ14" i="2" s="1"/>
  <c r="AP18" i="2"/>
  <c r="AP22" i="2"/>
  <c r="AQ22" i="2" s="1"/>
  <c r="AP26" i="2"/>
  <c r="AQ26" i="2" s="1"/>
  <c r="AP30" i="2"/>
  <c r="AP34" i="2"/>
  <c r="AQ34" i="2" s="1"/>
  <c r="AP38" i="2"/>
  <c r="AQ38" i="2" s="1"/>
  <c r="AP3" i="2"/>
  <c r="AP37" i="2"/>
  <c r="AP33" i="2"/>
  <c r="AQ33" i="2" s="1"/>
  <c r="AP29" i="2"/>
  <c r="AQ29" i="2" s="1"/>
  <c r="AP25" i="2"/>
  <c r="AP21" i="2"/>
  <c r="AP17" i="2"/>
  <c r="AQ17" i="2" s="1"/>
  <c r="AP13" i="2"/>
  <c r="AQ13" i="2" s="1"/>
  <c r="AP9" i="2"/>
  <c r="AQ9" i="2" s="1"/>
  <c r="AP5" i="2"/>
  <c r="AQ5" i="2" s="1"/>
  <c r="AP36" i="2"/>
  <c r="AQ36" i="2" s="1"/>
  <c r="AP32" i="2"/>
  <c r="AQ32" i="2" s="1"/>
  <c r="AP28" i="2"/>
  <c r="AP24" i="2"/>
  <c r="AP20" i="2"/>
  <c r="AQ20" i="2" s="1"/>
  <c r="AP16" i="2"/>
  <c r="AQ16" i="2" s="1"/>
  <c r="AP12" i="2"/>
  <c r="AQ12" i="2" s="1"/>
  <c r="AP8" i="2"/>
  <c r="AQ8" i="2" s="1"/>
  <c r="AP4" i="2"/>
  <c r="AQ4" i="2" s="1"/>
  <c r="AP35" i="2"/>
  <c r="AQ35" i="2" s="1"/>
  <c r="AP31" i="2"/>
  <c r="AP27" i="2"/>
  <c r="AP23" i="2"/>
  <c r="AQ23" i="2" s="1"/>
  <c r="AP19" i="2"/>
  <c r="AP15" i="2"/>
  <c r="AP11" i="2"/>
  <c r="AQ11" i="2" s="1"/>
  <c r="AA13" i="5"/>
  <c r="I27" i="7"/>
  <c r="H4" i="7"/>
  <c r="I4" i="7"/>
  <c r="H5" i="7"/>
  <c r="I5" i="7"/>
  <c r="H6" i="7"/>
  <c r="I6" i="7"/>
  <c r="H7" i="7"/>
  <c r="I7" i="7"/>
  <c r="H8" i="7"/>
  <c r="I8" i="7"/>
  <c r="H9" i="7"/>
  <c r="I9" i="7"/>
  <c r="H10" i="7"/>
  <c r="I10" i="7"/>
  <c r="H11" i="7"/>
  <c r="I11" i="7"/>
  <c r="H12" i="7"/>
  <c r="I12" i="7"/>
  <c r="H13" i="7"/>
  <c r="I13" i="7"/>
  <c r="H14" i="7"/>
  <c r="I14" i="7"/>
  <c r="H15" i="7"/>
  <c r="I15" i="7"/>
  <c r="H16" i="7"/>
  <c r="I16" i="7"/>
  <c r="H17" i="7"/>
  <c r="I17" i="7"/>
  <c r="H18" i="7"/>
  <c r="I18" i="7"/>
  <c r="H19" i="7"/>
  <c r="I19" i="7"/>
  <c r="H20" i="7"/>
  <c r="I20" i="7"/>
  <c r="H21" i="7"/>
  <c r="I21" i="7"/>
  <c r="H22" i="7"/>
  <c r="I22" i="7"/>
  <c r="H23" i="7"/>
  <c r="I23" i="7"/>
  <c r="H24" i="7"/>
  <c r="I24" i="7"/>
  <c r="H25" i="7"/>
  <c r="I25" i="7"/>
  <c r="H26" i="7"/>
  <c r="I26" i="7"/>
  <c r="H27" i="7"/>
  <c r="H28" i="7"/>
  <c r="I28" i="7"/>
  <c r="H29" i="7"/>
  <c r="I29" i="7"/>
  <c r="H30" i="7"/>
  <c r="I30" i="7"/>
  <c r="H31" i="7"/>
  <c r="I31" i="7"/>
  <c r="H32" i="7"/>
  <c r="I32" i="7"/>
  <c r="H33" i="7"/>
  <c r="I33" i="7"/>
  <c r="H34" i="7"/>
  <c r="I34" i="7"/>
  <c r="H35" i="7"/>
  <c r="I35" i="7"/>
  <c r="H36" i="7"/>
  <c r="I36" i="7"/>
  <c r="H37" i="7"/>
  <c r="I37" i="7"/>
  <c r="H38" i="7"/>
  <c r="I38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4" i="7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" i="6"/>
  <c r="U78" i="1"/>
  <c r="U77" i="1"/>
  <c r="U76" i="1"/>
  <c r="X76" i="1" s="1"/>
  <c r="U75" i="1"/>
  <c r="X75" i="1" s="1"/>
  <c r="U74" i="1"/>
  <c r="U73" i="1"/>
  <c r="U72" i="1"/>
  <c r="X72" i="1" s="1"/>
  <c r="U71" i="1"/>
  <c r="X71" i="1" s="1"/>
  <c r="U70" i="1"/>
  <c r="X70" i="1" s="1"/>
  <c r="U69" i="1"/>
  <c r="U68" i="1"/>
  <c r="X68" i="1" s="1"/>
  <c r="U67" i="1"/>
  <c r="X67" i="1" s="1"/>
  <c r="U66" i="1"/>
  <c r="U65" i="1"/>
  <c r="U64" i="1"/>
  <c r="X64" i="1" s="1"/>
  <c r="U63" i="1"/>
  <c r="U62" i="1"/>
  <c r="X62" i="1" s="1"/>
  <c r="U61" i="1"/>
  <c r="U60" i="1"/>
  <c r="U59" i="1"/>
  <c r="X59" i="1" s="1"/>
  <c r="U58" i="1"/>
  <c r="X58" i="1" s="1"/>
  <c r="U57" i="1"/>
  <c r="U56" i="1"/>
  <c r="X56" i="1" s="1"/>
  <c r="U55" i="1"/>
  <c r="X55" i="1" s="1"/>
  <c r="U54" i="1"/>
  <c r="U53" i="1"/>
  <c r="U52" i="1"/>
  <c r="X52" i="1" s="1"/>
  <c r="U51" i="1"/>
  <c r="X51" i="1" s="1"/>
  <c r="U50" i="1"/>
  <c r="U49" i="1"/>
  <c r="U48" i="1"/>
  <c r="U47" i="1"/>
  <c r="X47" i="1" s="1"/>
  <c r="U46" i="1"/>
  <c r="U45" i="1"/>
  <c r="U44" i="1"/>
  <c r="X44" i="1" s="1"/>
  <c r="T78" i="1"/>
  <c r="T77" i="1"/>
  <c r="T76" i="1"/>
  <c r="W76" i="1" s="1"/>
  <c r="T75" i="1"/>
  <c r="W75" i="1" s="1"/>
  <c r="T74" i="1"/>
  <c r="T73" i="1"/>
  <c r="W73" i="1" s="1"/>
  <c r="T72" i="1"/>
  <c r="W72" i="1" s="1"/>
  <c r="T71" i="1"/>
  <c r="W71" i="1" s="1"/>
  <c r="T70" i="1"/>
  <c r="T69" i="1"/>
  <c r="W69" i="1" s="1"/>
  <c r="T68" i="1"/>
  <c r="T67" i="1"/>
  <c r="W67" i="1" s="1"/>
  <c r="T66" i="1"/>
  <c r="T65" i="1"/>
  <c r="W65" i="1" s="1"/>
  <c r="T64" i="1"/>
  <c r="W64" i="1" s="1"/>
  <c r="T63" i="1"/>
  <c r="W63" i="1" s="1"/>
  <c r="T62" i="1"/>
  <c r="T61" i="1"/>
  <c r="W61" i="1" s="1"/>
  <c r="T60" i="1"/>
  <c r="T59" i="1"/>
  <c r="W59" i="1" s="1"/>
  <c r="T58" i="1"/>
  <c r="T57" i="1"/>
  <c r="W57" i="1" s="1"/>
  <c r="T56" i="1"/>
  <c r="T55" i="1"/>
  <c r="W55" i="1" s="1"/>
  <c r="T54" i="1"/>
  <c r="T53" i="1"/>
  <c r="W53" i="1" s="1"/>
  <c r="T52" i="1"/>
  <c r="T51" i="1"/>
  <c r="W51" i="1" s="1"/>
  <c r="T50" i="1"/>
  <c r="T49" i="1"/>
  <c r="T48" i="1"/>
  <c r="T47" i="1"/>
  <c r="W47" i="1" s="1"/>
  <c r="T46" i="1"/>
  <c r="T45" i="1"/>
  <c r="W45" i="1" s="1"/>
  <c r="T44" i="1"/>
  <c r="S45" i="1"/>
  <c r="V45" i="1" s="1"/>
  <c r="S46" i="1"/>
  <c r="S47" i="1"/>
  <c r="V47" i="1" s="1"/>
  <c r="S48" i="1"/>
  <c r="S49" i="1"/>
  <c r="V49" i="1" s="1"/>
  <c r="S50" i="1"/>
  <c r="S51" i="1"/>
  <c r="V51" i="1" s="1"/>
  <c r="S52" i="1"/>
  <c r="V52" i="1" s="1"/>
  <c r="S53" i="1"/>
  <c r="V53" i="1" s="1"/>
  <c r="S54" i="1"/>
  <c r="S55" i="1"/>
  <c r="V55" i="1" s="1"/>
  <c r="S56" i="1"/>
  <c r="V56" i="1" s="1"/>
  <c r="S57" i="1"/>
  <c r="S58" i="1"/>
  <c r="S59" i="1"/>
  <c r="V59" i="1" s="1"/>
  <c r="S60" i="1"/>
  <c r="S61" i="1"/>
  <c r="V61" i="1" s="1"/>
  <c r="S62" i="1"/>
  <c r="S63" i="1"/>
  <c r="V63" i="1" s="1"/>
  <c r="S64" i="1"/>
  <c r="S65" i="1"/>
  <c r="V65" i="1" s="1"/>
  <c r="S66" i="1"/>
  <c r="S67" i="1"/>
  <c r="V67" i="1" s="1"/>
  <c r="S68" i="1"/>
  <c r="V68" i="1" s="1"/>
  <c r="S69" i="1"/>
  <c r="V69" i="1" s="1"/>
  <c r="S70" i="1"/>
  <c r="S71" i="1"/>
  <c r="V71" i="1" s="1"/>
  <c r="S72" i="1"/>
  <c r="V72" i="1" s="1"/>
  <c r="S73" i="1"/>
  <c r="V73" i="1" s="1"/>
  <c r="S74" i="1"/>
  <c r="S75" i="1"/>
  <c r="V75" i="1" s="1"/>
  <c r="S76" i="1"/>
  <c r="V76" i="1" s="1"/>
  <c r="S77" i="1"/>
  <c r="V77" i="1" s="1"/>
  <c r="S78" i="1"/>
  <c r="S44" i="1"/>
  <c r="V44" i="1" s="1"/>
  <c r="D2" i="4"/>
  <c r="W49" i="1"/>
  <c r="V64" i="1"/>
  <c r="V60" i="1"/>
  <c r="V48" i="1"/>
  <c r="X78" i="1"/>
  <c r="X77" i="1"/>
  <c r="W77" i="1"/>
  <c r="X74" i="1"/>
  <c r="W74" i="1"/>
  <c r="X73" i="1"/>
  <c r="X69" i="1"/>
  <c r="X66" i="1"/>
  <c r="W66" i="1"/>
  <c r="X65" i="1"/>
  <c r="X63" i="1"/>
  <c r="W62" i="1"/>
  <c r="X61" i="1"/>
  <c r="X60" i="1"/>
  <c r="X57" i="1"/>
  <c r="V57" i="1"/>
  <c r="X54" i="1"/>
  <c r="V54" i="1"/>
  <c r="X53" i="1"/>
  <c r="X50" i="1"/>
  <c r="W50" i="1"/>
  <c r="X49" i="1"/>
  <c r="X48" i="1"/>
  <c r="W48" i="1"/>
  <c r="X46" i="1"/>
  <c r="W46" i="1"/>
  <c r="X45" i="1"/>
  <c r="X43" i="1"/>
  <c r="W43" i="1"/>
  <c r="V43" i="1"/>
  <c r="P4" i="1"/>
  <c r="M47" i="1"/>
  <c r="M51" i="1"/>
  <c r="M55" i="1"/>
  <c r="M59" i="1"/>
  <c r="M63" i="1"/>
  <c r="M67" i="1"/>
  <c r="M71" i="1"/>
  <c r="M75" i="1"/>
  <c r="I43" i="1"/>
  <c r="J43" i="1"/>
  <c r="H43" i="1"/>
  <c r="G3" i="1"/>
  <c r="F44" i="1"/>
  <c r="I44" i="1" s="1"/>
  <c r="G44" i="1"/>
  <c r="J44" i="1" s="1"/>
  <c r="F45" i="1"/>
  <c r="I45" i="1" s="1"/>
  <c r="G45" i="1"/>
  <c r="J45" i="1" s="1"/>
  <c r="F46" i="1"/>
  <c r="I46" i="1" s="1"/>
  <c r="G46" i="1"/>
  <c r="J46" i="1" s="1"/>
  <c r="F47" i="1"/>
  <c r="I47" i="1" s="1"/>
  <c r="G47" i="1"/>
  <c r="J47" i="1" s="1"/>
  <c r="F48" i="1"/>
  <c r="I48" i="1" s="1"/>
  <c r="G48" i="1"/>
  <c r="J48" i="1" s="1"/>
  <c r="F49" i="1"/>
  <c r="I49" i="1" s="1"/>
  <c r="G49" i="1"/>
  <c r="J49" i="1" s="1"/>
  <c r="F50" i="1"/>
  <c r="I50" i="1" s="1"/>
  <c r="G50" i="1"/>
  <c r="J50" i="1" s="1"/>
  <c r="F51" i="1"/>
  <c r="I51" i="1" s="1"/>
  <c r="G51" i="1"/>
  <c r="J51" i="1" s="1"/>
  <c r="F52" i="1"/>
  <c r="I52" i="1" s="1"/>
  <c r="G52" i="1"/>
  <c r="J52" i="1" s="1"/>
  <c r="F53" i="1"/>
  <c r="I53" i="1" s="1"/>
  <c r="G53" i="1"/>
  <c r="J53" i="1" s="1"/>
  <c r="F54" i="1"/>
  <c r="I54" i="1" s="1"/>
  <c r="G54" i="1"/>
  <c r="J54" i="1" s="1"/>
  <c r="F55" i="1"/>
  <c r="I55" i="1" s="1"/>
  <c r="G55" i="1"/>
  <c r="J55" i="1" s="1"/>
  <c r="F56" i="1"/>
  <c r="I56" i="1" s="1"/>
  <c r="G56" i="1"/>
  <c r="J56" i="1" s="1"/>
  <c r="F57" i="1"/>
  <c r="I57" i="1" s="1"/>
  <c r="G57" i="1"/>
  <c r="J57" i="1" s="1"/>
  <c r="F58" i="1"/>
  <c r="I58" i="1" s="1"/>
  <c r="G58" i="1"/>
  <c r="J58" i="1" s="1"/>
  <c r="F59" i="1"/>
  <c r="I59" i="1" s="1"/>
  <c r="G59" i="1"/>
  <c r="J59" i="1" s="1"/>
  <c r="F60" i="1"/>
  <c r="I60" i="1" s="1"/>
  <c r="G60" i="1"/>
  <c r="J60" i="1" s="1"/>
  <c r="F61" i="1"/>
  <c r="I61" i="1" s="1"/>
  <c r="G61" i="1"/>
  <c r="J61" i="1" s="1"/>
  <c r="F62" i="1"/>
  <c r="I62" i="1" s="1"/>
  <c r="G62" i="1"/>
  <c r="J62" i="1" s="1"/>
  <c r="F63" i="1"/>
  <c r="I63" i="1" s="1"/>
  <c r="G63" i="1"/>
  <c r="J63" i="1" s="1"/>
  <c r="F64" i="1"/>
  <c r="I64" i="1" s="1"/>
  <c r="G64" i="1"/>
  <c r="J64" i="1" s="1"/>
  <c r="F65" i="1"/>
  <c r="I65" i="1" s="1"/>
  <c r="G65" i="1"/>
  <c r="J65" i="1" s="1"/>
  <c r="F66" i="1"/>
  <c r="I66" i="1" s="1"/>
  <c r="G66" i="1"/>
  <c r="J66" i="1" s="1"/>
  <c r="F67" i="1"/>
  <c r="I67" i="1" s="1"/>
  <c r="G67" i="1"/>
  <c r="J67" i="1" s="1"/>
  <c r="F68" i="1"/>
  <c r="I68" i="1" s="1"/>
  <c r="G68" i="1"/>
  <c r="J68" i="1" s="1"/>
  <c r="F69" i="1"/>
  <c r="I69" i="1" s="1"/>
  <c r="G69" i="1"/>
  <c r="J69" i="1" s="1"/>
  <c r="F70" i="1"/>
  <c r="I70" i="1" s="1"/>
  <c r="G70" i="1"/>
  <c r="J70" i="1" s="1"/>
  <c r="F71" i="1"/>
  <c r="I71" i="1" s="1"/>
  <c r="G71" i="1"/>
  <c r="J71" i="1" s="1"/>
  <c r="F72" i="1"/>
  <c r="I72" i="1" s="1"/>
  <c r="G72" i="1"/>
  <c r="J72" i="1" s="1"/>
  <c r="F73" i="1"/>
  <c r="I73" i="1" s="1"/>
  <c r="G73" i="1"/>
  <c r="J73" i="1" s="1"/>
  <c r="F74" i="1"/>
  <c r="I74" i="1" s="1"/>
  <c r="G74" i="1"/>
  <c r="J74" i="1" s="1"/>
  <c r="F75" i="1"/>
  <c r="I75" i="1" s="1"/>
  <c r="G75" i="1"/>
  <c r="J75" i="1" s="1"/>
  <c r="F76" i="1"/>
  <c r="I76" i="1" s="1"/>
  <c r="G76" i="1"/>
  <c r="J76" i="1" s="1"/>
  <c r="F77" i="1"/>
  <c r="I77" i="1" s="1"/>
  <c r="G77" i="1"/>
  <c r="J77" i="1" s="1"/>
  <c r="F78" i="1"/>
  <c r="I78" i="1" s="1"/>
  <c r="G78" i="1"/>
  <c r="J78" i="1" s="1"/>
  <c r="E45" i="1"/>
  <c r="H45" i="1" s="1"/>
  <c r="E46" i="1"/>
  <c r="H46" i="1" s="1"/>
  <c r="E47" i="1"/>
  <c r="H47" i="1" s="1"/>
  <c r="E48" i="1"/>
  <c r="H48" i="1" s="1"/>
  <c r="E49" i="1"/>
  <c r="H49" i="1" s="1"/>
  <c r="E50" i="1"/>
  <c r="H50" i="1" s="1"/>
  <c r="E51" i="1"/>
  <c r="H51" i="1" s="1"/>
  <c r="E52" i="1"/>
  <c r="H52" i="1" s="1"/>
  <c r="E53" i="1"/>
  <c r="H53" i="1" s="1"/>
  <c r="E54" i="1"/>
  <c r="H54" i="1" s="1"/>
  <c r="E55" i="1"/>
  <c r="H55" i="1" s="1"/>
  <c r="E56" i="1"/>
  <c r="H56" i="1" s="1"/>
  <c r="E57" i="1"/>
  <c r="H57" i="1" s="1"/>
  <c r="E58" i="1"/>
  <c r="H58" i="1" s="1"/>
  <c r="E59" i="1"/>
  <c r="H59" i="1" s="1"/>
  <c r="E60" i="1"/>
  <c r="H60" i="1" s="1"/>
  <c r="E61" i="1"/>
  <c r="H61" i="1" s="1"/>
  <c r="E62" i="1"/>
  <c r="H62" i="1" s="1"/>
  <c r="E63" i="1"/>
  <c r="H63" i="1" s="1"/>
  <c r="E64" i="1"/>
  <c r="H64" i="1" s="1"/>
  <c r="E65" i="1"/>
  <c r="H65" i="1" s="1"/>
  <c r="E66" i="1"/>
  <c r="H66" i="1" s="1"/>
  <c r="E67" i="1"/>
  <c r="H67" i="1" s="1"/>
  <c r="E68" i="1"/>
  <c r="H68" i="1" s="1"/>
  <c r="E69" i="1"/>
  <c r="H69" i="1" s="1"/>
  <c r="E70" i="1"/>
  <c r="H70" i="1" s="1"/>
  <c r="E71" i="1"/>
  <c r="H71" i="1" s="1"/>
  <c r="E72" i="1"/>
  <c r="H72" i="1" s="1"/>
  <c r="E73" i="1"/>
  <c r="H73" i="1" s="1"/>
  <c r="E74" i="1"/>
  <c r="H74" i="1" s="1"/>
  <c r="E75" i="1"/>
  <c r="H75" i="1" s="1"/>
  <c r="E76" i="1"/>
  <c r="H76" i="1" s="1"/>
  <c r="E77" i="1"/>
  <c r="H77" i="1" s="1"/>
  <c r="E78" i="1"/>
  <c r="H78" i="1" s="1"/>
  <c r="E44" i="1"/>
  <c r="H44" i="1" s="1"/>
  <c r="K46" i="1" s="1"/>
  <c r="F6" i="1"/>
  <c r="G6" i="1" s="1"/>
  <c r="K13" i="1"/>
  <c r="K15" i="1"/>
  <c r="K20" i="1" s="1"/>
  <c r="F4" i="1"/>
  <c r="G4" i="1" s="1"/>
  <c r="F5" i="1"/>
  <c r="G5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D4" i="13"/>
  <c r="D5" i="13" s="1"/>
  <c r="D6" i="13" s="1"/>
  <c r="D7" i="13" s="1"/>
  <c r="D8" i="13" s="1"/>
  <c r="D9" i="13" s="1"/>
  <c r="D10" i="13" s="1"/>
  <c r="D11" i="13" s="1"/>
  <c r="D12" i="13" s="1"/>
  <c r="D13" i="13" s="1"/>
  <c r="D14" i="13" s="1"/>
  <c r="D15" i="13" s="1"/>
  <c r="D16" i="13"/>
  <c r="D28" i="13"/>
  <c r="D29" i="13" s="1"/>
  <c r="D30" i="13" s="1"/>
  <c r="D31" i="13" s="1"/>
  <c r="D32" i="13" s="1"/>
  <c r="D33" i="13" s="1"/>
  <c r="D34" i="13" s="1"/>
  <c r="D35" i="13" s="1"/>
  <c r="D36" i="13" s="1"/>
  <c r="D37" i="13" s="1"/>
  <c r="D38" i="13" s="1"/>
  <c r="D17" i="13"/>
  <c r="D18" i="13" s="1"/>
  <c r="D19" i="13" s="1"/>
  <c r="D20" i="13" s="1"/>
  <c r="D21" i="13" s="1"/>
  <c r="D22" i="13" s="1"/>
  <c r="D23" i="13" s="1"/>
  <c r="D24" i="13" s="1"/>
  <c r="D25" i="13" s="1"/>
  <c r="D26" i="13" s="1"/>
  <c r="D27" i="13" s="1"/>
  <c r="G17" i="13"/>
  <c r="G16" i="13"/>
  <c r="G7" i="13"/>
  <c r="AA3" i="5"/>
  <c r="N29" i="13"/>
  <c r="N30" i="13"/>
  <c r="N31" i="13"/>
  <c r="N32" i="13"/>
  <c r="N33" i="13"/>
  <c r="N34" i="13"/>
  <c r="N35" i="13"/>
  <c r="N36" i="13"/>
  <c r="N37" i="13"/>
  <c r="N38" i="13"/>
  <c r="N28" i="13"/>
  <c r="N27" i="13"/>
  <c r="N17" i="13"/>
  <c r="N18" i="13"/>
  <c r="N19" i="13"/>
  <c r="N20" i="13"/>
  <c r="N21" i="13"/>
  <c r="N22" i="13"/>
  <c r="N23" i="13"/>
  <c r="N24" i="13"/>
  <c r="N25" i="13"/>
  <c r="N26" i="13"/>
  <c r="N16" i="13"/>
  <c r="N15" i="13"/>
  <c r="N6" i="13"/>
  <c r="N8" i="13"/>
  <c r="N10" i="13"/>
  <c r="N12" i="13"/>
  <c r="N14" i="13"/>
  <c r="M4" i="13"/>
  <c r="M6" i="13"/>
  <c r="M5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4" i="13"/>
  <c r="R5" i="1"/>
  <c r="S5" i="1" s="1"/>
  <c r="G4" i="13"/>
  <c r="G5" i="13"/>
  <c r="G6" i="13"/>
  <c r="G8" i="13"/>
  <c r="G9" i="13"/>
  <c r="G10" i="13"/>
  <c r="G11" i="13"/>
  <c r="G12" i="13"/>
  <c r="G13" i="13"/>
  <c r="G14" i="13"/>
  <c r="G15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F3" i="13"/>
  <c r="G3" i="13" s="1"/>
  <c r="M29" i="13"/>
  <c r="M30" i="13"/>
  <c r="M31" i="13"/>
  <c r="M32" i="13"/>
  <c r="M33" i="13"/>
  <c r="M34" i="13"/>
  <c r="M35" i="13"/>
  <c r="M36" i="13"/>
  <c r="M37" i="13"/>
  <c r="M38" i="13"/>
  <c r="M28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7" i="13"/>
  <c r="M8" i="13"/>
  <c r="M9" i="13"/>
  <c r="M10" i="13"/>
  <c r="M11" i="13"/>
  <c r="M12" i="13"/>
  <c r="M13" i="13"/>
  <c r="M14" i="13"/>
  <c r="M15" i="13"/>
  <c r="N3" i="13"/>
  <c r="N5" i="13" s="1"/>
  <c r="M3" i="13"/>
  <c r="D3" i="13"/>
  <c r="AA17" i="5"/>
  <c r="AA5" i="5"/>
  <c r="AA6" i="5"/>
  <c r="AA7" i="5"/>
  <c r="AA8" i="5"/>
  <c r="AA9" i="5"/>
  <c r="AA10" i="5"/>
  <c r="AA11" i="5"/>
  <c r="AA12" i="5"/>
  <c r="AA14" i="5"/>
  <c r="AA15" i="5"/>
  <c r="AA16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R6" i="1"/>
  <c r="R7" i="1"/>
  <c r="R8" i="1"/>
  <c r="S8" i="1" s="1"/>
  <c r="R9" i="1"/>
  <c r="S9" i="1" s="1"/>
  <c r="R10" i="1"/>
  <c r="S10" i="1" s="1"/>
  <c r="R11" i="1"/>
  <c r="S11" i="1" s="1"/>
  <c r="R12" i="1"/>
  <c r="S12" i="1" s="1"/>
  <c r="R13" i="1"/>
  <c r="S13" i="1" s="1"/>
  <c r="R14" i="1"/>
  <c r="S14" i="1" s="1"/>
  <c r="R15" i="1"/>
  <c r="S15" i="1" s="1"/>
  <c r="R16" i="1"/>
  <c r="S16" i="1" s="1"/>
  <c r="R17" i="1"/>
  <c r="S17" i="1" s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R25" i="1"/>
  <c r="S25" i="1" s="1"/>
  <c r="R26" i="1"/>
  <c r="S26" i="1" s="1"/>
  <c r="R27" i="1"/>
  <c r="S27" i="1" s="1"/>
  <c r="R28" i="1"/>
  <c r="S28" i="1" s="1"/>
  <c r="R29" i="1"/>
  <c r="S29" i="1" s="1"/>
  <c r="R30" i="1"/>
  <c r="S30" i="1" s="1"/>
  <c r="R31" i="1"/>
  <c r="S31" i="1" s="1"/>
  <c r="R32" i="1"/>
  <c r="S32" i="1" s="1"/>
  <c r="R33" i="1"/>
  <c r="S33" i="1" s="1"/>
  <c r="R34" i="1"/>
  <c r="S34" i="1" s="1"/>
  <c r="R35" i="1"/>
  <c r="S35" i="1" s="1"/>
  <c r="R36" i="1"/>
  <c r="S36" i="1" s="1"/>
  <c r="R37" i="1"/>
  <c r="S37" i="1" s="1"/>
  <c r="R38" i="1"/>
  <c r="S38" i="1" s="1"/>
  <c r="S7" i="1"/>
  <c r="S24" i="1"/>
  <c r="S4" i="1"/>
  <c r="S6" i="1"/>
  <c r="S3" i="1"/>
  <c r="T3" i="1" s="1"/>
  <c r="K3" i="1"/>
  <c r="W3" i="1"/>
  <c r="W4" i="1" l="1"/>
  <c r="W13" i="1"/>
  <c r="H4" i="1"/>
  <c r="K76" i="1"/>
  <c r="K68" i="1"/>
  <c r="K60" i="1"/>
  <c r="K52" i="1"/>
  <c r="P7" i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5" i="1"/>
  <c r="P6" i="1" s="1"/>
  <c r="M44" i="1"/>
  <c r="M46" i="1"/>
  <c r="M48" i="1"/>
  <c r="M50" i="1"/>
  <c r="M52" i="1"/>
  <c r="M54" i="1"/>
  <c r="M56" i="1"/>
  <c r="M58" i="1"/>
  <c r="M60" i="1"/>
  <c r="M62" i="1"/>
  <c r="M64" i="1"/>
  <c r="M66" i="1"/>
  <c r="M68" i="1"/>
  <c r="M70" i="1"/>
  <c r="M72" i="1"/>
  <c r="M74" i="1"/>
  <c r="M76" i="1"/>
  <c r="M78" i="1"/>
  <c r="K45" i="1"/>
  <c r="K49" i="1"/>
  <c r="K53" i="1"/>
  <c r="K57" i="1"/>
  <c r="K61" i="1"/>
  <c r="K65" i="1"/>
  <c r="K69" i="1"/>
  <c r="K73" i="1"/>
  <c r="K77" i="1"/>
  <c r="K47" i="1"/>
  <c r="K51" i="1"/>
  <c r="K55" i="1"/>
  <c r="K59" i="1"/>
  <c r="K63" i="1"/>
  <c r="K67" i="1"/>
  <c r="K71" i="1"/>
  <c r="K75" i="1"/>
  <c r="K44" i="1"/>
  <c r="K48" i="1"/>
  <c r="K74" i="1"/>
  <c r="K66" i="1"/>
  <c r="K58" i="1"/>
  <c r="K50" i="1"/>
  <c r="M73" i="1"/>
  <c r="M65" i="1"/>
  <c r="M57" i="1"/>
  <c r="M49" i="1"/>
  <c r="L45" i="1"/>
  <c r="L47" i="1"/>
  <c r="L49" i="1"/>
  <c r="L51" i="1"/>
  <c r="L53" i="1"/>
  <c r="L55" i="1"/>
  <c r="L57" i="1"/>
  <c r="L59" i="1"/>
  <c r="L61" i="1"/>
  <c r="L63" i="1"/>
  <c r="L65" i="1"/>
  <c r="L67" i="1"/>
  <c r="L69" i="1"/>
  <c r="L71" i="1"/>
  <c r="L73" i="1"/>
  <c r="L75" i="1"/>
  <c r="L77" i="1"/>
  <c r="L44" i="1"/>
  <c r="L46" i="1"/>
  <c r="L48" i="1"/>
  <c r="L50" i="1"/>
  <c r="L52" i="1"/>
  <c r="L54" i="1"/>
  <c r="L56" i="1"/>
  <c r="L58" i="1"/>
  <c r="L60" i="1"/>
  <c r="L62" i="1"/>
  <c r="L64" i="1"/>
  <c r="L66" i="1"/>
  <c r="L68" i="1"/>
  <c r="L70" i="1"/>
  <c r="L72" i="1"/>
  <c r="L74" i="1"/>
  <c r="L76" i="1"/>
  <c r="L78" i="1"/>
  <c r="K72" i="1"/>
  <c r="K64" i="1"/>
  <c r="K56" i="1"/>
  <c r="K78" i="1"/>
  <c r="K70" i="1"/>
  <c r="K62" i="1"/>
  <c r="K54" i="1"/>
  <c r="M77" i="1"/>
  <c r="M69" i="1"/>
  <c r="M61" i="1"/>
  <c r="M53" i="1"/>
  <c r="M45" i="1"/>
  <c r="K12" i="1"/>
  <c r="K8" i="1"/>
  <c r="K11" i="1"/>
  <c r="K7" i="1"/>
  <c r="K10" i="1"/>
  <c r="K6" i="1"/>
  <c r="K9" i="1"/>
  <c r="K5" i="1"/>
  <c r="K4" i="1"/>
  <c r="N4" i="13"/>
  <c r="N11" i="13"/>
  <c r="N7" i="13"/>
  <c r="N13" i="13"/>
  <c r="N9" i="13"/>
  <c r="K14" i="1"/>
  <c r="AJ29" i="2"/>
  <c r="AJ34" i="2"/>
  <c r="AJ26" i="2"/>
  <c r="AQ27" i="2"/>
  <c r="AQ21" i="2"/>
  <c r="AJ33" i="2" s="1"/>
  <c r="AQ30" i="2"/>
  <c r="AQ15" i="2"/>
  <c r="AJ15" i="2" s="1"/>
  <c r="AQ31" i="2"/>
  <c r="AQ28" i="2"/>
  <c r="AJ28" i="2" s="1"/>
  <c r="AQ18" i="2"/>
  <c r="AJ18" i="2" s="1"/>
  <c r="AQ24" i="2"/>
  <c r="AJ24" i="2" s="1"/>
  <c r="AQ37" i="2"/>
  <c r="AQ25" i="2"/>
  <c r="AJ25" i="2" s="1"/>
  <c r="AQ19" i="2"/>
  <c r="AJ19" i="2" s="1"/>
  <c r="AJ23" i="2"/>
  <c r="AJ20" i="2"/>
  <c r="AJ17" i="2"/>
  <c r="AJ35" i="2"/>
  <c r="AJ16" i="2"/>
  <c r="AJ32" i="2"/>
  <c r="AJ38" i="2"/>
  <c r="AJ22" i="2"/>
  <c r="H3" i="1"/>
  <c r="AF16" i="2"/>
  <c r="AF18" i="2"/>
  <c r="AG27" i="2"/>
  <c r="AG29" i="2"/>
  <c r="AG33" i="2"/>
  <c r="AG35" i="2"/>
  <c r="AG28" i="2"/>
  <c r="AG30" i="2"/>
  <c r="AG34" i="2"/>
  <c r="AG36" i="2"/>
  <c r="AE17" i="2"/>
  <c r="AE23" i="2"/>
  <c r="AG17" i="2"/>
  <c r="AG19" i="2"/>
  <c r="AE29" i="2"/>
  <c r="AF20" i="2"/>
  <c r="AF22" i="2"/>
  <c r="AF26" i="2"/>
  <c r="AE15" i="2"/>
  <c r="AE35" i="2"/>
  <c r="AE19" i="2"/>
  <c r="AE31" i="2"/>
  <c r="AG15" i="2"/>
  <c r="AG21" i="2"/>
  <c r="AG23" i="2"/>
  <c r="AG25" i="2"/>
  <c r="AG31" i="2"/>
  <c r="AF31" i="2"/>
  <c r="AF37" i="2"/>
  <c r="AF29" i="2"/>
  <c r="AG16" i="2"/>
  <c r="AG18" i="2"/>
  <c r="AG20" i="2"/>
  <c r="AG22" i="2"/>
  <c r="AG24" i="2"/>
  <c r="AG26" i="2"/>
  <c r="AG32" i="2"/>
  <c r="AE36" i="2"/>
  <c r="AE32" i="2"/>
  <c r="AE28" i="2"/>
  <c r="AE24" i="2"/>
  <c r="AE20" i="2"/>
  <c r="AE16" i="2"/>
  <c r="AE30" i="2"/>
  <c r="AE22" i="2"/>
  <c r="AE18" i="2"/>
  <c r="AE37" i="2"/>
  <c r="AE25" i="2"/>
  <c r="AE21" i="2"/>
  <c r="W54" i="1"/>
  <c r="W56" i="1"/>
  <c r="W60" i="1"/>
  <c r="W68" i="1"/>
  <c r="W44" i="1"/>
  <c r="W52" i="1"/>
  <c r="Z54" i="1" s="1"/>
  <c r="W58" i="1"/>
  <c r="W70" i="1"/>
  <c r="W78" i="1"/>
  <c r="V50" i="1"/>
  <c r="V66" i="1"/>
  <c r="V70" i="1"/>
  <c r="V78" i="1"/>
  <c r="Y44" i="1"/>
  <c r="V46" i="1"/>
  <c r="Y53" i="1" s="1"/>
  <c r="V62" i="1"/>
  <c r="V58" i="1"/>
  <c r="V74" i="1"/>
  <c r="AA78" i="1"/>
  <c r="Z48" i="1"/>
  <c r="Z44" i="1"/>
  <c r="AA55" i="1"/>
  <c r="AA59" i="1"/>
  <c r="AA63" i="1"/>
  <c r="AA71" i="1"/>
  <c r="AA75" i="1"/>
  <c r="AA44" i="1"/>
  <c r="Z45" i="1"/>
  <c r="AA48" i="1"/>
  <c r="Z49" i="1"/>
  <c r="AA52" i="1"/>
  <c r="AA56" i="1"/>
  <c r="AA60" i="1"/>
  <c r="AA64" i="1"/>
  <c r="AA68" i="1"/>
  <c r="AA72" i="1"/>
  <c r="AA76" i="1"/>
  <c r="Y45" i="1"/>
  <c r="AA47" i="1"/>
  <c r="AA51" i="1"/>
  <c r="AA67" i="1"/>
  <c r="AA45" i="1"/>
  <c r="Z46" i="1"/>
  <c r="Y47" i="1"/>
  <c r="AA49" i="1"/>
  <c r="Z50" i="1"/>
  <c r="AA53" i="1"/>
  <c r="AA57" i="1"/>
  <c r="AA61" i="1"/>
  <c r="AA65" i="1"/>
  <c r="AA69" i="1"/>
  <c r="AA73" i="1"/>
  <c r="AA77" i="1"/>
  <c r="AA46" i="1"/>
  <c r="Z47" i="1"/>
  <c r="Y48" i="1"/>
  <c r="AA50" i="1"/>
  <c r="Z51" i="1"/>
  <c r="AA54" i="1"/>
  <c r="AA58" i="1"/>
  <c r="AA62" i="1"/>
  <c r="AA66" i="1"/>
  <c r="AA70" i="1"/>
  <c r="AA74" i="1"/>
  <c r="K27" i="1"/>
  <c r="K23" i="1"/>
  <c r="K19" i="1"/>
  <c r="K26" i="1"/>
  <c r="K22" i="1"/>
  <c r="K18" i="1"/>
  <c r="K25" i="1"/>
  <c r="K21" i="1"/>
  <c r="K17" i="1"/>
  <c r="K16" i="1"/>
  <c r="K24" i="1"/>
  <c r="P38" i="1"/>
  <c r="W5" i="1"/>
  <c r="W10" i="1"/>
  <c r="W9" i="1"/>
  <c r="W6" i="1"/>
  <c r="W12" i="1"/>
  <c r="W8" i="1"/>
  <c r="W11" i="1"/>
  <c r="W7" i="1"/>
  <c r="W14" i="1"/>
  <c r="W15" i="1" s="1"/>
  <c r="W19" i="1" s="1"/>
  <c r="T6" i="1"/>
  <c r="U6" i="1" s="1"/>
  <c r="T33" i="1"/>
  <c r="U33" i="1" s="1"/>
  <c r="T25" i="1"/>
  <c r="U25" i="1" s="1"/>
  <c r="T17" i="1"/>
  <c r="U17" i="1" s="1"/>
  <c r="T5" i="1"/>
  <c r="U5" i="1" s="1"/>
  <c r="T36" i="1"/>
  <c r="U36" i="1" s="1"/>
  <c r="T32" i="1"/>
  <c r="U32" i="1" s="1"/>
  <c r="T24" i="1"/>
  <c r="U24" i="1" s="1"/>
  <c r="T20" i="1"/>
  <c r="U20" i="1" s="1"/>
  <c r="T16" i="1"/>
  <c r="U16" i="1" s="1"/>
  <c r="T8" i="1"/>
  <c r="U8" i="1" s="1"/>
  <c r="T4" i="1"/>
  <c r="U4" i="1" s="1"/>
  <c r="T35" i="1"/>
  <c r="U35" i="1" s="1"/>
  <c r="T31" i="1"/>
  <c r="U31" i="1" s="1"/>
  <c r="T27" i="1"/>
  <c r="U27" i="1" s="1"/>
  <c r="T23" i="1"/>
  <c r="U23" i="1" s="1"/>
  <c r="T19" i="1"/>
  <c r="U19" i="1" s="1"/>
  <c r="T15" i="1"/>
  <c r="U15" i="1" s="1"/>
  <c r="T11" i="1"/>
  <c r="U11" i="1" s="1"/>
  <c r="T7" i="1"/>
  <c r="U7" i="1" s="1"/>
  <c r="T37" i="1"/>
  <c r="U37" i="1" s="1"/>
  <c r="T29" i="1"/>
  <c r="U29" i="1" s="1"/>
  <c r="T21" i="1"/>
  <c r="U21" i="1" s="1"/>
  <c r="T13" i="1"/>
  <c r="U13" i="1" s="1"/>
  <c r="T9" i="1"/>
  <c r="U9" i="1" s="1"/>
  <c r="T28" i="1"/>
  <c r="U28" i="1" s="1"/>
  <c r="T12" i="1"/>
  <c r="U12" i="1" s="1"/>
  <c r="T38" i="1"/>
  <c r="U38" i="1" s="1"/>
  <c r="T34" i="1"/>
  <c r="U34" i="1" s="1"/>
  <c r="T30" i="1"/>
  <c r="U30" i="1" s="1"/>
  <c r="T26" i="1"/>
  <c r="U26" i="1" s="1"/>
  <c r="T22" i="1"/>
  <c r="U22" i="1" s="1"/>
  <c r="T18" i="1"/>
  <c r="U18" i="1" s="1"/>
  <c r="T14" i="1"/>
  <c r="U14" i="1" s="1"/>
  <c r="T10" i="1"/>
  <c r="U10" i="1" s="1"/>
  <c r="W25" i="1"/>
  <c r="Z70" i="1" l="1"/>
  <c r="Y51" i="1"/>
  <c r="Y49" i="1"/>
  <c r="Y46" i="1"/>
  <c r="Y62" i="1"/>
  <c r="AJ37" i="2"/>
  <c r="AJ21" i="2"/>
  <c r="AJ27" i="2"/>
  <c r="AJ30" i="2"/>
  <c r="AJ36" i="2"/>
  <c r="AJ31" i="2"/>
  <c r="AI29" i="2"/>
  <c r="AF38" i="2"/>
  <c r="AI38" i="2" s="1"/>
  <c r="AI35" i="2"/>
  <c r="AF30" i="2"/>
  <c r="AI30" i="2" s="1"/>
  <c r="AI18" i="2"/>
  <c r="AF27" i="2"/>
  <c r="AI27" i="2" s="1"/>
  <c r="AF15" i="2"/>
  <c r="AI15" i="2" s="1"/>
  <c r="AF23" i="2"/>
  <c r="AI23" i="2" s="1"/>
  <c r="AF33" i="2"/>
  <c r="AI33" i="2" s="1"/>
  <c r="AF24" i="2"/>
  <c r="AI24" i="2" s="1"/>
  <c r="AF19" i="2"/>
  <c r="AI19" i="2" s="1"/>
  <c r="AF32" i="2"/>
  <c r="AF34" i="2"/>
  <c r="AI34" i="2" s="1"/>
  <c r="AI16" i="2"/>
  <c r="AI31" i="2"/>
  <c r="AI32" i="2"/>
  <c r="AI20" i="2"/>
  <c r="AF28" i="2"/>
  <c r="AI28" i="2" s="1"/>
  <c r="AI36" i="2"/>
  <c r="AF25" i="2"/>
  <c r="AI25" i="2" s="1"/>
  <c r="AF21" i="2"/>
  <c r="AI21" i="2" s="1"/>
  <c r="AF17" i="2"/>
  <c r="AI17" i="2" s="1"/>
  <c r="AI37" i="2"/>
  <c r="AI22" i="2"/>
  <c r="AE26" i="2"/>
  <c r="AI26" i="2" s="1"/>
  <c r="Z56" i="1"/>
  <c r="Z78" i="1"/>
  <c r="Z76" i="1"/>
  <c r="Z62" i="1"/>
  <c r="Z60" i="1"/>
  <c r="Z74" i="1"/>
  <c r="Z66" i="1"/>
  <c r="Z58" i="1"/>
  <c r="Z72" i="1"/>
  <c r="Z64" i="1"/>
  <c r="Z75" i="1"/>
  <c r="Z67" i="1"/>
  <c r="Z59" i="1"/>
  <c r="Z73" i="1"/>
  <c r="Z65" i="1"/>
  <c r="Z57" i="1"/>
  <c r="Z52" i="1"/>
  <c r="Z71" i="1"/>
  <c r="Z63" i="1"/>
  <c r="Z55" i="1"/>
  <c r="Z77" i="1"/>
  <c r="Z69" i="1"/>
  <c r="Z61" i="1"/>
  <c r="Z53" i="1"/>
  <c r="Z68" i="1"/>
  <c r="Y67" i="1"/>
  <c r="Y78" i="1"/>
  <c r="Y61" i="1"/>
  <c r="Y64" i="1"/>
  <c r="Y73" i="1"/>
  <c r="Y58" i="1"/>
  <c r="Y68" i="1"/>
  <c r="Y52" i="1"/>
  <c r="Y71" i="1"/>
  <c r="Y55" i="1"/>
  <c r="Y66" i="1"/>
  <c r="Y50" i="1"/>
  <c r="Y72" i="1"/>
  <c r="Y56" i="1"/>
  <c r="Y75" i="1"/>
  <c r="Y59" i="1"/>
  <c r="Y70" i="1"/>
  <c r="Y54" i="1"/>
  <c r="Y69" i="1"/>
  <c r="Y57" i="1"/>
  <c r="Y76" i="1"/>
  <c r="Y60" i="1"/>
  <c r="Y77" i="1"/>
  <c r="Y63" i="1"/>
  <c r="Y65" i="1"/>
  <c r="Y74" i="1"/>
  <c r="K31" i="1"/>
  <c r="K35" i="1"/>
  <c r="K28" i="1"/>
  <c r="K32" i="1"/>
  <c r="K36" i="1"/>
  <c r="K29" i="1"/>
  <c r="K33" i="1"/>
  <c r="K37" i="1"/>
  <c r="K30" i="1"/>
  <c r="K34" i="1"/>
  <c r="K38" i="1"/>
  <c r="W26" i="1"/>
  <c r="W27" i="1" s="1"/>
  <c r="W29" i="1" s="1"/>
  <c r="W17" i="1"/>
  <c r="W24" i="1"/>
  <c r="W20" i="1"/>
  <c r="W16" i="1"/>
  <c r="W22" i="1"/>
  <c r="W23" i="1"/>
  <c r="W18" i="1"/>
  <c r="W21" i="1"/>
  <c r="W35" i="1"/>
  <c r="W32" i="1" l="1"/>
  <c r="W38" i="1"/>
  <c r="W30" i="1"/>
  <c r="W33" i="1"/>
  <c r="W36" i="1"/>
  <c r="W28" i="1"/>
  <c r="W31" i="1"/>
  <c r="W34" i="1"/>
  <c r="W37" i="1"/>
  <c r="D3" i="1" l="1"/>
  <c r="D4" i="1" s="1"/>
  <c r="D5" i="1" s="1"/>
  <c r="D6" i="1" s="1"/>
  <c r="D7" i="1" s="1"/>
  <c r="D8" i="1" s="1"/>
  <c r="D9" i="1" s="1"/>
  <c r="D10" i="1" s="1"/>
  <c r="I4" i="1" l="1"/>
  <c r="D11" i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H19" i="1"/>
  <c r="I19" i="1" s="1"/>
  <c r="H15" i="1"/>
  <c r="I15" i="1" s="1"/>
  <c r="H22" i="1"/>
  <c r="I22" i="1" s="1"/>
  <c r="H18" i="1"/>
  <c r="I18" i="1" s="1"/>
  <c r="H21" i="1"/>
  <c r="I21" i="1" s="1"/>
  <c r="H17" i="1"/>
  <c r="I17" i="1" s="1"/>
  <c r="I3" i="1"/>
  <c r="H20" i="1"/>
  <c r="I20" i="1" s="1"/>
  <c r="H16" i="1"/>
  <c r="I16" i="1" s="1"/>
  <c r="H29" i="1"/>
  <c r="I29" i="1" s="1"/>
  <c r="H25" i="1"/>
  <c r="I25" i="1" s="1"/>
  <c r="H6" i="1"/>
  <c r="I6" i="1" s="1"/>
  <c r="H37" i="1"/>
  <c r="I37" i="1" s="1"/>
  <c r="H14" i="1"/>
  <c r="I14" i="1" s="1"/>
  <c r="H33" i="1"/>
  <c r="I33" i="1" s="1"/>
  <c r="H10" i="1"/>
  <c r="I10" i="1" s="1"/>
  <c r="H13" i="1"/>
  <c r="I13" i="1" s="1"/>
  <c r="H9" i="1"/>
  <c r="I9" i="1" s="1"/>
  <c r="H5" i="1"/>
  <c r="I5" i="1" s="1"/>
  <c r="H36" i="1"/>
  <c r="I36" i="1" s="1"/>
  <c r="H32" i="1"/>
  <c r="I32" i="1" s="1"/>
  <c r="H28" i="1"/>
  <c r="I28" i="1" s="1"/>
  <c r="H24" i="1"/>
  <c r="I24" i="1" s="1"/>
  <c r="H12" i="1"/>
  <c r="I12" i="1" s="1"/>
  <c r="H8" i="1"/>
  <c r="I8" i="1" s="1"/>
  <c r="H35" i="1"/>
  <c r="I35" i="1" s="1"/>
  <c r="H31" i="1"/>
  <c r="I31" i="1" s="1"/>
  <c r="H27" i="1"/>
  <c r="I27" i="1" s="1"/>
  <c r="H23" i="1"/>
  <c r="I23" i="1" s="1"/>
  <c r="H11" i="1"/>
  <c r="I11" i="1" s="1"/>
  <c r="H7" i="1"/>
  <c r="I7" i="1" s="1"/>
  <c r="H38" i="1"/>
  <c r="I38" i="1" s="1"/>
  <c r="H34" i="1"/>
  <c r="I34" i="1" s="1"/>
  <c r="H30" i="1"/>
  <c r="I30" i="1" s="1"/>
  <c r="H26" i="1"/>
  <c r="I26" i="1" s="1"/>
  <c r="L3" i="8" l="1"/>
  <c r="L4" i="8" s="1"/>
  <c r="L5" i="8" s="1"/>
  <c r="L6" i="8" s="1"/>
  <c r="L7" i="8" s="1"/>
  <c r="L8" i="8" s="1"/>
  <c r="L9" i="8" s="1"/>
  <c r="L10" i="8" s="1"/>
  <c r="L11" i="8" s="1"/>
  <c r="L12" i="8" s="1"/>
  <c r="L13" i="8" s="1"/>
  <c r="L14" i="8" s="1"/>
  <c r="L15" i="8" s="1"/>
  <c r="L3" i="4"/>
  <c r="M3" i="4" s="1"/>
  <c r="L4" i="4"/>
  <c r="M4" i="4" s="1"/>
  <c r="L2" i="4"/>
  <c r="M2" i="4" s="1"/>
  <c r="C3" i="4"/>
  <c r="G4" i="4"/>
  <c r="G5" i="4"/>
  <c r="G6" i="4"/>
  <c r="G7" i="4"/>
  <c r="G8" i="4"/>
  <c r="G9" i="4"/>
  <c r="G10" i="4"/>
  <c r="G11" i="4"/>
  <c r="G12" i="4"/>
  <c r="G13" i="4"/>
  <c r="G14" i="4"/>
  <c r="F15" i="4" s="1"/>
  <c r="G15" i="4"/>
  <c r="G16" i="4"/>
  <c r="G17" i="4"/>
  <c r="G18" i="4"/>
  <c r="G19" i="4"/>
  <c r="G20" i="4"/>
  <c r="G21" i="4"/>
  <c r="G22" i="4"/>
  <c r="G23" i="4"/>
  <c r="G24" i="4"/>
  <c r="G25" i="4"/>
  <c r="G26" i="4"/>
  <c r="F27" i="4" s="1"/>
  <c r="G27" i="4"/>
  <c r="G28" i="4"/>
  <c r="G29" i="4"/>
  <c r="G30" i="4"/>
  <c r="G31" i="4"/>
  <c r="G32" i="4"/>
  <c r="G33" i="4"/>
  <c r="G34" i="4"/>
  <c r="G35" i="4"/>
  <c r="G36" i="4"/>
  <c r="G37" i="4"/>
  <c r="G3" i="4"/>
  <c r="F3" i="4" s="1"/>
  <c r="C26" i="4"/>
  <c r="C27" i="4"/>
  <c r="C28" i="4"/>
  <c r="C29" i="4"/>
  <c r="C30" i="4"/>
  <c r="C31" i="4"/>
  <c r="C32" i="4"/>
  <c r="C33" i="4"/>
  <c r="C34" i="4"/>
  <c r="C35" i="4"/>
  <c r="C36" i="4"/>
  <c r="C37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F28" i="4" l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16" i="4"/>
  <c r="F17" i="4" s="1"/>
  <c r="F18" i="4" s="1"/>
  <c r="F19" i="4" s="1"/>
  <c r="F20" i="4" s="1"/>
  <c r="F21" i="4" s="1"/>
  <c r="F22" i="4" s="1"/>
  <c r="F23" i="4" s="1"/>
  <c r="F24" i="4" s="1"/>
  <c r="F25" i="4" s="1"/>
  <c r="D12" i="4"/>
  <c r="D27" i="4"/>
  <c r="D37" i="4"/>
  <c r="D15" i="4"/>
  <c r="D14" i="4"/>
  <c r="F4" i="4"/>
  <c r="F5" i="4" s="1"/>
  <c r="F6" i="4" s="1"/>
  <c r="F7" i="4" s="1"/>
  <c r="F8" i="4" s="1"/>
  <c r="F9" i="4" s="1"/>
  <c r="F10" i="4" s="1"/>
  <c r="F11" i="4" s="1"/>
  <c r="F12" i="4" s="1"/>
  <c r="D17" i="4" l="1"/>
  <c r="D10" i="4"/>
  <c r="D30" i="4"/>
  <c r="D21" i="4"/>
  <c r="D28" i="4"/>
  <c r="D35" i="4"/>
  <c r="D34" i="4"/>
  <c r="D13" i="4"/>
  <c r="D36" i="4"/>
  <c r="D7" i="4"/>
  <c r="D5" i="4"/>
  <c r="D18" i="4"/>
  <c r="D31" i="4"/>
  <c r="D16" i="4"/>
  <c r="D32" i="4"/>
  <c r="D33" i="4"/>
  <c r="D8" i="4"/>
  <c r="D11" i="4"/>
  <c r="D3" i="4"/>
  <c r="D9" i="4"/>
  <c r="D19" i="4"/>
  <c r="D20" i="4"/>
  <c r="D4" i="4"/>
  <c r="D29" i="4"/>
  <c r="D6" i="4"/>
  <c r="F13" i="4"/>
  <c r="D22" i="4" l="1"/>
  <c r="D23" i="4" l="1"/>
  <c r="D24" i="4" l="1"/>
  <c r="D26" i="4" l="1"/>
  <c r="D25" i="4"/>
</calcChain>
</file>

<file path=xl/sharedStrings.xml><?xml version="1.0" encoding="utf-8"?>
<sst xmlns="http://schemas.openxmlformats.org/spreadsheetml/2006/main" count="361" uniqueCount="105">
  <si>
    <t>period</t>
  </si>
  <si>
    <t>index</t>
  </si>
  <si>
    <t>Integer</t>
  </si>
  <si>
    <t>Noise</t>
  </si>
  <si>
    <t>Index Number</t>
  </si>
  <si>
    <t>Chained Data</t>
  </si>
  <si>
    <t>Unchained Data</t>
  </si>
  <si>
    <t>index1</t>
  </si>
  <si>
    <t>index2</t>
  </si>
  <si>
    <t>index3</t>
  </si>
  <si>
    <t>weights1</t>
  </si>
  <si>
    <t>weights2</t>
  </si>
  <si>
    <t>weights3</t>
  </si>
  <si>
    <t>noise</t>
  </si>
  <si>
    <t>weight</t>
  </si>
  <si>
    <t>integer</t>
  </si>
  <si>
    <t>Unchained Indices to Aggregate</t>
  </si>
  <si>
    <t>Weight Shares</t>
  </si>
  <si>
    <t>Weights pp1000 (already reindexed)</t>
  </si>
  <si>
    <t>Weight Shares (already reindexed)</t>
  </si>
  <si>
    <t xml:space="preserve">Weights pp1000 </t>
  </si>
  <si>
    <t>Chained Data (zeros)</t>
  </si>
  <si>
    <t>Chained Data (NaN)</t>
  </si>
  <si>
    <t>NaN</t>
  </si>
  <si>
    <t>d</t>
  </si>
  <si>
    <t>prices</t>
  </si>
  <si>
    <t>a</t>
  </si>
  <si>
    <t>b</t>
  </si>
  <si>
    <t>c</t>
  </si>
  <si>
    <t>fish</t>
  </si>
  <si>
    <t>cat</t>
  </si>
  <si>
    <t>dog</t>
  </si>
  <si>
    <t>monkey</t>
  </si>
  <si>
    <t>one</t>
  </si>
  <si>
    <t>two</t>
  </si>
  <si>
    <t>three</t>
  </si>
  <si>
    <t>four</t>
  </si>
  <si>
    <t>growth</t>
  </si>
  <si>
    <t>cumprod</t>
  </si>
  <si>
    <t>shifted index</t>
  </si>
  <si>
    <t>direct (double link)</t>
  </si>
  <si>
    <t>direct (single link)</t>
  </si>
  <si>
    <t>indirect</t>
  </si>
  <si>
    <t>base</t>
  </si>
  <si>
    <t>Aggregated Index</t>
  </si>
  <si>
    <t/>
  </si>
  <si>
    <t>unchained output</t>
  </si>
  <si>
    <t>Chained Series</t>
  </si>
  <si>
    <t xml:space="preserve">Unchained Series </t>
  </si>
  <si>
    <t>Unchained Series 
(jan adjusted)</t>
  </si>
  <si>
    <t>Unchained DataFrame</t>
  </si>
  <si>
    <t>chained1</t>
  </si>
  <si>
    <t>chained2</t>
  </si>
  <si>
    <t>chained3</t>
  </si>
  <si>
    <t>Unchained DataFrame (jan adjusted)</t>
  </si>
  <si>
    <t>ref 2012</t>
  </si>
  <si>
    <t>ref 2012 Q4</t>
  </si>
  <si>
    <t>ref 2013-08</t>
  </si>
  <si>
    <t>Jan Adjustment</t>
  </si>
  <si>
    <t>comp1_1</t>
  </si>
  <si>
    <t>comp1_2</t>
  </si>
  <si>
    <t>comp1_3</t>
  </si>
  <si>
    <t>Jan Adjusted Indices to Aggregate</t>
  </si>
  <si>
    <t>1st Component</t>
  </si>
  <si>
    <t>comp2_1</t>
  </si>
  <si>
    <t>comp2_2</t>
  </si>
  <si>
    <t>comp2_3</t>
  </si>
  <si>
    <t>comp3_1</t>
  </si>
  <si>
    <t>comp3_2</t>
  </si>
  <si>
    <t>comp3_3</t>
  </si>
  <si>
    <t>2nd Component</t>
  </si>
  <si>
    <t>3rd Component</t>
  </si>
  <si>
    <t>SUM</t>
  </si>
  <si>
    <t>sum1</t>
  </si>
  <si>
    <t>sum2</t>
  </si>
  <si>
    <t>sum3</t>
  </si>
  <si>
    <t>sum_all</t>
  </si>
  <si>
    <t>agg_index</t>
  </si>
  <si>
    <t>Summed Prices Input</t>
  </si>
  <si>
    <t>Rand Price Generator</t>
  </si>
  <si>
    <t>Expected Output</t>
  </si>
  <si>
    <t>year</t>
  </si>
  <si>
    <t>Inputs</t>
  </si>
  <si>
    <t>e</t>
  </si>
  <si>
    <t>e, ['a', 'b'], mean</t>
  </si>
  <si>
    <t>5, [1, 2], mean</t>
  </si>
  <si>
    <t>top</t>
  </si>
  <si>
    <t>cheese</t>
  </si>
  <si>
    <t>beer</t>
  </si>
  <si>
    <t>wine</t>
  </si>
  <si>
    <t>A</t>
  </si>
  <si>
    <t>B</t>
  </si>
  <si>
    <t>C</t>
  </si>
  <si>
    <t>D</t>
  </si>
  <si>
    <t>E</t>
  </si>
  <si>
    <t>F</t>
  </si>
  <si>
    <t>G</t>
  </si>
  <si>
    <t>Indices</t>
  </si>
  <si>
    <t>Weights</t>
  </si>
  <si>
    <t>Aggregate - Level 1</t>
  </si>
  <si>
    <t>Weight shares</t>
  </si>
  <si>
    <t>Weights - Level 1</t>
  </si>
  <si>
    <t>Weight shares - within level 1</t>
  </si>
  <si>
    <t>Weight shares - within level 0</t>
  </si>
  <si>
    <t>Aggregate - Level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</si>
</sst>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165" fontId="0" fillId="0" borderId="0" xfId="0" applyNumberFormat="1"/>
    <xf numFmtId="0" fontId="0" fillId="2" borderId="0" xfId="0" applyFill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E1CB5-9E4D-4ACE-9A33-1F1450D2AD25}">
  <dimension ref="A1:M38"/>
  <sheetViews>
    <sheetView workbookViewId="0">
      <selection activeCell="C12" sqref="C12"/>
    </sheetView>
  </sheetViews>
  <sheetFormatPr defaultRowHeight="14.4" x14ac:dyDescent="0.3"/>
  <cols>
    <col min="1" max="1" width="10.5546875" bestFit="1" customWidth="1"/>
    <col min="4" max="4" width="13.6640625" bestFit="1" customWidth="1"/>
  </cols>
  <sheetData>
    <row r="1" spans="1:13" x14ac:dyDescent="0.3">
      <c r="A1" t="s">
        <v>0</v>
      </c>
      <c r="B1" t="s">
        <v>2</v>
      </c>
      <c r="C1" t="s">
        <v>3</v>
      </c>
      <c r="D1" t="s">
        <v>4</v>
      </c>
      <c r="J1" t="s">
        <v>0</v>
      </c>
      <c r="K1" t="s">
        <v>15</v>
      </c>
      <c r="L1" t="s">
        <v>13</v>
      </c>
      <c r="M1" t="s">
        <v>14</v>
      </c>
    </row>
    <row r="2" spans="1:13" x14ac:dyDescent="0.3">
      <c r="A2" s="1">
        <v>40909</v>
      </c>
      <c r="B2">
        <v>100</v>
      </c>
      <c r="D2">
        <f>B2+C2</f>
        <v>100</v>
      </c>
      <c r="F2">
        <v>100</v>
      </c>
      <c r="K2">
        <v>3</v>
      </c>
      <c r="L2">
        <f ca="1">-1+2*RAND()</f>
        <v>-0.71722497757346315</v>
      </c>
      <c r="M2">
        <f ca="1">K2+L2</f>
        <v>2.2827750224265371</v>
      </c>
    </row>
    <row r="3" spans="1:13" x14ac:dyDescent="0.3">
      <c r="A3" s="1">
        <v>40940</v>
      </c>
      <c r="B3">
        <v>97</v>
      </c>
      <c r="C3">
        <f ca="1">-1+2*RAND()</f>
        <v>0.18007276581626463</v>
      </c>
      <c r="D3" s="2">
        <f t="shared" ref="D3:D25" ca="1" si="0">B3+C3</f>
        <v>97.180072765816263</v>
      </c>
      <c r="F3">
        <f ca="1">F2+G3</f>
        <v>103</v>
      </c>
      <c r="G3">
        <f ca="1">RANDBETWEEN(-4,4)</f>
        <v>3</v>
      </c>
      <c r="K3">
        <v>3</v>
      </c>
      <c r="L3">
        <f t="shared" ref="L3:L4" ca="1" si="1">-1+2*RAND()</f>
        <v>0.2560630406101907</v>
      </c>
      <c r="M3">
        <f t="shared" ref="M3:M4" ca="1" si="2">K3+L3</f>
        <v>3.2560630406101909</v>
      </c>
    </row>
    <row r="4" spans="1:13" x14ac:dyDescent="0.3">
      <c r="A4" s="1">
        <v>40969</v>
      </c>
      <c r="B4">
        <v>100</v>
      </c>
      <c r="C4">
        <f t="shared" ref="C4:C37" ca="1" si="3">-1+2*RAND()</f>
        <v>-0.29578851093166936</v>
      </c>
      <c r="D4" s="2">
        <f t="shared" ca="1" si="0"/>
        <v>99.704211489068328</v>
      </c>
      <c r="F4">
        <f t="shared" ref="F4:F12" ca="1" si="4">F3+G4</f>
        <v>104</v>
      </c>
      <c r="G4">
        <f t="shared" ref="G4:G37" ca="1" si="5">RANDBETWEEN(-4,4)</f>
        <v>1</v>
      </c>
      <c r="K4">
        <v>3</v>
      </c>
      <c r="L4">
        <f t="shared" ca="1" si="1"/>
        <v>-0.2431447711919279</v>
      </c>
      <c r="M4">
        <f t="shared" ca="1" si="2"/>
        <v>2.7568552288080719</v>
      </c>
    </row>
    <row r="5" spans="1:13" x14ac:dyDescent="0.3">
      <c r="A5" s="1">
        <v>41000</v>
      </c>
      <c r="B5">
        <v>103</v>
      </c>
      <c r="C5">
        <f t="shared" ca="1" si="3"/>
        <v>0.80552010017067666</v>
      </c>
      <c r="D5" s="2">
        <f t="shared" ca="1" si="0"/>
        <v>103.80552010017068</v>
      </c>
      <c r="F5">
        <f t="shared" ca="1" si="4"/>
        <v>100</v>
      </c>
      <c r="G5">
        <f t="shared" ca="1" si="5"/>
        <v>-4</v>
      </c>
    </row>
    <row r="6" spans="1:13" x14ac:dyDescent="0.3">
      <c r="A6" s="1">
        <v>41030</v>
      </c>
      <c r="B6">
        <v>107</v>
      </c>
      <c r="C6">
        <f t="shared" ca="1" si="3"/>
        <v>-0.17239197516802807</v>
      </c>
      <c r="D6" s="2">
        <f t="shared" ca="1" si="0"/>
        <v>106.82760802483197</v>
      </c>
      <c r="F6">
        <f t="shared" ca="1" si="4"/>
        <v>104</v>
      </c>
      <c r="G6">
        <f t="shared" ca="1" si="5"/>
        <v>4</v>
      </c>
    </row>
    <row r="7" spans="1:13" x14ac:dyDescent="0.3">
      <c r="A7" s="1">
        <v>41061</v>
      </c>
      <c r="B7">
        <v>103</v>
      </c>
      <c r="C7">
        <f t="shared" ca="1" si="3"/>
        <v>-0.45371837905811097</v>
      </c>
      <c r="D7" s="2">
        <f t="shared" ca="1" si="0"/>
        <v>102.54628162094188</v>
      </c>
      <c r="F7">
        <f t="shared" ca="1" si="4"/>
        <v>103</v>
      </c>
      <c r="G7">
        <f t="shared" ca="1" si="5"/>
        <v>-1</v>
      </c>
    </row>
    <row r="8" spans="1:13" x14ac:dyDescent="0.3">
      <c r="A8" s="1">
        <v>41091</v>
      </c>
      <c r="B8">
        <v>106</v>
      </c>
      <c r="C8">
        <f t="shared" ca="1" si="3"/>
        <v>0.71493944009243759</v>
      </c>
      <c r="D8" s="2">
        <f t="shared" ca="1" si="0"/>
        <v>106.71493944009244</v>
      </c>
      <c r="F8">
        <f t="shared" ca="1" si="4"/>
        <v>101</v>
      </c>
      <c r="G8">
        <f t="shared" ca="1" si="5"/>
        <v>-2</v>
      </c>
    </row>
    <row r="9" spans="1:13" x14ac:dyDescent="0.3">
      <c r="A9" s="1">
        <v>41122</v>
      </c>
      <c r="B9">
        <v>105</v>
      </c>
      <c r="C9">
        <f t="shared" ca="1" si="3"/>
        <v>0.68432355818682433</v>
      </c>
      <c r="D9" s="2">
        <f t="shared" ca="1" si="0"/>
        <v>105.68432355818682</v>
      </c>
      <c r="F9">
        <f t="shared" ca="1" si="4"/>
        <v>104</v>
      </c>
      <c r="G9">
        <f t="shared" ca="1" si="5"/>
        <v>3</v>
      </c>
    </row>
    <row r="10" spans="1:13" x14ac:dyDescent="0.3">
      <c r="A10" s="1">
        <v>41153</v>
      </c>
      <c r="B10">
        <v>103</v>
      </c>
      <c r="C10">
        <f t="shared" ca="1" si="3"/>
        <v>-0.55957836038469444</v>
      </c>
      <c r="D10" s="2">
        <f t="shared" ca="1" si="0"/>
        <v>102.44042163961531</v>
      </c>
      <c r="F10">
        <f t="shared" ca="1" si="4"/>
        <v>103</v>
      </c>
      <c r="G10">
        <f t="shared" ca="1" si="5"/>
        <v>-1</v>
      </c>
    </row>
    <row r="11" spans="1:13" x14ac:dyDescent="0.3">
      <c r="A11" s="1">
        <v>41183</v>
      </c>
      <c r="B11">
        <v>100</v>
      </c>
      <c r="C11">
        <f t="shared" ca="1" si="3"/>
        <v>0.51628911943561961</v>
      </c>
      <c r="D11" s="2">
        <f t="shared" ca="1" si="0"/>
        <v>100.51628911943563</v>
      </c>
      <c r="F11">
        <f t="shared" ca="1" si="4"/>
        <v>104</v>
      </c>
      <c r="G11">
        <f t="shared" ca="1" si="5"/>
        <v>1</v>
      </c>
    </row>
    <row r="12" spans="1:13" x14ac:dyDescent="0.3">
      <c r="A12" s="1">
        <v>41214</v>
      </c>
      <c r="B12">
        <v>99</v>
      </c>
      <c r="C12">
        <f t="shared" ca="1" si="3"/>
        <v>0.1568318985551973</v>
      </c>
      <c r="D12" s="2">
        <f t="shared" ca="1" si="0"/>
        <v>99.156831898555197</v>
      </c>
      <c r="F12">
        <f t="shared" ca="1" si="4"/>
        <v>104</v>
      </c>
      <c r="G12">
        <f t="shared" ca="1" si="5"/>
        <v>0</v>
      </c>
    </row>
    <row r="13" spans="1:13" x14ac:dyDescent="0.3">
      <c r="A13" s="1">
        <v>41244</v>
      </c>
      <c r="B13">
        <v>98</v>
      </c>
      <c r="C13">
        <f t="shared" ca="1" si="3"/>
        <v>-0.41322802099981759</v>
      </c>
      <c r="D13" s="2">
        <f t="shared" ca="1" si="0"/>
        <v>97.586771979000176</v>
      </c>
      <c r="F13">
        <f ca="1">F12+G13</f>
        <v>105</v>
      </c>
      <c r="G13">
        <f t="shared" ca="1" si="5"/>
        <v>1</v>
      </c>
    </row>
    <row r="14" spans="1:13" x14ac:dyDescent="0.3">
      <c r="A14" s="1">
        <v>41275</v>
      </c>
      <c r="B14">
        <v>100</v>
      </c>
      <c r="C14">
        <f t="shared" ca="1" si="3"/>
        <v>0.1560534855071487</v>
      </c>
      <c r="D14" s="2">
        <f t="shared" ca="1" si="0"/>
        <v>100.15605348550714</v>
      </c>
      <c r="F14">
        <v>100</v>
      </c>
      <c r="G14">
        <f t="shared" ca="1" si="5"/>
        <v>3</v>
      </c>
    </row>
    <row r="15" spans="1:13" x14ac:dyDescent="0.3">
      <c r="A15" s="1">
        <v>41306</v>
      </c>
      <c r="B15">
        <v>104</v>
      </c>
      <c r="C15">
        <f t="shared" ca="1" si="3"/>
        <v>1.9058854749309795E-3</v>
      </c>
      <c r="D15" s="2">
        <f t="shared" ca="1" si="0"/>
        <v>104.00190588547493</v>
      </c>
      <c r="F15">
        <f t="shared" ref="F15:F25" ca="1" si="6">F14+G14</f>
        <v>103</v>
      </c>
      <c r="G15">
        <f t="shared" ca="1" si="5"/>
        <v>0</v>
      </c>
    </row>
    <row r="16" spans="1:13" x14ac:dyDescent="0.3">
      <c r="A16" s="1">
        <v>41334</v>
      </c>
      <c r="B16">
        <v>101</v>
      </c>
      <c r="C16">
        <f t="shared" ca="1" si="3"/>
        <v>-0.98032394177752891</v>
      </c>
      <c r="D16" s="2">
        <f t="shared" ca="1" si="0"/>
        <v>100.01967605822247</v>
      </c>
      <c r="F16">
        <f t="shared" ca="1" si="6"/>
        <v>103</v>
      </c>
      <c r="G16">
        <f t="shared" ca="1" si="5"/>
        <v>0</v>
      </c>
    </row>
    <row r="17" spans="1:7" x14ac:dyDescent="0.3">
      <c r="A17" s="1">
        <v>41365</v>
      </c>
      <c r="B17">
        <v>103</v>
      </c>
      <c r="C17">
        <f t="shared" ca="1" si="3"/>
        <v>-0.43317856678039468</v>
      </c>
      <c r="D17" s="2">
        <f t="shared" ca="1" si="0"/>
        <v>102.5668214332196</v>
      </c>
      <c r="F17">
        <f t="shared" ca="1" si="6"/>
        <v>103</v>
      </c>
      <c r="G17">
        <f t="shared" ca="1" si="5"/>
        <v>-3</v>
      </c>
    </row>
    <row r="18" spans="1:7" x14ac:dyDescent="0.3">
      <c r="A18" s="1">
        <v>41395</v>
      </c>
      <c r="B18">
        <v>107</v>
      </c>
      <c r="C18">
        <f t="shared" ca="1" si="3"/>
        <v>-0.35506274826759454</v>
      </c>
      <c r="D18" s="2">
        <f t="shared" ca="1" si="0"/>
        <v>106.6449372517324</v>
      </c>
      <c r="F18">
        <f t="shared" ca="1" si="6"/>
        <v>100</v>
      </c>
      <c r="G18">
        <f t="shared" ca="1" si="5"/>
        <v>3</v>
      </c>
    </row>
    <row r="19" spans="1:7" x14ac:dyDescent="0.3">
      <c r="A19" s="1">
        <v>41426</v>
      </c>
      <c r="B19">
        <v>110</v>
      </c>
      <c r="C19">
        <f t="shared" ca="1" si="3"/>
        <v>0.98010285559773602</v>
      </c>
      <c r="D19" s="2">
        <f t="shared" ca="1" si="0"/>
        <v>110.98010285559774</v>
      </c>
      <c r="F19">
        <f t="shared" ca="1" si="6"/>
        <v>103</v>
      </c>
      <c r="G19">
        <f t="shared" ca="1" si="5"/>
        <v>3</v>
      </c>
    </row>
    <row r="20" spans="1:7" x14ac:dyDescent="0.3">
      <c r="A20" s="1">
        <v>41456</v>
      </c>
      <c r="B20">
        <v>112</v>
      </c>
      <c r="C20">
        <f t="shared" ca="1" si="3"/>
        <v>-0.59784703192769939</v>
      </c>
      <c r="D20" s="2">
        <f t="shared" ca="1" si="0"/>
        <v>111.4021529680723</v>
      </c>
      <c r="F20">
        <f t="shared" ca="1" si="6"/>
        <v>106</v>
      </c>
      <c r="G20">
        <f t="shared" ca="1" si="5"/>
        <v>3</v>
      </c>
    </row>
    <row r="21" spans="1:7" x14ac:dyDescent="0.3">
      <c r="A21" s="1">
        <v>41487</v>
      </c>
      <c r="B21">
        <v>112</v>
      </c>
      <c r="C21">
        <f t="shared" ca="1" si="3"/>
        <v>-0.43066245824153815</v>
      </c>
      <c r="D21" s="2">
        <f t="shared" ca="1" si="0"/>
        <v>111.56933754175846</v>
      </c>
      <c r="F21">
        <f t="shared" ca="1" si="6"/>
        <v>109</v>
      </c>
      <c r="G21">
        <f t="shared" ca="1" si="5"/>
        <v>1</v>
      </c>
    </row>
    <row r="22" spans="1:7" x14ac:dyDescent="0.3">
      <c r="A22" s="1">
        <v>41518</v>
      </c>
      <c r="B22">
        <v>115</v>
      </c>
      <c r="C22">
        <f t="shared" ca="1" si="3"/>
        <v>0.9009552995565957</v>
      </c>
      <c r="D22" s="2">
        <f t="shared" ca="1" si="0"/>
        <v>115.9009552995566</v>
      </c>
      <c r="F22">
        <f t="shared" ca="1" si="6"/>
        <v>110</v>
      </c>
      <c r="G22">
        <f t="shared" ca="1" si="5"/>
        <v>2</v>
      </c>
    </row>
    <row r="23" spans="1:7" x14ac:dyDescent="0.3">
      <c r="A23" s="1">
        <v>41548</v>
      </c>
      <c r="B23">
        <v>111</v>
      </c>
      <c r="C23">
        <f t="shared" ca="1" si="3"/>
        <v>-0.60446485779294679</v>
      </c>
      <c r="D23" s="2">
        <f t="shared" ca="1" si="0"/>
        <v>110.39553514220705</v>
      </c>
      <c r="F23">
        <f t="shared" ca="1" si="6"/>
        <v>112</v>
      </c>
      <c r="G23">
        <f t="shared" ca="1" si="5"/>
        <v>2</v>
      </c>
    </row>
    <row r="24" spans="1:7" x14ac:dyDescent="0.3">
      <c r="A24" s="1">
        <v>41579</v>
      </c>
      <c r="B24">
        <v>114</v>
      </c>
      <c r="C24">
        <f t="shared" ca="1" si="3"/>
        <v>0.3757319614418102</v>
      </c>
      <c r="D24" s="2">
        <f t="shared" ca="1" si="0"/>
        <v>114.37573196144182</v>
      </c>
      <c r="F24">
        <f t="shared" ca="1" si="6"/>
        <v>114</v>
      </c>
      <c r="G24">
        <f t="shared" ca="1" si="5"/>
        <v>-3</v>
      </c>
    </row>
    <row r="25" spans="1:7" x14ac:dyDescent="0.3">
      <c r="A25" s="1">
        <v>41609</v>
      </c>
      <c r="B25">
        <v>116</v>
      </c>
      <c r="C25">
        <f t="shared" ca="1" si="3"/>
        <v>0.2109081013377665</v>
      </c>
      <c r="D25" s="2">
        <f t="shared" ca="1" si="0"/>
        <v>116.21090810133776</v>
      </c>
      <c r="F25">
        <f t="shared" ca="1" si="6"/>
        <v>111</v>
      </c>
      <c r="G25">
        <f t="shared" ca="1" si="5"/>
        <v>-4</v>
      </c>
    </row>
    <row r="26" spans="1:7" x14ac:dyDescent="0.3">
      <c r="A26" s="1">
        <v>41640</v>
      </c>
      <c r="B26">
        <v>100</v>
      </c>
      <c r="C26">
        <f t="shared" ca="1" si="3"/>
        <v>-0.22069726704486281</v>
      </c>
      <c r="D26" s="2">
        <f t="shared" ref="D26:D37" ca="1" si="7">B26+C26</f>
        <v>99.779302732955131</v>
      </c>
      <c r="F26">
        <v>100</v>
      </c>
      <c r="G26">
        <f t="shared" ca="1" si="5"/>
        <v>-3</v>
      </c>
    </row>
    <row r="27" spans="1:7" x14ac:dyDescent="0.3">
      <c r="A27" s="1">
        <v>41671</v>
      </c>
      <c r="B27">
        <v>104</v>
      </c>
      <c r="C27">
        <f t="shared" ca="1" si="3"/>
        <v>0.61616868181249518</v>
      </c>
      <c r="D27" s="2">
        <f t="shared" ca="1" si="7"/>
        <v>104.6161686818125</v>
      </c>
      <c r="F27">
        <f t="shared" ref="F27:F38" ca="1" si="8">F26+G26</f>
        <v>97</v>
      </c>
      <c r="G27">
        <f t="shared" ca="1" si="5"/>
        <v>-2</v>
      </c>
    </row>
    <row r="28" spans="1:7" x14ac:dyDescent="0.3">
      <c r="A28" s="1">
        <v>41699</v>
      </c>
      <c r="B28">
        <v>103</v>
      </c>
      <c r="C28">
        <f t="shared" ca="1" si="3"/>
        <v>-0.69019514136743076</v>
      </c>
      <c r="D28" s="2">
        <f t="shared" ca="1" si="7"/>
        <v>102.30980485863257</v>
      </c>
      <c r="F28">
        <f t="shared" ca="1" si="8"/>
        <v>95</v>
      </c>
      <c r="G28">
        <f t="shared" ca="1" si="5"/>
        <v>-1</v>
      </c>
    </row>
    <row r="29" spans="1:7" x14ac:dyDescent="0.3">
      <c r="A29" s="1">
        <v>41730</v>
      </c>
      <c r="B29">
        <v>99</v>
      </c>
      <c r="C29">
        <f t="shared" ca="1" si="3"/>
        <v>0.9988615894301478</v>
      </c>
      <c r="D29" s="2">
        <f t="shared" ca="1" si="7"/>
        <v>99.998861589430149</v>
      </c>
      <c r="F29">
        <f t="shared" ca="1" si="8"/>
        <v>94</v>
      </c>
      <c r="G29">
        <f t="shared" ca="1" si="5"/>
        <v>4</v>
      </c>
    </row>
    <row r="30" spans="1:7" x14ac:dyDescent="0.3">
      <c r="A30" s="1">
        <v>41760</v>
      </c>
      <c r="B30">
        <v>103</v>
      </c>
      <c r="C30">
        <f t="shared" ca="1" si="3"/>
        <v>0.51984178799116432</v>
      </c>
      <c r="D30" s="2">
        <f t="shared" ca="1" si="7"/>
        <v>103.51984178799117</v>
      </c>
      <c r="F30">
        <f t="shared" ca="1" si="8"/>
        <v>98</v>
      </c>
      <c r="G30">
        <f t="shared" ca="1" si="5"/>
        <v>1</v>
      </c>
    </row>
    <row r="31" spans="1:7" x14ac:dyDescent="0.3">
      <c r="A31" s="1">
        <v>41791</v>
      </c>
      <c r="B31">
        <v>101</v>
      </c>
      <c r="C31">
        <f t="shared" ca="1" si="3"/>
        <v>0.16378994503245492</v>
      </c>
      <c r="D31" s="2">
        <f t="shared" ca="1" si="7"/>
        <v>101.16378994503245</v>
      </c>
      <c r="F31">
        <f t="shared" ca="1" si="8"/>
        <v>99</v>
      </c>
      <c r="G31">
        <f t="shared" ca="1" si="5"/>
        <v>1</v>
      </c>
    </row>
    <row r="32" spans="1:7" x14ac:dyDescent="0.3">
      <c r="A32" s="1">
        <v>41821</v>
      </c>
      <c r="B32">
        <v>104</v>
      </c>
      <c r="C32">
        <f t="shared" ca="1" si="3"/>
        <v>-0.7313382524801757</v>
      </c>
      <c r="D32" s="2">
        <f t="shared" ca="1" si="7"/>
        <v>103.26866174751983</v>
      </c>
      <c r="F32">
        <f t="shared" ca="1" si="8"/>
        <v>100</v>
      </c>
      <c r="G32">
        <f t="shared" ca="1" si="5"/>
        <v>4</v>
      </c>
    </row>
    <row r="33" spans="1:7" x14ac:dyDescent="0.3">
      <c r="A33" s="1">
        <v>41852</v>
      </c>
      <c r="B33">
        <v>102</v>
      </c>
      <c r="C33">
        <f t="shared" ca="1" si="3"/>
        <v>-0.56420203902833332</v>
      </c>
      <c r="D33" s="2">
        <f t="shared" ca="1" si="7"/>
        <v>101.43579796097167</v>
      </c>
      <c r="F33">
        <f t="shared" ca="1" si="8"/>
        <v>104</v>
      </c>
      <c r="G33">
        <f t="shared" ca="1" si="5"/>
        <v>-2</v>
      </c>
    </row>
    <row r="34" spans="1:7" x14ac:dyDescent="0.3">
      <c r="A34" s="1">
        <v>41883</v>
      </c>
      <c r="B34">
        <v>103</v>
      </c>
      <c r="C34">
        <f t="shared" ca="1" si="3"/>
        <v>-0.84611478162478093</v>
      </c>
      <c r="D34" s="2">
        <f t="shared" ca="1" si="7"/>
        <v>102.15388521837522</v>
      </c>
      <c r="F34">
        <f t="shared" ca="1" si="8"/>
        <v>102</v>
      </c>
      <c r="G34">
        <f t="shared" ca="1" si="5"/>
        <v>3</v>
      </c>
    </row>
    <row r="35" spans="1:7" x14ac:dyDescent="0.3">
      <c r="A35" s="1">
        <v>41913</v>
      </c>
      <c r="B35">
        <v>104</v>
      </c>
      <c r="C35">
        <f t="shared" ca="1" si="3"/>
        <v>-0.43455173850238893</v>
      </c>
      <c r="D35" s="2">
        <f t="shared" ca="1" si="7"/>
        <v>103.56544826149761</v>
      </c>
      <c r="F35">
        <f t="shared" ca="1" si="8"/>
        <v>105</v>
      </c>
      <c r="G35">
        <f t="shared" ca="1" si="5"/>
        <v>-2</v>
      </c>
    </row>
    <row r="36" spans="1:7" x14ac:dyDescent="0.3">
      <c r="A36" s="1">
        <v>41944</v>
      </c>
      <c r="B36">
        <v>107</v>
      </c>
      <c r="C36">
        <f t="shared" ca="1" si="3"/>
        <v>0.46871306816964164</v>
      </c>
      <c r="D36" s="2">
        <f t="shared" ca="1" si="7"/>
        <v>107.46871306816965</v>
      </c>
      <c r="F36">
        <f t="shared" ca="1" si="8"/>
        <v>103</v>
      </c>
      <c r="G36">
        <f t="shared" ca="1" si="5"/>
        <v>1</v>
      </c>
    </row>
    <row r="37" spans="1:7" x14ac:dyDescent="0.3">
      <c r="A37" s="1">
        <v>41974</v>
      </c>
      <c r="B37">
        <v>105</v>
      </c>
      <c r="C37">
        <f t="shared" ca="1" si="3"/>
        <v>-0.62998249456790578</v>
      </c>
      <c r="D37" s="2">
        <f t="shared" ca="1" si="7"/>
        <v>104.37001750543209</v>
      </c>
      <c r="F37">
        <f t="shared" ca="1" si="8"/>
        <v>104</v>
      </c>
      <c r="G37">
        <f t="shared" ca="1" si="5"/>
        <v>0</v>
      </c>
    </row>
    <row r="38" spans="1:7" x14ac:dyDescent="0.3">
      <c r="B38">
        <v>103</v>
      </c>
      <c r="F38">
        <f t="shared" ca="1" si="8"/>
        <v>104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CE83D-4444-4036-B6A1-5914D0BC04FB}">
  <dimension ref="A1:L26"/>
  <sheetViews>
    <sheetView workbookViewId="0">
      <selection activeCell="I11" sqref="I11"/>
    </sheetView>
  </sheetViews>
  <sheetFormatPr defaultRowHeight="14.4" x14ac:dyDescent="0.3"/>
  <cols>
    <col min="1" max="1" width="10.5546875" bestFit="1" customWidth="1"/>
    <col min="2" max="2" width="15.6640625" bestFit="1" customWidth="1"/>
    <col min="4" max="4" width="10.5546875" bestFit="1" customWidth="1"/>
    <col min="12" max="12" width="18.5546875" bestFit="1" customWidth="1"/>
  </cols>
  <sheetData>
    <row r="1" spans="1:12" x14ac:dyDescent="0.3">
      <c r="A1" s="11" t="s">
        <v>78</v>
      </c>
      <c r="B1" s="11"/>
      <c r="D1" s="11" t="s">
        <v>80</v>
      </c>
      <c r="E1" s="11"/>
    </row>
    <row r="2" spans="1:12" x14ac:dyDescent="0.3">
      <c r="A2" t="s">
        <v>0</v>
      </c>
      <c r="B2" t="s">
        <v>25</v>
      </c>
      <c r="D2" t="s">
        <v>0</v>
      </c>
      <c r="E2" t="s">
        <v>1</v>
      </c>
      <c r="L2" t="s">
        <v>79</v>
      </c>
    </row>
    <row r="3" spans="1:12" x14ac:dyDescent="0.3">
      <c r="A3" s="1">
        <v>40909</v>
      </c>
      <c r="B3" s="2">
        <v>39404.782251045253</v>
      </c>
      <c r="D3" s="1">
        <v>40909</v>
      </c>
      <c r="E3">
        <f>B3/$B$3*100</f>
        <v>100</v>
      </c>
      <c r="L3">
        <f ca="1">40000+4000*RAND()-4000*RAND()</f>
        <v>37486.414628186962</v>
      </c>
    </row>
    <row r="4" spans="1:12" x14ac:dyDescent="0.3">
      <c r="A4" s="1">
        <v>40940</v>
      </c>
      <c r="B4" s="2">
        <v>38465.702932901564</v>
      </c>
      <c r="D4" s="1">
        <v>40940</v>
      </c>
      <c r="E4">
        <f t="shared" ref="E4:E15" si="0">B4/$B$3*100</f>
        <v>97.616839214690046</v>
      </c>
      <c r="L4">
        <f ca="1">L3+4000*RAND()-4000*RAND()</f>
        <v>38936.785858998519</v>
      </c>
    </row>
    <row r="5" spans="1:12" x14ac:dyDescent="0.3">
      <c r="A5" s="1">
        <v>40969</v>
      </c>
      <c r="B5" s="2">
        <v>35804.324616795246</v>
      </c>
      <c r="D5" s="1">
        <v>40969</v>
      </c>
      <c r="E5">
        <f t="shared" si="0"/>
        <v>90.86289168834449</v>
      </c>
      <c r="L5">
        <f t="shared" ref="L5:L15" ca="1" si="1">L4+4000*RAND()-4000*RAND()</f>
        <v>39252.092222413921</v>
      </c>
    </row>
    <row r="6" spans="1:12" x14ac:dyDescent="0.3">
      <c r="A6" s="1">
        <v>41000</v>
      </c>
      <c r="B6" s="2">
        <v>38267.765141601834</v>
      </c>
      <c r="D6" s="1">
        <v>41000</v>
      </c>
      <c r="E6">
        <f t="shared" si="0"/>
        <v>97.114520003690004</v>
      </c>
      <c r="L6">
        <f t="shared" ca="1" si="1"/>
        <v>40762.353457268029</v>
      </c>
    </row>
    <row r="7" spans="1:12" x14ac:dyDescent="0.3">
      <c r="A7" s="1">
        <v>41030</v>
      </c>
      <c r="B7" s="2">
        <v>40602.117581719918</v>
      </c>
      <c r="D7" s="1">
        <v>41030</v>
      </c>
      <c r="E7">
        <f t="shared" si="0"/>
        <v>103.03855334879539</v>
      </c>
      <c r="L7">
        <f t="shared" ca="1" si="1"/>
        <v>41029.509781218505</v>
      </c>
    </row>
    <row r="8" spans="1:12" x14ac:dyDescent="0.3">
      <c r="A8" s="1">
        <v>41061</v>
      </c>
      <c r="B8" s="2">
        <v>40928.709145117398</v>
      </c>
      <c r="D8" s="1">
        <v>41061</v>
      </c>
      <c r="E8">
        <f t="shared" si="0"/>
        <v>103.86736534759488</v>
      </c>
      <c r="L8">
        <f t="shared" ca="1" si="1"/>
        <v>43005.859109263889</v>
      </c>
    </row>
    <row r="9" spans="1:12" x14ac:dyDescent="0.3">
      <c r="A9" s="1">
        <v>41091</v>
      </c>
      <c r="B9" s="2">
        <v>39760.441597118523</v>
      </c>
      <c r="D9" s="1">
        <v>41091</v>
      </c>
      <c r="E9">
        <f t="shared" si="0"/>
        <v>100.90257914333185</v>
      </c>
      <c r="L9">
        <f t="shared" ca="1" si="1"/>
        <v>43242.174942119032</v>
      </c>
    </row>
    <row r="10" spans="1:12" x14ac:dyDescent="0.3">
      <c r="A10" s="1">
        <v>41122</v>
      </c>
      <c r="B10" s="2">
        <v>41405.011712370455</v>
      </c>
      <c r="D10" s="1">
        <v>41122</v>
      </c>
      <c r="E10">
        <f t="shared" si="0"/>
        <v>105.07610839867576</v>
      </c>
      <c r="L10">
        <f t="shared" ca="1" si="1"/>
        <v>44006.775893454564</v>
      </c>
    </row>
    <row r="11" spans="1:12" x14ac:dyDescent="0.3">
      <c r="A11" s="1">
        <v>41153</v>
      </c>
      <c r="B11" s="2">
        <v>42007.733837694424</v>
      </c>
      <c r="D11" s="1">
        <v>41153</v>
      </c>
      <c r="E11">
        <f t="shared" si="0"/>
        <v>106.60567433177511</v>
      </c>
      <c r="L11">
        <f t="shared" ca="1" si="1"/>
        <v>45195.74620133674</v>
      </c>
    </row>
    <row r="12" spans="1:12" x14ac:dyDescent="0.3">
      <c r="A12" s="1">
        <v>41183</v>
      </c>
      <c r="B12" s="2">
        <v>43665.846192406105</v>
      </c>
      <c r="D12" s="1">
        <v>41183</v>
      </c>
      <c r="E12">
        <f t="shared" si="0"/>
        <v>110.81357058190018</v>
      </c>
      <c r="L12">
        <f t="shared" ca="1" si="1"/>
        <v>44436.934283320858</v>
      </c>
    </row>
    <row r="13" spans="1:12" x14ac:dyDescent="0.3">
      <c r="A13" s="1">
        <v>41214</v>
      </c>
      <c r="B13" s="2">
        <v>42514.582122097469</v>
      </c>
      <c r="D13" s="1">
        <v>41214</v>
      </c>
      <c r="E13">
        <f t="shared" si="0"/>
        <v>107.89193517487266</v>
      </c>
      <c r="L13">
        <f t="shared" ca="1" si="1"/>
        <v>44593.079852625102</v>
      </c>
    </row>
    <row r="14" spans="1:12" x14ac:dyDescent="0.3">
      <c r="A14" s="1">
        <v>41244</v>
      </c>
      <c r="B14" s="2">
        <v>41814.040232910884</v>
      </c>
      <c r="D14" s="1">
        <v>41244</v>
      </c>
      <c r="E14">
        <f t="shared" si="0"/>
        <v>106.11412586045117</v>
      </c>
      <c r="L14">
        <f t="shared" ca="1" si="1"/>
        <v>41594.408754271273</v>
      </c>
    </row>
    <row r="15" spans="1:12" x14ac:dyDescent="0.3">
      <c r="A15" s="1">
        <v>41275</v>
      </c>
      <c r="B15" s="2">
        <v>40721.584244646365</v>
      </c>
      <c r="D15" s="1">
        <v>41275</v>
      </c>
      <c r="E15">
        <f t="shared" si="0"/>
        <v>103.34173143049455</v>
      </c>
      <c r="L15">
        <f t="shared" ca="1" si="1"/>
        <v>42950.238045034552</v>
      </c>
    </row>
    <row r="16" spans="1:12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/>
    </row>
    <row r="22" spans="1:1" x14ac:dyDescent="0.3">
      <c r="A22" s="1"/>
    </row>
    <row r="23" spans="1:1" x14ac:dyDescent="0.3">
      <c r="A23" s="1"/>
    </row>
    <row r="24" spans="1:1" x14ac:dyDescent="0.3">
      <c r="A24" s="1"/>
    </row>
    <row r="25" spans="1:1" x14ac:dyDescent="0.3">
      <c r="A25" s="1"/>
    </row>
    <row r="26" spans="1:1" x14ac:dyDescent="0.3">
      <c r="A26" s="1"/>
    </row>
  </sheetData>
  <mergeCells count="2">
    <mergeCell ref="A1:B1"/>
    <mergeCell ref="D1:E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94CA7-FC0E-4DDE-B041-93A76F7B2F9C}">
  <dimension ref="A1:F40"/>
  <sheetViews>
    <sheetView workbookViewId="0">
      <selection activeCell="G8" sqref="G8"/>
    </sheetView>
  </sheetViews>
  <sheetFormatPr defaultRowHeight="14.4" x14ac:dyDescent="0.3"/>
  <cols>
    <col min="1" max="1" width="10.5546875" bestFit="1" customWidth="1"/>
    <col min="2" max="2" width="13.6640625" bestFit="1" customWidth="1"/>
    <col min="5" max="5" width="10.5546875" bestFit="1" customWidth="1"/>
    <col min="6" max="6" width="13.6640625" bestFit="1" customWidth="1"/>
    <col min="7" max="7" width="10.5546875" bestFit="1" customWidth="1"/>
    <col min="8" max="8" width="13.6640625" bestFit="1" customWidth="1"/>
    <col min="9" max="9" width="10.5546875" bestFit="1" customWidth="1"/>
    <col min="10" max="10" width="13.6640625" bestFit="1" customWidth="1"/>
  </cols>
  <sheetData>
    <row r="1" spans="1:6" x14ac:dyDescent="0.3">
      <c r="A1" s="11" t="s">
        <v>6</v>
      </c>
      <c r="B1" s="11"/>
      <c r="D1" s="11" t="s">
        <v>80</v>
      </c>
      <c r="E1" s="11"/>
      <c r="F1" s="11"/>
    </row>
    <row r="2" spans="1:6" x14ac:dyDescent="0.3">
      <c r="A2" t="s">
        <v>0</v>
      </c>
      <c r="B2" t="s">
        <v>1</v>
      </c>
      <c r="D2" t="s">
        <v>81</v>
      </c>
      <c r="E2" t="s">
        <v>0</v>
      </c>
      <c r="F2">
        <v>2012</v>
      </c>
    </row>
    <row r="3" spans="1:6" x14ac:dyDescent="0.3">
      <c r="A3" s="1">
        <v>40909</v>
      </c>
      <c r="B3" s="2">
        <v>100</v>
      </c>
      <c r="D3">
        <v>2012</v>
      </c>
      <c r="E3" s="1">
        <v>40909</v>
      </c>
      <c r="F3" s="2">
        <v>100</v>
      </c>
    </row>
    <row r="4" spans="1:6" x14ac:dyDescent="0.3">
      <c r="A4" s="1">
        <v>40940</v>
      </c>
      <c r="B4" s="2">
        <v>103.86508418430348</v>
      </c>
      <c r="D4">
        <v>2012</v>
      </c>
      <c r="E4" s="1">
        <v>40940</v>
      </c>
      <c r="F4" s="2">
        <v>103.86508418430348</v>
      </c>
    </row>
    <row r="5" spans="1:6" x14ac:dyDescent="0.3">
      <c r="A5" s="1">
        <v>40969</v>
      </c>
      <c r="B5" s="2">
        <v>102.18680407296</v>
      </c>
      <c r="D5">
        <v>2012</v>
      </c>
      <c r="E5" s="1">
        <v>40969</v>
      </c>
      <c r="F5" s="2">
        <v>102.18680407296</v>
      </c>
    </row>
    <row r="6" spans="1:6" x14ac:dyDescent="0.3">
      <c r="A6" s="1">
        <v>41000</v>
      </c>
      <c r="B6" s="2">
        <v>107.56128322203284</v>
      </c>
      <c r="D6">
        <v>2012</v>
      </c>
      <c r="E6" s="1">
        <v>41000</v>
      </c>
      <c r="F6" s="2">
        <v>107.56128322203284</v>
      </c>
    </row>
    <row r="7" spans="1:6" x14ac:dyDescent="0.3">
      <c r="A7" s="1">
        <v>41030</v>
      </c>
      <c r="B7" s="2">
        <v>104.71466625020338</v>
      </c>
      <c r="D7">
        <v>2012</v>
      </c>
      <c r="E7" s="1">
        <v>41030</v>
      </c>
      <c r="F7" s="2">
        <v>104.71466625020338</v>
      </c>
    </row>
    <row r="8" spans="1:6" x14ac:dyDescent="0.3">
      <c r="A8" s="1">
        <v>41061</v>
      </c>
      <c r="B8" s="2">
        <v>108.23134311153382</v>
      </c>
      <c r="D8">
        <v>2012</v>
      </c>
      <c r="E8" s="1">
        <v>41061</v>
      </c>
      <c r="F8" s="2">
        <v>108.23134311153382</v>
      </c>
    </row>
    <row r="9" spans="1:6" x14ac:dyDescent="0.3">
      <c r="A9" s="1">
        <v>41091</v>
      </c>
      <c r="B9" s="2">
        <v>111.06059758351034</v>
      </c>
      <c r="D9">
        <v>2012</v>
      </c>
      <c r="E9" s="1">
        <v>41091</v>
      </c>
      <c r="F9" s="2">
        <v>111.06059758351034</v>
      </c>
    </row>
    <row r="10" spans="1:6" x14ac:dyDescent="0.3">
      <c r="A10" s="1">
        <v>41122</v>
      </c>
      <c r="B10" s="2">
        <v>106.25663703418265</v>
      </c>
      <c r="D10">
        <v>2012</v>
      </c>
      <c r="E10" s="1">
        <v>41122</v>
      </c>
      <c r="F10" s="2">
        <v>106.25663703418265</v>
      </c>
    </row>
    <row r="11" spans="1:6" x14ac:dyDescent="0.3">
      <c r="A11" s="1">
        <v>41153</v>
      </c>
      <c r="B11" s="2">
        <v>102.33271668608522</v>
      </c>
      <c r="D11">
        <v>2012</v>
      </c>
      <c r="E11" s="1">
        <v>41153</v>
      </c>
      <c r="F11" s="2">
        <v>102.33271668608522</v>
      </c>
    </row>
    <row r="12" spans="1:6" x14ac:dyDescent="0.3">
      <c r="A12" s="1">
        <v>41183</v>
      </c>
      <c r="B12" s="2">
        <v>104.62909065942391</v>
      </c>
      <c r="D12">
        <v>2012</v>
      </c>
      <c r="E12" s="1">
        <v>41183</v>
      </c>
      <c r="F12" s="2">
        <v>104.62909065942391</v>
      </c>
    </row>
    <row r="13" spans="1:6" x14ac:dyDescent="0.3">
      <c r="A13" s="1">
        <v>41214</v>
      </c>
      <c r="B13" s="2">
        <v>103.88875063993916</v>
      </c>
      <c r="D13">
        <v>2012</v>
      </c>
      <c r="E13" s="1">
        <v>41214</v>
      </c>
      <c r="F13" s="2">
        <v>103.88875063993916</v>
      </c>
    </row>
    <row r="14" spans="1:6" x14ac:dyDescent="0.3">
      <c r="A14" s="1">
        <v>41244</v>
      </c>
      <c r="B14" s="2">
        <v>105.34586551592987</v>
      </c>
      <c r="D14">
        <v>2012</v>
      </c>
      <c r="E14" s="1">
        <v>41244</v>
      </c>
      <c r="F14" s="2">
        <v>105.34586551592987</v>
      </c>
    </row>
    <row r="15" spans="1:6" x14ac:dyDescent="0.3">
      <c r="A15" s="1">
        <v>41275</v>
      </c>
      <c r="B15" s="2">
        <v>102.82797390004292</v>
      </c>
      <c r="D15">
        <v>2012</v>
      </c>
      <c r="E15" s="1">
        <v>41275</v>
      </c>
      <c r="F15" s="2">
        <v>102.82797390004292</v>
      </c>
    </row>
    <row r="16" spans="1:6" x14ac:dyDescent="0.3">
      <c r="A16" s="1">
        <v>41306</v>
      </c>
      <c r="B16" s="2">
        <v>99.021315536017269</v>
      </c>
      <c r="D16">
        <v>2013</v>
      </c>
      <c r="E16" s="1">
        <v>41275</v>
      </c>
      <c r="F16" s="2">
        <v>100</v>
      </c>
    </row>
    <row r="17" spans="1:6" x14ac:dyDescent="0.3">
      <c r="A17" s="1">
        <v>41334</v>
      </c>
      <c r="B17" s="2">
        <v>102.01951992110747</v>
      </c>
      <c r="D17">
        <v>2013</v>
      </c>
      <c r="E17" s="1">
        <v>41306</v>
      </c>
      <c r="F17" s="2">
        <v>99.021315536017269</v>
      </c>
    </row>
    <row r="18" spans="1:6" x14ac:dyDescent="0.3">
      <c r="A18" s="1">
        <v>41365</v>
      </c>
      <c r="B18" s="2">
        <v>102.52815784844505</v>
      </c>
      <c r="D18">
        <v>2013</v>
      </c>
      <c r="E18" s="1">
        <v>41334</v>
      </c>
      <c r="F18" s="2">
        <v>102.01951992110747</v>
      </c>
    </row>
    <row r="19" spans="1:6" x14ac:dyDescent="0.3">
      <c r="A19" s="1">
        <v>41395</v>
      </c>
      <c r="B19" s="2">
        <v>102.00195191827916</v>
      </c>
      <c r="D19">
        <v>2013</v>
      </c>
      <c r="E19" s="1">
        <v>41365</v>
      </c>
      <c r="F19" s="2">
        <v>102.52815784844505</v>
      </c>
    </row>
    <row r="20" spans="1:6" x14ac:dyDescent="0.3">
      <c r="A20" s="1">
        <v>41426</v>
      </c>
      <c r="B20" s="2">
        <v>99.847584006278794</v>
      </c>
      <c r="D20">
        <v>2013</v>
      </c>
      <c r="E20" s="1">
        <v>41395</v>
      </c>
      <c r="F20" s="2">
        <v>102.00195191827916</v>
      </c>
    </row>
    <row r="21" spans="1:6" x14ac:dyDescent="0.3">
      <c r="A21" s="1">
        <v>41456</v>
      </c>
      <c r="B21" s="2">
        <v>95.616313565998865</v>
      </c>
      <c r="D21">
        <v>2013</v>
      </c>
      <c r="E21" s="1">
        <v>41426</v>
      </c>
      <c r="F21" s="2">
        <v>99.847584006278794</v>
      </c>
    </row>
    <row r="22" spans="1:6" x14ac:dyDescent="0.3">
      <c r="A22" s="1">
        <v>41487</v>
      </c>
      <c r="B22" s="2">
        <v>95.376116094800977</v>
      </c>
      <c r="D22">
        <v>2013</v>
      </c>
      <c r="E22" s="1">
        <v>41456</v>
      </c>
      <c r="F22" s="2">
        <v>95.616313565998865</v>
      </c>
    </row>
    <row r="23" spans="1:6" x14ac:dyDescent="0.3">
      <c r="A23" s="1">
        <v>41518</v>
      </c>
      <c r="B23" s="2">
        <v>97.990325173771538</v>
      </c>
      <c r="D23">
        <v>2013</v>
      </c>
      <c r="E23" s="1">
        <v>41487</v>
      </c>
      <c r="F23" s="2">
        <v>95.376116094800977</v>
      </c>
    </row>
    <row r="24" spans="1:6" x14ac:dyDescent="0.3">
      <c r="A24" s="1">
        <v>41548</v>
      </c>
      <c r="B24" s="2">
        <v>95.934268778515928</v>
      </c>
      <c r="D24">
        <v>2013</v>
      </c>
      <c r="E24" s="1">
        <v>41518</v>
      </c>
      <c r="F24" s="2">
        <v>97.990325173771538</v>
      </c>
    </row>
    <row r="25" spans="1:6" x14ac:dyDescent="0.3">
      <c r="A25" s="1">
        <v>41579</v>
      </c>
      <c r="B25" s="2">
        <v>95.841076884200277</v>
      </c>
      <c r="D25">
        <v>2013</v>
      </c>
      <c r="E25" s="1">
        <v>41548</v>
      </c>
      <c r="F25" s="2">
        <v>95.934268778515928</v>
      </c>
    </row>
    <row r="26" spans="1:6" x14ac:dyDescent="0.3">
      <c r="A26" s="1">
        <v>41609</v>
      </c>
      <c r="B26" s="2">
        <v>92.871980372995708</v>
      </c>
      <c r="D26">
        <v>2013</v>
      </c>
      <c r="E26" s="1">
        <v>41579</v>
      </c>
      <c r="F26" s="2">
        <v>95.841076884200277</v>
      </c>
    </row>
    <row r="27" spans="1:6" x14ac:dyDescent="0.3">
      <c r="A27" s="1">
        <v>41640</v>
      </c>
      <c r="B27" s="2">
        <v>89.692608793894266</v>
      </c>
      <c r="D27">
        <v>2013</v>
      </c>
      <c r="E27" s="1">
        <v>41609</v>
      </c>
      <c r="F27" s="2">
        <v>92.871980372995708</v>
      </c>
    </row>
    <row r="28" spans="1:6" x14ac:dyDescent="0.3">
      <c r="A28" s="1">
        <v>41671</v>
      </c>
      <c r="B28" s="2">
        <v>100.98119306689813</v>
      </c>
      <c r="D28">
        <v>2013</v>
      </c>
      <c r="E28" s="1">
        <v>41640</v>
      </c>
      <c r="F28" s="2">
        <v>89.692608793894266</v>
      </c>
    </row>
    <row r="29" spans="1:6" x14ac:dyDescent="0.3">
      <c r="A29" s="1">
        <v>41699</v>
      </c>
      <c r="B29" s="2">
        <v>98.665688990708929</v>
      </c>
      <c r="D29">
        <v>2014</v>
      </c>
      <c r="E29" s="1">
        <v>41640</v>
      </c>
      <c r="F29" s="2">
        <v>100</v>
      </c>
    </row>
    <row r="30" spans="1:6" x14ac:dyDescent="0.3">
      <c r="A30" s="1">
        <v>41730</v>
      </c>
      <c r="B30" s="2">
        <v>101.73187115709004</v>
      </c>
      <c r="D30">
        <v>2014</v>
      </c>
      <c r="E30" s="1">
        <v>41671</v>
      </c>
      <c r="F30" s="2">
        <v>100.98119306689813</v>
      </c>
    </row>
    <row r="31" spans="1:6" x14ac:dyDescent="0.3">
      <c r="A31" s="1">
        <v>41760</v>
      </c>
      <c r="B31" s="2">
        <v>99.974388034181715</v>
      </c>
      <c r="D31">
        <v>2014</v>
      </c>
      <c r="E31" s="1">
        <v>41699</v>
      </c>
      <c r="F31" s="2">
        <v>98.665688990708929</v>
      </c>
    </row>
    <row r="32" spans="1:6" x14ac:dyDescent="0.3">
      <c r="A32" s="1">
        <v>41791</v>
      </c>
      <c r="B32" s="2">
        <v>95.858848612329354</v>
      </c>
      <c r="D32">
        <v>2014</v>
      </c>
      <c r="E32" s="1">
        <v>41730</v>
      </c>
      <c r="F32" s="2">
        <v>101.73187115709004</v>
      </c>
    </row>
    <row r="33" spans="1:6" x14ac:dyDescent="0.3">
      <c r="A33" s="1">
        <v>41821</v>
      </c>
      <c r="B33" s="2">
        <v>97.677710393627834</v>
      </c>
      <c r="D33">
        <v>2014</v>
      </c>
      <c r="E33" s="1">
        <v>41760</v>
      </c>
      <c r="F33" s="2">
        <v>99.974388034181715</v>
      </c>
    </row>
    <row r="34" spans="1:6" x14ac:dyDescent="0.3">
      <c r="A34" s="1">
        <v>41852</v>
      </c>
      <c r="B34" s="2">
        <v>93.498673884422487</v>
      </c>
      <c r="D34">
        <v>2014</v>
      </c>
      <c r="E34" s="1">
        <v>41791</v>
      </c>
      <c r="F34" s="2">
        <v>95.858848612329354</v>
      </c>
    </row>
    <row r="35" spans="1:6" x14ac:dyDescent="0.3">
      <c r="A35" s="1">
        <v>41883</v>
      </c>
      <c r="B35" s="2">
        <v>96.579352184670867</v>
      </c>
      <c r="D35">
        <v>2014</v>
      </c>
      <c r="E35" s="1">
        <v>41821</v>
      </c>
      <c r="F35" s="2">
        <v>97.677710393627834</v>
      </c>
    </row>
    <row r="36" spans="1:6" x14ac:dyDescent="0.3">
      <c r="A36" s="1">
        <v>41913</v>
      </c>
      <c r="B36" s="2">
        <v>98.861720787640593</v>
      </c>
      <c r="D36">
        <v>2014</v>
      </c>
      <c r="E36" s="1">
        <v>41852</v>
      </c>
      <c r="F36" s="2">
        <v>93.498673884422487</v>
      </c>
    </row>
    <row r="37" spans="1:6" x14ac:dyDescent="0.3">
      <c r="A37" s="1">
        <v>41944</v>
      </c>
      <c r="B37" s="2">
        <v>99.104364482769924</v>
      </c>
      <c r="D37">
        <v>2014</v>
      </c>
      <c r="E37" s="1">
        <v>41883</v>
      </c>
      <c r="F37" s="2">
        <v>96.579352184670867</v>
      </c>
    </row>
    <row r="38" spans="1:6" x14ac:dyDescent="0.3">
      <c r="A38" s="1">
        <v>41974</v>
      </c>
      <c r="B38" s="2">
        <v>96.629864640461435</v>
      </c>
      <c r="D38">
        <v>2014</v>
      </c>
      <c r="E38" s="1">
        <v>41913</v>
      </c>
      <c r="F38" s="2">
        <v>98.861720787640593</v>
      </c>
    </row>
    <row r="39" spans="1:6" x14ac:dyDescent="0.3">
      <c r="D39">
        <v>2014</v>
      </c>
      <c r="E39" s="1">
        <v>41944</v>
      </c>
      <c r="F39" s="2">
        <v>99.104364482769924</v>
      </c>
    </row>
    <row r="40" spans="1:6" x14ac:dyDescent="0.3">
      <c r="D40">
        <v>2014</v>
      </c>
      <c r="E40" s="1">
        <v>41974</v>
      </c>
      <c r="F40" s="2">
        <v>96.629864640461435</v>
      </c>
    </row>
  </sheetData>
  <mergeCells count="2">
    <mergeCell ref="A1:B1"/>
    <mergeCell ref="D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8ED4F-6F52-4DF1-98A1-8765870F5712}">
  <dimension ref="B1:K24"/>
  <sheetViews>
    <sheetView workbookViewId="0">
      <selection activeCell="M24" sqref="M24"/>
    </sheetView>
  </sheetViews>
  <sheetFormatPr defaultRowHeight="14.4" x14ac:dyDescent="0.3"/>
  <sheetData>
    <row r="1" spans="2:11" x14ac:dyDescent="0.3">
      <c r="B1" s="11" t="s">
        <v>82</v>
      </c>
      <c r="C1" s="11"/>
      <c r="D1" s="11"/>
      <c r="E1" s="11"/>
      <c r="G1" s="11" t="s">
        <v>84</v>
      </c>
      <c r="H1" s="11"/>
      <c r="I1" s="11"/>
      <c r="J1" s="11"/>
    </row>
    <row r="2" spans="2:11" x14ac:dyDescent="0.3">
      <c r="B2" s="9" t="s">
        <v>26</v>
      </c>
      <c r="C2" s="9" t="s">
        <v>27</v>
      </c>
      <c r="D2" s="9" t="s">
        <v>28</v>
      </c>
      <c r="E2" s="9" t="s">
        <v>24</v>
      </c>
      <c r="G2" s="9" t="s">
        <v>26</v>
      </c>
      <c r="H2" s="9" t="s">
        <v>27</v>
      </c>
      <c r="I2" s="9" t="s">
        <v>28</v>
      </c>
      <c r="J2" s="9" t="s">
        <v>24</v>
      </c>
      <c r="K2" s="9" t="s">
        <v>83</v>
      </c>
    </row>
    <row r="3" spans="2:11" x14ac:dyDescent="0.3">
      <c r="B3">
        <v>1</v>
      </c>
      <c r="C3">
        <v>5</v>
      </c>
      <c r="D3">
        <v>-3</v>
      </c>
      <c r="E3">
        <v>10</v>
      </c>
      <c r="G3">
        <v>1</v>
      </c>
      <c r="H3">
        <v>5</v>
      </c>
      <c r="I3">
        <v>-3</v>
      </c>
      <c r="J3">
        <v>10</v>
      </c>
      <c r="K3">
        <f>AVERAGE(G3:H3)</f>
        <v>3</v>
      </c>
    </row>
    <row r="4" spans="2:11" x14ac:dyDescent="0.3">
      <c r="B4">
        <v>2</v>
      </c>
      <c r="C4">
        <v>6</v>
      </c>
      <c r="D4">
        <v>2</v>
      </c>
      <c r="E4">
        <v>10</v>
      </c>
      <c r="G4">
        <v>2</v>
      </c>
      <c r="H4">
        <v>6</v>
      </c>
      <c r="I4">
        <v>2</v>
      </c>
      <c r="J4">
        <v>10</v>
      </c>
      <c r="K4">
        <f t="shared" ref="K4:K6" si="0">AVERAGE(G4:H4)</f>
        <v>4</v>
      </c>
    </row>
    <row r="5" spans="2:11" x14ac:dyDescent="0.3">
      <c r="B5">
        <v>3</v>
      </c>
      <c r="C5">
        <v>7</v>
      </c>
      <c r="D5">
        <v>-7</v>
      </c>
      <c r="E5">
        <v>10</v>
      </c>
      <c r="G5">
        <v>3</v>
      </c>
      <c r="H5">
        <v>7</v>
      </c>
      <c r="I5">
        <v>-7</v>
      </c>
      <c r="J5">
        <v>10</v>
      </c>
      <c r="K5">
        <f t="shared" si="0"/>
        <v>5</v>
      </c>
    </row>
    <row r="6" spans="2:11" x14ac:dyDescent="0.3">
      <c r="B6">
        <v>4</v>
      </c>
      <c r="C6">
        <v>8</v>
      </c>
      <c r="D6">
        <v>9</v>
      </c>
      <c r="E6">
        <v>10</v>
      </c>
      <c r="G6">
        <v>4</v>
      </c>
      <c r="H6">
        <v>8</v>
      </c>
      <c r="I6">
        <v>9</v>
      </c>
      <c r="J6">
        <v>10</v>
      </c>
      <c r="K6">
        <f t="shared" si="0"/>
        <v>6</v>
      </c>
    </row>
    <row r="7" spans="2:11" x14ac:dyDescent="0.3">
      <c r="G7" s="11" t="s">
        <v>85</v>
      </c>
      <c r="H7" s="11"/>
      <c r="I7" s="11"/>
      <c r="J7" s="11"/>
    </row>
    <row r="8" spans="2:11" x14ac:dyDescent="0.3">
      <c r="B8" s="9">
        <v>1</v>
      </c>
      <c r="C8" s="9">
        <v>2</v>
      </c>
      <c r="D8" s="9">
        <v>3</v>
      </c>
      <c r="E8" s="9">
        <v>4</v>
      </c>
      <c r="G8" s="9">
        <v>1</v>
      </c>
      <c r="H8" s="9">
        <v>2</v>
      </c>
      <c r="I8" s="9">
        <v>3</v>
      </c>
      <c r="J8" s="9">
        <v>4</v>
      </c>
      <c r="K8" s="9">
        <v>5</v>
      </c>
    </row>
    <row r="9" spans="2:11" x14ac:dyDescent="0.3">
      <c r="B9">
        <v>1</v>
      </c>
      <c r="C9">
        <v>5</v>
      </c>
      <c r="D9">
        <v>-3</v>
      </c>
      <c r="E9">
        <v>10</v>
      </c>
      <c r="G9">
        <v>1</v>
      </c>
      <c r="H9">
        <v>5</v>
      </c>
      <c r="I9">
        <v>-3</v>
      </c>
      <c r="J9">
        <v>10</v>
      </c>
      <c r="K9">
        <f>AVERAGE(G9:H9)</f>
        <v>3</v>
      </c>
    </row>
    <row r="10" spans="2:11" x14ac:dyDescent="0.3">
      <c r="B10">
        <v>2</v>
      </c>
      <c r="C10">
        <v>6</v>
      </c>
      <c r="D10">
        <v>2</v>
      </c>
      <c r="E10">
        <v>10</v>
      </c>
      <c r="G10">
        <v>2</v>
      </c>
      <c r="H10">
        <v>6</v>
      </c>
      <c r="I10">
        <v>2</v>
      </c>
      <c r="J10">
        <v>10</v>
      </c>
      <c r="K10">
        <f t="shared" ref="K10:K12" si="1">AVERAGE(G10:H10)</f>
        <v>4</v>
      </c>
    </row>
    <row r="11" spans="2:11" x14ac:dyDescent="0.3">
      <c r="B11">
        <v>3</v>
      </c>
      <c r="C11">
        <v>7</v>
      </c>
      <c r="D11">
        <v>-7</v>
      </c>
      <c r="E11">
        <v>10</v>
      </c>
      <c r="G11">
        <v>3</v>
      </c>
      <c r="H11">
        <v>7</v>
      </c>
      <c r="I11">
        <v>-7</v>
      </c>
      <c r="J11">
        <v>10</v>
      </c>
      <c r="K11">
        <f t="shared" si="1"/>
        <v>5</v>
      </c>
    </row>
    <row r="12" spans="2:11" x14ac:dyDescent="0.3">
      <c r="B12">
        <v>4</v>
      </c>
      <c r="C12">
        <v>8</v>
      </c>
      <c r="D12">
        <v>9</v>
      </c>
      <c r="E12">
        <v>10</v>
      </c>
      <c r="G12">
        <v>4</v>
      </c>
      <c r="H12">
        <v>8</v>
      </c>
      <c r="I12">
        <v>9</v>
      </c>
      <c r="J12">
        <v>10</v>
      </c>
      <c r="K12">
        <f t="shared" si="1"/>
        <v>6</v>
      </c>
    </row>
    <row r="14" spans="2:11" x14ac:dyDescent="0.3">
      <c r="B14" s="9" t="s">
        <v>26</v>
      </c>
      <c r="C14" s="9" t="s">
        <v>27</v>
      </c>
      <c r="D14" s="9" t="s">
        <v>28</v>
      </c>
      <c r="E14" s="9" t="s">
        <v>24</v>
      </c>
    </row>
    <row r="15" spans="2:11" x14ac:dyDescent="0.3">
      <c r="B15" t="s">
        <v>29</v>
      </c>
      <c r="C15" t="s">
        <v>33</v>
      </c>
      <c r="D15">
        <v>-3</v>
      </c>
      <c r="E15">
        <v>10</v>
      </c>
    </row>
    <row r="16" spans="2:11" x14ac:dyDescent="0.3">
      <c r="B16" t="s">
        <v>30</v>
      </c>
      <c r="C16" t="s">
        <v>34</v>
      </c>
      <c r="D16">
        <v>2</v>
      </c>
      <c r="E16">
        <v>10</v>
      </c>
    </row>
    <row r="17" spans="2:5" x14ac:dyDescent="0.3">
      <c r="B17" t="s">
        <v>31</v>
      </c>
      <c r="C17" t="s">
        <v>35</v>
      </c>
      <c r="D17">
        <v>-7</v>
      </c>
      <c r="E17">
        <v>10</v>
      </c>
    </row>
    <row r="18" spans="2:5" x14ac:dyDescent="0.3">
      <c r="B18" t="s">
        <v>32</v>
      </c>
      <c r="C18" t="s">
        <v>36</v>
      </c>
      <c r="D18">
        <v>9</v>
      </c>
      <c r="E18">
        <v>10</v>
      </c>
    </row>
    <row r="20" spans="2:5" x14ac:dyDescent="0.3">
      <c r="B20" s="9" t="s">
        <v>26</v>
      </c>
      <c r="C20" s="9" t="s">
        <v>27</v>
      </c>
      <c r="D20" s="9" t="s">
        <v>28</v>
      </c>
      <c r="E20" s="9" t="s">
        <v>24</v>
      </c>
    </row>
    <row r="21" spans="2:5" x14ac:dyDescent="0.3">
      <c r="B21">
        <v>1</v>
      </c>
      <c r="C21" t="s">
        <v>23</v>
      </c>
      <c r="D21">
        <v>-3</v>
      </c>
      <c r="E21">
        <v>10</v>
      </c>
    </row>
    <row r="22" spans="2:5" x14ac:dyDescent="0.3">
      <c r="B22">
        <v>2</v>
      </c>
      <c r="C22" t="s">
        <v>23</v>
      </c>
      <c r="D22" t="s">
        <v>23</v>
      </c>
      <c r="E22">
        <v>10</v>
      </c>
    </row>
    <row r="23" spans="2:5" x14ac:dyDescent="0.3">
      <c r="B23">
        <v>3</v>
      </c>
      <c r="C23" t="s">
        <v>23</v>
      </c>
      <c r="D23">
        <v>-7</v>
      </c>
      <c r="E23">
        <v>10</v>
      </c>
    </row>
    <row r="24" spans="2:5" x14ac:dyDescent="0.3">
      <c r="B24">
        <v>4</v>
      </c>
      <c r="C24" t="s">
        <v>23</v>
      </c>
      <c r="D24">
        <v>9</v>
      </c>
      <c r="E24">
        <v>10</v>
      </c>
    </row>
  </sheetData>
  <mergeCells count="3">
    <mergeCell ref="B1:E1"/>
    <mergeCell ref="G1:J1"/>
    <mergeCell ref="G7:J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B90BC-46C0-4164-B518-2F5E64B9B1AC}">
  <dimension ref="A1:D38"/>
  <sheetViews>
    <sheetView workbookViewId="0">
      <selection activeCell="D15" sqref="D15"/>
    </sheetView>
  </sheetViews>
  <sheetFormatPr defaultRowHeight="14.4" x14ac:dyDescent="0.3"/>
  <cols>
    <col min="1" max="1" width="10.5546875" bestFit="1" customWidth="1"/>
    <col min="2" max="2" width="13.6640625" bestFit="1" customWidth="1"/>
  </cols>
  <sheetData>
    <row r="1" spans="1:4" x14ac:dyDescent="0.3">
      <c r="A1" s="11" t="s">
        <v>5</v>
      </c>
      <c r="B1" s="11"/>
    </row>
    <row r="2" spans="1:4" x14ac:dyDescent="0.3">
      <c r="A2" t="s">
        <v>0</v>
      </c>
      <c r="B2" t="s">
        <v>1</v>
      </c>
      <c r="D2" t="s">
        <v>37</v>
      </c>
    </row>
    <row r="3" spans="1:4" x14ac:dyDescent="0.3">
      <c r="A3" s="1">
        <v>40909</v>
      </c>
      <c r="B3" s="2">
        <v>100</v>
      </c>
    </row>
    <row r="4" spans="1:4" x14ac:dyDescent="0.3">
      <c r="A4" s="1">
        <v>40940</v>
      </c>
      <c r="B4" s="2">
        <v>100.16565984142309</v>
      </c>
    </row>
    <row r="5" spans="1:4" x14ac:dyDescent="0.3">
      <c r="A5" s="1">
        <v>40969</v>
      </c>
      <c r="B5" s="2">
        <v>102.48186129067381</v>
      </c>
    </row>
    <row r="6" spans="1:4" x14ac:dyDescent="0.3">
      <c r="A6" s="1">
        <v>41000</v>
      </c>
      <c r="B6" s="2">
        <v>103.70144188321431</v>
      </c>
    </row>
    <row r="7" spans="1:4" x14ac:dyDescent="0.3">
      <c r="A7" s="1">
        <v>41030</v>
      </c>
      <c r="B7" s="2">
        <v>104.69440152771011</v>
      </c>
    </row>
    <row r="8" spans="1:4" x14ac:dyDescent="0.3">
      <c r="A8" s="1">
        <v>41061</v>
      </c>
      <c r="B8" s="2">
        <v>104.1881963875334</v>
      </c>
    </row>
    <row r="9" spans="1:4" x14ac:dyDescent="0.3">
      <c r="A9" s="1">
        <v>41091</v>
      </c>
      <c r="B9" s="2">
        <v>105.34831396979543</v>
      </c>
    </row>
    <row r="10" spans="1:4" x14ac:dyDescent="0.3">
      <c r="A10" s="1">
        <v>41122</v>
      </c>
      <c r="B10" s="2">
        <v>107.84278753233666</v>
      </c>
    </row>
    <row r="11" spans="1:4" x14ac:dyDescent="0.3">
      <c r="A11" s="1">
        <v>41153</v>
      </c>
      <c r="B11" s="2">
        <v>107.77744322890614</v>
      </c>
    </row>
    <row r="12" spans="1:4" x14ac:dyDescent="0.3">
      <c r="A12" s="1">
        <v>41183</v>
      </c>
      <c r="B12" s="2">
        <v>106.52950545974848</v>
      </c>
    </row>
    <row r="13" spans="1:4" x14ac:dyDescent="0.3">
      <c r="A13" s="1">
        <v>41214</v>
      </c>
      <c r="B13" s="2">
        <v>105.21033627937135</v>
      </c>
    </row>
    <row r="14" spans="1:4" x14ac:dyDescent="0.3">
      <c r="A14" s="1">
        <v>41244</v>
      </c>
      <c r="B14" s="2">
        <v>107.21757071861597</v>
      </c>
    </row>
    <row r="15" spans="1:4" x14ac:dyDescent="0.3">
      <c r="A15" s="1">
        <v>41275</v>
      </c>
      <c r="B15" s="2">
        <v>107.24800525387967</v>
      </c>
      <c r="D15">
        <f>((B15/B3)-1)*100</f>
        <v>7.2480052538796746</v>
      </c>
    </row>
    <row r="16" spans="1:4" x14ac:dyDescent="0.3">
      <c r="A16" s="1">
        <v>41306</v>
      </c>
      <c r="B16" s="2">
        <v>109.26185135715197</v>
      </c>
      <c r="D16">
        <f t="shared" ref="D16:D38" si="0">((B16/B4)-1)*100</f>
        <v>9.0811477008482466</v>
      </c>
    </row>
    <row r="17" spans="1:4" x14ac:dyDescent="0.3">
      <c r="A17" s="1">
        <v>41334</v>
      </c>
      <c r="B17" s="2">
        <v>107.6295643763155</v>
      </c>
      <c r="D17">
        <f t="shared" si="0"/>
        <v>5.0230382438517962</v>
      </c>
    </row>
    <row r="18" spans="1:4" x14ac:dyDescent="0.3">
      <c r="A18" s="1">
        <v>41365</v>
      </c>
      <c r="B18" s="2">
        <v>109.21619787485969</v>
      </c>
      <c r="D18">
        <f t="shared" si="0"/>
        <v>5.3179164064622642</v>
      </c>
    </row>
    <row r="19" spans="1:4" x14ac:dyDescent="0.3">
      <c r="A19" s="1">
        <v>41395</v>
      </c>
      <c r="B19" s="2">
        <v>111.93754329199805</v>
      </c>
      <c r="D19">
        <f t="shared" si="0"/>
        <v>6.9183658902437717</v>
      </c>
    </row>
    <row r="20" spans="1:4" x14ac:dyDescent="0.3">
      <c r="A20" s="1">
        <v>41426</v>
      </c>
      <c r="B20" s="2">
        <v>110.55800306144381</v>
      </c>
      <c r="D20">
        <f t="shared" si="0"/>
        <v>6.1137507844147621</v>
      </c>
    </row>
    <row r="21" spans="1:4" x14ac:dyDescent="0.3">
      <c r="A21" s="1">
        <v>41456</v>
      </c>
      <c r="B21" s="2">
        <v>107.06385100309006</v>
      </c>
      <c r="D21">
        <f t="shared" si="0"/>
        <v>1.6284427995558737</v>
      </c>
    </row>
    <row r="22" spans="1:4" x14ac:dyDescent="0.3">
      <c r="A22" s="1">
        <v>41487</v>
      </c>
      <c r="B22" s="2">
        <v>105.51211116922885</v>
      </c>
      <c r="D22">
        <f t="shared" si="0"/>
        <v>-2.1611796360595403</v>
      </c>
    </row>
    <row r="23" spans="1:4" x14ac:dyDescent="0.3">
      <c r="A23" s="1">
        <v>41518</v>
      </c>
      <c r="B23" s="2">
        <v>108.70922383822783</v>
      </c>
      <c r="D23">
        <f t="shared" si="0"/>
        <v>0.86454139326974655</v>
      </c>
    </row>
    <row r="24" spans="1:4" x14ac:dyDescent="0.3">
      <c r="A24" s="1">
        <v>41548</v>
      </c>
      <c r="B24" s="2">
        <v>109.19154027071269</v>
      </c>
      <c r="D24">
        <f t="shared" si="0"/>
        <v>2.498870899170802</v>
      </c>
    </row>
    <row r="25" spans="1:4" x14ac:dyDescent="0.3">
      <c r="A25" s="1">
        <v>41579</v>
      </c>
      <c r="B25" s="2">
        <v>111.40072190169478</v>
      </c>
      <c r="D25">
        <f t="shared" si="0"/>
        <v>5.8838188729724461</v>
      </c>
    </row>
    <row r="26" spans="1:4" x14ac:dyDescent="0.3">
      <c r="A26" s="1">
        <v>41609</v>
      </c>
      <c r="B26" s="2">
        <v>115.4552772617683</v>
      </c>
      <c r="D26">
        <f t="shared" si="0"/>
        <v>7.6831684284020429</v>
      </c>
    </row>
    <row r="27" spans="1:4" x14ac:dyDescent="0.3">
      <c r="A27" s="1">
        <v>41640</v>
      </c>
      <c r="B27">
        <v>118.5484100486799</v>
      </c>
      <c r="D27">
        <f t="shared" si="0"/>
        <v>10.53670393966739</v>
      </c>
    </row>
    <row r="28" spans="1:4" x14ac:dyDescent="0.3">
      <c r="A28" s="1">
        <v>41671</v>
      </c>
      <c r="B28">
        <v>117.60049244553811</v>
      </c>
      <c r="D28">
        <f t="shared" si="0"/>
        <v>7.6317955304720408</v>
      </c>
    </row>
    <row r="29" spans="1:4" x14ac:dyDescent="0.3">
      <c r="A29" s="1">
        <v>41699</v>
      </c>
      <c r="B29">
        <v>117.31279260629194</v>
      </c>
      <c r="D29">
        <f t="shared" si="0"/>
        <v>8.996810761139983</v>
      </c>
    </row>
    <row r="30" spans="1:4" x14ac:dyDescent="0.3">
      <c r="A30" s="1">
        <v>41730</v>
      </c>
      <c r="B30">
        <v>118.11932325689948</v>
      </c>
      <c r="D30">
        <f t="shared" si="0"/>
        <v>8.1518360419770453</v>
      </c>
    </row>
    <row r="31" spans="1:4" x14ac:dyDescent="0.3">
      <c r="A31" s="1">
        <v>41760</v>
      </c>
      <c r="B31">
        <v>119.86746539192828</v>
      </c>
      <c r="D31">
        <f t="shared" si="0"/>
        <v>7.084238108785712</v>
      </c>
    </row>
    <row r="32" spans="1:4" x14ac:dyDescent="0.3">
      <c r="A32" s="1">
        <v>41791</v>
      </c>
      <c r="B32">
        <v>119.35566557009463</v>
      </c>
      <c r="D32">
        <f t="shared" si="0"/>
        <v>7.9575085159248271</v>
      </c>
    </row>
    <row r="33" spans="1:4" x14ac:dyDescent="0.3">
      <c r="A33" s="1">
        <v>41821</v>
      </c>
      <c r="B33">
        <v>120.97690730423334</v>
      </c>
      <c r="D33">
        <f t="shared" si="0"/>
        <v>12.995101680717337</v>
      </c>
    </row>
    <row r="34" spans="1:4" x14ac:dyDescent="0.3">
      <c r="A34" s="1">
        <v>41852</v>
      </c>
      <c r="B34">
        <v>120.90163541111919</v>
      </c>
      <c r="D34">
        <f t="shared" si="0"/>
        <v>14.585552380055567</v>
      </c>
    </row>
    <row r="35" spans="1:4" x14ac:dyDescent="0.3">
      <c r="A35" s="1">
        <v>41883</v>
      </c>
      <c r="B35">
        <v>119.71241505362995</v>
      </c>
      <c r="D35">
        <f t="shared" si="0"/>
        <v>10.121672133154203</v>
      </c>
    </row>
    <row r="36" spans="1:4" x14ac:dyDescent="0.3">
      <c r="A36" s="1">
        <v>41913</v>
      </c>
      <c r="B36">
        <v>120.40742112049166</v>
      </c>
      <c r="D36">
        <f t="shared" si="0"/>
        <v>10.271748912023803</v>
      </c>
    </row>
    <row r="37" spans="1:4" x14ac:dyDescent="0.3">
      <c r="A37" s="1">
        <v>41944</v>
      </c>
      <c r="B37">
        <v>122.74840032584632</v>
      </c>
      <c r="D37">
        <f t="shared" si="0"/>
        <v>10.186359864135586</v>
      </c>
    </row>
    <row r="38" spans="1:4" x14ac:dyDescent="0.3">
      <c r="A38" s="1">
        <v>41974</v>
      </c>
      <c r="B38">
        <v>123.30569779275351</v>
      </c>
      <c r="D38">
        <f t="shared" si="0"/>
        <v>6.79953373909985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2913A-94D7-44CF-8AA1-BBACEE5E317C}">
  <dimension ref="A1:AA78"/>
  <sheetViews>
    <sheetView zoomScaleNormal="100" workbookViewId="0">
      <selection activeCell="K13" sqref="K13"/>
    </sheetView>
  </sheetViews>
  <sheetFormatPr defaultRowHeight="14.4" x14ac:dyDescent="0.3"/>
  <cols>
    <col min="1" max="1" width="10.5546875" bestFit="1" customWidth="1"/>
    <col min="2" max="2" width="13.6640625" bestFit="1" customWidth="1"/>
    <col min="4" max="4" width="15.6640625" customWidth="1"/>
    <col min="6" max="8" width="13.6640625" bestFit="1" customWidth="1"/>
    <col min="9" max="9" width="12" bestFit="1" customWidth="1"/>
    <col min="10" max="10" width="10.5546875" bestFit="1" customWidth="1"/>
    <col min="11" max="11" width="15.109375" bestFit="1" customWidth="1"/>
    <col min="12" max="13" width="10.5546875" customWidth="1"/>
    <col min="14" max="14" width="13.6640625" bestFit="1" customWidth="1"/>
    <col min="15" max="15" width="10.5546875" customWidth="1"/>
    <col min="16" max="16" width="13.6640625" bestFit="1" customWidth="1"/>
    <col min="17" max="17" width="10.5546875" customWidth="1"/>
    <col min="18" max="18" width="13.6640625" bestFit="1" customWidth="1"/>
    <col min="19" max="20" width="10.5546875" customWidth="1"/>
    <col min="21" max="21" width="15.88671875" bestFit="1" customWidth="1"/>
    <col min="22" max="22" width="10.5546875" customWidth="1"/>
    <col min="23" max="23" width="17" bestFit="1" customWidth="1"/>
    <col min="24" max="25" width="11.5546875" bestFit="1" customWidth="1"/>
    <col min="27" max="27" width="10.5546875" bestFit="1" customWidth="1"/>
    <col min="28" max="31" width="11.5546875" bestFit="1" customWidth="1"/>
    <col min="32" max="32" width="10.5546875" bestFit="1" customWidth="1"/>
    <col min="33" max="35" width="11.5546875" bestFit="1" customWidth="1"/>
    <col min="37" max="37" width="10.5546875" bestFit="1" customWidth="1"/>
    <col min="38" max="40" width="11.5546875" bestFit="1" customWidth="1"/>
  </cols>
  <sheetData>
    <row r="1" spans="1:23" ht="36" customHeight="1" x14ac:dyDescent="0.3">
      <c r="A1" s="10" t="s">
        <v>48</v>
      </c>
      <c r="B1" s="10"/>
      <c r="C1" s="6"/>
      <c r="D1" s="4" t="s">
        <v>42</v>
      </c>
      <c r="F1" s="11" t="s">
        <v>41</v>
      </c>
      <c r="G1" s="11"/>
      <c r="H1" s="11"/>
      <c r="I1" s="11"/>
      <c r="K1" s="4" t="s">
        <v>41</v>
      </c>
      <c r="M1" s="10" t="s">
        <v>49</v>
      </c>
      <c r="N1" s="10"/>
      <c r="P1" s="4" t="s">
        <v>42</v>
      </c>
      <c r="R1" s="11" t="s">
        <v>40</v>
      </c>
      <c r="S1" s="11"/>
      <c r="T1" s="11"/>
      <c r="U1" s="11"/>
      <c r="W1" s="4" t="s">
        <v>40</v>
      </c>
    </row>
    <row r="2" spans="1:23" x14ac:dyDescent="0.3">
      <c r="A2" t="s">
        <v>0</v>
      </c>
      <c r="B2" t="s">
        <v>1</v>
      </c>
      <c r="D2" t="s">
        <v>1</v>
      </c>
      <c r="F2" t="s">
        <v>39</v>
      </c>
      <c r="G2" t="s">
        <v>37</v>
      </c>
      <c r="H2" t="s">
        <v>38</v>
      </c>
      <c r="I2" t="s">
        <v>1</v>
      </c>
      <c r="K2" s="5" t="s">
        <v>1</v>
      </c>
      <c r="M2" t="s">
        <v>0</v>
      </c>
      <c r="N2" t="s">
        <v>1</v>
      </c>
      <c r="P2" t="s">
        <v>1</v>
      </c>
      <c r="R2" t="s">
        <v>39</v>
      </c>
      <c r="S2" t="s">
        <v>37</v>
      </c>
      <c r="T2" t="s">
        <v>38</v>
      </c>
      <c r="U2" t="s">
        <v>1</v>
      </c>
      <c r="W2" t="s">
        <v>1</v>
      </c>
    </row>
    <row r="3" spans="1:23" x14ac:dyDescent="0.3">
      <c r="A3" s="1">
        <v>40909</v>
      </c>
      <c r="B3" s="2">
        <v>100</v>
      </c>
      <c r="D3" s="2">
        <f>100</f>
        <v>100</v>
      </c>
      <c r="F3">
        <v>100</v>
      </c>
      <c r="G3">
        <f>N3/F3</f>
        <v>1</v>
      </c>
      <c r="H3">
        <f>SUM(PRODUCT($G$3:G3))</f>
        <v>1</v>
      </c>
      <c r="I3">
        <f>H3*100</f>
        <v>100</v>
      </c>
      <c r="K3" s="2">
        <f>100</f>
        <v>100</v>
      </c>
      <c r="M3" s="1">
        <v>40909</v>
      </c>
      <c r="N3" s="2">
        <v>100</v>
      </c>
      <c r="P3">
        <v>100</v>
      </c>
      <c r="R3">
        <v>100</v>
      </c>
      <c r="S3">
        <f t="shared" ref="S3:S38" si="0">N3/R3</f>
        <v>1</v>
      </c>
      <c r="T3">
        <f>SUM(PRODUCT($S$3:S3))</f>
        <v>1</v>
      </c>
      <c r="U3" s="2">
        <v>100</v>
      </c>
      <c r="W3" s="2">
        <f>100</f>
        <v>100</v>
      </c>
    </row>
    <row r="4" spans="1:23" x14ac:dyDescent="0.3">
      <c r="A4" s="1">
        <v>40940</v>
      </c>
      <c r="B4" s="2">
        <v>103.56831136045491</v>
      </c>
      <c r="D4" s="2">
        <f>IF(MONTH(M4)=2, B4/100*D3, B4/B3*D3)</f>
        <v>103.56831136045493</v>
      </c>
      <c r="F4">
        <f t="shared" ref="F4:F38" si="1">IF(MONTH(A4)=2, 100, B3)</f>
        <v>100</v>
      </c>
      <c r="G4">
        <f t="shared" ref="G4:G38" si="2">B4/F4</f>
        <v>1.0356831136045492</v>
      </c>
      <c r="H4">
        <f>SUM(PRODUCT(G$3:G4))</f>
        <v>1.0356831136045492</v>
      </c>
      <c r="I4">
        <f>H4*100</f>
        <v>103.56831136045493</v>
      </c>
      <c r="K4" s="2">
        <f t="shared" ref="K4:K12" si="3">B4*$K$3/100</f>
        <v>103.56831136045491</v>
      </c>
      <c r="M4" s="1">
        <v>40940</v>
      </c>
      <c r="N4" s="2">
        <v>101.23955364257677</v>
      </c>
      <c r="P4" s="2">
        <f>IF(OR(MONTH(M4)=2,MONTH(M4)=1), N4/100*P3, N4/N3*P3)</f>
        <v>101.23955364257678</v>
      </c>
      <c r="R4" s="2">
        <f>IF(OR(MONTH(M4)=2, MONTH(M4)=1), 100, N3)</f>
        <v>100</v>
      </c>
      <c r="S4">
        <f t="shared" si="0"/>
        <v>1.0123955364257677</v>
      </c>
      <c r="T4">
        <f>SUM(PRODUCT($S$3:S4))</f>
        <v>1.0123955364257677</v>
      </c>
      <c r="U4" s="2">
        <f>T4*100</f>
        <v>101.23955364257678</v>
      </c>
      <c r="W4" s="2">
        <f t="shared" ref="W4:W14" si="4">N4*W$3/100</f>
        <v>101.23955364257675</v>
      </c>
    </row>
    <row r="5" spans="1:23" x14ac:dyDescent="0.3">
      <c r="A5" s="1">
        <v>40969</v>
      </c>
      <c r="B5" s="2">
        <v>104.80529561475342</v>
      </c>
      <c r="D5" s="2">
        <f t="shared" ref="D5:D10" si="5">IF(MONTH(M5)=2, B5/100*D4, B5/B4*D4)</f>
        <v>104.80529561475343</v>
      </c>
      <c r="F5">
        <f t="shared" si="1"/>
        <v>103.56831136045491</v>
      </c>
      <c r="G5">
        <f t="shared" si="2"/>
        <v>1.0119436557191066</v>
      </c>
      <c r="H5">
        <f>SUM(PRODUCT($G$3:G5))</f>
        <v>1.0480529561475342</v>
      </c>
      <c r="I5">
        <f>H5*100</f>
        <v>104.80529561475342</v>
      </c>
      <c r="K5" s="2">
        <f t="shared" si="3"/>
        <v>104.80529561475342</v>
      </c>
      <c r="M5" s="1">
        <v>40969</v>
      </c>
      <c r="N5" s="2">
        <v>102.0303053304945</v>
      </c>
      <c r="P5" s="2">
        <f>IF(OR(MONTH(M5)=2,MONTH(M5)=1), N5/100*P4, N5/N4*P4)</f>
        <v>102.03030533049451</v>
      </c>
      <c r="R5" s="2">
        <f t="shared" ref="R5:R38" si="6">IF(OR(MONTH(M5)=2, MONTH(M5)=1), 100, N4)</f>
        <v>101.23955364257677</v>
      </c>
      <c r="S5">
        <f t="shared" si="0"/>
        <v>1.0078106990742912</v>
      </c>
      <c r="T5">
        <f>SUM(PRODUCT($S$3:S5))</f>
        <v>1.0203030533049451</v>
      </c>
      <c r="U5" s="2">
        <f t="shared" ref="U5:U38" si="7">T5*100</f>
        <v>102.03030533049451</v>
      </c>
      <c r="W5" s="2">
        <f t="shared" si="4"/>
        <v>102.0303053304945</v>
      </c>
    </row>
    <row r="6" spans="1:23" x14ac:dyDescent="0.3">
      <c r="A6" s="1">
        <v>41000</v>
      </c>
      <c r="B6" s="2">
        <v>106.43239684340425</v>
      </c>
      <c r="D6" s="2">
        <f t="shared" si="5"/>
        <v>106.43239684340426</v>
      </c>
      <c r="F6">
        <f t="shared" si="1"/>
        <v>104.80529561475342</v>
      </c>
      <c r="G6">
        <f t="shared" si="2"/>
        <v>1.01552499059429</v>
      </c>
      <c r="H6">
        <f>SUM(PRODUCT($G$3:G6))</f>
        <v>1.0643239684340426</v>
      </c>
      <c r="I6">
        <f t="shared" ref="I6:I38" si="8">H6*100</f>
        <v>106.43239684340426</v>
      </c>
      <c r="K6" s="2">
        <f t="shared" si="3"/>
        <v>106.43239684340423</v>
      </c>
      <c r="M6" s="1">
        <v>41000</v>
      </c>
      <c r="N6" s="2">
        <v>104.43240266145986</v>
      </c>
      <c r="P6" s="2">
        <f>IF(OR(MONTH(M6)=2,MONTH(M6)=1), N6/100*P5, N6/N5*P5)</f>
        <v>104.43240266145989</v>
      </c>
      <c r="R6" s="2">
        <f t="shared" si="6"/>
        <v>102.0303053304945</v>
      </c>
      <c r="S6">
        <f t="shared" si="0"/>
        <v>1.0235429789530135</v>
      </c>
      <c r="T6">
        <f>SUM(PRODUCT($S$3:S6))</f>
        <v>1.0443240266145988</v>
      </c>
      <c r="U6" s="2">
        <f t="shared" si="7"/>
        <v>104.43240266145988</v>
      </c>
      <c r="W6" s="2">
        <f t="shared" si="4"/>
        <v>104.43240266145986</v>
      </c>
    </row>
    <row r="7" spans="1:23" x14ac:dyDescent="0.3">
      <c r="A7" s="1">
        <v>41030</v>
      </c>
      <c r="B7" s="2">
        <v>103.90035007963256</v>
      </c>
      <c r="D7" s="2">
        <f t="shared" si="5"/>
        <v>103.90035007963257</v>
      </c>
      <c r="F7">
        <f t="shared" si="1"/>
        <v>106.43239684340425</v>
      </c>
      <c r="G7">
        <f t="shared" si="2"/>
        <v>0.97620981168452747</v>
      </c>
      <c r="H7">
        <f>SUM(PRODUCT($G$3:G7))</f>
        <v>1.0390035007963256</v>
      </c>
      <c r="I7">
        <f t="shared" si="8"/>
        <v>103.90035007963256</v>
      </c>
      <c r="K7" s="2">
        <f t="shared" si="3"/>
        <v>103.90035007963256</v>
      </c>
      <c r="M7" s="1">
        <v>41030</v>
      </c>
      <c r="N7" s="2">
        <v>105.12283033324428</v>
      </c>
      <c r="P7" s="2">
        <f t="shared" ref="P7:P38" si="9">IF(OR(MONTH(M7)=2,MONTH(M7)=1), N7/100*P6, N7/N6*P6)</f>
        <v>105.12283033324432</v>
      </c>
      <c r="R7" s="2">
        <f t="shared" si="6"/>
        <v>104.43240266145986</v>
      </c>
      <c r="S7">
        <f t="shared" si="0"/>
        <v>1.0066112399426699</v>
      </c>
      <c r="T7">
        <f>SUM(PRODUCT($S$3:S7))</f>
        <v>1.051228303332443</v>
      </c>
      <c r="U7" s="2">
        <f t="shared" si="7"/>
        <v>105.12283033324429</v>
      </c>
      <c r="W7" s="2">
        <f t="shared" si="4"/>
        <v>105.12283033324428</v>
      </c>
    </row>
    <row r="8" spans="1:23" x14ac:dyDescent="0.3">
      <c r="A8" s="1">
        <v>41061</v>
      </c>
      <c r="B8" s="2">
        <v>100.65268350127462</v>
      </c>
      <c r="D8" s="2">
        <f t="shared" si="5"/>
        <v>100.65268350127464</v>
      </c>
      <c r="F8">
        <f t="shared" si="1"/>
        <v>103.90035007963256</v>
      </c>
      <c r="G8">
        <f t="shared" si="2"/>
        <v>0.96874248666276075</v>
      </c>
      <c r="H8">
        <f>SUM(PRODUCT($G$3:G8))</f>
        <v>1.0065268350127463</v>
      </c>
      <c r="I8">
        <f t="shared" si="8"/>
        <v>100.65268350127464</v>
      </c>
      <c r="K8" s="2">
        <f t="shared" si="3"/>
        <v>100.65268350127462</v>
      </c>
      <c r="M8" s="1">
        <v>41061</v>
      </c>
      <c r="N8" s="2">
        <v>103.97669256679539</v>
      </c>
      <c r="P8" s="2">
        <f t="shared" si="9"/>
        <v>103.97669256679544</v>
      </c>
      <c r="R8" s="2">
        <f t="shared" si="6"/>
        <v>105.12283033324428</v>
      </c>
      <c r="S8">
        <f t="shared" si="0"/>
        <v>0.98909715650905161</v>
      </c>
      <c r="T8">
        <f>SUM(PRODUCT($S$3:S8))</f>
        <v>1.0397669256679543</v>
      </c>
      <c r="U8" s="2">
        <f t="shared" si="7"/>
        <v>103.97669256679542</v>
      </c>
      <c r="W8" s="2">
        <f t="shared" si="4"/>
        <v>103.97669256679539</v>
      </c>
    </row>
    <row r="9" spans="1:23" x14ac:dyDescent="0.3">
      <c r="A9" s="1">
        <v>41091</v>
      </c>
      <c r="B9" s="2">
        <v>96.520916429012956</v>
      </c>
      <c r="D9" s="2">
        <f t="shared" si="5"/>
        <v>96.520916429012971</v>
      </c>
      <c r="F9">
        <f t="shared" si="1"/>
        <v>100.65268350127462</v>
      </c>
      <c r="G9">
        <f t="shared" si="2"/>
        <v>0.95895025419556401</v>
      </c>
      <c r="H9">
        <f>SUM(PRODUCT($G$3:G9))</f>
        <v>0.9652091642901296</v>
      </c>
      <c r="I9">
        <f t="shared" si="8"/>
        <v>96.520916429012956</v>
      </c>
      <c r="K9" s="2">
        <f t="shared" si="3"/>
        <v>96.520916429012956</v>
      </c>
      <c r="M9" s="1">
        <v>41091</v>
      </c>
      <c r="N9" s="2">
        <v>106.56768678229848</v>
      </c>
      <c r="P9" s="2">
        <f t="shared" si="9"/>
        <v>106.56768678229852</v>
      </c>
      <c r="R9" s="2">
        <f t="shared" si="6"/>
        <v>103.97669256679539</v>
      </c>
      <c r="S9">
        <f t="shared" si="0"/>
        <v>1.0249189905116343</v>
      </c>
      <c r="T9">
        <f>SUM(PRODUCT($S$3:S9))</f>
        <v>1.0656768678229851</v>
      </c>
      <c r="U9" s="2">
        <f t="shared" si="7"/>
        <v>106.56768678229851</v>
      </c>
      <c r="W9" s="2">
        <f t="shared" si="4"/>
        <v>106.56768678229848</v>
      </c>
    </row>
    <row r="10" spans="1:23" x14ac:dyDescent="0.3">
      <c r="A10" s="1">
        <v>41122</v>
      </c>
      <c r="B10" s="2">
        <v>93.933900681898763</v>
      </c>
      <c r="D10" s="2">
        <f t="shared" si="5"/>
        <v>93.933900681898777</v>
      </c>
      <c r="F10">
        <f t="shared" si="1"/>
        <v>96.520916429012956</v>
      </c>
      <c r="G10">
        <f t="shared" si="2"/>
        <v>0.97319735615008551</v>
      </c>
      <c r="H10">
        <f>SUM(PRODUCT($G$3:G10))</f>
        <v>0.93933900681898763</v>
      </c>
      <c r="I10">
        <f t="shared" si="8"/>
        <v>93.933900681898763</v>
      </c>
      <c r="K10" s="2">
        <f t="shared" si="3"/>
        <v>93.933900681898763</v>
      </c>
      <c r="M10" s="1">
        <v>41122</v>
      </c>
      <c r="N10" s="2">
        <v>106.65215103563851</v>
      </c>
      <c r="P10" s="2">
        <f t="shared" si="9"/>
        <v>106.65215103563855</v>
      </c>
      <c r="R10" s="2">
        <f t="shared" si="6"/>
        <v>106.56768678229848</v>
      </c>
      <c r="S10">
        <f t="shared" si="0"/>
        <v>1.0007925878461881</v>
      </c>
      <c r="T10">
        <f>SUM(PRODUCT($S$3:S10))</f>
        <v>1.0665215103563854</v>
      </c>
      <c r="U10" s="2">
        <f t="shared" si="7"/>
        <v>106.65215103563854</v>
      </c>
      <c r="W10" s="2">
        <f t="shared" si="4"/>
        <v>106.65215103563851</v>
      </c>
    </row>
    <row r="11" spans="1:23" x14ac:dyDescent="0.3">
      <c r="A11" s="1">
        <v>41153</v>
      </c>
      <c r="B11" s="2">
        <v>95.991781522360583</v>
      </c>
      <c r="D11" s="2">
        <f t="shared" ref="D11:D38" si="10">IF(MONTH(M11)=2, B11/100*D10, B11/B10*D10)</f>
        <v>95.991781522360597</v>
      </c>
      <c r="F11">
        <f t="shared" si="1"/>
        <v>93.933900681898763</v>
      </c>
      <c r="G11">
        <f t="shared" si="2"/>
        <v>1.0219077545542445</v>
      </c>
      <c r="H11">
        <f>SUM(PRODUCT($G$3:G11))</f>
        <v>0.95991781522360586</v>
      </c>
      <c r="I11">
        <f t="shared" si="8"/>
        <v>95.991781522360583</v>
      </c>
      <c r="K11" s="2">
        <f t="shared" si="3"/>
        <v>95.991781522360583</v>
      </c>
      <c r="M11" s="1">
        <v>41153</v>
      </c>
      <c r="N11" s="2">
        <v>108.97290730831875</v>
      </c>
      <c r="P11" s="2">
        <f t="shared" si="9"/>
        <v>108.97290730831881</v>
      </c>
      <c r="R11" s="2">
        <f t="shared" si="6"/>
        <v>106.65215103563851</v>
      </c>
      <c r="S11">
        <f t="shared" si="0"/>
        <v>1.0217600512520817</v>
      </c>
      <c r="T11">
        <f>SUM(PRODUCT($S$3:S11))</f>
        <v>1.0897290730831879</v>
      </c>
      <c r="U11" s="2">
        <f t="shared" si="7"/>
        <v>108.9729073083188</v>
      </c>
      <c r="W11" s="2">
        <f t="shared" si="4"/>
        <v>108.97290730831875</v>
      </c>
    </row>
    <row r="12" spans="1:23" x14ac:dyDescent="0.3">
      <c r="A12" s="1">
        <v>41183</v>
      </c>
      <c r="B12" s="2">
        <v>90.132793672550378</v>
      </c>
      <c r="D12" s="2">
        <f t="shared" si="10"/>
        <v>90.132793672550392</v>
      </c>
      <c r="F12">
        <f t="shared" si="1"/>
        <v>95.991781522360583</v>
      </c>
      <c r="G12">
        <f t="shared" si="2"/>
        <v>0.9389636512950289</v>
      </c>
      <c r="H12">
        <f>SUM(PRODUCT($G$3:G12))</f>
        <v>0.90132793672550382</v>
      </c>
      <c r="I12">
        <f t="shared" si="8"/>
        <v>90.132793672550378</v>
      </c>
      <c r="K12" s="2">
        <f t="shared" si="3"/>
        <v>90.132793672550378</v>
      </c>
      <c r="M12" s="1">
        <v>41183</v>
      </c>
      <c r="N12" s="2">
        <v>106.20124385680562</v>
      </c>
      <c r="P12" s="2">
        <f t="shared" si="9"/>
        <v>106.20124385680568</v>
      </c>
      <c r="R12" s="2">
        <f t="shared" si="6"/>
        <v>108.97290730831875</v>
      </c>
      <c r="S12">
        <f t="shared" si="0"/>
        <v>0.97456557304035929</v>
      </c>
      <c r="T12">
        <f>SUM(PRODUCT($S$3:S12))</f>
        <v>1.0620124385680565</v>
      </c>
      <c r="U12" s="2">
        <f t="shared" si="7"/>
        <v>106.20124385680565</v>
      </c>
      <c r="W12" s="2">
        <f t="shared" si="4"/>
        <v>106.20124385680562</v>
      </c>
    </row>
    <row r="13" spans="1:23" x14ac:dyDescent="0.3">
      <c r="A13" s="1">
        <v>41214</v>
      </c>
      <c r="B13" s="2">
        <v>88.96058679365359</v>
      </c>
      <c r="D13" s="2">
        <f t="shared" si="10"/>
        <v>88.960586793653604</v>
      </c>
      <c r="F13">
        <f t="shared" si="1"/>
        <v>90.132793672550378</v>
      </c>
      <c r="G13">
        <f t="shared" si="2"/>
        <v>0.98699466829847327</v>
      </c>
      <c r="H13">
        <f>SUM(PRODUCT($G$3:G13))</f>
        <v>0.88960586793653595</v>
      </c>
      <c r="I13">
        <f t="shared" si="8"/>
        <v>88.96058679365359</v>
      </c>
      <c r="K13" s="2">
        <f t="shared" ref="K13:K15" si="11">B13*$K$3/100</f>
        <v>88.96058679365359</v>
      </c>
      <c r="M13" s="1">
        <v>41214</v>
      </c>
      <c r="N13" s="2">
        <v>104.11913898714883</v>
      </c>
      <c r="P13" s="2">
        <f t="shared" si="9"/>
        <v>104.11913898714889</v>
      </c>
      <c r="R13" s="2">
        <f t="shared" si="6"/>
        <v>106.20124385680562</v>
      </c>
      <c r="S13">
        <f t="shared" si="0"/>
        <v>0.98039472237760084</v>
      </c>
      <c r="T13">
        <f>SUM(PRODUCT($S$3:S13))</f>
        <v>1.0411913898714886</v>
      </c>
      <c r="U13" s="2">
        <f t="shared" si="7"/>
        <v>104.11913898714886</v>
      </c>
      <c r="W13" s="2">
        <f t="shared" si="4"/>
        <v>104.11913898714883</v>
      </c>
    </row>
    <row r="14" spans="1:23" x14ac:dyDescent="0.3">
      <c r="A14" s="1">
        <v>41244</v>
      </c>
      <c r="B14" s="2">
        <v>89.963741451529273</v>
      </c>
      <c r="D14" s="2">
        <f t="shared" si="10"/>
        <v>89.963741451529273</v>
      </c>
      <c r="F14">
        <f t="shared" si="1"/>
        <v>88.96058679365359</v>
      </c>
      <c r="G14">
        <f t="shared" si="2"/>
        <v>1.0112763943453129</v>
      </c>
      <c r="H14">
        <f>SUM(PRODUCT($G$3:G14))</f>
        <v>0.89963741451529267</v>
      </c>
      <c r="I14">
        <f t="shared" si="8"/>
        <v>89.963741451529273</v>
      </c>
      <c r="K14" s="2">
        <f t="shared" si="11"/>
        <v>89.963741451529273</v>
      </c>
      <c r="M14" s="1">
        <v>41244</v>
      </c>
      <c r="N14" s="2">
        <v>107.76600977957155</v>
      </c>
      <c r="P14" s="2">
        <f t="shared" si="9"/>
        <v>107.7660097795716</v>
      </c>
      <c r="R14" s="2">
        <f t="shared" si="6"/>
        <v>104.11913898714883</v>
      </c>
      <c r="S14">
        <f t="shared" si="0"/>
        <v>1.0350259407434481</v>
      </c>
      <c r="T14">
        <f>SUM(PRODUCT($S$3:S14))</f>
        <v>1.0776600977957158</v>
      </c>
      <c r="U14" s="2">
        <f t="shared" si="7"/>
        <v>107.76600977957158</v>
      </c>
      <c r="W14" s="2">
        <f t="shared" si="4"/>
        <v>107.76600977957155</v>
      </c>
    </row>
    <row r="15" spans="1:23" x14ac:dyDescent="0.3">
      <c r="A15" s="1">
        <v>41275</v>
      </c>
      <c r="B15" s="2">
        <v>92.855329463559997</v>
      </c>
      <c r="D15" s="2">
        <f t="shared" si="10"/>
        <v>92.855329463559997</v>
      </c>
      <c r="F15">
        <f t="shared" si="1"/>
        <v>89.963741451529273</v>
      </c>
      <c r="G15">
        <f t="shared" si="2"/>
        <v>1.0321417047065418</v>
      </c>
      <c r="H15">
        <f>SUM(PRODUCT($G$3:G15))</f>
        <v>0.92855329463559988</v>
      </c>
      <c r="I15">
        <f>H15*100</f>
        <v>92.855329463559983</v>
      </c>
      <c r="K15" s="2">
        <f t="shared" si="11"/>
        <v>92.855329463559997</v>
      </c>
      <c r="M15" s="1">
        <v>41275</v>
      </c>
      <c r="N15" s="2">
        <v>100.46305431134007</v>
      </c>
      <c r="P15" s="2">
        <f t="shared" si="9"/>
        <v>108.26502493401509</v>
      </c>
      <c r="R15" s="2">
        <f t="shared" si="6"/>
        <v>100</v>
      </c>
      <c r="S15">
        <f t="shared" si="0"/>
        <v>1.0046305431134008</v>
      </c>
      <c r="T15">
        <f>SUM(PRODUCT($S$3:S15))</f>
        <v>1.0826502493401506</v>
      </c>
      <c r="U15" s="2">
        <f t="shared" si="7"/>
        <v>108.26502493401506</v>
      </c>
      <c r="W15" s="2">
        <f>N15*W14/100</f>
        <v>108.26502493401502</v>
      </c>
    </row>
    <row r="16" spans="1:23" x14ac:dyDescent="0.3">
      <c r="A16" s="1">
        <v>41306</v>
      </c>
      <c r="B16" s="2">
        <v>99.789347760521096</v>
      </c>
      <c r="D16" s="2">
        <f t="shared" si="10"/>
        <v>92.659727632569499</v>
      </c>
      <c r="F16">
        <f t="shared" si="1"/>
        <v>100</v>
      </c>
      <c r="G16">
        <f t="shared" si="2"/>
        <v>0.99789347760521097</v>
      </c>
      <c r="H16">
        <f>SUM(PRODUCT($G$3:G16))</f>
        <v>0.92659727632569489</v>
      </c>
      <c r="I16">
        <f t="shared" si="8"/>
        <v>92.659727632569485</v>
      </c>
      <c r="K16" s="2">
        <f>B16*$K$15/100</f>
        <v>92.659727632569499</v>
      </c>
      <c r="M16" s="1">
        <v>41306</v>
      </c>
      <c r="N16" s="2">
        <v>101.94312149882192</v>
      </c>
      <c r="P16" s="2">
        <f t="shared" si="9"/>
        <v>110.36874590921285</v>
      </c>
      <c r="R16" s="2">
        <f t="shared" si="6"/>
        <v>100</v>
      </c>
      <c r="S16">
        <f t="shared" si="0"/>
        <v>1.0194312149882192</v>
      </c>
      <c r="T16">
        <f>SUM(PRODUCT($S$3:S16))</f>
        <v>1.1036874590921282</v>
      </c>
      <c r="U16" s="2">
        <f t="shared" si="7"/>
        <v>110.36874590921282</v>
      </c>
      <c r="W16" s="2">
        <f t="shared" ref="W16:W26" si="12">N16*W$15/100</f>
        <v>110.36874590921278</v>
      </c>
    </row>
    <row r="17" spans="1:23" x14ac:dyDescent="0.3">
      <c r="A17" s="1">
        <v>41334</v>
      </c>
      <c r="B17" s="2">
        <v>100.16762653191205</v>
      </c>
      <c r="D17" s="2">
        <f t="shared" si="10"/>
        <v>93.010979632035287</v>
      </c>
      <c r="F17">
        <f t="shared" si="1"/>
        <v>99.789347760521096</v>
      </c>
      <c r="G17">
        <f t="shared" si="2"/>
        <v>1.0037907730622588</v>
      </c>
      <c r="H17">
        <f>SUM(PRODUCT($G$3:G17))</f>
        <v>0.93010979632035273</v>
      </c>
      <c r="I17">
        <f t="shared" si="8"/>
        <v>93.010979632035273</v>
      </c>
      <c r="K17" s="2">
        <f t="shared" ref="K17:K27" si="13">B17*$K$15/100</f>
        <v>93.010979632035273</v>
      </c>
      <c r="M17" s="1">
        <v>41334</v>
      </c>
      <c r="N17" s="2">
        <v>99.358987741112017</v>
      </c>
      <c r="P17" s="2">
        <f t="shared" si="9"/>
        <v>107.57103285209992</v>
      </c>
      <c r="R17" s="2">
        <f t="shared" si="6"/>
        <v>101.94312149882192</v>
      </c>
      <c r="S17">
        <f t="shared" si="0"/>
        <v>0.97465122001645033</v>
      </c>
      <c r="T17">
        <f>SUM(PRODUCT($S$3:S17))</f>
        <v>1.0757103285209988</v>
      </c>
      <c r="U17" s="2">
        <f t="shared" si="7"/>
        <v>107.57103285209988</v>
      </c>
      <c r="W17" s="2">
        <f t="shared" si="12"/>
        <v>107.57103285209985</v>
      </c>
    </row>
    <row r="18" spans="1:23" x14ac:dyDescent="0.3">
      <c r="A18" s="1">
        <v>41365</v>
      </c>
      <c r="B18" s="2">
        <v>100.14486144948084</v>
      </c>
      <c r="D18" s="2">
        <f t="shared" si="10"/>
        <v>92.989841039741137</v>
      </c>
      <c r="F18">
        <f t="shared" si="1"/>
        <v>100.16762653191205</v>
      </c>
      <c r="G18">
        <f t="shared" si="2"/>
        <v>0.9997727301402719</v>
      </c>
      <c r="H18">
        <f>SUM(PRODUCT($G$3:G18))</f>
        <v>0.92989841039741128</v>
      </c>
      <c r="I18">
        <f t="shared" si="8"/>
        <v>92.989841039741123</v>
      </c>
      <c r="K18" s="2">
        <f t="shared" si="13"/>
        <v>92.989841039741108</v>
      </c>
      <c r="M18" s="1">
        <v>41365</v>
      </c>
      <c r="N18" s="2">
        <v>97.128074037743588</v>
      </c>
      <c r="P18" s="2">
        <f t="shared" si="9"/>
        <v>105.15573357489173</v>
      </c>
      <c r="R18" s="2">
        <f t="shared" si="6"/>
        <v>99.358987741112017</v>
      </c>
      <c r="S18">
        <f t="shared" si="0"/>
        <v>0.97754693607405441</v>
      </c>
      <c r="T18">
        <f>SUM(PRODUCT($S$3:S18))</f>
        <v>1.051557335748917</v>
      </c>
      <c r="U18" s="2">
        <f t="shared" si="7"/>
        <v>105.1557335748917</v>
      </c>
      <c r="W18" s="2">
        <f t="shared" si="12"/>
        <v>105.15573357489166</v>
      </c>
    </row>
    <row r="19" spans="1:23" x14ac:dyDescent="0.3">
      <c r="A19" s="1">
        <v>41395</v>
      </c>
      <c r="B19" s="2">
        <v>99.589167848438393</v>
      </c>
      <c r="D19" s="2">
        <f t="shared" si="10"/>
        <v>92.47384991568525</v>
      </c>
      <c r="F19">
        <f t="shared" si="1"/>
        <v>100.14486144948084</v>
      </c>
      <c r="G19">
        <f t="shared" si="2"/>
        <v>0.99445110220335398</v>
      </c>
      <c r="H19">
        <f>SUM(PRODUCT($G$3:G19))</f>
        <v>0.92473849915685247</v>
      </c>
      <c r="I19">
        <f t="shared" si="8"/>
        <v>92.47384991568525</v>
      </c>
      <c r="K19" s="2">
        <f t="shared" si="13"/>
        <v>92.473849915685236</v>
      </c>
      <c r="M19" s="1">
        <v>41395</v>
      </c>
      <c r="N19" s="2">
        <v>94.429441619741439</v>
      </c>
      <c r="P19" s="2">
        <f t="shared" si="9"/>
        <v>102.23405851466428</v>
      </c>
      <c r="R19" s="2">
        <f t="shared" si="6"/>
        <v>97.128074037743588</v>
      </c>
      <c r="S19">
        <f t="shared" si="0"/>
        <v>0.9722157322201872</v>
      </c>
      <c r="T19">
        <f>SUM(PRODUCT($S$3:S19))</f>
        <v>1.0223405851466425</v>
      </c>
      <c r="U19" s="2">
        <f t="shared" si="7"/>
        <v>102.23405851466426</v>
      </c>
      <c r="W19" s="2">
        <f t="shared" si="12"/>
        <v>102.23405851466423</v>
      </c>
    </row>
    <row r="20" spans="1:23" x14ac:dyDescent="0.3">
      <c r="A20" s="1">
        <v>41426</v>
      </c>
      <c r="B20" s="2">
        <v>97.483884327630733</v>
      </c>
      <c r="D20" s="2">
        <f t="shared" si="10"/>
        <v>90.518981966297261</v>
      </c>
      <c r="F20">
        <f t="shared" si="1"/>
        <v>99.589167848438393</v>
      </c>
      <c r="G20">
        <f t="shared" si="2"/>
        <v>0.9788603161740278</v>
      </c>
      <c r="H20">
        <f>SUM(PRODUCT($G$3:G20))</f>
        <v>0.90518981966297252</v>
      </c>
      <c r="I20">
        <f t="shared" si="8"/>
        <v>90.518981966297247</v>
      </c>
      <c r="K20" s="2">
        <f t="shared" si="13"/>
        <v>90.518981966297247</v>
      </c>
      <c r="M20" s="1">
        <v>41426</v>
      </c>
      <c r="N20" s="2">
        <v>94.872365481458246</v>
      </c>
      <c r="P20" s="2">
        <f t="shared" si="9"/>
        <v>102.7135901439907</v>
      </c>
      <c r="R20" s="2">
        <f t="shared" si="6"/>
        <v>94.429441619741439</v>
      </c>
      <c r="S20">
        <f t="shared" si="0"/>
        <v>1.0046905271716042</v>
      </c>
      <c r="T20">
        <f>SUM(PRODUCT($S$3:S20))</f>
        <v>1.0271359014399066</v>
      </c>
      <c r="U20" s="2">
        <f t="shared" si="7"/>
        <v>102.71359014399066</v>
      </c>
      <c r="W20" s="2">
        <f t="shared" si="12"/>
        <v>102.71359014399063</v>
      </c>
    </row>
    <row r="21" spans="1:23" x14ac:dyDescent="0.3">
      <c r="A21" s="1">
        <v>41456</v>
      </c>
      <c r="B21" s="2">
        <v>100.32466210259534</v>
      </c>
      <c r="D21" s="2">
        <f t="shared" si="10"/>
        <v>93.156795528568239</v>
      </c>
      <c r="F21">
        <f t="shared" si="1"/>
        <v>97.483884327630733</v>
      </c>
      <c r="G21">
        <f t="shared" si="2"/>
        <v>1.0291409989923783</v>
      </c>
      <c r="H21">
        <f>SUM(PRODUCT($G$3:G21))</f>
        <v>0.93156795528568226</v>
      </c>
      <c r="I21">
        <f t="shared" si="8"/>
        <v>93.156795528568225</v>
      </c>
      <c r="K21" s="2">
        <f t="shared" si="13"/>
        <v>93.156795528568225</v>
      </c>
      <c r="M21" s="1">
        <v>41456</v>
      </c>
      <c r="N21" s="2">
        <v>98.239415396550669</v>
      </c>
      <c r="P21" s="2">
        <f t="shared" si="9"/>
        <v>106.35892757410623</v>
      </c>
      <c r="R21" s="2">
        <f t="shared" si="6"/>
        <v>94.872365481458246</v>
      </c>
      <c r="S21">
        <f t="shared" si="0"/>
        <v>1.0354903126743527</v>
      </c>
      <c r="T21">
        <f>SUM(PRODUCT($S$3:S21))</f>
        <v>1.0635892757410619</v>
      </c>
      <c r="U21" s="2">
        <f t="shared" si="7"/>
        <v>106.35892757410619</v>
      </c>
      <c r="W21" s="2">
        <f t="shared" si="12"/>
        <v>106.35892757410616</v>
      </c>
    </row>
    <row r="22" spans="1:23" x14ac:dyDescent="0.3">
      <c r="A22" s="1">
        <v>41487</v>
      </c>
      <c r="B22" s="2">
        <v>104.13347599397365</v>
      </c>
      <c r="D22" s="2">
        <f t="shared" si="10"/>
        <v>96.693482216061412</v>
      </c>
      <c r="F22">
        <f t="shared" si="1"/>
        <v>100.32466210259534</v>
      </c>
      <c r="G22">
        <f t="shared" si="2"/>
        <v>1.0379648813318034</v>
      </c>
      <c r="H22">
        <f>SUM(PRODUCT($G$3:G22))</f>
        <v>0.96693482216061399</v>
      </c>
      <c r="I22">
        <f t="shared" si="8"/>
        <v>96.693482216061398</v>
      </c>
      <c r="K22" s="2">
        <f t="shared" si="13"/>
        <v>96.693482216061383</v>
      </c>
      <c r="M22" s="1">
        <v>41487</v>
      </c>
      <c r="N22" s="2">
        <v>100.36774827133358</v>
      </c>
      <c r="P22" s="2">
        <f t="shared" si="9"/>
        <v>108.66316769166879</v>
      </c>
      <c r="R22" s="2">
        <f t="shared" si="6"/>
        <v>98.239415396550669</v>
      </c>
      <c r="S22">
        <f t="shared" si="0"/>
        <v>1.0216647550903244</v>
      </c>
      <c r="T22">
        <f>SUM(PRODUCT($S$3:S22))</f>
        <v>1.0866316769166875</v>
      </c>
      <c r="U22" s="2">
        <f t="shared" si="7"/>
        <v>108.66316769166875</v>
      </c>
      <c r="W22" s="2">
        <f t="shared" si="12"/>
        <v>108.66316769166873</v>
      </c>
    </row>
    <row r="23" spans="1:23" x14ac:dyDescent="0.3">
      <c r="A23" s="1">
        <v>41518</v>
      </c>
      <c r="B23" s="2">
        <v>109.65197863754383</v>
      </c>
      <c r="D23" s="2">
        <f t="shared" si="10"/>
        <v>101.81770602720377</v>
      </c>
      <c r="F23">
        <f t="shared" si="1"/>
        <v>104.13347599397365</v>
      </c>
      <c r="G23">
        <f t="shared" si="2"/>
        <v>1.0529945110435912</v>
      </c>
      <c r="H23">
        <f>SUM(PRODUCT($G$3:G23))</f>
        <v>1.0181770602720375</v>
      </c>
      <c r="I23">
        <f t="shared" si="8"/>
        <v>101.81770602720374</v>
      </c>
      <c r="K23" s="2">
        <f t="shared" si="13"/>
        <v>101.81770602720376</v>
      </c>
      <c r="M23" s="1">
        <v>41518</v>
      </c>
      <c r="N23" s="2">
        <v>100.66020511415238</v>
      </c>
      <c r="P23" s="2">
        <f t="shared" si="9"/>
        <v>108.97979616546779</v>
      </c>
      <c r="R23" s="2">
        <f t="shared" si="6"/>
        <v>100.36774827133358</v>
      </c>
      <c r="S23">
        <f t="shared" si="0"/>
        <v>1.0029138527849422</v>
      </c>
      <c r="T23">
        <f>SUM(PRODUCT($S$3:S23))</f>
        <v>1.0897979616546776</v>
      </c>
      <c r="U23" s="2">
        <f t="shared" si="7"/>
        <v>108.97979616546776</v>
      </c>
      <c r="W23" s="2">
        <f t="shared" si="12"/>
        <v>108.97979616546772</v>
      </c>
    </row>
    <row r="24" spans="1:23" x14ac:dyDescent="0.3">
      <c r="A24" s="1">
        <v>41548</v>
      </c>
      <c r="B24" s="2">
        <v>109.23247964640936</v>
      </c>
      <c r="D24" s="2">
        <f t="shared" si="10"/>
        <v>101.42817885688955</v>
      </c>
      <c r="F24">
        <f t="shared" si="1"/>
        <v>109.65197863754383</v>
      </c>
      <c r="G24">
        <f t="shared" si="2"/>
        <v>0.99617426884268878</v>
      </c>
      <c r="H24">
        <f>SUM(PRODUCT($G$3:G24))</f>
        <v>1.0142817885688953</v>
      </c>
      <c r="I24">
        <f t="shared" si="8"/>
        <v>101.42817885688953</v>
      </c>
      <c r="K24" s="2">
        <f t="shared" si="13"/>
        <v>101.42817885688953</v>
      </c>
      <c r="M24" s="1">
        <v>41548</v>
      </c>
      <c r="N24" s="2">
        <v>101.33948384794286</v>
      </c>
      <c r="P24" s="2">
        <f t="shared" si="9"/>
        <v>109.71521745597751</v>
      </c>
      <c r="R24" s="2">
        <f t="shared" si="6"/>
        <v>100.66020511415238</v>
      </c>
      <c r="S24">
        <f t="shared" si="0"/>
        <v>1.0067482351443666</v>
      </c>
      <c r="T24">
        <f>SUM(PRODUCT($S$3:S24))</f>
        <v>1.0971521745597748</v>
      </c>
      <c r="U24" s="2">
        <f t="shared" si="7"/>
        <v>109.71521745597748</v>
      </c>
      <c r="W24" s="2">
        <f t="shared" si="12"/>
        <v>109.71521745597745</v>
      </c>
    </row>
    <row r="25" spans="1:23" x14ac:dyDescent="0.3">
      <c r="A25" s="1">
        <v>41579</v>
      </c>
      <c r="B25" s="2">
        <v>105.7093742031837</v>
      </c>
      <c r="D25" s="2">
        <f t="shared" si="10"/>
        <v>98.156787690233742</v>
      </c>
      <c r="F25">
        <f t="shared" si="1"/>
        <v>109.23247964640936</v>
      </c>
      <c r="G25">
        <f t="shared" si="2"/>
        <v>0.96774672281879792</v>
      </c>
      <c r="H25">
        <f>SUM(PRODUCT($G$3:G25))</f>
        <v>0.98156787690233727</v>
      </c>
      <c r="I25">
        <f t="shared" si="8"/>
        <v>98.156787690233728</v>
      </c>
      <c r="K25" s="2">
        <f t="shared" si="13"/>
        <v>98.156787690233728</v>
      </c>
      <c r="M25" s="1">
        <v>41579</v>
      </c>
      <c r="N25" s="2">
        <v>101.74876982309185</v>
      </c>
      <c r="P25" s="2">
        <f t="shared" si="9"/>
        <v>110.15833101902399</v>
      </c>
      <c r="R25" s="2">
        <f t="shared" si="6"/>
        <v>101.33948384794286</v>
      </c>
      <c r="S25">
        <f t="shared" si="0"/>
        <v>1.0040387611975912</v>
      </c>
      <c r="T25">
        <f>SUM(PRODUCT($S$3:S25))</f>
        <v>1.1015833101902395</v>
      </c>
      <c r="U25" s="2">
        <f t="shared" si="7"/>
        <v>110.15833101902395</v>
      </c>
      <c r="W25" s="2">
        <f t="shared" si="12"/>
        <v>110.15833101902393</v>
      </c>
    </row>
    <row r="26" spans="1:23" x14ac:dyDescent="0.3">
      <c r="A26" s="1">
        <v>41609</v>
      </c>
      <c r="B26" s="2">
        <v>101.65388545957821</v>
      </c>
      <c r="D26" s="2">
        <f t="shared" si="10"/>
        <v>94.391050256001265</v>
      </c>
      <c r="F26">
        <f t="shared" si="1"/>
        <v>105.7093742031837</v>
      </c>
      <c r="G26">
        <f t="shared" si="2"/>
        <v>0.96163548621704587</v>
      </c>
      <c r="H26">
        <f>SUM(PRODUCT($G$3:G26))</f>
        <v>0.94391050256001252</v>
      </c>
      <c r="I26">
        <f t="shared" si="8"/>
        <v>94.39105025600125</v>
      </c>
      <c r="K26" s="2">
        <f t="shared" si="13"/>
        <v>94.39105025600125</v>
      </c>
      <c r="M26" s="1">
        <v>41609</v>
      </c>
      <c r="N26" s="2">
        <v>103.51349530808557</v>
      </c>
      <c r="P26" s="2">
        <f t="shared" si="9"/>
        <v>112.06891150536936</v>
      </c>
      <c r="R26" s="2">
        <f t="shared" si="6"/>
        <v>101.74876982309185</v>
      </c>
      <c r="S26">
        <f t="shared" si="0"/>
        <v>1.0173439491019105</v>
      </c>
      <c r="T26">
        <f>SUM(PRODUCT($S$3:S26))</f>
        <v>1.1206891150536931</v>
      </c>
      <c r="U26" s="2">
        <f t="shared" si="7"/>
        <v>112.0689115053693</v>
      </c>
      <c r="W26" s="2">
        <f t="shared" si="12"/>
        <v>112.0689115053693</v>
      </c>
    </row>
    <row r="27" spans="1:23" x14ac:dyDescent="0.3">
      <c r="A27" s="1">
        <v>41640</v>
      </c>
      <c r="B27" s="2">
        <v>97.025731155779141</v>
      </c>
      <c r="D27" s="2">
        <f t="shared" si="10"/>
        <v>90.093562329126712</v>
      </c>
      <c r="F27">
        <f t="shared" si="1"/>
        <v>101.65388545957821</v>
      </c>
      <c r="G27">
        <f t="shared" si="2"/>
        <v>0.95447144707873055</v>
      </c>
      <c r="H27">
        <f>SUM(PRODUCT($G$3:G27))</f>
        <v>0.90093562329126697</v>
      </c>
      <c r="I27">
        <f t="shared" si="8"/>
        <v>90.093562329126698</v>
      </c>
      <c r="K27" s="2">
        <f t="shared" si="13"/>
        <v>90.093562329126712</v>
      </c>
      <c r="M27" s="1">
        <v>41640</v>
      </c>
      <c r="N27" s="2">
        <v>100.24776052270917</v>
      </c>
      <c r="P27" s="2">
        <f t="shared" si="9"/>
        <v>112.34657402630953</v>
      </c>
      <c r="R27" s="2">
        <f t="shared" si="6"/>
        <v>100</v>
      </c>
      <c r="S27">
        <f t="shared" si="0"/>
        <v>1.0024776052270916</v>
      </c>
      <c r="T27">
        <f>SUM(PRODUCT($S$3:S27))</f>
        <v>1.1234657402630948</v>
      </c>
      <c r="U27" s="2">
        <f t="shared" si="7"/>
        <v>112.34657402630947</v>
      </c>
      <c r="W27" s="2">
        <f>N27*W26/100</f>
        <v>112.34657402630948</v>
      </c>
    </row>
    <row r="28" spans="1:23" x14ac:dyDescent="0.3">
      <c r="A28" s="1">
        <v>41671</v>
      </c>
      <c r="B28" s="2">
        <v>99.755613144587898</v>
      </c>
      <c r="D28" s="2">
        <f t="shared" si="10"/>
        <v>89.873385505221819</v>
      </c>
      <c r="F28">
        <f t="shared" si="1"/>
        <v>100</v>
      </c>
      <c r="G28">
        <f t="shared" si="2"/>
        <v>0.99755613144587896</v>
      </c>
      <c r="H28">
        <f>SUM(PRODUCT($G$3:G28))</f>
        <v>0.89873385505221803</v>
      </c>
      <c r="I28">
        <f t="shared" si="8"/>
        <v>89.873385505221805</v>
      </c>
      <c r="K28" s="2">
        <f>B28*$K$27/100</f>
        <v>89.873385505221819</v>
      </c>
      <c r="M28" s="1">
        <v>41671</v>
      </c>
      <c r="N28" s="2">
        <v>102.82080245550098</v>
      </c>
      <c r="P28" s="2">
        <f t="shared" si="9"/>
        <v>115.51564894511489</v>
      </c>
      <c r="R28" s="2">
        <f t="shared" si="6"/>
        <v>100</v>
      </c>
      <c r="S28">
        <f t="shared" si="0"/>
        <v>1.0282080245550098</v>
      </c>
      <c r="T28">
        <f>SUM(PRODUCT($S$3:S28))</f>
        <v>1.1551564894511483</v>
      </c>
      <c r="U28" s="2">
        <f t="shared" si="7"/>
        <v>115.51564894511483</v>
      </c>
      <c r="W28" s="2">
        <f t="shared" ref="W28:W38" si="14">N28*$W$27/100</f>
        <v>115.51564894511485</v>
      </c>
    </row>
    <row r="29" spans="1:23" x14ac:dyDescent="0.3">
      <c r="A29" s="1">
        <v>41699</v>
      </c>
      <c r="B29" s="2">
        <v>99.713849274799657</v>
      </c>
      <c r="D29" s="2">
        <f t="shared" si="10"/>
        <v>89.8357589471631</v>
      </c>
      <c r="F29">
        <f t="shared" si="1"/>
        <v>99.755613144587898</v>
      </c>
      <c r="G29">
        <f t="shared" si="2"/>
        <v>0.99958133814758166</v>
      </c>
      <c r="H29">
        <f>SUM(PRODUCT($G$3:G29))</f>
        <v>0.8983575894716308</v>
      </c>
      <c r="I29">
        <f t="shared" si="8"/>
        <v>89.835758947163086</v>
      </c>
      <c r="K29" s="2">
        <f t="shared" ref="K29:K38" si="15">B29*$K$27/100</f>
        <v>89.835758947163086</v>
      </c>
      <c r="M29" s="1">
        <v>41699</v>
      </c>
      <c r="N29" s="2">
        <v>104.46988968379651</v>
      </c>
      <c r="P29" s="2">
        <f t="shared" si="9"/>
        <v>117.36834194881034</v>
      </c>
      <c r="R29" s="2">
        <f t="shared" si="6"/>
        <v>102.82080245550098</v>
      </c>
      <c r="S29">
        <f t="shared" si="0"/>
        <v>1.0160384590366256</v>
      </c>
      <c r="T29">
        <f>SUM(PRODUCT($S$3:S29))</f>
        <v>1.1736834194881027</v>
      </c>
      <c r="U29" s="2">
        <f t="shared" si="7"/>
        <v>117.36834194881027</v>
      </c>
      <c r="W29" s="2">
        <f t="shared" si="14"/>
        <v>117.3683419488103</v>
      </c>
    </row>
    <row r="30" spans="1:23" x14ac:dyDescent="0.3">
      <c r="A30" s="1">
        <v>41730</v>
      </c>
      <c r="B30" s="2">
        <v>102.09524310107969</v>
      </c>
      <c r="D30" s="2">
        <f t="shared" si="10"/>
        <v>91.981241478344671</v>
      </c>
      <c r="F30">
        <f t="shared" si="1"/>
        <v>99.713849274799657</v>
      </c>
      <c r="G30">
        <f t="shared" si="2"/>
        <v>1.0238822775732705</v>
      </c>
      <c r="H30">
        <f>SUM(PRODUCT($G$3:G30))</f>
        <v>0.91981241478344655</v>
      </c>
      <c r="I30">
        <f t="shared" si="8"/>
        <v>91.981241478344657</v>
      </c>
      <c r="K30" s="2">
        <f t="shared" si="15"/>
        <v>91.981241478344671</v>
      </c>
      <c r="M30" s="1">
        <v>41730</v>
      </c>
      <c r="N30" s="2">
        <v>105.26889977530244</v>
      </c>
      <c r="P30" s="2">
        <f t="shared" si="9"/>
        <v>118.26600241274174</v>
      </c>
      <c r="R30" s="2">
        <f t="shared" si="6"/>
        <v>104.46988968379651</v>
      </c>
      <c r="S30">
        <f t="shared" si="0"/>
        <v>1.0076482333227721</v>
      </c>
      <c r="T30">
        <f>SUM(PRODUCT($S$3:S30))</f>
        <v>1.1826600241274168</v>
      </c>
      <c r="U30" s="2">
        <f t="shared" si="7"/>
        <v>118.26600241274167</v>
      </c>
      <c r="W30" s="2">
        <f t="shared" si="14"/>
        <v>118.26600241274168</v>
      </c>
    </row>
    <row r="31" spans="1:23" x14ac:dyDescent="0.3">
      <c r="A31" s="1">
        <v>41760</v>
      </c>
      <c r="B31" s="2">
        <v>106.35617062182239</v>
      </c>
      <c r="D31" s="2">
        <f t="shared" si="10"/>
        <v>95.820062870043898</v>
      </c>
      <c r="F31">
        <f t="shared" si="1"/>
        <v>102.09524310107969</v>
      </c>
      <c r="G31">
        <f t="shared" si="2"/>
        <v>1.041734829080373</v>
      </c>
      <c r="H31">
        <f>SUM(PRODUCT($G$3:G31))</f>
        <v>0.95820062870043876</v>
      </c>
      <c r="I31">
        <f t="shared" si="8"/>
        <v>95.82006287004387</v>
      </c>
      <c r="K31" s="2">
        <f t="shared" si="15"/>
        <v>95.820062870043913</v>
      </c>
      <c r="M31" s="1">
        <v>41760</v>
      </c>
      <c r="N31" s="2">
        <v>107.41649204289199</v>
      </c>
      <c r="P31" s="2">
        <f t="shared" si="9"/>
        <v>120.67874874943254</v>
      </c>
      <c r="R31" s="2">
        <f t="shared" si="6"/>
        <v>105.26889977530244</v>
      </c>
      <c r="S31">
        <f t="shared" si="0"/>
        <v>1.0204010137103514</v>
      </c>
      <c r="T31">
        <f>SUM(PRODUCT($S$3:S31))</f>
        <v>1.2067874874943247</v>
      </c>
      <c r="U31" s="2">
        <f t="shared" si="7"/>
        <v>120.67874874943247</v>
      </c>
      <c r="W31" s="2">
        <f t="shared" si="14"/>
        <v>120.67874874943249</v>
      </c>
    </row>
    <row r="32" spans="1:23" x14ac:dyDescent="0.3">
      <c r="A32" s="1">
        <v>41791</v>
      </c>
      <c r="B32" s="2">
        <v>108.66475023546829</v>
      </c>
      <c r="D32" s="2">
        <f t="shared" si="10"/>
        <v>97.8999444831815</v>
      </c>
      <c r="F32">
        <f t="shared" si="1"/>
        <v>106.35617062182239</v>
      </c>
      <c r="G32">
        <f t="shared" si="2"/>
        <v>1.0217061182266018</v>
      </c>
      <c r="H32">
        <f>SUM(PRODUCT($G$3:G32))</f>
        <v>0.97899944483181467</v>
      </c>
      <c r="I32">
        <f t="shared" si="8"/>
        <v>97.899944483181471</v>
      </c>
      <c r="K32" s="2">
        <f t="shared" si="15"/>
        <v>97.8999444831815</v>
      </c>
      <c r="M32" s="1">
        <v>41791</v>
      </c>
      <c r="N32" s="2">
        <v>110.14608743451606</v>
      </c>
      <c r="P32" s="2">
        <f t="shared" si="9"/>
        <v>123.74535565670222</v>
      </c>
      <c r="R32" s="2">
        <f t="shared" si="6"/>
        <v>107.41649204289199</v>
      </c>
      <c r="S32">
        <f t="shared" si="0"/>
        <v>1.0254113250182675</v>
      </c>
      <c r="T32">
        <f>SUM(PRODUCT($S$3:S32))</f>
        <v>1.2374535565670215</v>
      </c>
      <c r="U32" s="2">
        <f t="shared" si="7"/>
        <v>123.74535565670215</v>
      </c>
      <c r="W32" s="2">
        <f t="shared" si="14"/>
        <v>123.74535565670216</v>
      </c>
    </row>
    <row r="33" spans="1:27" x14ac:dyDescent="0.3">
      <c r="A33" s="1">
        <v>41821</v>
      </c>
      <c r="B33" s="2">
        <v>112.76988334339646</v>
      </c>
      <c r="D33" s="2">
        <f t="shared" si="10"/>
        <v>101.59840513846639</v>
      </c>
      <c r="F33">
        <f t="shared" si="1"/>
        <v>108.66475023546829</v>
      </c>
      <c r="G33">
        <f t="shared" si="2"/>
        <v>1.0377779647864893</v>
      </c>
      <c r="H33">
        <f>SUM(PRODUCT($G$3:G33))</f>
        <v>1.0159840513846636</v>
      </c>
      <c r="I33">
        <f t="shared" si="8"/>
        <v>101.59840513846636</v>
      </c>
      <c r="K33" s="2">
        <f t="shared" si="15"/>
        <v>101.59840513846638</v>
      </c>
      <c r="M33" s="1">
        <v>41821</v>
      </c>
      <c r="N33" s="2">
        <v>109.17068484110403</v>
      </c>
      <c r="P33" s="2">
        <f t="shared" si="9"/>
        <v>122.64952426004004</v>
      </c>
      <c r="R33" s="2">
        <f t="shared" si="6"/>
        <v>110.14608743451606</v>
      </c>
      <c r="S33">
        <f t="shared" si="0"/>
        <v>0.99114446444598481</v>
      </c>
      <c r="T33">
        <f>SUM(PRODUCT($S$3:S33))</f>
        <v>1.2264952426003997</v>
      </c>
      <c r="U33" s="2">
        <f t="shared" si="7"/>
        <v>122.64952426003997</v>
      </c>
      <c r="W33" s="2">
        <f t="shared" si="14"/>
        <v>122.64952426003997</v>
      </c>
    </row>
    <row r="34" spans="1:27" x14ac:dyDescent="0.3">
      <c r="A34" s="1">
        <v>41852</v>
      </c>
      <c r="B34" s="2">
        <v>111.52894015830323</v>
      </c>
      <c r="D34" s="2">
        <f t="shared" si="10"/>
        <v>100.48039521653537</v>
      </c>
      <c r="F34">
        <f t="shared" si="1"/>
        <v>112.76988334339646</v>
      </c>
      <c r="G34">
        <f t="shared" si="2"/>
        <v>0.98899579259726267</v>
      </c>
      <c r="H34">
        <f>SUM(PRODUCT($G$3:G34))</f>
        <v>1.0048039521653533</v>
      </c>
      <c r="I34">
        <f t="shared" si="8"/>
        <v>100.48039521653533</v>
      </c>
      <c r="K34" s="2">
        <f t="shared" si="15"/>
        <v>100.48039521653534</v>
      </c>
      <c r="M34" s="1">
        <v>41852</v>
      </c>
      <c r="N34" s="2">
        <v>109.87289291861525</v>
      </c>
      <c r="P34" s="2">
        <f t="shared" si="9"/>
        <v>123.43843097765991</v>
      </c>
      <c r="R34" s="2">
        <f t="shared" si="6"/>
        <v>109.17068484110403</v>
      </c>
      <c r="S34">
        <f t="shared" si="0"/>
        <v>1.0064322036500299</v>
      </c>
      <c r="T34">
        <f>SUM(PRODUCT($S$3:S34))</f>
        <v>1.2343843097765983</v>
      </c>
      <c r="U34" s="2">
        <f t="shared" si="7"/>
        <v>123.43843097765983</v>
      </c>
      <c r="W34" s="2">
        <f t="shared" si="14"/>
        <v>123.43843097765983</v>
      </c>
    </row>
    <row r="35" spans="1:27" x14ac:dyDescent="0.3">
      <c r="A35" s="1">
        <v>41883</v>
      </c>
      <c r="B35" s="2">
        <v>110.96842007058756</v>
      </c>
      <c r="D35" s="2">
        <f t="shared" si="10"/>
        <v>99.975402701941974</v>
      </c>
      <c r="F35">
        <f t="shared" si="1"/>
        <v>111.52894015830323</v>
      </c>
      <c r="G35">
        <f t="shared" si="2"/>
        <v>0.9949742184681386</v>
      </c>
      <c r="H35">
        <f>SUM(PRODUCT($G$3:G35))</f>
        <v>0.9997540270194194</v>
      </c>
      <c r="I35">
        <f t="shared" si="8"/>
        <v>99.975402701941945</v>
      </c>
      <c r="K35" s="2">
        <f t="shared" si="15"/>
        <v>99.975402701941945</v>
      </c>
      <c r="M35" s="1">
        <v>41883</v>
      </c>
      <c r="N35" s="2">
        <v>108.50843699831364</v>
      </c>
      <c r="P35" s="2">
        <f t="shared" si="9"/>
        <v>121.9055114971019</v>
      </c>
      <c r="R35" s="2">
        <f t="shared" si="6"/>
        <v>109.87289291861525</v>
      </c>
      <c r="S35">
        <f t="shared" si="0"/>
        <v>0.98758150546457091</v>
      </c>
      <c r="T35">
        <f>SUM(PRODUCT($S$3:S35))</f>
        <v>1.2190551149710183</v>
      </c>
      <c r="U35" s="2">
        <f t="shared" si="7"/>
        <v>121.90551149710183</v>
      </c>
      <c r="W35" s="2">
        <f t="shared" si="14"/>
        <v>121.90551149710181</v>
      </c>
    </row>
    <row r="36" spans="1:27" x14ac:dyDescent="0.3">
      <c r="A36" s="1">
        <v>41913</v>
      </c>
      <c r="B36" s="2">
        <v>106.97645187094797</v>
      </c>
      <c r="D36" s="2">
        <f t="shared" si="10"/>
        <v>96.378896343840765</v>
      </c>
      <c r="F36">
        <f t="shared" si="1"/>
        <v>110.96842007058756</v>
      </c>
      <c r="G36">
        <f t="shared" si="2"/>
        <v>0.96402608780858301</v>
      </c>
      <c r="H36">
        <f>SUM(PRODUCT($G$3:G36))</f>
        <v>0.96378896343840725</v>
      </c>
      <c r="I36">
        <f t="shared" si="8"/>
        <v>96.378896343840722</v>
      </c>
      <c r="K36" s="2">
        <f t="shared" si="15"/>
        <v>96.378896343840751</v>
      </c>
      <c r="M36" s="1">
        <v>41913</v>
      </c>
      <c r="N36" s="2">
        <v>109.91248118022375</v>
      </c>
      <c r="P36" s="2">
        <f>IF(OR(MONTH(M36)=2,MONTH(M36)=1), N36/100*P35, N36/N35*P35)</f>
        <v>123.48290703329363</v>
      </c>
      <c r="R36" s="2">
        <f t="shared" si="6"/>
        <v>108.50843699831364</v>
      </c>
      <c r="S36">
        <f t="shared" si="0"/>
        <v>1.0129394931928835</v>
      </c>
      <c r="T36">
        <f>SUM(PRODUCT($S$3:S36))</f>
        <v>1.2348290703329354</v>
      </c>
      <c r="U36" s="2">
        <f t="shared" si="7"/>
        <v>123.48290703329354</v>
      </c>
      <c r="W36" s="2">
        <f t="shared" si="14"/>
        <v>123.48290703329356</v>
      </c>
    </row>
    <row r="37" spans="1:27" x14ac:dyDescent="0.3">
      <c r="A37" s="1">
        <v>41944</v>
      </c>
      <c r="B37" s="2">
        <v>109.81493589694824</v>
      </c>
      <c r="D37" s="2">
        <f t="shared" si="10"/>
        <v>98.93618771900762</v>
      </c>
      <c r="F37">
        <f t="shared" si="1"/>
        <v>106.97645187094797</v>
      </c>
      <c r="G37">
        <f t="shared" si="2"/>
        <v>1.0265337275293491</v>
      </c>
      <c r="H37">
        <f>SUM(PRODUCT($G$3:G37))</f>
        <v>0.98936187719007573</v>
      </c>
      <c r="I37">
        <f t="shared" si="8"/>
        <v>98.936187719007577</v>
      </c>
      <c r="K37" s="2">
        <f t="shared" si="15"/>
        <v>98.936187719007606</v>
      </c>
      <c r="M37" s="1">
        <v>41944</v>
      </c>
      <c r="N37" s="2">
        <v>111.19756703609781</v>
      </c>
      <c r="P37" s="2">
        <f>IF(OR(MONTH(M37)=2,MONTH(M37)=1), N37/100*P36, N37/N36*P36)</f>
        <v>124.92665696566482</v>
      </c>
      <c r="R37" s="2">
        <f t="shared" si="6"/>
        <v>109.91248118022375</v>
      </c>
      <c r="S37">
        <f t="shared" si="0"/>
        <v>1.0116919010659664</v>
      </c>
      <c r="T37">
        <f>SUM(PRODUCT($S$3:S37))</f>
        <v>1.2492665696566474</v>
      </c>
      <c r="U37" s="2">
        <f t="shared" si="7"/>
        <v>124.92665696566473</v>
      </c>
      <c r="W37" s="2">
        <f t="shared" si="14"/>
        <v>124.92665696566473</v>
      </c>
    </row>
    <row r="38" spans="1:27" x14ac:dyDescent="0.3">
      <c r="A38" s="1">
        <v>41974</v>
      </c>
      <c r="B38" s="2">
        <v>108.5445078275512</v>
      </c>
      <c r="D38" s="2">
        <f t="shared" si="10"/>
        <v>97.791613814458671</v>
      </c>
      <c r="F38">
        <f t="shared" si="1"/>
        <v>109.81493589694824</v>
      </c>
      <c r="G38">
        <f t="shared" si="2"/>
        <v>0.98843119053869655</v>
      </c>
      <c r="H38">
        <f>SUM(PRODUCT($G$3:G38))</f>
        <v>0.97791613814458622</v>
      </c>
      <c r="I38">
        <f t="shared" si="8"/>
        <v>97.791613814458628</v>
      </c>
      <c r="K38" s="2">
        <f t="shared" si="15"/>
        <v>97.791613814458671</v>
      </c>
      <c r="M38" s="1">
        <v>41974</v>
      </c>
      <c r="N38" s="2">
        <v>113.47561613563484</v>
      </c>
      <c r="P38" s="2">
        <f t="shared" si="9"/>
        <v>127.48596708363186</v>
      </c>
      <c r="R38" s="2">
        <f t="shared" si="6"/>
        <v>111.19756703609781</v>
      </c>
      <c r="S38">
        <f t="shared" si="0"/>
        <v>1.0204865012810713</v>
      </c>
      <c r="T38">
        <f>SUM(PRODUCT($S$3:S38))</f>
        <v>1.2748596708363178</v>
      </c>
      <c r="U38" s="2">
        <f t="shared" si="7"/>
        <v>127.48596708363178</v>
      </c>
      <c r="W38" s="2">
        <f t="shared" si="14"/>
        <v>127.48596708363179</v>
      </c>
    </row>
    <row r="39" spans="1:27" x14ac:dyDescent="0.3">
      <c r="F39" s="2"/>
    </row>
    <row r="41" spans="1:27" ht="14.4" customHeight="1" x14ac:dyDescent="0.3">
      <c r="A41" s="10" t="s">
        <v>50</v>
      </c>
      <c r="B41" s="10"/>
      <c r="C41" s="10"/>
      <c r="D41" s="10"/>
      <c r="O41" s="10" t="s">
        <v>54</v>
      </c>
      <c r="P41" s="10"/>
      <c r="Q41" s="10"/>
      <c r="R41" s="10"/>
    </row>
    <row r="42" spans="1:27" x14ac:dyDescent="0.3">
      <c r="A42" t="s">
        <v>0</v>
      </c>
      <c r="B42" t="s">
        <v>7</v>
      </c>
      <c r="C42" t="s">
        <v>8</v>
      </c>
      <c r="D42" t="s">
        <v>9</v>
      </c>
      <c r="K42" t="s">
        <v>51</v>
      </c>
      <c r="L42" t="s">
        <v>52</v>
      </c>
      <c r="M42" t="s">
        <v>53</v>
      </c>
      <c r="O42" t="s">
        <v>0</v>
      </c>
      <c r="P42" t="s">
        <v>7</v>
      </c>
      <c r="Q42" t="s">
        <v>8</v>
      </c>
      <c r="R42" t="s">
        <v>9</v>
      </c>
      <c r="Y42" t="s">
        <v>51</v>
      </c>
      <c r="Z42" t="s">
        <v>52</v>
      </c>
      <c r="AA42" t="s">
        <v>53</v>
      </c>
    </row>
    <row r="43" spans="1:27" x14ac:dyDescent="0.3">
      <c r="A43" s="1">
        <v>40909</v>
      </c>
      <c r="B43">
        <v>100</v>
      </c>
      <c r="C43">
        <v>100</v>
      </c>
      <c r="D43">
        <v>100</v>
      </c>
      <c r="E43">
        <v>100</v>
      </c>
      <c r="F43">
        <v>100</v>
      </c>
      <c r="G43">
        <v>100</v>
      </c>
      <c r="H43">
        <f>B43/E43</f>
        <v>1</v>
      </c>
      <c r="I43">
        <f t="shared" ref="I43:J58" si="16">C43/F43</f>
        <v>1</v>
      </c>
      <c r="J43">
        <f t="shared" si="16"/>
        <v>1</v>
      </c>
      <c r="K43">
        <v>100</v>
      </c>
      <c r="L43">
        <v>100</v>
      </c>
      <c r="M43">
        <v>100</v>
      </c>
      <c r="O43" s="1">
        <v>40909</v>
      </c>
      <c r="P43">
        <v>100</v>
      </c>
      <c r="Q43">
        <v>100</v>
      </c>
      <c r="R43">
        <v>100</v>
      </c>
      <c r="S43">
        <v>100</v>
      </c>
      <c r="T43">
        <v>100</v>
      </c>
      <c r="U43">
        <v>100</v>
      </c>
      <c r="V43">
        <f>P43/S43</f>
        <v>1</v>
      </c>
      <c r="W43">
        <f t="shared" ref="W43:W78" si="17">Q43/T43</f>
        <v>1</v>
      </c>
      <c r="X43">
        <f t="shared" ref="X43:X78" si="18">R43/U43</f>
        <v>1</v>
      </c>
      <c r="Y43">
        <v>100</v>
      </c>
      <c r="Z43">
        <v>100</v>
      </c>
      <c r="AA43">
        <v>100</v>
      </c>
    </row>
    <row r="44" spans="1:27" x14ac:dyDescent="0.3">
      <c r="A44" s="1">
        <v>40940</v>
      </c>
      <c r="B44">
        <v>101.4456745437497</v>
      </c>
      <c r="C44">
        <v>103.01905607474106</v>
      </c>
      <c r="D44">
        <v>97.526080346669659</v>
      </c>
      <c r="E44">
        <f t="shared" ref="E44:E78" si="19">IF(MONTH($A44)=2, 100, B43)</f>
        <v>100</v>
      </c>
      <c r="F44">
        <f t="shared" ref="F44:F78" si="20">IF(MONTH($A44)=2, 100, C43)</f>
        <v>100</v>
      </c>
      <c r="G44">
        <f t="shared" ref="G44:G78" si="21">IF(MONTH($A44)=2, 100, D43)</f>
        <v>100</v>
      </c>
      <c r="H44">
        <f t="shared" ref="H44:H78" si="22">B44/E44</f>
        <v>1.0144567454374971</v>
      </c>
      <c r="I44">
        <f t="shared" si="16"/>
        <v>1.0301905607474107</v>
      </c>
      <c r="J44">
        <f t="shared" si="16"/>
        <v>0.97526080346669664</v>
      </c>
      <c r="K44">
        <f>SUM(PRODUCT(H$43:H44))*100</f>
        <v>101.4456745437497</v>
      </c>
      <c r="L44">
        <f>SUM(PRODUCT(I$43:I44))*100</f>
        <v>103.01905607474107</v>
      </c>
      <c r="M44">
        <f>SUM(PRODUCT(J$43:J44))*100</f>
        <v>97.526080346669659</v>
      </c>
      <c r="O44" s="1">
        <v>40940</v>
      </c>
      <c r="P44">
        <v>95.833696950007891</v>
      </c>
      <c r="Q44">
        <v>103.88381136424118</v>
      </c>
      <c r="R44">
        <v>97.903236310607369</v>
      </c>
      <c r="S44">
        <f>IF(OR(MONTH($O44)=2, MONTH($O44)=1), 100, P43)</f>
        <v>100</v>
      </c>
      <c r="T44">
        <f>IF(OR(MONTH($O44)=2, MONTH($O44)=1), 100, Q43)</f>
        <v>100</v>
      </c>
      <c r="U44">
        <f>IF(OR(MONTH($O44)=2, MONTH($O44)=1), 100, R43)</f>
        <v>100</v>
      </c>
      <c r="V44">
        <f t="shared" ref="V44:V78" si="23">P44/S44</f>
        <v>0.95833696950007896</v>
      </c>
      <c r="W44">
        <f t="shared" si="17"/>
        <v>1.0388381136424119</v>
      </c>
      <c r="X44">
        <f t="shared" si="18"/>
        <v>0.97903236310607367</v>
      </c>
      <c r="Y44">
        <f>SUM(PRODUCT(V$43:V44))*100</f>
        <v>95.833696950007891</v>
      </c>
      <c r="Z44">
        <f>SUM(PRODUCT(W$43:W44))*100</f>
        <v>103.88381136424118</v>
      </c>
      <c r="AA44">
        <f>SUM(PRODUCT(X$43:X44))*100</f>
        <v>97.903236310607369</v>
      </c>
    </row>
    <row r="45" spans="1:27" x14ac:dyDescent="0.3">
      <c r="A45" s="1">
        <v>40969</v>
      </c>
      <c r="B45">
        <v>98.91628524945915</v>
      </c>
      <c r="C45">
        <v>103.21604947537492</v>
      </c>
      <c r="D45">
        <v>93.836535335575221</v>
      </c>
      <c r="E45">
        <f t="shared" si="19"/>
        <v>101.4456745437497</v>
      </c>
      <c r="F45">
        <f t="shared" si="20"/>
        <v>103.01905607474106</v>
      </c>
      <c r="G45">
        <f t="shared" si="21"/>
        <v>97.526080346669659</v>
      </c>
      <c r="H45">
        <f t="shared" si="22"/>
        <v>0.97506656340286124</v>
      </c>
      <c r="I45">
        <f t="shared" si="16"/>
        <v>1.0019122035101053</v>
      </c>
      <c r="J45">
        <f t="shared" si="16"/>
        <v>0.96216863224709281</v>
      </c>
      <c r="K45">
        <f>SUM(PRODUCT(H$43:H45))*100</f>
        <v>98.91628524945915</v>
      </c>
      <c r="L45">
        <f>SUM(PRODUCT(I$43:I45))*100</f>
        <v>103.21604947537493</v>
      </c>
      <c r="M45">
        <f>SUM(PRODUCT(J$43:J45))*100</f>
        <v>93.836535335575235</v>
      </c>
      <c r="O45" s="1">
        <v>40969</v>
      </c>
      <c r="P45">
        <v>96.21350899149698</v>
      </c>
      <c r="Q45">
        <v>100.18920741412957</v>
      </c>
      <c r="R45">
        <v>99.259891083739063</v>
      </c>
      <c r="S45">
        <f t="shared" ref="S45:U78" si="24">IF(OR(MONTH($O45)=2, MONTH($O45)=1), 100, P44)</f>
        <v>95.833696950007891</v>
      </c>
      <c r="T45">
        <f t="shared" si="24"/>
        <v>103.88381136424118</v>
      </c>
      <c r="U45">
        <f t="shared" si="24"/>
        <v>97.903236310607369</v>
      </c>
      <c r="V45">
        <f t="shared" si="23"/>
        <v>1.0039632410475328</v>
      </c>
      <c r="W45">
        <f t="shared" si="17"/>
        <v>0.96443522911228718</v>
      </c>
      <c r="X45">
        <f t="shared" si="18"/>
        <v>1.0138570983376645</v>
      </c>
      <c r="Y45">
        <f>SUM(PRODUCT(V$43:V45))*100</f>
        <v>96.213508991496994</v>
      </c>
      <c r="Z45">
        <f>SUM(PRODUCT(W$43:W45))*100</f>
        <v>100.18920741412958</v>
      </c>
      <c r="AA45">
        <f>SUM(PRODUCT(X$43:X45))*100</f>
        <v>99.259891083739063</v>
      </c>
    </row>
    <row r="46" spans="1:27" x14ac:dyDescent="0.3">
      <c r="A46" s="1">
        <v>41000</v>
      </c>
      <c r="B46">
        <v>98.44725554623335</v>
      </c>
      <c r="C46">
        <v>107.47077530470497</v>
      </c>
      <c r="D46">
        <v>95.607390753188298</v>
      </c>
      <c r="E46">
        <f t="shared" si="19"/>
        <v>98.91628524945915</v>
      </c>
      <c r="F46">
        <f t="shared" si="20"/>
        <v>103.21604947537492</v>
      </c>
      <c r="G46">
        <f t="shared" si="21"/>
        <v>93.836535335575221</v>
      </c>
      <c r="H46">
        <f t="shared" si="22"/>
        <v>0.99525831664580866</v>
      </c>
      <c r="I46">
        <f t="shared" si="16"/>
        <v>1.0412215527619582</v>
      </c>
      <c r="J46">
        <f t="shared" si="16"/>
        <v>1.0188717050483609</v>
      </c>
      <c r="K46">
        <f>SUM(PRODUCT(H$43:H46))*100</f>
        <v>98.447255546233364</v>
      </c>
      <c r="L46">
        <f>SUM(PRODUCT(I$43:I46))*100</f>
        <v>107.47077530470497</v>
      </c>
      <c r="M46">
        <f>SUM(PRODUCT(J$43:J46))*100</f>
        <v>95.607390753188298</v>
      </c>
      <c r="O46" s="1">
        <v>41000</v>
      </c>
      <c r="P46">
        <v>93.301684211999955</v>
      </c>
      <c r="Q46">
        <v>98.715844166983857</v>
      </c>
      <c r="R46">
        <v>102.23077342759947</v>
      </c>
      <c r="S46">
        <f t="shared" si="24"/>
        <v>96.21350899149698</v>
      </c>
      <c r="T46">
        <f t="shared" si="24"/>
        <v>100.18920741412957</v>
      </c>
      <c r="U46">
        <f t="shared" si="24"/>
        <v>99.259891083739063</v>
      </c>
      <c r="V46">
        <f t="shared" si="23"/>
        <v>0.96973580103232326</v>
      </c>
      <c r="W46">
        <f t="shared" si="17"/>
        <v>0.98529419200757218</v>
      </c>
      <c r="X46">
        <f t="shared" si="18"/>
        <v>1.0299303405577391</v>
      </c>
      <c r="Y46">
        <f>SUM(PRODUCT(V$43:V46))*100</f>
        <v>93.301684211999969</v>
      </c>
      <c r="Z46">
        <f>SUM(PRODUCT(W$43:W46))*100</f>
        <v>98.715844166983857</v>
      </c>
      <c r="AA46">
        <f>SUM(PRODUCT(X$43:X46))*100</f>
        <v>102.23077342759947</v>
      </c>
    </row>
    <row r="47" spans="1:27" x14ac:dyDescent="0.3">
      <c r="A47" s="1">
        <v>41030</v>
      </c>
      <c r="B47">
        <v>97.505403052736256</v>
      </c>
      <c r="C47">
        <v>106.46603519354038</v>
      </c>
      <c r="D47">
        <v>93.223463552824953</v>
      </c>
      <c r="E47">
        <f t="shared" si="19"/>
        <v>98.44725554623335</v>
      </c>
      <c r="F47">
        <f t="shared" si="20"/>
        <v>107.47077530470497</v>
      </c>
      <c r="G47">
        <f t="shared" si="21"/>
        <v>95.607390753188298</v>
      </c>
      <c r="H47">
        <f t="shared" si="22"/>
        <v>0.99043292280448814</v>
      </c>
      <c r="I47">
        <f t="shared" si="16"/>
        <v>0.99065103877481187</v>
      </c>
      <c r="J47">
        <f t="shared" si="16"/>
        <v>0.97506545067716066</v>
      </c>
      <c r="K47">
        <f>SUM(PRODUCT(H$43:H47))*100</f>
        <v>97.505403052736256</v>
      </c>
      <c r="L47">
        <f>SUM(PRODUCT(I$43:I47))*100</f>
        <v>106.46603519354036</v>
      </c>
      <c r="M47">
        <f>SUM(PRODUCT(J$43:J47))*100</f>
        <v>93.223463552824953</v>
      </c>
      <c r="O47" s="1">
        <v>41030</v>
      </c>
      <c r="P47">
        <v>96.439010010763596</v>
      </c>
      <c r="Q47">
        <v>97.187020978354923</v>
      </c>
      <c r="R47">
        <v>106.55823166325679</v>
      </c>
      <c r="S47">
        <f t="shared" si="24"/>
        <v>93.301684211999955</v>
      </c>
      <c r="T47">
        <f t="shared" si="24"/>
        <v>98.715844166983857</v>
      </c>
      <c r="U47">
        <f t="shared" si="24"/>
        <v>102.23077342759947</v>
      </c>
      <c r="V47">
        <f t="shared" si="23"/>
        <v>1.0336256073538288</v>
      </c>
      <c r="W47">
        <f t="shared" si="17"/>
        <v>0.98451288948061022</v>
      </c>
      <c r="X47">
        <f t="shared" si="18"/>
        <v>1.0423302895064377</v>
      </c>
      <c r="Y47">
        <f>SUM(PRODUCT(V$43:V47))*100</f>
        <v>96.43901001076361</v>
      </c>
      <c r="Z47">
        <f>SUM(PRODUCT(W$43:W47))*100</f>
        <v>97.187020978354923</v>
      </c>
      <c r="AA47">
        <f>SUM(PRODUCT(X$43:X47))*100</f>
        <v>106.55823166325679</v>
      </c>
    </row>
    <row r="48" spans="1:27" x14ac:dyDescent="0.3">
      <c r="A48" s="1">
        <v>41061</v>
      </c>
      <c r="B48">
        <v>97.642743217057102</v>
      </c>
      <c r="C48">
        <v>108.18431496279266</v>
      </c>
      <c r="D48">
        <v>97.218820481054095</v>
      </c>
      <c r="E48">
        <f t="shared" si="19"/>
        <v>97.505403052736256</v>
      </c>
      <c r="F48">
        <f t="shared" si="20"/>
        <v>106.46603519354038</v>
      </c>
      <c r="G48">
        <f t="shared" si="21"/>
        <v>93.223463552824953</v>
      </c>
      <c r="H48">
        <f t="shared" si="22"/>
        <v>1.0014085390144642</v>
      </c>
      <c r="I48">
        <f t="shared" si="16"/>
        <v>1.0161392294371503</v>
      </c>
      <c r="J48">
        <f t="shared" si="16"/>
        <v>1.0428578468977949</v>
      </c>
      <c r="K48">
        <f>SUM(PRODUCT(H$43:H48))*100</f>
        <v>97.642743217057102</v>
      </c>
      <c r="L48">
        <f>SUM(PRODUCT(I$43:I48))*100</f>
        <v>108.18431496279264</v>
      </c>
      <c r="M48">
        <f>SUM(PRODUCT(J$43:J48))*100</f>
        <v>97.218820481054095</v>
      </c>
      <c r="O48" s="1">
        <v>41061</v>
      </c>
      <c r="P48">
        <v>99.652779880581264</v>
      </c>
      <c r="Q48">
        <v>98.179796295337269</v>
      </c>
      <c r="R48">
        <v>103.72246880262455</v>
      </c>
      <c r="S48">
        <f t="shared" si="24"/>
        <v>96.439010010763596</v>
      </c>
      <c r="T48">
        <f t="shared" si="24"/>
        <v>97.187020978354923</v>
      </c>
      <c r="U48">
        <f t="shared" si="24"/>
        <v>106.55823166325679</v>
      </c>
      <c r="V48">
        <f t="shared" si="23"/>
        <v>1.0333243764059687</v>
      </c>
      <c r="W48">
        <f t="shared" si="17"/>
        <v>1.0102151018416694</v>
      </c>
      <c r="X48">
        <f t="shared" si="18"/>
        <v>0.97338766966785106</v>
      </c>
      <c r="Y48">
        <f>SUM(PRODUCT(V$43:V48))*100</f>
        <v>99.652779880581278</v>
      </c>
      <c r="Z48">
        <f>SUM(PRODUCT(W$43:W48))*100</f>
        <v>98.179796295337269</v>
      </c>
      <c r="AA48">
        <f>SUM(PRODUCT(X$43:X48))*100</f>
        <v>103.72246880262455</v>
      </c>
    </row>
    <row r="49" spans="1:27" x14ac:dyDescent="0.3">
      <c r="A49" s="1">
        <v>41091</v>
      </c>
      <c r="B49">
        <v>98.626440246088634</v>
      </c>
      <c r="C49">
        <v>109.06406842691551</v>
      </c>
      <c r="D49">
        <v>96.53131470926904</v>
      </c>
      <c r="E49">
        <f t="shared" si="19"/>
        <v>97.642743217057102</v>
      </c>
      <c r="F49">
        <f t="shared" si="20"/>
        <v>108.18431496279266</v>
      </c>
      <c r="G49">
        <f t="shared" si="21"/>
        <v>97.218820481054095</v>
      </c>
      <c r="H49">
        <f t="shared" si="22"/>
        <v>1.0100744509691293</v>
      </c>
      <c r="I49">
        <f t="shared" si="16"/>
        <v>1.0081319871963457</v>
      </c>
      <c r="J49">
        <f t="shared" si="16"/>
        <v>0.99292826462630213</v>
      </c>
      <c r="K49">
        <f>SUM(PRODUCT(H$43:H49))*100</f>
        <v>98.626440246088634</v>
      </c>
      <c r="L49">
        <f>SUM(PRODUCT(I$43:I49))*100</f>
        <v>109.0640684269155</v>
      </c>
      <c r="M49">
        <f>SUM(PRODUCT(J$43:J49))*100</f>
        <v>96.53131470926904</v>
      </c>
      <c r="O49" s="1">
        <v>41091</v>
      </c>
      <c r="P49">
        <v>100.09521510094815</v>
      </c>
      <c r="Q49">
        <v>97.092780164643727</v>
      </c>
      <c r="R49">
        <v>106.10857964877995</v>
      </c>
      <c r="S49">
        <f t="shared" si="24"/>
        <v>99.652779880581264</v>
      </c>
      <c r="T49">
        <f t="shared" si="24"/>
        <v>98.179796295337269</v>
      </c>
      <c r="U49">
        <f t="shared" si="24"/>
        <v>103.72246880262455</v>
      </c>
      <c r="V49">
        <f t="shared" si="23"/>
        <v>1.0044397679713208</v>
      </c>
      <c r="W49">
        <f t="shared" si="17"/>
        <v>0.98892831140712845</v>
      </c>
      <c r="X49">
        <f t="shared" si="18"/>
        <v>1.0230047633237114</v>
      </c>
      <c r="Y49">
        <f>SUM(PRODUCT(V$43:V49))*100</f>
        <v>100.09521510094817</v>
      </c>
      <c r="Z49">
        <f>SUM(PRODUCT(W$43:W49))*100</f>
        <v>97.092780164643727</v>
      </c>
      <c r="AA49">
        <f>SUM(PRODUCT(X$43:X49))*100</f>
        <v>106.10857964877995</v>
      </c>
    </row>
    <row r="50" spans="1:27" x14ac:dyDescent="0.3">
      <c r="A50" s="1">
        <v>41122</v>
      </c>
      <c r="B50">
        <v>97.511275668514983</v>
      </c>
      <c r="C50">
        <v>109.78848005935524</v>
      </c>
      <c r="D50">
        <v>97.4473923582363</v>
      </c>
      <c r="E50">
        <f t="shared" si="19"/>
        <v>98.626440246088634</v>
      </c>
      <c r="F50">
        <f t="shared" si="20"/>
        <v>109.06406842691551</v>
      </c>
      <c r="G50">
        <f t="shared" si="21"/>
        <v>96.53131470926904</v>
      </c>
      <c r="H50">
        <f t="shared" si="22"/>
        <v>0.98869304646105916</v>
      </c>
      <c r="I50">
        <f t="shared" si="16"/>
        <v>1.0066420741761084</v>
      </c>
      <c r="J50">
        <f t="shared" si="16"/>
        <v>1.00948995309684</v>
      </c>
      <c r="K50">
        <f>SUM(PRODUCT(H$43:H50))*100</f>
        <v>97.511275668514983</v>
      </c>
      <c r="L50">
        <f>SUM(PRODUCT(I$43:I50))*100</f>
        <v>109.78848005935522</v>
      </c>
      <c r="M50">
        <f>SUM(PRODUCT(J$43:J50))*100</f>
        <v>97.4473923582363</v>
      </c>
      <c r="O50" s="1">
        <v>41122</v>
      </c>
      <c r="P50">
        <v>100.59150882118965</v>
      </c>
      <c r="Q50">
        <v>96.914255286084185</v>
      </c>
      <c r="R50">
        <v>104.7233282753527</v>
      </c>
      <c r="S50">
        <f t="shared" si="24"/>
        <v>100.09521510094815</v>
      </c>
      <c r="T50">
        <f t="shared" si="24"/>
        <v>97.092780164643727</v>
      </c>
      <c r="U50">
        <f t="shared" si="24"/>
        <v>106.10857964877995</v>
      </c>
      <c r="V50">
        <f t="shared" si="23"/>
        <v>1.0049582162318247</v>
      </c>
      <c r="W50">
        <f t="shared" si="17"/>
        <v>0.99816129604841053</v>
      </c>
      <c r="X50">
        <f t="shared" si="18"/>
        <v>0.9869449635645634</v>
      </c>
      <c r="Y50">
        <f>SUM(PRODUCT(V$43:V50))*100</f>
        <v>100.59150882118968</v>
      </c>
      <c r="Z50">
        <f>SUM(PRODUCT(W$43:W50))*100</f>
        <v>96.914255286084199</v>
      </c>
      <c r="AA50">
        <f>SUM(PRODUCT(X$43:X50))*100</f>
        <v>104.72332827535271</v>
      </c>
    </row>
    <row r="51" spans="1:27" x14ac:dyDescent="0.3">
      <c r="A51" s="1">
        <v>41153</v>
      </c>
      <c r="B51">
        <v>99.416207270522136</v>
      </c>
      <c r="C51">
        <v>106.55165671041739</v>
      </c>
      <c r="D51">
        <v>100.30083938402426</v>
      </c>
      <c r="E51">
        <f t="shared" si="19"/>
        <v>97.511275668514983</v>
      </c>
      <c r="F51">
        <f t="shared" si="20"/>
        <v>109.78848005935524</v>
      </c>
      <c r="G51">
        <f t="shared" si="21"/>
        <v>97.4473923582363</v>
      </c>
      <c r="H51">
        <f t="shared" si="22"/>
        <v>1.019535500781293</v>
      </c>
      <c r="I51">
        <f t="shared" si="16"/>
        <v>0.97051764131183971</v>
      </c>
      <c r="J51">
        <f t="shared" si="16"/>
        <v>1.0292819228584189</v>
      </c>
      <c r="K51">
        <f>SUM(PRODUCT(H$43:H51))*100</f>
        <v>99.416207270522122</v>
      </c>
      <c r="L51">
        <f>SUM(PRODUCT(I$43:I51))*100</f>
        <v>106.55165671041738</v>
      </c>
      <c r="M51">
        <f>SUM(PRODUCT(J$43:J51))*100</f>
        <v>100.30083938402426</v>
      </c>
      <c r="O51" s="1">
        <v>41153</v>
      </c>
      <c r="P51">
        <v>97.77795524928635</v>
      </c>
      <c r="Q51">
        <v>97.979000601256004</v>
      </c>
      <c r="R51">
        <v>103.935905738551</v>
      </c>
      <c r="S51">
        <f t="shared" si="24"/>
        <v>100.59150882118965</v>
      </c>
      <c r="T51">
        <f t="shared" si="24"/>
        <v>96.914255286084185</v>
      </c>
      <c r="U51">
        <f t="shared" si="24"/>
        <v>104.7233282753527</v>
      </c>
      <c r="V51">
        <f t="shared" si="23"/>
        <v>0.97202990983160775</v>
      </c>
      <c r="W51">
        <f t="shared" si="17"/>
        <v>1.0109864674915858</v>
      </c>
      <c r="X51">
        <f t="shared" si="18"/>
        <v>0.99248092521724196</v>
      </c>
      <c r="Y51">
        <f>SUM(PRODUCT(V$43:V51))*100</f>
        <v>97.777955249286379</v>
      </c>
      <c r="Z51">
        <f>SUM(PRODUCT(W$43:W51))*100</f>
        <v>97.979000601256004</v>
      </c>
      <c r="AA51">
        <f>SUM(PRODUCT(X$43:X51))*100</f>
        <v>103.935905738551</v>
      </c>
    </row>
    <row r="52" spans="1:27" x14ac:dyDescent="0.3">
      <c r="A52" s="1">
        <v>41183</v>
      </c>
      <c r="B52">
        <v>99.538182434423334</v>
      </c>
      <c r="C52">
        <v>104.51321960413736</v>
      </c>
      <c r="D52">
        <v>101.02166273703354</v>
      </c>
      <c r="E52">
        <f t="shared" si="19"/>
        <v>99.416207270522136</v>
      </c>
      <c r="F52">
        <f t="shared" si="20"/>
        <v>106.55165671041739</v>
      </c>
      <c r="G52">
        <f t="shared" si="21"/>
        <v>100.30083938402426</v>
      </c>
      <c r="H52">
        <f t="shared" si="22"/>
        <v>1.0012269142753485</v>
      </c>
      <c r="I52">
        <f t="shared" si="16"/>
        <v>0.98086902476026228</v>
      </c>
      <c r="J52">
        <f t="shared" si="16"/>
        <v>1.0071866133667082</v>
      </c>
      <c r="K52">
        <f>SUM(PRODUCT(H$43:H52))*100</f>
        <v>99.538182434423334</v>
      </c>
      <c r="L52">
        <f>SUM(PRODUCT(I$43:I52))*100</f>
        <v>104.51321960413735</v>
      </c>
      <c r="M52">
        <f>SUM(PRODUCT(J$43:J52))*100</f>
        <v>101.02166273703355</v>
      </c>
      <c r="O52" s="1">
        <v>41183</v>
      </c>
      <c r="P52">
        <v>100.74710549041225</v>
      </c>
      <c r="Q52">
        <v>95.075192213601014</v>
      </c>
      <c r="R52">
        <v>99.02979511866269</v>
      </c>
      <c r="S52">
        <f t="shared" si="24"/>
        <v>97.77795524928635</v>
      </c>
      <c r="T52">
        <f t="shared" si="24"/>
        <v>97.979000601256004</v>
      </c>
      <c r="U52">
        <f t="shared" si="24"/>
        <v>103.935905738551</v>
      </c>
      <c r="V52">
        <f t="shared" si="23"/>
        <v>1.0303662541679872</v>
      </c>
      <c r="W52">
        <f t="shared" si="17"/>
        <v>0.97036295155252106</v>
      </c>
      <c r="X52">
        <f t="shared" si="18"/>
        <v>0.95279676849856343</v>
      </c>
      <c r="Y52">
        <f>SUM(PRODUCT(V$43:V52))*100</f>
        <v>100.74710549041228</v>
      </c>
      <c r="Z52">
        <f>SUM(PRODUCT(W$43:W52))*100</f>
        <v>95.075192213601014</v>
      </c>
      <c r="AA52">
        <f>SUM(PRODUCT(X$43:X52))*100</f>
        <v>99.02979511866269</v>
      </c>
    </row>
    <row r="53" spans="1:27" x14ac:dyDescent="0.3">
      <c r="A53" s="1">
        <v>41214</v>
      </c>
      <c r="B53">
        <v>100.28797403641444</v>
      </c>
      <c r="C53">
        <v>104.55745454376648</v>
      </c>
      <c r="D53">
        <v>105.98386529619054</v>
      </c>
      <c r="E53">
        <f t="shared" si="19"/>
        <v>99.538182434423334</v>
      </c>
      <c r="F53">
        <f t="shared" si="20"/>
        <v>104.51321960413736</v>
      </c>
      <c r="G53">
        <f t="shared" si="21"/>
        <v>101.02166273703354</v>
      </c>
      <c r="H53">
        <f t="shared" si="22"/>
        <v>1.0075327033672237</v>
      </c>
      <c r="I53">
        <f t="shared" si="16"/>
        <v>1.0004232473154753</v>
      </c>
      <c r="J53">
        <f t="shared" si="16"/>
        <v>1.0491201829856431</v>
      </c>
      <c r="K53">
        <f>SUM(PRODUCT(H$43:H53))*100</f>
        <v>100.28797403641445</v>
      </c>
      <c r="L53">
        <f>SUM(PRODUCT(I$43:I53))*100</f>
        <v>104.55745454376648</v>
      </c>
      <c r="M53">
        <f>SUM(PRODUCT(J$43:J53))*100</f>
        <v>105.98386529619057</v>
      </c>
      <c r="O53" s="1">
        <v>41214</v>
      </c>
      <c r="P53">
        <v>104.96968706247006</v>
      </c>
      <c r="Q53">
        <v>98.861869695907259</v>
      </c>
      <c r="R53">
        <v>98.508439578055132</v>
      </c>
      <c r="S53">
        <f t="shared" si="24"/>
        <v>100.74710549041225</v>
      </c>
      <c r="T53">
        <f t="shared" si="24"/>
        <v>95.075192213601014</v>
      </c>
      <c r="U53">
        <f t="shared" si="24"/>
        <v>99.02979511866269</v>
      </c>
      <c r="V53">
        <f t="shared" si="23"/>
        <v>1.0419126837590351</v>
      </c>
      <c r="W53">
        <f t="shared" si="17"/>
        <v>1.0398282390405154</v>
      </c>
      <c r="X53">
        <f t="shared" si="18"/>
        <v>0.9947353668662765</v>
      </c>
      <c r="Y53">
        <f>SUM(PRODUCT(V$43:V53))*100</f>
        <v>104.96968706247007</v>
      </c>
      <c r="Z53">
        <f>SUM(PRODUCT(W$43:W53))*100</f>
        <v>98.861869695907259</v>
      </c>
      <c r="AA53">
        <f>SUM(PRODUCT(X$43:X53))*100</f>
        <v>98.508439578055132</v>
      </c>
    </row>
    <row r="54" spans="1:27" x14ac:dyDescent="0.3">
      <c r="A54" s="1">
        <v>41244</v>
      </c>
      <c r="B54">
        <v>98.514814677422308</v>
      </c>
      <c r="C54">
        <v>106.3992158111722</v>
      </c>
      <c r="D54">
        <v>106.19224979362066</v>
      </c>
      <c r="E54">
        <f t="shared" si="19"/>
        <v>100.28797403641444</v>
      </c>
      <c r="F54">
        <f t="shared" si="20"/>
        <v>104.55745454376648</v>
      </c>
      <c r="G54">
        <f t="shared" si="21"/>
        <v>105.98386529619054</v>
      </c>
      <c r="H54">
        <f t="shared" si="22"/>
        <v>0.98231932217168627</v>
      </c>
      <c r="I54">
        <f t="shared" si="16"/>
        <v>1.0176148250303356</v>
      </c>
      <c r="J54">
        <f t="shared" si="16"/>
        <v>1.0019661907673187</v>
      </c>
      <c r="K54">
        <f>SUM(PRODUCT(H$43:H54))*100</f>
        <v>98.514814677422308</v>
      </c>
      <c r="L54">
        <f>SUM(PRODUCT(I$43:I54))*100</f>
        <v>106.3992158111722</v>
      </c>
      <c r="M54">
        <f>SUM(PRODUCT(J$43:J54))*100</f>
        <v>106.1922497936207</v>
      </c>
      <c r="O54" s="1">
        <v>41244</v>
      </c>
      <c r="P54">
        <v>108.93552246921287</v>
      </c>
      <c r="Q54">
        <v>97.279412137960264</v>
      </c>
      <c r="R54">
        <v>97.660358126328148</v>
      </c>
      <c r="S54">
        <f t="shared" si="24"/>
        <v>104.96968706247006</v>
      </c>
      <c r="T54">
        <f t="shared" si="24"/>
        <v>98.861869695907259</v>
      </c>
      <c r="U54">
        <f t="shared" si="24"/>
        <v>98.508439578055132</v>
      </c>
      <c r="V54">
        <f t="shared" si="23"/>
        <v>1.0377807681219688</v>
      </c>
      <c r="W54">
        <f t="shared" si="17"/>
        <v>0.98399324671064248</v>
      </c>
      <c r="X54">
        <f t="shared" si="18"/>
        <v>0.9913907736701586</v>
      </c>
      <c r="Y54">
        <f>SUM(PRODUCT(V$43:V54))*100</f>
        <v>108.9355224692129</v>
      </c>
      <c r="Z54">
        <f>SUM(PRODUCT(W$43:W54))*100</f>
        <v>97.27941213796025</v>
      </c>
      <c r="AA54">
        <f>SUM(PRODUCT(X$43:X54))*100</f>
        <v>97.660358126328148</v>
      </c>
    </row>
    <row r="55" spans="1:27" x14ac:dyDescent="0.3">
      <c r="A55" s="1">
        <v>41275</v>
      </c>
      <c r="B55">
        <v>99.305086352425675</v>
      </c>
      <c r="C55">
        <v>111.51319250254602</v>
      </c>
      <c r="D55">
        <v>107.18517646207532</v>
      </c>
      <c r="E55">
        <f t="shared" si="19"/>
        <v>98.514814677422308</v>
      </c>
      <c r="F55">
        <f t="shared" si="20"/>
        <v>106.3992158111722</v>
      </c>
      <c r="G55">
        <f t="shared" si="21"/>
        <v>106.19224979362066</v>
      </c>
      <c r="H55">
        <f t="shared" si="22"/>
        <v>1.0080218561806267</v>
      </c>
      <c r="I55">
        <f t="shared" si="16"/>
        <v>1.0480640449498204</v>
      </c>
      <c r="J55">
        <f t="shared" si="16"/>
        <v>1.0093502743409652</v>
      </c>
      <c r="K55">
        <f>SUM(PRODUCT(H$43:H55))*100</f>
        <v>99.30508635242569</v>
      </c>
      <c r="L55">
        <f>SUM(PRODUCT(I$43:I55))*100</f>
        <v>111.51319250254603</v>
      </c>
      <c r="M55">
        <f>SUM(PRODUCT(J$43:J55))*100</f>
        <v>107.18517646207538</v>
      </c>
      <c r="O55" s="1">
        <v>41275</v>
      </c>
      <c r="P55">
        <v>100.01735612972176</v>
      </c>
      <c r="Q55">
        <v>99.826846932918144</v>
      </c>
      <c r="R55">
        <v>99.731211609097087</v>
      </c>
      <c r="S55">
        <f t="shared" si="24"/>
        <v>100</v>
      </c>
      <c r="T55">
        <f t="shared" si="24"/>
        <v>100</v>
      </c>
      <c r="U55">
        <f t="shared" si="24"/>
        <v>100</v>
      </c>
      <c r="V55">
        <f t="shared" si="23"/>
        <v>1.0001735612972176</v>
      </c>
      <c r="W55">
        <f t="shared" si="17"/>
        <v>0.99826846932918145</v>
      </c>
      <c r="X55">
        <f t="shared" si="18"/>
        <v>0.99731211609097092</v>
      </c>
      <c r="Y55">
        <f>SUM(PRODUCT(V$43:V55))*100</f>
        <v>108.95442945980574</v>
      </c>
      <c r="Z55">
        <f>SUM(PRODUCT(W$43:W55))*100</f>
        <v>97.110969852204178</v>
      </c>
      <c r="AA55">
        <f>SUM(PRODUCT(X$43:X55))*100</f>
        <v>97.397858421170383</v>
      </c>
    </row>
    <row r="56" spans="1:27" x14ac:dyDescent="0.3">
      <c r="A56" s="1">
        <v>41306</v>
      </c>
      <c r="B56">
        <v>100.07812832053166</v>
      </c>
      <c r="C56">
        <v>100.82468610254394</v>
      </c>
      <c r="D56">
        <v>100.23104768543666</v>
      </c>
      <c r="E56">
        <f t="shared" si="19"/>
        <v>100</v>
      </c>
      <c r="F56">
        <f t="shared" si="20"/>
        <v>100</v>
      </c>
      <c r="G56">
        <f t="shared" si="21"/>
        <v>100</v>
      </c>
      <c r="H56">
        <f t="shared" si="22"/>
        <v>1.0007812832053167</v>
      </c>
      <c r="I56">
        <f t="shared" si="16"/>
        <v>1.0082468610254394</v>
      </c>
      <c r="J56">
        <f t="shared" si="16"/>
        <v>1.0023104768543667</v>
      </c>
      <c r="K56">
        <f>SUM(PRODUCT(H$43:H56))*100</f>
        <v>99.382671748595357</v>
      </c>
      <c r="L56">
        <f>SUM(PRODUCT(I$43:I56))*100</f>
        <v>112.43282630361759</v>
      </c>
      <c r="M56">
        <f>SUM(PRODUCT(J$43:J56))*100</f>
        <v>107.43282533142219</v>
      </c>
      <c r="O56" s="1">
        <v>41306</v>
      </c>
      <c r="P56">
        <v>99.167435115450814</v>
      </c>
      <c r="Q56">
        <v>97.724512386779338</v>
      </c>
      <c r="R56">
        <v>103.05031809216796</v>
      </c>
      <c r="S56">
        <f t="shared" si="24"/>
        <v>100</v>
      </c>
      <c r="T56">
        <f t="shared" si="24"/>
        <v>100</v>
      </c>
      <c r="U56">
        <f t="shared" si="24"/>
        <v>100</v>
      </c>
      <c r="V56">
        <f t="shared" si="23"/>
        <v>0.99167435115450819</v>
      </c>
      <c r="W56">
        <f t="shared" si="17"/>
        <v>0.97724512386779339</v>
      </c>
      <c r="X56">
        <f t="shared" si="18"/>
        <v>1.0305031809216796</v>
      </c>
      <c r="Y56">
        <f>SUM(PRODUCT(V$43:V56))*100</f>
        <v>108.04731313996247</v>
      </c>
      <c r="Z56">
        <f>SUM(PRODUCT(W$43:W56))*100</f>
        <v>94.901221762138817</v>
      </c>
      <c r="AA56">
        <f>SUM(PRODUCT(X$43:X56))*100</f>
        <v>100.36880291797547</v>
      </c>
    </row>
    <row r="57" spans="1:27" x14ac:dyDescent="0.3">
      <c r="A57" s="1">
        <v>41334</v>
      </c>
      <c r="B57">
        <v>100.28505487287707</v>
      </c>
      <c r="C57">
        <v>104.40727836036098</v>
      </c>
      <c r="D57">
        <v>103.57370565807891</v>
      </c>
      <c r="E57">
        <f t="shared" si="19"/>
        <v>100.07812832053166</v>
      </c>
      <c r="F57">
        <f t="shared" si="20"/>
        <v>100.82468610254394</v>
      </c>
      <c r="G57">
        <f t="shared" si="21"/>
        <v>100.23104768543666</v>
      </c>
      <c r="H57">
        <f t="shared" si="22"/>
        <v>1.002067650103154</v>
      </c>
      <c r="I57">
        <f t="shared" si="16"/>
        <v>1.0355328877907277</v>
      </c>
      <c r="J57">
        <f t="shared" si="16"/>
        <v>1.0333495264175305</v>
      </c>
      <c r="K57">
        <f>SUM(PRODUCT(H$43:H57))*100</f>
        <v>99.588160340088066</v>
      </c>
      <c r="L57">
        <f>SUM(PRODUCT(I$43:I57))*100</f>
        <v>116.42788930465842</v>
      </c>
      <c r="M57">
        <f>SUM(PRODUCT(J$43:J57))*100</f>
        <v>111.0156591779224</v>
      </c>
      <c r="O57" s="1">
        <v>41334</v>
      </c>
      <c r="P57">
        <v>96.390995338401979</v>
      </c>
      <c r="Q57">
        <v>97.996721189296494</v>
      </c>
      <c r="R57">
        <v>100.79882934647549</v>
      </c>
      <c r="S57">
        <f t="shared" si="24"/>
        <v>99.167435115450814</v>
      </c>
      <c r="T57">
        <f t="shared" si="24"/>
        <v>97.724512386779338</v>
      </c>
      <c r="U57">
        <f t="shared" si="24"/>
        <v>103.05031809216796</v>
      </c>
      <c r="V57">
        <f t="shared" si="23"/>
        <v>0.97200250491689633</v>
      </c>
      <c r="W57">
        <f t="shared" si="17"/>
        <v>1.0027854710744404</v>
      </c>
      <c r="X57">
        <f t="shared" si="18"/>
        <v>0.9781515594771989</v>
      </c>
      <c r="Y57">
        <f>SUM(PRODUCT(V$43:V57))*100</f>
        <v>105.02225902158382</v>
      </c>
      <c r="Z57">
        <f>SUM(PRODUCT(W$43:W57))*100</f>
        <v>95.165566370286314</v>
      </c>
      <c r="AA57">
        <f>SUM(PRODUCT(X$43:X57))*100</f>
        <v>98.175901097077343</v>
      </c>
    </row>
    <row r="58" spans="1:27" x14ac:dyDescent="0.3">
      <c r="A58" s="1">
        <v>41365</v>
      </c>
      <c r="B58">
        <v>100.25546034120717</v>
      </c>
      <c r="C58">
        <v>106.43560203770443</v>
      </c>
      <c r="D58">
        <v>107.09038344200975</v>
      </c>
      <c r="E58">
        <f t="shared" si="19"/>
        <v>100.28505487287707</v>
      </c>
      <c r="F58">
        <f t="shared" si="20"/>
        <v>104.40727836036098</v>
      </c>
      <c r="G58">
        <f t="shared" si="21"/>
        <v>103.57370565807891</v>
      </c>
      <c r="H58">
        <f t="shared" si="22"/>
        <v>0.99970489589194111</v>
      </c>
      <c r="I58">
        <f t="shared" si="16"/>
        <v>1.019427033337108</v>
      </c>
      <c r="J58">
        <f t="shared" si="16"/>
        <v>1.0339533838399122</v>
      </c>
      <c r="K58">
        <f>SUM(PRODUCT(H$43:H58))*100</f>
        <v>99.558771464857685</v>
      </c>
      <c r="L58">
        <f>SUM(PRODUCT(I$43:I58))*100</f>
        <v>118.68973779154915</v>
      </c>
      <c r="M58">
        <f>SUM(PRODUCT(J$43:J58))*100</f>
        <v>114.78501646623127</v>
      </c>
      <c r="O58" s="1">
        <v>41365</v>
      </c>
      <c r="P58">
        <v>95.742262892138697</v>
      </c>
      <c r="Q58">
        <v>98.749482831883725</v>
      </c>
      <c r="R58">
        <v>103.2661841165997</v>
      </c>
      <c r="S58">
        <f t="shared" si="24"/>
        <v>96.390995338401979</v>
      </c>
      <c r="T58">
        <f t="shared" si="24"/>
        <v>97.996721189296494</v>
      </c>
      <c r="U58">
        <f t="shared" si="24"/>
        <v>100.79882934647549</v>
      </c>
      <c r="V58">
        <f t="shared" si="23"/>
        <v>0.99326978164313207</v>
      </c>
      <c r="W58">
        <f t="shared" si="17"/>
        <v>1.0076814982527136</v>
      </c>
      <c r="X58">
        <f t="shared" si="18"/>
        <v>1.0244780101725506</v>
      </c>
      <c r="Y58">
        <f>SUM(PRODUCT(V$43:V58))*100</f>
        <v>104.31543628603701</v>
      </c>
      <c r="Z58">
        <f>SUM(PRODUCT(W$43:W58))*100</f>
        <v>95.896580502078166</v>
      </c>
      <c r="AA58">
        <f>SUM(PRODUCT(X$43:X58))*100</f>
        <v>100.57905180283093</v>
      </c>
    </row>
    <row r="59" spans="1:27" x14ac:dyDescent="0.3">
      <c r="A59" s="1">
        <v>41395</v>
      </c>
      <c r="B59">
        <v>99.324225032077507</v>
      </c>
      <c r="C59">
        <v>107.9966038152531</v>
      </c>
      <c r="D59">
        <v>104.91715501821214</v>
      </c>
      <c r="E59">
        <f t="shared" si="19"/>
        <v>100.25546034120717</v>
      </c>
      <c r="F59">
        <f t="shared" si="20"/>
        <v>106.43560203770443</v>
      </c>
      <c r="G59">
        <f t="shared" si="21"/>
        <v>107.09038344200975</v>
      </c>
      <c r="H59">
        <f t="shared" si="22"/>
        <v>0.99071137566013545</v>
      </c>
      <c r="I59">
        <f t="shared" ref="I59:I78" si="25">C59/F59</f>
        <v>1.0146661619576849</v>
      </c>
      <c r="J59">
        <f t="shared" ref="J59:J78" si="26">D59/G59</f>
        <v>0.979706595924419</v>
      </c>
      <c r="K59">
        <f>SUM(PRODUCT(H$43:H59))*100</f>
        <v>98.634007436982202</v>
      </c>
      <c r="L59">
        <f>SUM(PRODUCT(I$43:I59))*100</f>
        <v>120.43046070871515</v>
      </c>
      <c r="M59">
        <f>SUM(PRODUCT(J$43:J59))*100</f>
        <v>112.45563774525982</v>
      </c>
      <c r="O59" s="1">
        <v>41395</v>
      </c>
      <c r="P59">
        <v>100.10702770401988</v>
      </c>
      <c r="Q59">
        <v>99.369763676732248</v>
      </c>
      <c r="R59">
        <v>107.46912511581525</v>
      </c>
      <c r="S59">
        <f t="shared" si="24"/>
        <v>95.742262892138697</v>
      </c>
      <c r="T59">
        <f t="shared" si="24"/>
        <v>98.749482831883725</v>
      </c>
      <c r="U59">
        <f t="shared" si="24"/>
        <v>103.2661841165997</v>
      </c>
      <c r="V59">
        <f t="shared" si="23"/>
        <v>1.0455886948984947</v>
      </c>
      <c r="W59">
        <f t="shared" si="17"/>
        <v>1.0062813579075094</v>
      </c>
      <c r="X59">
        <f t="shared" si="18"/>
        <v>1.0407000707460046</v>
      </c>
      <c r="Y59">
        <f>SUM(PRODUCT(V$43:V59))*100</f>
        <v>109.07104088408452</v>
      </c>
      <c r="Z59">
        <f>SUM(PRODUCT(W$43:W59))*100</f>
        <v>96.498941246317997</v>
      </c>
      <c r="AA59">
        <f>SUM(PRODUCT(X$43:X59))*100</f>
        <v>104.67262632677222</v>
      </c>
    </row>
    <row r="60" spans="1:27" x14ac:dyDescent="0.3">
      <c r="A60" s="1">
        <v>41426</v>
      </c>
      <c r="B60">
        <v>99.372388500815347</v>
      </c>
      <c r="C60">
        <v>112.64276068872466</v>
      </c>
      <c r="D60">
        <v>107.57760691844858</v>
      </c>
      <c r="E60">
        <f t="shared" si="19"/>
        <v>99.324225032077507</v>
      </c>
      <c r="F60">
        <f t="shared" si="20"/>
        <v>107.9966038152531</v>
      </c>
      <c r="G60">
        <f t="shared" si="21"/>
        <v>104.91715501821214</v>
      </c>
      <c r="H60">
        <f t="shared" si="22"/>
        <v>1.0004849115985781</v>
      </c>
      <c r="I60">
        <f t="shared" si="25"/>
        <v>1.0430213239058852</v>
      </c>
      <c r="J60">
        <f t="shared" si="26"/>
        <v>1.0253576443220809</v>
      </c>
      <c r="K60">
        <f>SUM(PRODUCT(H$43:H60))*100</f>
        <v>98.681836211202636</v>
      </c>
      <c r="L60">
        <f>SUM(PRODUCT(I$43:I60))*100</f>
        <v>125.61153856699976</v>
      </c>
      <c r="M60">
        <f>SUM(PRODUCT(J$43:J60))*100</f>
        <v>115.30724780921689</v>
      </c>
      <c r="O60" s="1">
        <v>41426</v>
      </c>
      <c r="P60">
        <v>98.980061030835415</v>
      </c>
      <c r="Q60">
        <v>100.41733538930144</v>
      </c>
      <c r="R60">
        <v>110.67128670640352</v>
      </c>
      <c r="S60">
        <f t="shared" si="24"/>
        <v>100.10702770401988</v>
      </c>
      <c r="T60">
        <f t="shared" si="24"/>
        <v>99.369763676732248</v>
      </c>
      <c r="U60">
        <f t="shared" si="24"/>
        <v>107.46912511581525</v>
      </c>
      <c r="V60">
        <f t="shared" si="23"/>
        <v>0.98874238203818721</v>
      </c>
      <c r="W60">
        <f t="shared" si="17"/>
        <v>1.0105421576323472</v>
      </c>
      <c r="X60">
        <f t="shared" si="18"/>
        <v>1.029796107366999</v>
      </c>
      <c r="Y60">
        <f>SUM(PRODUCT(V$43:V60))*100</f>
        <v>107.84316077511424</v>
      </c>
      <c r="Z60">
        <f>SUM(PRODUCT(W$43:W60))*100</f>
        <v>97.516248296291295</v>
      </c>
      <c r="AA60">
        <f>SUM(PRODUCT(X$43:X60))*100</f>
        <v>107.79146313919048</v>
      </c>
    </row>
    <row r="61" spans="1:27" x14ac:dyDescent="0.3">
      <c r="A61" s="1">
        <v>41456</v>
      </c>
      <c r="B61">
        <v>99.178077312417003</v>
      </c>
      <c r="C61">
        <v>116.53214271731996</v>
      </c>
      <c r="D61">
        <v>105.68970614013331</v>
      </c>
      <c r="E61">
        <f t="shared" si="19"/>
        <v>99.372388500815347</v>
      </c>
      <c r="F61">
        <f t="shared" si="20"/>
        <v>112.64276068872466</v>
      </c>
      <c r="G61">
        <f t="shared" si="21"/>
        <v>107.57760691844858</v>
      </c>
      <c r="H61">
        <f t="shared" si="22"/>
        <v>0.99804461590055515</v>
      </c>
      <c r="I61">
        <f t="shared" si="25"/>
        <v>1.0345284686278522</v>
      </c>
      <c r="J61">
        <f t="shared" si="26"/>
        <v>0.98245080149676101</v>
      </c>
      <c r="K61">
        <f>SUM(PRODUCT(H$43:H61))*100</f>
        <v>98.488875317771232</v>
      </c>
      <c r="L61">
        <f>SUM(PRODUCT(I$43:I61))*100</f>
        <v>129.94871263570667</v>
      </c>
      <c r="M61">
        <f>SUM(PRODUCT(J$43:J61))*100</f>
        <v>113.28369802855076</v>
      </c>
      <c r="O61" s="1">
        <v>41456</v>
      </c>
      <c r="P61">
        <v>100.27561617979954</v>
      </c>
      <c r="Q61">
        <v>100.0765988608706</v>
      </c>
      <c r="R61">
        <v>111.64821509193628</v>
      </c>
      <c r="S61">
        <f t="shared" si="24"/>
        <v>98.980061030835415</v>
      </c>
      <c r="T61">
        <f t="shared" si="24"/>
        <v>100.41733538930144</v>
      </c>
      <c r="U61">
        <f t="shared" si="24"/>
        <v>110.67128670640352</v>
      </c>
      <c r="V61">
        <f t="shared" si="23"/>
        <v>1.0130890518299491</v>
      </c>
      <c r="W61">
        <f t="shared" si="17"/>
        <v>0.99660679575782551</v>
      </c>
      <c r="X61">
        <f t="shared" si="18"/>
        <v>1.0088272976180752</v>
      </c>
      <c r="Y61">
        <f>SUM(PRODUCT(V$43:V61))*100</f>
        <v>109.25472549600525</v>
      </c>
      <c r="Z61">
        <f>SUM(PRODUCT(W$43:W61))*100</f>
        <v>97.185355748891382</v>
      </c>
      <c r="AA61">
        <f>SUM(PRODUCT(X$43:X61))*100</f>
        <v>108.74297046500789</v>
      </c>
    </row>
    <row r="62" spans="1:27" x14ac:dyDescent="0.3">
      <c r="A62" s="1">
        <v>41487</v>
      </c>
      <c r="B62">
        <v>99.154917098423866</v>
      </c>
      <c r="C62">
        <v>119.84768521008597</v>
      </c>
      <c r="D62">
        <v>104.20546609253584</v>
      </c>
      <c r="E62">
        <f t="shared" si="19"/>
        <v>99.178077312417003</v>
      </c>
      <c r="F62">
        <f t="shared" si="20"/>
        <v>116.53214271731996</v>
      </c>
      <c r="G62">
        <f t="shared" si="21"/>
        <v>105.68970614013331</v>
      </c>
      <c r="H62">
        <f t="shared" si="22"/>
        <v>0.99976647849382905</v>
      </c>
      <c r="I62">
        <f t="shared" si="25"/>
        <v>1.0284517422871795</v>
      </c>
      <c r="J62">
        <f t="shared" si="26"/>
        <v>0.98595662622403812</v>
      </c>
      <c r="K62">
        <f>SUM(PRODUCT(H$43:H62))*100</f>
        <v>98.465876047265937</v>
      </c>
      <c r="L62">
        <f>SUM(PRODUCT(I$43:I62))*100</f>
        <v>133.64597991816854</v>
      </c>
      <c r="M62">
        <f>SUM(PRODUCT(J$43:J62))*100</f>
        <v>111.69281271441263</v>
      </c>
      <c r="O62" s="1">
        <v>41487</v>
      </c>
      <c r="P62">
        <v>103.75330626994663</v>
      </c>
      <c r="Q62">
        <v>103.89257597083905</v>
      </c>
      <c r="R62">
        <v>111.93110059493455</v>
      </c>
      <c r="S62">
        <f t="shared" si="24"/>
        <v>100.27561617979954</v>
      </c>
      <c r="T62">
        <f t="shared" si="24"/>
        <v>100.0765988608706</v>
      </c>
      <c r="U62">
        <f t="shared" si="24"/>
        <v>111.64821509193628</v>
      </c>
      <c r="V62">
        <f t="shared" si="23"/>
        <v>1.0346813135898503</v>
      </c>
      <c r="W62">
        <f t="shared" si="17"/>
        <v>1.0381305635223828</v>
      </c>
      <c r="X62">
        <f t="shared" si="18"/>
        <v>1.0025337216789836</v>
      </c>
      <c r="Y62">
        <f>SUM(PRODUCT(V$43:V62))*100</f>
        <v>113.04382289210521</v>
      </c>
      <c r="Z62">
        <f>SUM(PRODUCT(W$43:W62))*100</f>
        <v>100.89108812971985</v>
      </c>
      <c r="AA62">
        <f>SUM(PRODUCT(X$43:X62))*100</f>
        <v>109.01849488671216</v>
      </c>
    </row>
    <row r="63" spans="1:27" x14ac:dyDescent="0.3">
      <c r="A63" s="1">
        <v>41518</v>
      </c>
      <c r="B63">
        <v>98.771228976063114</v>
      </c>
      <c r="C63">
        <v>118.23534876143567</v>
      </c>
      <c r="D63">
        <v>105.12727203405557</v>
      </c>
      <c r="E63">
        <f t="shared" si="19"/>
        <v>99.154917098423866</v>
      </c>
      <c r="F63">
        <f t="shared" si="20"/>
        <v>119.84768521008597</v>
      </c>
      <c r="G63">
        <f t="shared" si="21"/>
        <v>104.20546609253584</v>
      </c>
      <c r="H63">
        <f t="shared" si="22"/>
        <v>0.99613041759714349</v>
      </c>
      <c r="I63">
        <f t="shared" si="25"/>
        <v>0.98654678690018949</v>
      </c>
      <c r="J63">
        <f t="shared" si="26"/>
        <v>1.0088460421135792</v>
      </c>
      <c r="K63">
        <f>SUM(PRODUCT(H$43:H63))*100</f>
        <v>98.084854226031595</v>
      </c>
      <c r="L63">
        <f>SUM(PRODUCT(I$43:I63))*100</f>
        <v>131.84801207039644</v>
      </c>
      <c r="M63">
        <f>SUM(PRODUCT(J$43:J63))*100</f>
        <v>112.68085203946842</v>
      </c>
      <c r="O63" s="1">
        <v>41518</v>
      </c>
      <c r="P63">
        <v>105.79134399171411</v>
      </c>
      <c r="Q63">
        <v>104.78228728956924</v>
      </c>
      <c r="R63">
        <v>115.40677023958868</v>
      </c>
      <c r="S63">
        <f t="shared" si="24"/>
        <v>103.75330626994663</v>
      </c>
      <c r="T63">
        <f t="shared" si="24"/>
        <v>103.89257597083905</v>
      </c>
      <c r="U63">
        <f t="shared" si="24"/>
        <v>111.93110059493455</v>
      </c>
      <c r="V63">
        <f t="shared" si="23"/>
        <v>1.0196431110972493</v>
      </c>
      <c r="W63">
        <f t="shared" si="17"/>
        <v>1.0085637622362922</v>
      </c>
      <c r="X63">
        <f t="shared" si="18"/>
        <v>1.0310518669626252</v>
      </c>
      <c r="Y63">
        <f>SUM(PRODUCT(V$43:V63))*100</f>
        <v>115.2643552640326</v>
      </c>
      <c r="Z63">
        <f>SUM(PRODUCT(W$43:W63))*100</f>
        <v>101.75509542022358</v>
      </c>
      <c r="AA63">
        <f>SUM(PRODUCT(X$43:X63))*100</f>
        <v>112.40372268639997</v>
      </c>
    </row>
    <row r="64" spans="1:27" x14ac:dyDescent="0.3">
      <c r="A64" s="1">
        <v>41548</v>
      </c>
      <c r="B64">
        <v>97.839926643594396</v>
      </c>
      <c r="C64">
        <v>117.1745763017521</v>
      </c>
      <c r="D64">
        <v>101.66776241422191</v>
      </c>
      <c r="E64">
        <f t="shared" si="19"/>
        <v>98.771228976063114</v>
      </c>
      <c r="F64">
        <f t="shared" si="20"/>
        <v>118.23534876143567</v>
      </c>
      <c r="G64">
        <f t="shared" si="21"/>
        <v>105.12727203405557</v>
      </c>
      <c r="H64">
        <f t="shared" si="22"/>
        <v>0.99057111729677461</v>
      </c>
      <c r="I64">
        <f t="shared" si="25"/>
        <v>0.99102829677591675</v>
      </c>
      <c r="J64">
        <f t="shared" si="26"/>
        <v>0.9670921773874912</v>
      </c>
      <c r="K64">
        <f>SUM(PRODUCT(H$43:H64))*100</f>
        <v>97.160023640571382</v>
      </c>
      <c r="L64">
        <f>SUM(PRODUCT(I$43:I64))*100</f>
        <v>130.66511083541548</v>
      </c>
      <c r="M64">
        <f>SUM(PRODUCT(J$43:J64))*100</f>
        <v>108.97277054872725</v>
      </c>
      <c r="O64" s="1">
        <v>41548</v>
      </c>
      <c r="P64">
        <v>107.01503515398326</v>
      </c>
      <c r="Q64">
        <v>106.98969747573236</v>
      </c>
      <c r="R64">
        <v>110.57095415939611</v>
      </c>
      <c r="S64">
        <f t="shared" si="24"/>
        <v>105.79134399171411</v>
      </c>
      <c r="T64">
        <f t="shared" si="24"/>
        <v>104.78228728956924</v>
      </c>
      <c r="U64">
        <f t="shared" si="24"/>
        <v>115.40677023958868</v>
      </c>
      <c r="V64">
        <f t="shared" si="23"/>
        <v>1.0115670253925972</v>
      </c>
      <c r="W64">
        <f t="shared" si="17"/>
        <v>1.0210666348603641</v>
      </c>
      <c r="X64">
        <f t="shared" si="18"/>
        <v>0.95809763959121952</v>
      </c>
      <c r="Y64">
        <f>SUM(PRODUCT(V$43:V64))*100</f>
        <v>116.597620988233</v>
      </c>
      <c r="Z64">
        <f>SUM(PRODUCT(W$43:W64))*100</f>
        <v>103.89873286062294</v>
      </c>
      <c r="AA64">
        <f>SUM(PRODUCT(X$43:X64))*100</f>
        <v>107.69374138710583</v>
      </c>
    </row>
    <row r="65" spans="1:27" x14ac:dyDescent="0.3">
      <c r="A65" s="1">
        <v>41579</v>
      </c>
      <c r="B65">
        <v>98.697948166308791</v>
      </c>
      <c r="C65">
        <v>121.90832591104207</v>
      </c>
      <c r="D65">
        <v>98.090870439478351</v>
      </c>
      <c r="E65">
        <f t="shared" si="19"/>
        <v>97.839926643594396</v>
      </c>
      <c r="F65">
        <f t="shared" si="20"/>
        <v>117.1745763017521</v>
      </c>
      <c r="G65">
        <f t="shared" si="21"/>
        <v>101.66776241422191</v>
      </c>
      <c r="H65">
        <f t="shared" si="22"/>
        <v>1.0087696460141466</v>
      </c>
      <c r="I65">
        <f t="shared" si="25"/>
        <v>1.0403991186373012</v>
      </c>
      <c r="J65">
        <f t="shared" si="26"/>
        <v>0.96481783517404129</v>
      </c>
      <c r="K65">
        <f>SUM(PRODUCT(H$43:H65))*100</f>
        <v>98.012082654625317</v>
      </c>
      <c r="L65">
        <f>SUM(PRODUCT(I$43:I65))*100</f>
        <v>135.94386614981153</v>
      </c>
      <c r="M65">
        <f>SUM(PRODUCT(J$43:J65))*100</f>
        <v>105.13887257374054</v>
      </c>
      <c r="O65" s="1">
        <v>41579</v>
      </c>
      <c r="P65">
        <v>106.49054184485706</v>
      </c>
      <c r="Q65">
        <v>111.03659685038215</v>
      </c>
      <c r="R65">
        <v>114.02567169265564</v>
      </c>
      <c r="S65">
        <f t="shared" si="24"/>
        <v>107.01503515398326</v>
      </c>
      <c r="T65">
        <f t="shared" si="24"/>
        <v>106.98969747573236</v>
      </c>
      <c r="U65">
        <f t="shared" si="24"/>
        <v>110.57095415939611</v>
      </c>
      <c r="V65">
        <f t="shared" si="23"/>
        <v>0.99509888205548402</v>
      </c>
      <c r="W65">
        <f t="shared" si="17"/>
        <v>1.0378251314858398</v>
      </c>
      <c r="X65">
        <f t="shared" si="18"/>
        <v>1.0312443494724599</v>
      </c>
      <c r="Y65">
        <f>SUM(PRODUCT(V$43:V65))*100</f>
        <v>116.02616229571971</v>
      </c>
      <c r="Z65">
        <f>SUM(PRODUCT(W$43:W65))*100</f>
        <v>107.82871609228815</v>
      </c>
      <c r="AA65">
        <f>SUM(PRODUCT(X$43:X65))*100</f>
        <v>111.05856227900128</v>
      </c>
    </row>
    <row r="66" spans="1:27" x14ac:dyDescent="0.3">
      <c r="A66" s="1">
        <v>41609</v>
      </c>
      <c r="B66">
        <v>99.204685208896862</v>
      </c>
      <c r="C66">
        <v>119.66594313317002</v>
      </c>
      <c r="D66">
        <v>102.43897372814675</v>
      </c>
      <c r="E66">
        <f t="shared" si="19"/>
        <v>98.697948166308791</v>
      </c>
      <c r="F66">
        <f t="shared" si="20"/>
        <v>121.90832591104207</v>
      </c>
      <c r="G66">
        <f t="shared" si="21"/>
        <v>98.090870439478351</v>
      </c>
      <c r="H66">
        <f t="shared" si="22"/>
        <v>1.0051342206398679</v>
      </c>
      <c r="I66">
        <f t="shared" si="25"/>
        <v>0.98160599154229755</v>
      </c>
      <c r="J66">
        <f t="shared" si="26"/>
        <v>1.0443272984446719</v>
      </c>
      <c r="K66">
        <f>SUM(PRODUCT(H$43:H66))*100</f>
        <v>98.515298312347127</v>
      </c>
      <c r="L66">
        <f>SUM(PRODUCT(I$43:I66))*100</f>
        <v>133.44331352607912</v>
      </c>
      <c r="M66">
        <f>SUM(PRODUCT(J$43:J66))*100</f>
        <v>109.79939475645308</v>
      </c>
      <c r="O66" s="1">
        <v>41609</v>
      </c>
      <c r="P66">
        <v>108.07675290997354</v>
      </c>
      <c r="Q66">
        <v>106.49469039672461</v>
      </c>
      <c r="R66">
        <v>116.60983130081237</v>
      </c>
      <c r="S66">
        <f t="shared" si="24"/>
        <v>106.49054184485706</v>
      </c>
      <c r="T66">
        <f t="shared" si="24"/>
        <v>111.03659685038215</v>
      </c>
      <c r="U66">
        <f t="shared" si="24"/>
        <v>114.02567169265564</v>
      </c>
      <c r="V66">
        <f t="shared" si="23"/>
        <v>1.0148953234497331</v>
      </c>
      <c r="W66">
        <f t="shared" si="17"/>
        <v>0.9590954101396173</v>
      </c>
      <c r="X66">
        <f t="shared" si="18"/>
        <v>1.0226629632590287</v>
      </c>
      <c r="Y66">
        <f>SUM(PRODUCT(V$43:V66))*100</f>
        <v>117.75440951174569</v>
      </c>
      <c r="Z66">
        <f>SUM(PRODUCT(W$43:W66))*100</f>
        <v>103.41802668536144</v>
      </c>
      <c r="AA66">
        <f>SUM(PRODUCT(X$43:X66))*100</f>
        <v>113.57547839553084</v>
      </c>
    </row>
    <row r="67" spans="1:27" x14ac:dyDescent="0.3">
      <c r="A67" s="1">
        <v>41640</v>
      </c>
      <c r="B67">
        <v>99.23217416421781</v>
      </c>
      <c r="C67">
        <v>115.7089571248969</v>
      </c>
      <c r="D67">
        <v>104.70837991731051</v>
      </c>
      <c r="E67">
        <f t="shared" si="19"/>
        <v>99.204685208896862</v>
      </c>
      <c r="F67">
        <f t="shared" si="20"/>
        <v>119.66594313317002</v>
      </c>
      <c r="G67">
        <f t="shared" si="21"/>
        <v>102.43897372814675</v>
      </c>
      <c r="H67">
        <f t="shared" si="22"/>
        <v>1.0002770933173475</v>
      </c>
      <c r="I67">
        <f t="shared" si="25"/>
        <v>0.96693306462416295</v>
      </c>
      <c r="J67">
        <f t="shared" si="26"/>
        <v>1.0221537380410148</v>
      </c>
      <c r="K67">
        <f>SUM(PRODUCT(H$43:H67))*100</f>
        <v>98.542596243165974</v>
      </c>
      <c r="L67">
        <f>SUM(PRODUCT(I$43:I67))*100</f>
        <v>129.0307521013747</v>
      </c>
      <c r="M67">
        <f>SUM(PRODUCT(J$43:J67))*100</f>
        <v>112.23186178494953</v>
      </c>
      <c r="O67" s="1">
        <v>41640</v>
      </c>
      <c r="P67">
        <v>99.186006030954701</v>
      </c>
      <c r="Q67">
        <v>99.049466574855657</v>
      </c>
      <c r="R67">
        <v>100.6143802081088</v>
      </c>
      <c r="S67">
        <f t="shared" si="24"/>
        <v>100</v>
      </c>
      <c r="T67">
        <f t="shared" si="24"/>
        <v>100</v>
      </c>
      <c r="U67">
        <f t="shared" si="24"/>
        <v>100</v>
      </c>
      <c r="V67">
        <f t="shared" si="23"/>
        <v>0.99186006030954699</v>
      </c>
      <c r="W67">
        <f t="shared" si="17"/>
        <v>0.9904946657485566</v>
      </c>
      <c r="X67">
        <f t="shared" si="18"/>
        <v>1.006143802081088</v>
      </c>
      <c r="Y67">
        <f>SUM(PRODUCT(V$43:V67))*100</f>
        <v>116.79589572003518</v>
      </c>
      <c r="Z67">
        <f>SUM(PRODUCT(W$43:W67))*100</f>
        <v>102.43500377409238</v>
      </c>
      <c r="AA67">
        <f>SUM(PRODUCT(X$43:X67))*100</f>
        <v>114.27326365605785</v>
      </c>
    </row>
    <row r="68" spans="1:27" x14ac:dyDescent="0.3">
      <c r="A68" s="1">
        <v>41671</v>
      </c>
      <c r="B68">
        <v>100.0254006692083</v>
      </c>
      <c r="C68">
        <v>99.112246857898171</v>
      </c>
      <c r="D68">
        <v>99.220805940286937</v>
      </c>
      <c r="E68">
        <f t="shared" si="19"/>
        <v>100</v>
      </c>
      <c r="F68">
        <f t="shared" si="20"/>
        <v>100</v>
      </c>
      <c r="G68">
        <f t="shared" si="21"/>
        <v>100</v>
      </c>
      <c r="H68">
        <f t="shared" si="22"/>
        <v>1.0002540066920829</v>
      </c>
      <c r="I68">
        <f t="shared" si="25"/>
        <v>0.99112246857898167</v>
      </c>
      <c r="J68">
        <f t="shared" si="26"/>
        <v>0.99220805940286938</v>
      </c>
      <c r="K68">
        <f>SUM(PRODUCT(H$43:H68))*100</f>
        <v>98.567626722066962</v>
      </c>
      <c r="L68">
        <f>SUM(PRODUCT(I$43:I68))*100</f>
        <v>127.88527754531711</v>
      </c>
      <c r="M68">
        <f>SUM(PRODUCT(J$43:J68))*100</f>
        <v>111.35735778481583</v>
      </c>
      <c r="O68" s="1">
        <v>41671</v>
      </c>
      <c r="P68">
        <v>98.011652572453613</v>
      </c>
      <c r="Q68">
        <v>96.088691255603649</v>
      </c>
      <c r="R68">
        <v>104.24278227464143</v>
      </c>
      <c r="S68">
        <f t="shared" si="24"/>
        <v>100</v>
      </c>
      <c r="T68">
        <f t="shared" si="24"/>
        <v>100</v>
      </c>
      <c r="U68">
        <f t="shared" si="24"/>
        <v>100</v>
      </c>
      <c r="V68">
        <f t="shared" si="23"/>
        <v>0.98011652572453611</v>
      </c>
      <c r="W68">
        <f t="shared" si="17"/>
        <v>0.96088691255603653</v>
      </c>
      <c r="X68">
        <f t="shared" si="18"/>
        <v>1.0424278227464143</v>
      </c>
      <c r="Y68">
        <f>SUM(PRODUCT(V$43:V68))*100</f>
        <v>114.47358753200609</v>
      </c>
      <c r="Z68">
        <f>SUM(PRODUCT(W$43:W68))*100</f>
        <v>98.428454514153572</v>
      </c>
      <c r="AA68">
        <f>SUM(PRODUCT(X$43:X68))*100</f>
        <v>119.12162943111136</v>
      </c>
    </row>
    <row r="69" spans="1:27" x14ac:dyDescent="0.3">
      <c r="A69" s="1">
        <v>41699</v>
      </c>
      <c r="B69">
        <v>99.046772350875344</v>
      </c>
      <c r="C69">
        <v>100.51039674307145</v>
      </c>
      <c r="D69">
        <v>96.576553525586533</v>
      </c>
      <c r="E69">
        <f t="shared" si="19"/>
        <v>100.0254006692083</v>
      </c>
      <c r="F69">
        <f t="shared" si="20"/>
        <v>99.112246857898171</v>
      </c>
      <c r="G69">
        <f t="shared" si="21"/>
        <v>99.220805940286937</v>
      </c>
      <c r="H69">
        <f t="shared" si="22"/>
        <v>0.9902162019668449</v>
      </c>
      <c r="I69">
        <f t="shared" si="25"/>
        <v>1.0141067318065937</v>
      </c>
      <c r="J69">
        <f t="shared" si="26"/>
        <v>0.97334981922751396</v>
      </c>
      <c r="K69">
        <f>SUM(PRODUCT(H$43:H69))*100</f>
        <v>97.603260969610844</v>
      </c>
      <c r="L69">
        <f>SUM(PRODUCT(I$43:I69))*100</f>
        <v>129.6893208576607</v>
      </c>
      <c r="M69">
        <f>SUM(PRODUCT(J$43:J69))*100</f>
        <v>108.38966406950408</v>
      </c>
      <c r="O69" s="1">
        <v>41699</v>
      </c>
      <c r="P69">
        <v>101.96147240044643</v>
      </c>
      <c r="Q69">
        <v>100.83576018079387</v>
      </c>
      <c r="R69">
        <v>102.94282107888638</v>
      </c>
      <c r="S69">
        <f t="shared" si="24"/>
        <v>98.011652572453613</v>
      </c>
      <c r="T69">
        <f t="shared" si="24"/>
        <v>96.088691255603649</v>
      </c>
      <c r="U69">
        <f t="shared" si="24"/>
        <v>104.24278227464143</v>
      </c>
      <c r="V69">
        <f t="shared" si="23"/>
        <v>1.040299492196328</v>
      </c>
      <c r="W69">
        <f t="shared" si="17"/>
        <v>1.049402992830474</v>
      </c>
      <c r="X69">
        <f t="shared" si="18"/>
        <v>0.98752948484883951</v>
      </c>
      <c r="Y69">
        <f>SUM(PRODUCT(V$43:V69))*100</f>
        <v>119.08681497943785</v>
      </c>
      <c r="Z69">
        <f>SUM(PRODUCT(W$43:W69))*100</f>
        <v>103.29111474683094</v>
      </c>
      <c r="AA69">
        <f>SUM(PRODUCT(X$43:X69))*100</f>
        <v>117.63612134645976</v>
      </c>
    </row>
    <row r="70" spans="1:27" x14ac:dyDescent="0.3">
      <c r="A70" s="1">
        <v>41730</v>
      </c>
      <c r="B70">
        <v>99.732036380363482</v>
      </c>
      <c r="C70">
        <v>97.745709063096982</v>
      </c>
      <c r="D70">
        <v>99.097306091402174</v>
      </c>
      <c r="E70">
        <f t="shared" si="19"/>
        <v>99.046772350875344</v>
      </c>
      <c r="F70">
        <f t="shared" si="20"/>
        <v>100.51039674307145</v>
      </c>
      <c r="G70">
        <f t="shared" si="21"/>
        <v>96.576553525586533</v>
      </c>
      <c r="H70">
        <f t="shared" si="22"/>
        <v>1.0069185902096898</v>
      </c>
      <c r="I70">
        <f t="shared" si="25"/>
        <v>0.97249351540177809</v>
      </c>
      <c r="J70">
        <f t="shared" si="26"/>
        <v>1.0261010822378105</v>
      </c>
      <c r="K70">
        <f>SUM(PRODUCT(H$43:H70))*100</f>
        <v>98.278537935388982</v>
      </c>
      <c r="L70">
        <f>SUM(PRODUCT(I$43:I70))*100</f>
        <v>126.12202355093558</v>
      </c>
      <c r="M70">
        <f>SUM(PRODUCT(J$43:J70))*100</f>
        <v>111.21875160511085</v>
      </c>
      <c r="O70" s="1">
        <v>41730</v>
      </c>
      <c r="P70">
        <v>103.72261018335139</v>
      </c>
      <c r="Q70">
        <v>102.47526149896849</v>
      </c>
      <c r="R70">
        <v>99.61063651436946</v>
      </c>
      <c r="S70">
        <f t="shared" si="24"/>
        <v>101.96147240044643</v>
      </c>
      <c r="T70">
        <f t="shared" si="24"/>
        <v>100.83576018079387</v>
      </c>
      <c r="U70">
        <f t="shared" si="24"/>
        <v>102.94282107888638</v>
      </c>
      <c r="V70">
        <f t="shared" si="23"/>
        <v>1.0172725809214311</v>
      </c>
      <c r="W70">
        <f t="shared" si="17"/>
        <v>1.0162591258818803</v>
      </c>
      <c r="X70">
        <f t="shared" si="18"/>
        <v>0.9676307242254083</v>
      </c>
      <c r="Y70">
        <f>SUM(PRODUCT(V$43:V70))*100</f>
        <v>121.1437516278457</v>
      </c>
      <c r="Z70">
        <f>SUM(PRODUCT(W$43:W70))*100</f>
        <v>104.97053798397941</v>
      </c>
      <c r="AA70">
        <f>SUM(PRODUCT(X$43:X70))*100</f>
        <v>113.82832529354287</v>
      </c>
    </row>
    <row r="71" spans="1:27" x14ac:dyDescent="0.3">
      <c r="A71" s="1">
        <v>41760</v>
      </c>
      <c r="B71">
        <v>100.5271831841964</v>
      </c>
      <c r="C71">
        <v>96.298911768852363</v>
      </c>
      <c r="D71">
        <v>101.79284693877224</v>
      </c>
      <c r="E71">
        <f t="shared" si="19"/>
        <v>99.732036380363482</v>
      </c>
      <c r="F71">
        <f t="shared" si="20"/>
        <v>97.745709063096982</v>
      </c>
      <c r="G71">
        <f t="shared" si="21"/>
        <v>99.097306091402174</v>
      </c>
      <c r="H71">
        <f t="shared" si="22"/>
        <v>1.0079728323284241</v>
      </c>
      <c r="I71">
        <f t="shared" si="25"/>
        <v>0.98519835491386454</v>
      </c>
      <c r="J71">
        <f t="shared" si="26"/>
        <v>1.0272009497905406</v>
      </c>
      <c r="K71">
        <f>SUM(PRODUCT(H$43:H71))*100</f>
        <v>99.06209623983051</v>
      </c>
      <c r="L71">
        <f>SUM(PRODUCT(I$43:I71))*100</f>
        <v>124.25521012078941</v>
      </c>
      <c r="M71">
        <f>SUM(PRODUCT(J$43:J71))*100</f>
        <v>114.24400728328807</v>
      </c>
      <c r="O71" s="1">
        <v>41760</v>
      </c>
      <c r="P71">
        <v>105.69862533509546</v>
      </c>
      <c r="Q71">
        <v>100.30383819450586</v>
      </c>
      <c r="R71">
        <v>103.4425192616423</v>
      </c>
      <c r="S71">
        <f t="shared" si="24"/>
        <v>103.72261018335139</v>
      </c>
      <c r="T71">
        <f t="shared" si="24"/>
        <v>102.47526149896849</v>
      </c>
      <c r="U71">
        <f t="shared" si="24"/>
        <v>99.61063651436946</v>
      </c>
      <c r="V71">
        <f t="shared" si="23"/>
        <v>1.0190509585928376</v>
      </c>
      <c r="W71">
        <f t="shared" si="17"/>
        <v>0.97881026822766881</v>
      </c>
      <c r="X71">
        <f t="shared" si="18"/>
        <v>1.0384686101942544</v>
      </c>
      <c r="Y71">
        <f>SUM(PRODUCT(V$43:V71))*100</f>
        <v>123.45165622388879</v>
      </c>
      <c r="Z71">
        <f>SUM(PRODUCT(W$43:W71))*100</f>
        <v>102.74624044010159</v>
      </c>
      <c r="AA71">
        <f>SUM(PRODUCT(X$43:X71))*100</f>
        <v>118.20714276832496</v>
      </c>
    </row>
    <row r="72" spans="1:27" x14ac:dyDescent="0.3">
      <c r="A72" s="1">
        <v>41791</v>
      </c>
      <c r="B72">
        <v>100.64530156953212</v>
      </c>
      <c r="C72">
        <v>99.932905880857078</v>
      </c>
      <c r="D72">
        <v>101.57499311513213</v>
      </c>
      <c r="E72">
        <f t="shared" si="19"/>
        <v>100.5271831841964</v>
      </c>
      <c r="F72">
        <f t="shared" si="20"/>
        <v>96.298911768852363</v>
      </c>
      <c r="G72">
        <f t="shared" si="21"/>
        <v>101.79284693877224</v>
      </c>
      <c r="H72">
        <f t="shared" si="22"/>
        <v>1.001174989506264</v>
      </c>
      <c r="I72">
        <f t="shared" si="25"/>
        <v>1.0377366062113706</v>
      </c>
      <c r="J72">
        <f t="shared" si="26"/>
        <v>0.99785983170535397</v>
      </c>
      <c r="K72">
        <f>SUM(PRODUCT(H$43:H72))*100</f>
        <v>99.178493163380836</v>
      </c>
      <c r="L72">
        <f>SUM(PRODUCT(I$43:I72))*100</f>
        <v>128.94418005482876</v>
      </c>
      <c r="M72">
        <f>SUM(PRODUCT(J$43:J72))*100</f>
        <v>113.99950588104709</v>
      </c>
      <c r="O72" s="1">
        <v>41791</v>
      </c>
      <c r="P72">
        <v>108.77234910168531</v>
      </c>
      <c r="Q72">
        <v>95.671022862066565</v>
      </c>
      <c r="R72">
        <v>100.01414627787847</v>
      </c>
      <c r="S72">
        <f t="shared" si="24"/>
        <v>105.69862533509546</v>
      </c>
      <c r="T72">
        <f t="shared" si="24"/>
        <v>100.30383819450586</v>
      </c>
      <c r="U72">
        <f t="shared" si="24"/>
        <v>103.4425192616423</v>
      </c>
      <c r="V72">
        <f t="shared" si="23"/>
        <v>1.0290800732445218</v>
      </c>
      <c r="W72">
        <f t="shared" si="17"/>
        <v>0.95381218290514969</v>
      </c>
      <c r="X72">
        <f t="shared" si="18"/>
        <v>0.96685721685594028</v>
      </c>
      <c r="Y72">
        <f>SUM(PRODUCT(V$43:V72))*100</f>
        <v>127.04163942903699</v>
      </c>
      <c r="Z72">
        <f>SUM(PRODUCT(W$43:W72))*100</f>
        <v>98.000615879470672</v>
      </c>
      <c r="AA72">
        <f>SUM(PRODUCT(X$43:X72))*100</f>
        <v>114.28942906947546</v>
      </c>
    </row>
    <row r="73" spans="1:27" x14ac:dyDescent="0.3">
      <c r="A73" s="1">
        <v>41821</v>
      </c>
      <c r="B73">
        <v>100.3859533900919</v>
      </c>
      <c r="C73">
        <v>98.998290003953471</v>
      </c>
      <c r="D73">
        <v>105.46981503299382</v>
      </c>
      <c r="E73">
        <f t="shared" si="19"/>
        <v>100.64530156953212</v>
      </c>
      <c r="F73">
        <f t="shared" si="20"/>
        <v>99.932905880857078</v>
      </c>
      <c r="G73">
        <f t="shared" si="21"/>
        <v>101.57499311513213</v>
      </c>
      <c r="H73">
        <f t="shared" si="22"/>
        <v>0.99742314668051291</v>
      </c>
      <c r="I73">
        <f t="shared" si="25"/>
        <v>0.99064756629795314</v>
      </c>
      <c r="J73">
        <f t="shared" si="26"/>
        <v>1.0383442991076262</v>
      </c>
      <c r="K73">
        <f>SUM(PRODUCT(H$43:H73))*100</f>
        <v>98.922924734051037</v>
      </c>
      <c r="L73">
        <f>SUM(PRODUCT(I$43:I73))*100</f>
        <v>127.7382381596012</v>
      </c>
      <c r="M73">
        <f>SUM(PRODUCT(J$43:J73))*100</f>
        <v>118.37073703267154</v>
      </c>
      <c r="O73" s="1">
        <v>41821</v>
      </c>
      <c r="P73">
        <v>110.74091388185434</v>
      </c>
      <c r="Q73">
        <v>97.791196193132308</v>
      </c>
      <c r="R73">
        <v>104.57250350569645</v>
      </c>
      <c r="S73">
        <f t="shared" si="24"/>
        <v>108.77234910168531</v>
      </c>
      <c r="T73">
        <f t="shared" si="24"/>
        <v>95.671022862066565</v>
      </c>
      <c r="U73">
        <f t="shared" si="24"/>
        <v>100.01414627787847</v>
      </c>
      <c r="V73">
        <f t="shared" si="23"/>
        <v>1.0180980257981624</v>
      </c>
      <c r="W73">
        <f t="shared" si="17"/>
        <v>1.0221610814606059</v>
      </c>
      <c r="X73">
        <f t="shared" si="18"/>
        <v>1.0455771248114549</v>
      </c>
      <c r="Y73">
        <f>SUM(PRODUCT(V$43:V73))*100</f>
        <v>129.34084229686457</v>
      </c>
      <c r="Z73">
        <f>SUM(PRODUCT(W$43:W73))*100</f>
        <v>100.17241551116516</v>
      </c>
      <c r="AA73">
        <f>SUM(PRODUCT(X$43:X73))*100</f>
        <v>119.49841264280488</v>
      </c>
    </row>
    <row r="74" spans="1:27" x14ac:dyDescent="0.3">
      <c r="A74" s="1">
        <v>41852</v>
      </c>
      <c r="B74">
        <v>100.31853388469008</v>
      </c>
      <c r="C74">
        <v>95.571699392130952</v>
      </c>
      <c r="D74">
        <v>106.32519538695357</v>
      </c>
      <c r="E74">
        <f t="shared" si="19"/>
        <v>100.3859533900919</v>
      </c>
      <c r="F74">
        <f t="shared" si="20"/>
        <v>98.998290003953471</v>
      </c>
      <c r="G74">
        <f t="shared" si="21"/>
        <v>105.46981503299382</v>
      </c>
      <c r="H74">
        <f t="shared" si="22"/>
        <v>0.9993283970204494</v>
      </c>
      <c r="I74">
        <f t="shared" si="25"/>
        <v>0.96538737576491795</v>
      </c>
      <c r="J74">
        <f t="shared" si="26"/>
        <v>1.008110191088248</v>
      </c>
      <c r="K74">
        <f>SUM(PRODUCT(H$43:H74))*100</f>
        <v>98.856487803053795</v>
      </c>
      <c r="L74">
        <f>SUM(PRODUCT(I$43:I74))*100</f>
        <v>123.3168825217315</v>
      </c>
      <c r="M74">
        <f>SUM(PRODUCT(J$43:J74))*100</f>
        <v>119.33074632926326</v>
      </c>
      <c r="O74" s="1">
        <v>41852</v>
      </c>
      <c r="P74">
        <v>106.4519957765829</v>
      </c>
      <c r="Q74">
        <v>99.233791570522371</v>
      </c>
      <c r="R74">
        <v>102.21988351605891</v>
      </c>
      <c r="S74">
        <f t="shared" si="24"/>
        <v>110.74091388185434</v>
      </c>
      <c r="T74">
        <f t="shared" si="24"/>
        <v>97.791196193132308</v>
      </c>
      <c r="U74">
        <f t="shared" si="24"/>
        <v>104.57250350569645</v>
      </c>
      <c r="V74">
        <f t="shared" si="23"/>
        <v>0.9612706997357171</v>
      </c>
      <c r="W74">
        <f t="shared" si="17"/>
        <v>1.0147517919153071</v>
      </c>
      <c r="X74">
        <f t="shared" si="18"/>
        <v>0.97750249912005427</v>
      </c>
      <c r="Y74">
        <f>SUM(PRODUCT(V$43:V74))*100</f>
        <v>124.33156197911404</v>
      </c>
      <c r="Z74">
        <f>SUM(PRODUCT(W$43:W74))*100</f>
        <v>101.65013814043955</v>
      </c>
      <c r="AA74">
        <f>SUM(PRODUCT(X$43:X74))*100</f>
        <v>116.80999699922126</v>
      </c>
    </row>
    <row r="75" spans="1:27" x14ac:dyDescent="0.3">
      <c r="A75" s="1">
        <v>41883</v>
      </c>
      <c r="B75">
        <v>100.6549629987003</v>
      </c>
      <c r="C75">
        <v>94.502751582692227</v>
      </c>
      <c r="D75">
        <v>107.40626123938033</v>
      </c>
      <c r="E75">
        <f t="shared" si="19"/>
        <v>100.31853388469008</v>
      </c>
      <c r="F75">
        <f t="shared" si="20"/>
        <v>95.571699392130952</v>
      </c>
      <c r="G75">
        <f t="shared" si="21"/>
        <v>106.32519538695357</v>
      </c>
      <c r="H75">
        <f t="shared" si="22"/>
        <v>1.003353608759842</v>
      </c>
      <c r="I75">
        <f t="shared" si="25"/>
        <v>0.98881522651331299</v>
      </c>
      <c r="J75">
        <f t="shared" si="26"/>
        <v>1.0101675416489233</v>
      </c>
      <c r="K75">
        <f>SUM(PRODUCT(H$43:H75))*100</f>
        <v>99.188013786517331</v>
      </c>
      <c r="L75">
        <f>SUM(PRODUCT(I$43:I75))*100</f>
        <v>121.93761112364155</v>
      </c>
      <c r="M75">
        <f>SUM(PRODUCT(J$43:J75))*100</f>
        <v>120.54404666256315</v>
      </c>
      <c r="O75" s="1">
        <v>41883</v>
      </c>
      <c r="P75">
        <v>108.81411274386502</v>
      </c>
      <c r="Q75">
        <v>99.880643876694904</v>
      </c>
      <c r="R75">
        <v>102.54113469543171</v>
      </c>
      <c r="S75">
        <f t="shared" si="24"/>
        <v>106.4519957765829</v>
      </c>
      <c r="T75">
        <f t="shared" si="24"/>
        <v>99.233791570522371</v>
      </c>
      <c r="U75">
        <f t="shared" si="24"/>
        <v>102.21988351605891</v>
      </c>
      <c r="V75">
        <f t="shared" si="23"/>
        <v>1.0221895038232973</v>
      </c>
      <c r="W75">
        <f t="shared" si="17"/>
        <v>1.0065184681138868</v>
      </c>
      <c r="X75">
        <f t="shared" si="18"/>
        <v>1.003142746482609</v>
      </c>
      <c r="Y75">
        <f>SUM(PRODUCT(V$43:V75))*100</f>
        <v>127.0904176490061</v>
      </c>
      <c r="Z75">
        <f>SUM(PRODUCT(W$43:W75))*100</f>
        <v>102.3127413246802</v>
      </c>
      <c r="AA75">
        <f>SUM(PRODUCT(X$43:X75))*100</f>
        <v>117.17710120642413</v>
      </c>
    </row>
    <row r="76" spans="1:27" x14ac:dyDescent="0.3">
      <c r="A76" s="1">
        <v>41913</v>
      </c>
      <c r="B76">
        <v>100.41277631984075</v>
      </c>
      <c r="C76">
        <v>95.79953920920812</v>
      </c>
      <c r="D76">
        <v>109.43622156433793</v>
      </c>
      <c r="E76">
        <f t="shared" si="19"/>
        <v>100.6549629987003</v>
      </c>
      <c r="F76">
        <f t="shared" si="20"/>
        <v>94.502751582692227</v>
      </c>
      <c r="G76">
        <f t="shared" si="21"/>
        <v>107.40626123938033</v>
      </c>
      <c r="H76">
        <f t="shared" si="22"/>
        <v>0.99759389232637563</v>
      </c>
      <c r="I76">
        <f t="shared" si="25"/>
        <v>1.0137222208327044</v>
      </c>
      <c r="J76">
        <f t="shared" si="26"/>
        <v>1.0188998322959344</v>
      </c>
      <c r="K76">
        <f>SUM(PRODUCT(H$43:H76))*100</f>
        <v>98.949356745414036</v>
      </c>
      <c r="L76">
        <f>SUM(PRODUCT(I$43:I76))*100</f>
        <v>123.61086595129258</v>
      </c>
      <c r="M76">
        <f>SUM(PRODUCT(J$43:J76))*100</f>
        <v>122.8223089287589</v>
      </c>
      <c r="O76" s="1">
        <v>41913</v>
      </c>
      <c r="P76">
        <v>110.15369966025794</v>
      </c>
      <c r="Q76">
        <v>96.08766974307359</v>
      </c>
      <c r="R76">
        <v>103.11275071211222</v>
      </c>
      <c r="S76">
        <f t="shared" si="24"/>
        <v>108.81411274386502</v>
      </c>
      <c r="T76">
        <f t="shared" si="24"/>
        <v>99.880643876694904</v>
      </c>
      <c r="U76">
        <f t="shared" si="24"/>
        <v>102.54113469543171</v>
      </c>
      <c r="V76">
        <f t="shared" si="23"/>
        <v>1.0123107828811335</v>
      </c>
      <c r="W76">
        <f t="shared" si="17"/>
        <v>0.96202493309610781</v>
      </c>
      <c r="X76">
        <f t="shared" si="18"/>
        <v>1.0055745044988855</v>
      </c>
      <c r="Y76">
        <f>SUM(PRODUCT(V$43:V76))*100</f>
        <v>128.65500018695559</v>
      </c>
      <c r="Z76">
        <f>SUM(PRODUCT(W$43:W76))*100</f>
        <v>98.427408127754859</v>
      </c>
      <c r="AA76">
        <f>SUM(PRODUCT(X$43:X76))*100</f>
        <v>117.83030548426569</v>
      </c>
    </row>
    <row r="77" spans="1:27" x14ac:dyDescent="0.3">
      <c r="A77" s="1">
        <v>41944</v>
      </c>
      <c r="B77">
        <v>100.53247904793845</v>
      </c>
      <c r="C77">
        <v>96.525219475399467</v>
      </c>
      <c r="D77">
        <v>107.77361094235194</v>
      </c>
      <c r="E77">
        <f t="shared" si="19"/>
        <v>100.41277631984075</v>
      </c>
      <c r="F77">
        <f t="shared" si="20"/>
        <v>95.79953920920812</v>
      </c>
      <c r="G77">
        <f t="shared" si="21"/>
        <v>109.43622156433793</v>
      </c>
      <c r="H77">
        <f t="shared" si="22"/>
        <v>1.0011921065474421</v>
      </c>
      <c r="I77">
        <f t="shared" si="25"/>
        <v>1.0075749870216661</v>
      </c>
      <c r="J77">
        <f t="shared" si="26"/>
        <v>0.9848074924534147</v>
      </c>
      <c r="K77">
        <f>SUM(PRODUCT(H$43:H77))*100</f>
        <v>99.067314921455434</v>
      </c>
      <c r="L77">
        <f>SUM(PRODUCT(I$43:I77))*100</f>
        <v>124.54721665661053</v>
      </c>
      <c r="M77">
        <f>SUM(PRODUCT(J$43:J77))*100</f>
        <v>120.95633007346969</v>
      </c>
      <c r="O77" s="1">
        <v>41944</v>
      </c>
      <c r="P77">
        <v>111.4518294063207</v>
      </c>
      <c r="Q77">
        <v>94.590356233407178</v>
      </c>
      <c r="R77">
        <v>107.7076625085176</v>
      </c>
      <c r="S77">
        <f t="shared" si="24"/>
        <v>110.15369966025794</v>
      </c>
      <c r="T77">
        <f t="shared" si="24"/>
        <v>96.08766974307359</v>
      </c>
      <c r="U77">
        <f t="shared" si="24"/>
        <v>103.11275071211222</v>
      </c>
      <c r="V77">
        <f t="shared" si="23"/>
        <v>1.0117847130878628</v>
      </c>
      <c r="W77">
        <f t="shared" si="17"/>
        <v>0.98441721488646727</v>
      </c>
      <c r="X77">
        <f t="shared" si="18"/>
        <v>1.0445620135693425</v>
      </c>
      <c r="Y77">
        <f>SUM(PRODUCT(V$43:V77))*100</f>
        <v>130.17116245147778</v>
      </c>
      <c r="Z77">
        <f>SUM(PRODUCT(W$43:W77))*100</f>
        <v>96.893634977618063</v>
      </c>
      <c r="AA77">
        <f>SUM(PRODUCT(X$43:X77))*100</f>
        <v>123.08106115613533</v>
      </c>
    </row>
    <row r="78" spans="1:27" x14ac:dyDescent="0.3">
      <c r="A78" s="1">
        <v>41974</v>
      </c>
      <c r="B78">
        <v>100.26399761579857</v>
      </c>
      <c r="C78">
        <v>96.711757112387062</v>
      </c>
      <c r="D78">
        <v>108.57387194417474</v>
      </c>
      <c r="E78">
        <f t="shared" si="19"/>
        <v>100.53247904793845</v>
      </c>
      <c r="F78">
        <f t="shared" si="20"/>
        <v>96.525219475399467</v>
      </c>
      <c r="G78">
        <f t="shared" si="21"/>
        <v>107.77361094235194</v>
      </c>
      <c r="H78">
        <f t="shared" si="22"/>
        <v>0.99732940603193665</v>
      </c>
      <c r="I78">
        <f t="shared" si="25"/>
        <v>1.0019325274576054</v>
      </c>
      <c r="J78">
        <f t="shared" si="26"/>
        <v>1.0074253891544087</v>
      </c>
      <c r="K78">
        <f>SUM(PRODUCT(H$43:H78))*100</f>
        <v>98.802746347793956</v>
      </c>
      <c r="L78">
        <f>SUM(PRODUCT(I$43:I78))*100</f>
        <v>124.78790757256775</v>
      </c>
      <c r="M78">
        <f>SUM(PRODUCT(J$43:J78))*100</f>
        <v>121.85447789495431</v>
      </c>
      <c r="O78" s="1">
        <v>41974</v>
      </c>
      <c r="P78">
        <v>112.59723875964042</v>
      </c>
      <c r="Q78">
        <v>92.757134255521706</v>
      </c>
      <c r="R78">
        <v>104.0316864393844</v>
      </c>
      <c r="S78">
        <f t="shared" si="24"/>
        <v>111.4518294063207</v>
      </c>
      <c r="T78">
        <f t="shared" si="24"/>
        <v>94.590356233407178</v>
      </c>
      <c r="U78">
        <f t="shared" si="24"/>
        <v>107.7076625085176</v>
      </c>
      <c r="V78">
        <f t="shared" si="23"/>
        <v>1.0102771696025186</v>
      </c>
      <c r="W78">
        <f t="shared" si="17"/>
        <v>0.98061935644515508</v>
      </c>
      <c r="X78">
        <f t="shared" si="18"/>
        <v>0.96587080265675151</v>
      </c>
      <c r="Y78">
        <f>SUM(PRODUCT(V$43:V78))*100</f>
        <v>131.50895356534861</v>
      </c>
      <c r="Z78">
        <f>SUM(PRODUCT(W$43:W78))*100</f>
        <v>95.015773975383595</v>
      </c>
      <c r="AA78">
        <f>SUM(PRODUCT(X$43:X78))*100</f>
        <v>118.88040333072114</v>
      </c>
    </row>
  </sheetData>
  <mergeCells count="6">
    <mergeCell ref="A41:D41"/>
    <mergeCell ref="O41:R41"/>
    <mergeCell ref="F1:I1"/>
    <mergeCell ref="R1:U1"/>
    <mergeCell ref="A1:B1"/>
    <mergeCell ref="M1:N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E0500-5B0A-4084-8FC5-98BE5D96468F}">
  <dimension ref="A1:N39"/>
  <sheetViews>
    <sheetView workbookViewId="0">
      <selection activeCell="D17" sqref="D17"/>
    </sheetView>
  </sheetViews>
  <sheetFormatPr defaultRowHeight="14.4" x14ac:dyDescent="0.3"/>
  <cols>
    <col min="1" max="1" width="10.5546875" bestFit="1" customWidth="1"/>
    <col min="2" max="2" width="13.6640625" bestFit="1" customWidth="1"/>
    <col min="3" max="3" width="11.5546875" bestFit="1" customWidth="1"/>
    <col min="4" max="4" width="14" bestFit="1" customWidth="1"/>
    <col min="6" max="7" width="13.6640625" bestFit="1" customWidth="1"/>
    <col min="9" max="10" width="13.6640625" bestFit="1" customWidth="1"/>
    <col min="13" max="13" width="15.88671875" bestFit="1" customWidth="1"/>
    <col min="14" max="14" width="17" bestFit="1" customWidth="1"/>
  </cols>
  <sheetData>
    <row r="1" spans="1:14" x14ac:dyDescent="0.3">
      <c r="A1" s="11" t="s">
        <v>47</v>
      </c>
      <c r="B1" s="11"/>
      <c r="D1" s="4" t="s">
        <v>46</v>
      </c>
      <c r="F1" s="11" t="s">
        <v>41</v>
      </c>
      <c r="G1" s="11"/>
      <c r="I1" s="11" t="s">
        <v>40</v>
      </c>
      <c r="J1" s="11"/>
      <c r="M1" s="4" t="s">
        <v>41</v>
      </c>
      <c r="N1" s="4" t="s">
        <v>40</v>
      </c>
    </row>
    <row r="2" spans="1:14" x14ac:dyDescent="0.3">
      <c r="A2" t="s">
        <v>0</v>
      </c>
      <c r="B2" t="s">
        <v>1</v>
      </c>
      <c r="D2" t="s">
        <v>1</v>
      </c>
      <c r="F2" t="s">
        <v>39</v>
      </c>
      <c r="G2" t="s">
        <v>1</v>
      </c>
      <c r="I2" t="s">
        <v>39</v>
      </c>
      <c r="M2" s="5" t="s">
        <v>1</v>
      </c>
      <c r="N2" t="s">
        <v>1</v>
      </c>
    </row>
    <row r="3" spans="1:14" x14ac:dyDescent="0.3">
      <c r="A3" s="1">
        <v>40909</v>
      </c>
      <c r="B3" s="2">
        <v>100</v>
      </c>
      <c r="D3" s="2">
        <f>100</f>
        <v>100</v>
      </c>
      <c r="F3">
        <f>IF(MONTH(A3)=1, B3, "")</f>
        <v>100</v>
      </c>
      <c r="G3" s="2">
        <f t="shared" ref="G3:G38" si="0">(B3/F3)*100</f>
        <v>100</v>
      </c>
      <c r="I3">
        <v>100</v>
      </c>
      <c r="J3" s="2">
        <v>100</v>
      </c>
      <c r="M3" s="2">
        <f>100</f>
        <v>100</v>
      </c>
      <c r="N3" s="2">
        <f>100</f>
        <v>100</v>
      </c>
    </row>
    <row r="4" spans="1:14" x14ac:dyDescent="0.3">
      <c r="A4" s="1">
        <v>40940</v>
      </c>
      <c r="B4" s="2">
        <v>100.16565984142309</v>
      </c>
      <c r="D4" s="2">
        <f>IF(MONTH(A4)=2, (B4/B3)*100, (B4/B3)*D3)</f>
        <v>100.16565984142309</v>
      </c>
      <c r="F4">
        <v>100</v>
      </c>
      <c r="G4" s="2">
        <f t="shared" si="0"/>
        <v>100.16565984142309</v>
      </c>
      <c r="I4" s="2">
        <v>100</v>
      </c>
      <c r="J4" s="2">
        <f>(B4/I4)*100</f>
        <v>100.16565984142309</v>
      </c>
      <c r="M4" s="2">
        <f t="shared" ref="M4:M15" si="1">(B4/$B$3)*100</f>
        <v>100.16565984142309</v>
      </c>
      <c r="N4" s="2">
        <f>B4/N$3*100</f>
        <v>100.16565984142309</v>
      </c>
    </row>
    <row r="5" spans="1:14" x14ac:dyDescent="0.3">
      <c r="A5" s="1">
        <v>40969</v>
      </c>
      <c r="B5" s="2">
        <v>102.48186129067381</v>
      </c>
      <c r="D5" s="2">
        <f t="shared" ref="D5:D16" si="2">IF(MONTH(A5)=2, (B5/B4)*100, (B5/B4)*D4)</f>
        <v>102.48186129067379</v>
      </c>
      <c r="F5">
        <v>100</v>
      </c>
      <c r="G5" s="2">
        <f t="shared" si="0"/>
        <v>102.48186129067381</v>
      </c>
      <c r="I5" s="2">
        <v>100</v>
      </c>
      <c r="J5" s="2">
        <f t="shared" ref="J5:J38" si="3">(B5/I5)*100</f>
        <v>102.48186129067381</v>
      </c>
      <c r="M5" s="2">
        <f t="shared" si="1"/>
        <v>102.48186129067381</v>
      </c>
      <c r="N5" s="2">
        <f t="shared" ref="N5:N14" si="4">B5/N$3*100</f>
        <v>102.48186129067381</v>
      </c>
    </row>
    <row r="6" spans="1:14" x14ac:dyDescent="0.3">
      <c r="A6" s="1">
        <v>41000</v>
      </c>
      <c r="B6" s="2">
        <v>103.70144188321431</v>
      </c>
      <c r="D6" s="2">
        <f t="shared" si="2"/>
        <v>103.70144188321429</v>
      </c>
      <c r="F6">
        <v>100</v>
      </c>
      <c r="G6" s="2">
        <f t="shared" si="0"/>
        <v>103.7014418832143</v>
      </c>
      <c r="I6" s="2">
        <v>100</v>
      </c>
      <c r="J6" s="2">
        <f t="shared" si="3"/>
        <v>103.7014418832143</v>
      </c>
      <c r="M6" s="2">
        <f t="shared" si="1"/>
        <v>103.7014418832143</v>
      </c>
      <c r="N6" s="2">
        <f t="shared" si="4"/>
        <v>103.7014418832143</v>
      </c>
    </row>
    <row r="7" spans="1:14" x14ac:dyDescent="0.3">
      <c r="A7" s="1">
        <v>41030</v>
      </c>
      <c r="B7" s="2">
        <v>104.69440152771011</v>
      </c>
      <c r="D7" s="2">
        <f t="shared" si="2"/>
        <v>104.69440152771008</v>
      </c>
      <c r="F7">
        <v>100</v>
      </c>
      <c r="G7" s="2">
        <f t="shared" si="0"/>
        <v>104.69440152771013</v>
      </c>
      <c r="I7" s="2">
        <v>100</v>
      </c>
      <c r="J7" s="2">
        <f t="shared" si="3"/>
        <v>104.69440152771013</v>
      </c>
      <c r="M7" s="2">
        <f t="shared" si="1"/>
        <v>104.69440152771013</v>
      </c>
      <c r="N7" s="2">
        <f t="shared" si="4"/>
        <v>104.69440152771013</v>
      </c>
    </row>
    <row r="8" spans="1:14" x14ac:dyDescent="0.3">
      <c r="A8" s="1">
        <v>41061</v>
      </c>
      <c r="B8" s="2">
        <v>104.1881963875334</v>
      </c>
      <c r="D8" s="2">
        <f t="shared" si="2"/>
        <v>104.18819638753337</v>
      </c>
      <c r="F8">
        <v>100</v>
      </c>
      <c r="G8" s="2">
        <f t="shared" si="0"/>
        <v>104.18819638753341</v>
      </c>
      <c r="I8" s="2">
        <v>100</v>
      </c>
      <c r="J8" s="2">
        <f t="shared" si="3"/>
        <v>104.18819638753341</v>
      </c>
      <c r="M8" s="2">
        <f t="shared" si="1"/>
        <v>104.18819638753341</v>
      </c>
      <c r="N8" s="2">
        <f t="shared" si="4"/>
        <v>104.18819638753341</v>
      </c>
    </row>
    <row r="9" spans="1:14" x14ac:dyDescent="0.3">
      <c r="A9" s="1">
        <v>41091</v>
      </c>
      <c r="B9" s="2">
        <v>105.34831396979543</v>
      </c>
      <c r="D9" s="2">
        <f t="shared" si="2"/>
        <v>105.34831396979538</v>
      </c>
      <c r="F9">
        <v>100</v>
      </c>
      <c r="G9" s="2">
        <f t="shared" si="0"/>
        <v>105.34831396979543</v>
      </c>
      <c r="I9" s="2">
        <v>100</v>
      </c>
      <c r="J9" s="2">
        <f t="shared" si="3"/>
        <v>105.34831396979543</v>
      </c>
      <c r="M9" s="2">
        <f t="shared" si="1"/>
        <v>105.34831396979543</v>
      </c>
      <c r="N9" s="2">
        <f t="shared" si="4"/>
        <v>105.34831396979543</v>
      </c>
    </row>
    <row r="10" spans="1:14" x14ac:dyDescent="0.3">
      <c r="A10" s="1">
        <v>41122</v>
      </c>
      <c r="B10" s="2">
        <v>107.84278753233666</v>
      </c>
      <c r="D10" s="2">
        <f t="shared" si="2"/>
        <v>107.8427875323366</v>
      </c>
      <c r="F10">
        <v>100</v>
      </c>
      <c r="G10" s="2">
        <f t="shared" si="0"/>
        <v>107.84278753233664</v>
      </c>
      <c r="I10" s="2">
        <v>100</v>
      </c>
      <c r="J10" s="2">
        <f t="shared" si="3"/>
        <v>107.84278753233664</v>
      </c>
      <c r="M10" s="2">
        <f t="shared" si="1"/>
        <v>107.84278753233664</v>
      </c>
      <c r="N10" s="2">
        <f t="shared" si="4"/>
        <v>107.84278753233664</v>
      </c>
    </row>
    <row r="11" spans="1:14" x14ac:dyDescent="0.3">
      <c r="A11" s="1">
        <v>41153</v>
      </c>
      <c r="B11" s="2">
        <v>107.77744322890614</v>
      </c>
      <c r="D11" s="2">
        <f t="shared" si="2"/>
        <v>107.77744322890608</v>
      </c>
      <c r="F11">
        <v>100</v>
      </c>
      <c r="G11" s="2">
        <f t="shared" si="0"/>
        <v>107.77744322890615</v>
      </c>
      <c r="I11" s="2">
        <v>100</v>
      </c>
      <c r="J11" s="2">
        <f t="shared" si="3"/>
        <v>107.77744322890615</v>
      </c>
      <c r="M11" s="2">
        <f t="shared" si="1"/>
        <v>107.77744322890615</v>
      </c>
      <c r="N11" s="2">
        <f t="shared" si="4"/>
        <v>107.77744322890615</v>
      </c>
    </row>
    <row r="12" spans="1:14" x14ac:dyDescent="0.3">
      <c r="A12" s="1">
        <v>41183</v>
      </c>
      <c r="B12" s="2">
        <v>106.52950545974848</v>
      </c>
      <c r="D12" s="2">
        <f t="shared" si="2"/>
        <v>106.52950545974842</v>
      </c>
      <c r="F12">
        <v>100</v>
      </c>
      <c r="G12" s="2">
        <f t="shared" si="0"/>
        <v>106.52950545974849</v>
      </c>
      <c r="I12" s="2">
        <v>100</v>
      </c>
      <c r="J12" s="2">
        <f t="shared" si="3"/>
        <v>106.52950545974849</v>
      </c>
      <c r="M12" s="2">
        <f t="shared" si="1"/>
        <v>106.52950545974849</v>
      </c>
      <c r="N12" s="2">
        <f t="shared" si="4"/>
        <v>106.52950545974849</v>
      </c>
    </row>
    <row r="13" spans="1:14" x14ac:dyDescent="0.3">
      <c r="A13" s="1">
        <v>41214</v>
      </c>
      <c r="B13" s="2">
        <v>105.21033627937135</v>
      </c>
      <c r="D13" s="2">
        <f t="shared" si="2"/>
        <v>105.21033627937129</v>
      </c>
      <c r="F13">
        <v>100</v>
      </c>
      <c r="G13" s="2">
        <f t="shared" si="0"/>
        <v>105.21033627937135</v>
      </c>
      <c r="I13" s="2">
        <v>100</v>
      </c>
      <c r="J13" s="2">
        <f t="shared" si="3"/>
        <v>105.21033627937135</v>
      </c>
      <c r="M13" s="2">
        <f t="shared" si="1"/>
        <v>105.21033627937135</v>
      </c>
      <c r="N13" s="2">
        <f t="shared" si="4"/>
        <v>105.21033627937135</v>
      </c>
    </row>
    <row r="14" spans="1:14" x14ac:dyDescent="0.3">
      <c r="A14" s="1">
        <v>41244</v>
      </c>
      <c r="B14" s="2">
        <v>107.21757071861597</v>
      </c>
      <c r="D14" s="2">
        <f t="shared" si="2"/>
        <v>107.2175707186159</v>
      </c>
      <c r="F14">
        <v>100</v>
      </c>
      <c r="G14" s="2">
        <f t="shared" si="0"/>
        <v>107.21757071861597</v>
      </c>
      <c r="I14" s="2">
        <v>100</v>
      </c>
      <c r="J14" s="2">
        <f t="shared" si="3"/>
        <v>107.21757071861597</v>
      </c>
      <c r="M14" s="2">
        <f t="shared" si="1"/>
        <v>107.21757071861597</v>
      </c>
      <c r="N14" s="2">
        <f t="shared" si="4"/>
        <v>107.21757071861597</v>
      </c>
    </row>
    <row r="15" spans="1:14" x14ac:dyDescent="0.3">
      <c r="A15" s="1">
        <v>41275</v>
      </c>
      <c r="B15" s="2">
        <v>107.24800525387967</v>
      </c>
      <c r="D15" s="2">
        <f t="shared" si="2"/>
        <v>107.24800525387961</v>
      </c>
      <c r="F15">
        <v>100</v>
      </c>
      <c r="G15" s="2">
        <f t="shared" si="0"/>
        <v>107.24800525387967</v>
      </c>
      <c r="I15" s="2">
        <v>107.21757071861597</v>
      </c>
      <c r="J15" s="2">
        <f t="shared" si="3"/>
        <v>100.02838577208915</v>
      </c>
      <c r="M15" s="2">
        <f t="shared" si="1"/>
        <v>107.24800525387967</v>
      </c>
      <c r="N15" s="2">
        <f>B15/B14*100</f>
        <v>100.02838577208915</v>
      </c>
    </row>
    <row r="16" spans="1:14" x14ac:dyDescent="0.3">
      <c r="A16" s="1">
        <v>41306</v>
      </c>
      <c r="B16" s="2">
        <v>109.26185135715197</v>
      </c>
      <c r="C16" s="2"/>
      <c r="D16" s="2">
        <f t="shared" si="2"/>
        <v>101.87774690867684</v>
      </c>
      <c r="F16">
        <v>107.24800525387967</v>
      </c>
      <c r="G16" s="2">
        <f t="shared" si="0"/>
        <v>101.87774690867684</v>
      </c>
      <c r="I16" s="2">
        <v>107.24800525387967</v>
      </c>
      <c r="J16" s="2">
        <f t="shared" si="3"/>
        <v>101.87774690867684</v>
      </c>
      <c r="M16" s="2">
        <f t="shared" ref="M16:M27" si="5">(B16/$B$15)*100</f>
        <v>101.87774690867684</v>
      </c>
      <c r="N16" s="2">
        <f>B16/B$15*100</f>
        <v>101.87774690867684</v>
      </c>
    </row>
    <row r="17" spans="1:14" x14ac:dyDescent="0.3">
      <c r="A17" s="1">
        <v>41334</v>
      </c>
      <c r="B17" s="2">
        <v>107.6295643763155</v>
      </c>
      <c r="D17" s="2">
        <f>IF(MONTH(A17)=2, (B17/B16)*100, (B17/B16)*D16)</f>
        <v>100.35577269855285</v>
      </c>
      <c r="F17">
        <v>107.24800525387967</v>
      </c>
      <c r="G17" s="2">
        <f t="shared" si="0"/>
        <v>100.35577269855284</v>
      </c>
      <c r="I17" s="2">
        <v>107.24800525387967</v>
      </c>
      <c r="J17" s="2">
        <f t="shared" si="3"/>
        <v>100.35577269855284</v>
      </c>
      <c r="M17" s="2">
        <f t="shared" si="5"/>
        <v>100.35577269855284</v>
      </c>
      <c r="N17" s="2">
        <f t="shared" ref="N17:N26" si="6">B17/B$15*100</f>
        <v>100.35577269855284</v>
      </c>
    </row>
    <row r="18" spans="1:14" x14ac:dyDescent="0.3">
      <c r="A18" s="1">
        <v>41365</v>
      </c>
      <c r="B18" s="2">
        <v>109.21619787485969</v>
      </c>
      <c r="D18" s="2">
        <f t="shared" ref="D18:D38" si="7">IF(MONTH(A18)=2, (B18/B17)*100, (B18/B17)*D17)</f>
        <v>101.83517876749397</v>
      </c>
      <c r="F18">
        <v>107.24800525387967</v>
      </c>
      <c r="G18" s="2">
        <f t="shared" si="0"/>
        <v>101.83517876749397</v>
      </c>
      <c r="I18" s="2">
        <v>107.24800525387967</v>
      </c>
      <c r="J18" s="2">
        <f t="shared" si="3"/>
        <v>101.83517876749397</v>
      </c>
      <c r="M18" s="2">
        <f t="shared" si="5"/>
        <v>101.83517876749397</v>
      </c>
      <c r="N18" s="2">
        <f t="shared" si="6"/>
        <v>101.83517876749397</v>
      </c>
    </row>
    <row r="19" spans="1:14" x14ac:dyDescent="0.3">
      <c r="A19" s="1">
        <v>41395</v>
      </c>
      <c r="B19" s="2">
        <v>111.93754329199805</v>
      </c>
      <c r="D19" s="2">
        <f t="shared" si="7"/>
        <v>104.37261096559999</v>
      </c>
      <c r="F19">
        <v>107.24800525387967</v>
      </c>
      <c r="G19" s="2">
        <f t="shared" si="0"/>
        <v>104.37261096559997</v>
      </c>
      <c r="I19" s="2">
        <v>107.24800525387967</v>
      </c>
      <c r="J19" s="2">
        <f t="shared" si="3"/>
        <v>104.37261096559997</v>
      </c>
      <c r="M19" s="2">
        <f t="shared" si="5"/>
        <v>104.37261096559997</v>
      </c>
      <c r="N19" s="2">
        <f t="shared" si="6"/>
        <v>104.37261096559997</v>
      </c>
    </row>
    <row r="20" spans="1:14" x14ac:dyDescent="0.3">
      <c r="A20" s="1">
        <v>41426</v>
      </c>
      <c r="B20" s="2">
        <v>110.55800306144381</v>
      </c>
      <c r="D20" s="2">
        <f t="shared" si="7"/>
        <v>103.08630244425402</v>
      </c>
      <c r="F20">
        <v>107.24800525387967</v>
      </c>
      <c r="G20" s="2">
        <f t="shared" si="0"/>
        <v>103.086302444254</v>
      </c>
      <c r="I20" s="2">
        <v>107.24800525387967</v>
      </c>
      <c r="J20" s="2">
        <f t="shared" si="3"/>
        <v>103.086302444254</v>
      </c>
      <c r="M20" s="2">
        <f t="shared" si="5"/>
        <v>103.086302444254</v>
      </c>
      <c r="N20" s="2">
        <f t="shared" si="6"/>
        <v>103.086302444254</v>
      </c>
    </row>
    <row r="21" spans="1:14" x14ac:dyDescent="0.3">
      <c r="A21" s="1">
        <v>41456</v>
      </c>
      <c r="B21" s="2">
        <v>107.06385100309006</v>
      </c>
      <c r="D21" s="2">
        <f t="shared" si="7"/>
        <v>99.828291211241037</v>
      </c>
      <c r="F21">
        <v>107.24800525387967</v>
      </c>
      <c r="G21" s="2">
        <f t="shared" si="0"/>
        <v>99.828291211241009</v>
      </c>
      <c r="I21" s="2">
        <v>107.24800525387967</v>
      </c>
      <c r="J21" s="2">
        <f t="shared" si="3"/>
        <v>99.828291211241009</v>
      </c>
      <c r="M21" s="2">
        <f t="shared" si="5"/>
        <v>99.828291211241009</v>
      </c>
      <c r="N21" s="2">
        <f t="shared" si="6"/>
        <v>99.828291211241009</v>
      </c>
    </row>
    <row r="22" spans="1:14" x14ac:dyDescent="0.3">
      <c r="A22" s="1">
        <v>41487</v>
      </c>
      <c r="B22" s="2">
        <v>105.51211116922885</v>
      </c>
      <c r="D22" s="2">
        <f t="shared" si="7"/>
        <v>98.381420632913816</v>
      </c>
      <c r="F22">
        <v>107.24800525387967</v>
      </c>
      <c r="G22" s="2">
        <f t="shared" si="0"/>
        <v>98.381420632913802</v>
      </c>
      <c r="I22" s="2">
        <v>107.24800525387967</v>
      </c>
      <c r="J22" s="2">
        <f t="shared" si="3"/>
        <v>98.381420632913802</v>
      </c>
      <c r="M22" s="2">
        <f t="shared" si="5"/>
        <v>98.381420632913802</v>
      </c>
      <c r="N22" s="2">
        <f t="shared" si="6"/>
        <v>98.381420632913802</v>
      </c>
    </row>
    <row r="23" spans="1:14" x14ac:dyDescent="0.3">
      <c r="A23" s="1">
        <v>41518</v>
      </c>
      <c r="B23" s="2">
        <v>108.70922383822783</v>
      </c>
      <c r="D23" s="2">
        <f t="shared" si="7"/>
        <v>101.36246691105271</v>
      </c>
      <c r="F23">
        <v>107.24800525387967</v>
      </c>
      <c r="G23" s="2">
        <f t="shared" si="0"/>
        <v>101.36246691105268</v>
      </c>
      <c r="I23" s="2">
        <v>107.24800525387967</v>
      </c>
      <c r="J23" s="2">
        <f t="shared" si="3"/>
        <v>101.36246691105268</v>
      </c>
      <c r="M23" s="2">
        <f t="shared" si="5"/>
        <v>101.36246691105268</v>
      </c>
      <c r="N23" s="2">
        <f t="shared" si="6"/>
        <v>101.36246691105268</v>
      </c>
    </row>
    <row r="24" spans="1:14" x14ac:dyDescent="0.3">
      <c r="A24" s="1">
        <v>41548</v>
      </c>
      <c r="B24" s="2">
        <v>109.19154027071269</v>
      </c>
      <c r="D24" s="2">
        <f t="shared" si="7"/>
        <v>101.8121875667825</v>
      </c>
      <c r="F24">
        <v>107.24800525387967</v>
      </c>
      <c r="G24" s="2">
        <f t="shared" si="0"/>
        <v>101.81218756678247</v>
      </c>
      <c r="I24" s="2">
        <v>107.24800525387967</v>
      </c>
      <c r="J24" s="2">
        <f t="shared" si="3"/>
        <v>101.81218756678247</v>
      </c>
      <c r="M24" s="2">
        <f t="shared" si="5"/>
        <v>101.81218756678247</v>
      </c>
      <c r="N24" s="2">
        <f t="shared" si="6"/>
        <v>101.81218756678247</v>
      </c>
    </row>
    <row r="25" spans="1:14" x14ac:dyDescent="0.3">
      <c r="A25" s="1">
        <v>41579</v>
      </c>
      <c r="B25" s="2">
        <v>111.40072190169478</v>
      </c>
      <c r="D25" s="2">
        <f t="shared" si="7"/>
        <v>103.87206889115069</v>
      </c>
      <c r="F25">
        <v>107.24800525387967</v>
      </c>
      <c r="G25" s="2">
        <f t="shared" si="0"/>
        <v>103.87206889115068</v>
      </c>
      <c r="I25" s="2">
        <v>107.24800525387967</v>
      </c>
      <c r="J25" s="2">
        <f t="shared" si="3"/>
        <v>103.87206889115068</v>
      </c>
      <c r="M25" s="2">
        <f t="shared" si="5"/>
        <v>103.87206889115068</v>
      </c>
      <c r="N25" s="2">
        <f t="shared" si="6"/>
        <v>103.87206889115068</v>
      </c>
    </row>
    <row r="26" spans="1:14" x14ac:dyDescent="0.3">
      <c r="A26" s="1">
        <v>41609</v>
      </c>
      <c r="B26" s="2">
        <v>115.4552772617683</v>
      </c>
      <c r="D26" s="2">
        <f t="shared" si="7"/>
        <v>107.65261040376483</v>
      </c>
      <c r="F26">
        <v>107.24800525387967</v>
      </c>
      <c r="G26" s="2">
        <f t="shared" si="0"/>
        <v>107.65261040376481</v>
      </c>
      <c r="I26" s="2">
        <v>107.24800525387967</v>
      </c>
      <c r="J26" s="2">
        <f t="shared" si="3"/>
        <v>107.65261040376481</v>
      </c>
      <c r="M26" s="2">
        <f t="shared" si="5"/>
        <v>107.65261040376481</v>
      </c>
      <c r="N26" s="2">
        <f t="shared" si="6"/>
        <v>107.65261040376481</v>
      </c>
    </row>
    <row r="27" spans="1:14" x14ac:dyDescent="0.3">
      <c r="A27" s="1">
        <v>41640</v>
      </c>
      <c r="B27" s="2">
        <v>118.5484100486799</v>
      </c>
      <c r="D27" s="2">
        <f t="shared" si="7"/>
        <v>110.5367039396674</v>
      </c>
      <c r="F27">
        <v>107.24800525387967</v>
      </c>
      <c r="G27" s="2">
        <f t="shared" si="0"/>
        <v>110.53670393966739</v>
      </c>
      <c r="I27" s="2">
        <v>115.4552772617683</v>
      </c>
      <c r="J27" s="2">
        <f t="shared" si="3"/>
        <v>102.67907440895804</v>
      </c>
      <c r="M27" s="2">
        <f t="shared" si="5"/>
        <v>110.53670393966739</v>
      </c>
      <c r="N27" s="2">
        <f>B27/B26*100</f>
        <v>102.67907440895804</v>
      </c>
    </row>
    <row r="28" spans="1:14" x14ac:dyDescent="0.3">
      <c r="A28" s="1">
        <v>41671</v>
      </c>
      <c r="B28" s="2">
        <v>117.60049244553811</v>
      </c>
      <c r="D28" s="2">
        <f t="shared" si="7"/>
        <v>99.200396190254651</v>
      </c>
      <c r="F28">
        <v>118.5484100486799</v>
      </c>
      <c r="G28" s="2">
        <f t="shared" si="0"/>
        <v>99.200396190254651</v>
      </c>
      <c r="I28" s="2">
        <v>118.5484100486799</v>
      </c>
      <c r="J28" s="2">
        <f t="shared" si="3"/>
        <v>99.200396190254651</v>
      </c>
      <c r="M28" s="2">
        <f t="shared" ref="M28:M38" si="8">(B28/$B$27)*100</f>
        <v>99.200396190254651</v>
      </c>
      <c r="N28" s="2">
        <f>B28/$B$27*100</f>
        <v>99.200396190254651</v>
      </c>
    </row>
    <row r="29" spans="1:14" x14ac:dyDescent="0.3">
      <c r="A29" s="1">
        <v>41699</v>
      </c>
      <c r="B29" s="2">
        <v>117.31279260629194</v>
      </c>
      <c r="D29" s="2">
        <f t="shared" si="7"/>
        <v>98.957710658556636</v>
      </c>
      <c r="F29">
        <v>118.5484100486799</v>
      </c>
      <c r="G29" s="2">
        <f t="shared" si="0"/>
        <v>98.957710658556636</v>
      </c>
      <c r="I29" s="2">
        <v>118.5484100486799</v>
      </c>
      <c r="J29" s="2">
        <f t="shared" si="3"/>
        <v>98.957710658556636</v>
      </c>
      <c r="M29" s="2">
        <f t="shared" si="8"/>
        <v>98.957710658556636</v>
      </c>
      <c r="N29" s="2">
        <f t="shared" ref="N29:N38" si="9">B29/$B$27*100</f>
        <v>98.957710658556636</v>
      </c>
    </row>
    <row r="30" spans="1:14" x14ac:dyDescent="0.3">
      <c r="A30" s="1">
        <v>41730</v>
      </c>
      <c r="B30" s="2">
        <v>118.11932325689948</v>
      </c>
      <c r="D30" s="2">
        <f t="shared" si="7"/>
        <v>99.638049306942008</v>
      </c>
      <c r="F30">
        <v>118.5484100486799</v>
      </c>
      <c r="G30" s="2">
        <f t="shared" si="0"/>
        <v>99.638049306942008</v>
      </c>
      <c r="I30" s="2">
        <v>118.5484100486799</v>
      </c>
      <c r="J30" s="2">
        <f t="shared" si="3"/>
        <v>99.638049306942008</v>
      </c>
      <c r="M30" s="2">
        <f t="shared" si="8"/>
        <v>99.638049306942008</v>
      </c>
      <c r="N30" s="2">
        <f t="shared" si="9"/>
        <v>99.638049306942008</v>
      </c>
    </row>
    <row r="31" spans="1:14" x14ac:dyDescent="0.3">
      <c r="A31" s="1">
        <v>41760</v>
      </c>
      <c r="B31" s="2">
        <v>119.86746539192828</v>
      </c>
      <c r="D31" s="2">
        <f t="shared" si="7"/>
        <v>101.11267231901864</v>
      </c>
      <c r="F31">
        <v>118.5484100486799</v>
      </c>
      <c r="G31" s="2">
        <f t="shared" si="0"/>
        <v>101.11267231901864</v>
      </c>
      <c r="I31" s="2">
        <v>118.5484100486799</v>
      </c>
      <c r="J31" s="2">
        <f t="shared" si="3"/>
        <v>101.11267231901864</v>
      </c>
      <c r="M31" s="2">
        <f t="shared" si="8"/>
        <v>101.11267231901864</v>
      </c>
      <c r="N31" s="2">
        <f t="shared" si="9"/>
        <v>101.11267231901864</v>
      </c>
    </row>
    <row r="32" spans="1:14" x14ac:dyDescent="0.3">
      <c r="A32" s="1">
        <v>41791</v>
      </c>
      <c r="B32" s="2">
        <v>119.35566557009463</v>
      </c>
      <c r="D32" s="2">
        <f t="shared" si="7"/>
        <v>100.68095010391387</v>
      </c>
      <c r="F32">
        <v>118.5484100486799</v>
      </c>
      <c r="G32" s="2">
        <f t="shared" si="0"/>
        <v>100.68095010391387</v>
      </c>
      <c r="I32" s="2">
        <v>118.5484100486799</v>
      </c>
      <c r="J32" s="2">
        <f t="shared" si="3"/>
        <v>100.68095010391387</v>
      </c>
      <c r="M32" s="2">
        <f t="shared" si="8"/>
        <v>100.68095010391387</v>
      </c>
      <c r="N32" s="2">
        <f t="shared" si="9"/>
        <v>100.68095010391387</v>
      </c>
    </row>
    <row r="33" spans="1:14" x14ac:dyDescent="0.3">
      <c r="A33" s="1">
        <v>41821</v>
      </c>
      <c r="B33" s="2">
        <v>120.97690730423334</v>
      </c>
      <c r="D33" s="2">
        <f t="shared" si="7"/>
        <v>102.04852790059033</v>
      </c>
      <c r="F33">
        <v>118.5484100486799</v>
      </c>
      <c r="G33" s="2">
        <f t="shared" si="0"/>
        <v>102.04852790059033</v>
      </c>
      <c r="I33" s="2">
        <v>118.5484100486799</v>
      </c>
      <c r="J33" s="2">
        <f t="shared" si="3"/>
        <v>102.04852790059033</v>
      </c>
      <c r="M33" s="2">
        <f t="shared" si="8"/>
        <v>102.04852790059033</v>
      </c>
      <c r="N33" s="2">
        <f t="shared" si="9"/>
        <v>102.04852790059033</v>
      </c>
    </row>
    <row r="34" spans="1:14" x14ac:dyDescent="0.3">
      <c r="A34" s="1">
        <v>41852</v>
      </c>
      <c r="B34" s="2">
        <v>120.90163541111919</v>
      </c>
      <c r="D34" s="2">
        <f t="shared" si="7"/>
        <v>101.9850332547463</v>
      </c>
      <c r="F34">
        <v>118.5484100486799</v>
      </c>
      <c r="G34" s="2">
        <f t="shared" si="0"/>
        <v>101.98503325474628</v>
      </c>
      <c r="I34" s="2">
        <v>118.5484100486799</v>
      </c>
      <c r="J34" s="2">
        <f t="shared" si="3"/>
        <v>101.98503325474628</v>
      </c>
      <c r="M34" s="2">
        <f t="shared" si="8"/>
        <v>101.98503325474628</v>
      </c>
      <c r="N34" s="2">
        <f t="shared" si="9"/>
        <v>101.98503325474628</v>
      </c>
    </row>
    <row r="35" spans="1:14" x14ac:dyDescent="0.3">
      <c r="A35" s="1">
        <v>41883</v>
      </c>
      <c r="B35" s="2">
        <v>119.71241505362995</v>
      </c>
      <c r="D35" s="2">
        <f t="shared" si="7"/>
        <v>100.981881582783</v>
      </c>
      <c r="F35">
        <v>118.5484100486799</v>
      </c>
      <c r="G35" s="2">
        <f t="shared" si="0"/>
        <v>100.981881582783</v>
      </c>
      <c r="I35" s="2">
        <v>118.5484100486799</v>
      </c>
      <c r="J35" s="2">
        <f t="shared" si="3"/>
        <v>100.981881582783</v>
      </c>
      <c r="M35" s="2">
        <f t="shared" si="8"/>
        <v>100.981881582783</v>
      </c>
      <c r="N35" s="2">
        <f t="shared" si="9"/>
        <v>100.981881582783</v>
      </c>
    </row>
    <row r="36" spans="1:14" x14ac:dyDescent="0.3">
      <c r="A36" s="1">
        <v>41913</v>
      </c>
      <c r="B36" s="2">
        <v>120.40742112049166</v>
      </c>
      <c r="D36" s="2">
        <f t="shared" si="7"/>
        <v>101.56814509030396</v>
      </c>
      <c r="F36">
        <v>118.5484100486799</v>
      </c>
      <c r="G36" s="2">
        <f t="shared" si="0"/>
        <v>101.56814509030394</v>
      </c>
      <c r="I36" s="2">
        <v>118.5484100486799</v>
      </c>
      <c r="J36" s="2">
        <f t="shared" si="3"/>
        <v>101.56814509030394</v>
      </c>
      <c r="M36" s="2">
        <f t="shared" si="8"/>
        <v>101.56814509030394</v>
      </c>
      <c r="N36" s="2">
        <f t="shared" si="9"/>
        <v>101.56814509030394</v>
      </c>
    </row>
    <row r="37" spans="1:14" x14ac:dyDescent="0.3">
      <c r="A37" s="1">
        <v>41944</v>
      </c>
      <c r="B37" s="2">
        <v>122.74840032584632</v>
      </c>
      <c r="D37" s="2">
        <f t="shared" si="7"/>
        <v>103.5428482553598</v>
      </c>
      <c r="F37">
        <v>118.5484100486799</v>
      </c>
      <c r="G37" s="2">
        <f t="shared" si="0"/>
        <v>103.54284825535977</v>
      </c>
      <c r="I37" s="2">
        <v>118.5484100486799</v>
      </c>
      <c r="J37" s="2">
        <f t="shared" si="3"/>
        <v>103.54284825535977</v>
      </c>
      <c r="M37" s="2">
        <f t="shared" si="8"/>
        <v>103.54284825535977</v>
      </c>
      <c r="N37" s="2">
        <f t="shared" si="9"/>
        <v>103.54284825535977</v>
      </c>
    </row>
    <row r="38" spans="1:14" x14ac:dyDescent="0.3">
      <c r="A38" s="1">
        <v>41974</v>
      </c>
      <c r="B38" s="2">
        <v>123.30569779275351</v>
      </c>
      <c r="D38" s="2">
        <f t="shared" si="7"/>
        <v>104.01294942894647</v>
      </c>
      <c r="F38">
        <v>118.5484100486799</v>
      </c>
      <c r="G38" s="2">
        <f t="shared" si="0"/>
        <v>104.01294942894646</v>
      </c>
      <c r="I38" s="2">
        <v>118.5484100486799</v>
      </c>
      <c r="J38" s="2">
        <f t="shared" si="3"/>
        <v>104.01294942894646</v>
      </c>
      <c r="M38" s="2">
        <f t="shared" si="8"/>
        <v>104.01294942894646</v>
      </c>
      <c r="N38" s="2">
        <f t="shared" si="9"/>
        <v>104.01294942894646</v>
      </c>
    </row>
    <row r="39" spans="1:14" x14ac:dyDescent="0.3">
      <c r="F39" t="s">
        <v>45</v>
      </c>
    </row>
  </sheetData>
  <mergeCells count="3">
    <mergeCell ref="A1:B1"/>
    <mergeCell ref="F1:G1"/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186DE-E282-4C2F-A4D3-BFC5D0CC3F62}">
  <dimension ref="A1:N66"/>
  <sheetViews>
    <sheetView tabSelected="1" workbookViewId="0">
      <selection activeCell="K15" sqref="K15"/>
    </sheetView>
  </sheetViews>
  <sheetFormatPr defaultRowHeight="14.4" x14ac:dyDescent="0.3"/>
  <cols>
    <col min="1" max="1" width="10.5546875" bestFit="1" customWidth="1"/>
    <col min="10" max="10" width="10.5546875" bestFit="1" customWidth="1"/>
    <col min="11" max="11" width="16.44140625" bestFit="1" customWidth="1"/>
    <col min="19" max="19" width="16.44140625" bestFit="1" customWidth="1"/>
  </cols>
  <sheetData>
    <row r="1" spans="1:14" x14ac:dyDescent="0.3">
      <c r="A1" t="s">
        <v>97</v>
      </c>
      <c r="K1" t="s">
        <v>99</v>
      </c>
    </row>
    <row r="2" spans="1:14" x14ac:dyDescent="0.3">
      <c r="B2" t="s">
        <v>86</v>
      </c>
      <c r="C2" t="s">
        <v>86</v>
      </c>
      <c r="D2" t="s">
        <v>86</v>
      </c>
      <c r="E2" t="s">
        <v>86</v>
      </c>
      <c r="F2" t="s">
        <v>86</v>
      </c>
      <c r="G2" t="s">
        <v>86</v>
      </c>
      <c r="H2" t="s">
        <v>86</v>
      </c>
    </row>
    <row r="3" spans="1:14" x14ac:dyDescent="0.3">
      <c r="B3" t="s">
        <v>87</v>
      </c>
      <c r="C3" t="s">
        <v>87</v>
      </c>
      <c r="D3" t="s">
        <v>87</v>
      </c>
      <c r="E3" t="s">
        <v>88</v>
      </c>
      <c r="F3" t="s">
        <v>88</v>
      </c>
      <c r="G3" t="s">
        <v>89</v>
      </c>
      <c r="H3" t="s">
        <v>89</v>
      </c>
      <c r="L3" t="s">
        <v>86</v>
      </c>
      <c r="M3" t="s">
        <v>86</v>
      </c>
      <c r="N3" t="s">
        <v>86</v>
      </c>
    </row>
    <row r="4" spans="1:14" x14ac:dyDescent="0.3">
      <c r="B4" t="s">
        <v>90</v>
      </c>
      <c r="C4" t="s">
        <v>91</v>
      </c>
      <c r="D4" t="s">
        <v>92</v>
      </c>
      <c r="E4" t="s">
        <v>93</v>
      </c>
      <c r="F4" t="s">
        <v>94</v>
      </c>
      <c r="G4" t="s">
        <v>95</v>
      </c>
      <c r="H4" t="s">
        <v>96</v>
      </c>
      <c r="L4" t="s">
        <v>87</v>
      </c>
      <c r="M4" t="s">
        <v>88</v>
      </c>
      <c r="N4" t="s">
        <v>89</v>
      </c>
    </row>
    <row r="5" spans="1:14" x14ac:dyDescent="0.3">
      <c r="A5" s="1">
        <v>42736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K5" s="1">
        <v>42736</v>
      </c>
      <c r="L5">
        <f>B38</f>
        <v>100</v>
      </c>
      <c r="M5">
        <f t="shared" ref="M5:N5" si="0">C38</f>
        <v>100</v>
      </c>
      <c r="N5">
        <f t="shared" si="0"/>
        <v>100</v>
      </c>
    </row>
    <row r="6" spans="1:14" x14ac:dyDescent="0.3">
      <c r="A6" s="1">
        <v>42767</v>
      </c>
      <c r="B6">
        <v>100.39114570243601</v>
      </c>
      <c r="C6">
        <v>100.537227570006</v>
      </c>
      <c r="D6">
        <v>102.162713930156</v>
      </c>
      <c r="E6">
        <v>100.469181025205</v>
      </c>
      <c r="F6">
        <v>103.70426915783899</v>
      </c>
      <c r="G6">
        <v>101.209761521564</v>
      </c>
      <c r="H6">
        <v>100.399459368048</v>
      </c>
      <c r="K6" s="1">
        <v>42767</v>
      </c>
      <c r="L6">
        <f t="shared" ref="L6:L10" si="1">B39</f>
        <v>101.18232227203841</v>
      </c>
      <c r="M6">
        <f t="shared" ref="M6:M10" si="2">C39</f>
        <v>102.89549712468049</v>
      </c>
      <c r="N6">
        <f t="shared" ref="N6:N10" si="3">D39</f>
        <v>100.88057627169812</v>
      </c>
    </row>
    <row r="7" spans="1:14" x14ac:dyDescent="0.3">
      <c r="A7" s="1">
        <v>42795</v>
      </c>
      <c r="B7">
        <v>101.881773466025</v>
      </c>
      <c r="C7">
        <v>103.48012177385699</v>
      </c>
      <c r="D7">
        <v>103.179686309773</v>
      </c>
      <c r="E7">
        <v>101.995007120479</v>
      </c>
      <c r="F7">
        <v>101.689315221006</v>
      </c>
      <c r="G7">
        <v>101.70198827062001</v>
      </c>
      <c r="H7">
        <v>101.036619923643</v>
      </c>
      <c r="K7" s="1">
        <v>42795</v>
      </c>
      <c r="L7">
        <f t="shared" si="1"/>
        <v>102.58072298190069</v>
      </c>
      <c r="M7">
        <f t="shared" si="2"/>
        <v>101.76573819587425</v>
      </c>
      <c r="N7">
        <f t="shared" si="3"/>
        <v>101.4316823796606</v>
      </c>
    </row>
    <row r="8" spans="1:14" x14ac:dyDescent="0.3">
      <c r="A8" s="1">
        <v>43101</v>
      </c>
      <c r="B8">
        <v>100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  <c r="K8" s="1">
        <v>43101</v>
      </c>
      <c r="L8">
        <f t="shared" si="1"/>
        <v>100</v>
      </c>
      <c r="M8">
        <f t="shared" si="2"/>
        <v>100</v>
      </c>
      <c r="N8">
        <f t="shared" si="3"/>
        <v>100</v>
      </c>
    </row>
    <row r="9" spans="1:14" x14ac:dyDescent="0.3">
      <c r="A9" s="1">
        <v>43132</v>
      </c>
      <c r="B9">
        <v>100.94149900558</v>
      </c>
      <c r="C9">
        <v>100.932852394927</v>
      </c>
      <c r="D9">
        <v>99.159949435596999</v>
      </c>
      <c r="E9">
        <v>104.90335365545999</v>
      </c>
      <c r="F9">
        <v>100.01072913633099</v>
      </c>
      <c r="G9">
        <v>101.374459646593</v>
      </c>
      <c r="H9">
        <v>102.961457689509</v>
      </c>
      <c r="K9" s="1">
        <v>43132</v>
      </c>
      <c r="L9">
        <f t="shared" si="1"/>
        <v>100.08275514477488</v>
      </c>
      <c r="M9">
        <f t="shared" si="2"/>
        <v>101.1756397361236</v>
      </c>
      <c r="N9">
        <f t="shared" si="3"/>
        <v>102.03570883114133</v>
      </c>
    </row>
    <row r="10" spans="1:14" x14ac:dyDescent="0.3">
      <c r="A10" s="1">
        <v>43160</v>
      </c>
      <c r="B10">
        <v>98.700675783742</v>
      </c>
      <c r="C10">
        <v>102.909562437739</v>
      </c>
      <c r="D10">
        <v>100.72644142121</v>
      </c>
      <c r="E10">
        <v>105.66479675637</v>
      </c>
      <c r="F10">
        <v>102.231134570394</v>
      </c>
      <c r="G10">
        <v>101.734314374162</v>
      </c>
      <c r="H10">
        <v>104.319859516384</v>
      </c>
      <c r="K10" s="1">
        <v>43160</v>
      </c>
      <c r="L10">
        <f t="shared" si="1"/>
        <v>100.14369849667071</v>
      </c>
      <c r="M10">
        <f t="shared" si="2"/>
        <v>103.04867318610258</v>
      </c>
      <c r="N10">
        <f t="shared" si="3"/>
        <v>102.81162485008784</v>
      </c>
    </row>
    <row r="12" spans="1:14" x14ac:dyDescent="0.3">
      <c r="A12" t="s">
        <v>98</v>
      </c>
      <c r="K12" t="s">
        <v>101</v>
      </c>
    </row>
    <row r="13" spans="1:14" x14ac:dyDescent="0.3">
      <c r="B13" t="s">
        <v>86</v>
      </c>
      <c r="C13" t="s">
        <v>86</v>
      </c>
      <c r="D13" t="s">
        <v>86</v>
      </c>
      <c r="E13" t="s">
        <v>86</v>
      </c>
      <c r="F13" t="s">
        <v>86</v>
      </c>
      <c r="G13" t="s">
        <v>86</v>
      </c>
      <c r="H13" t="s">
        <v>86</v>
      </c>
    </row>
    <row r="14" spans="1:14" x14ac:dyDescent="0.3">
      <c r="B14" t="s">
        <v>87</v>
      </c>
      <c r="C14" t="s">
        <v>87</v>
      </c>
      <c r="D14" t="s">
        <v>87</v>
      </c>
      <c r="E14" t="s">
        <v>88</v>
      </c>
      <c r="F14" t="s">
        <v>88</v>
      </c>
      <c r="G14" t="s">
        <v>89</v>
      </c>
      <c r="H14" t="s">
        <v>89</v>
      </c>
      <c r="L14" t="s">
        <v>86</v>
      </c>
      <c r="M14" t="s">
        <v>86</v>
      </c>
      <c r="N14" t="s">
        <v>86</v>
      </c>
    </row>
    <row r="15" spans="1:14" x14ac:dyDescent="0.3">
      <c r="B15" t="s">
        <v>90</v>
      </c>
      <c r="C15" t="s">
        <v>91</v>
      </c>
      <c r="D15" t="s">
        <v>92</v>
      </c>
      <c r="E15" t="s">
        <v>93</v>
      </c>
      <c r="F15" t="s">
        <v>94</v>
      </c>
      <c r="G15" t="s">
        <v>95</v>
      </c>
      <c r="H15" t="s">
        <v>96</v>
      </c>
      <c r="L15" t="s">
        <v>87</v>
      </c>
      <c r="M15" t="s">
        <v>88</v>
      </c>
      <c r="N15" t="s">
        <v>89</v>
      </c>
    </row>
    <row r="16" spans="1:14" x14ac:dyDescent="0.3">
      <c r="A16" s="1">
        <v>42736</v>
      </c>
      <c r="B16">
        <v>12</v>
      </c>
      <c r="C16">
        <v>2</v>
      </c>
      <c r="D16">
        <v>11</v>
      </c>
      <c r="E16">
        <v>5</v>
      </c>
      <c r="F16">
        <v>15</v>
      </c>
      <c r="G16">
        <v>19</v>
      </c>
      <c r="H16">
        <v>13</v>
      </c>
      <c r="K16" s="1">
        <v>42736</v>
      </c>
      <c r="L16">
        <f>SUM($B16:$D16)</f>
        <v>25</v>
      </c>
      <c r="M16">
        <f>SUM($E16:$F16)</f>
        <v>20</v>
      </c>
      <c r="N16">
        <f>SUM($G16:$H16)</f>
        <v>32</v>
      </c>
    </row>
    <row r="17" spans="1:14" x14ac:dyDescent="0.3">
      <c r="A17" s="1">
        <v>42767</v>
      </c>
      <c r="B17">
        <v>12</v>
      </c>
      <c r="C17">
        <v>2</v>
      </c>
      <c r="D17">
        <v>11</v>
      </c>
      <c r="E17">
        <v>5</v>
      </c>
      <c r="F17">
        <v>15</v>
      </c>
      <c r="G17">
        <v>19</v>
      </c>
      <c r="H17">
        <v>13</v>
      </c>
      <c r="K17" s="1">
        <v>42767</v>
      </c>
      <c r="L17">
        <f t="shared" ref="L17:L21" si="4">SUM($B17:$D17)</f>
        <v>25</v>
      </c>
      <c r="M17">
        <f t="shared" ref="M17:M21" si="5">SUM($E17:$F17)</f>
        <v>20</v>
      </c>
      <c r="N17">
        <f t="shared" ref="N17:N21" si="6">SUM($G17:$H17)</f>
        <v>32</v>
      </c>
    </row>
    <row r="18" spans="1:14" x14ac:dyDescent="0.3">
      <c r="A18" s="1">
        <v>42795</v>
      </c>
      <c r="B18">
        <v>12</v>
      </c>
      <c r="C18">
        <v>2</v>
      </c>
      <c r="D18">
        <v>11</v>
      </c>
      <c r="E18">
        <v>5</v>
      </c>
      <c r="F18">
        <v>15</v>
      </c>
      <c r="G18">
        <v>19</v>
      </c>
      <c r="H18">
        <v>13</v>
      </c>
      <c r="K18" s="1">
        <v>42795</v>
      </c>
      <c r="L18">
        <f t="shared" si="4"/>
        <v>25</v>
      </c>
      <c r="M18">
        <f t="shared" si="5"/>
        <v>20</v>
      </c>
      <c r="N18">
        <f t="shared" si="6"/>
        <v>32</v>
      </c>
    </row>
    <row r="19" spans="1:14" x14ac:dyDescent="0.3">
      <c r="A19" s="1">
        <v>43101</v>
      </c>
      <c r="B19">
        <v>11</v>
      </c>
      <c r="C19">
        <v>3</v>
      </c>
      <c r="D19">
        <v>13</v>
      </c>
      <c r="E19">
        <v>5</v>
      </c>
      <c r="F19">
        <v>16</v>
      </c>
      <c r="G19">
        <v>21</v>
      </c>
      <c r="H19">
        <v>15</v>
      </c>
      <c r="K19" s="1">
        <v>43101</v>
      </c>
      <c r="L19">
        <f t="shared" si="4"/>
        <v>27</v>
      </c>
      <c r="M19">
        <f t="shared" si="5"/>
        <v>21</v>
      </c>
      <c r="N19">
        <f t="shared" si="6"/>
        <v>36</v>
      </c>
    </row>
    <row r="20" spans="1:14" x14ac:dyDescent="0.3">
      <c r="A20" s="1">
        <v>43132</v>
      </c>
      <c r="B20">
        <v>11</v>
      </c>
      <c r="C20">
        <v>3</v>
      </c>
      <c r="D20">
        <v>13</v>
      </c>
      <c r="E20">
        <v>5</v>
      </c>
      <c r="F20">
        <v>16</v>
      </c>
      <c r="G20">
        <v>21</v>
      </c>
      <c r="H20">
        <v>15</v>
      </c>
      <c r="K20" s="1">
        <v>43132</v>
      </c>
      <c r="L20">
        <f t="shared" si="4"/>
        <v>27</v>
      </c>
      <c r="M20">
        <f t="shared" si="5"/>
        <v>21</v>
      </c>
      <c r="N20">
        <f t="shared" si="6"/>
        <v>36</v>
      </c>
    </row>
    <row r="21" spans="1:14" x14ac:dyDescent="0.3">
      <c r="A21" s="1">
        <v>43160</v>
      </c>
      <c r="B21">
        <v>11</v>
      </c>
      <c r="C21">
        <v>3</v>
      </c>
      <c r="D21">
        <v>13</v>
      </c>
      <c r="E21">
        <v>5</v>
      </c>
      <c r="F21">
        <v>16</v>
      </c>
      <c r="G21">
        <v>21</v>
      </c>
      <c r="H21">
        <v>15</v>
      </c>
      <c r="K21" s="1">
        <v>43160</v>
      </c>
      <c r="L21">
        <f t="shared" si="4"/>
        <v>27</v>
      </c>
      <c r="M21">
        <f t="shared" si="5"/>
        <v>21</v>
      </c>
      <c r="N21">
        <f t="shared" si="6"/>
        <v>36</v>
      </c>
    </row>
    <row r="23" spans="1:14" x14ac:dyDescent="0.3">
      <c r="A23" t="s">
        <v>102</v>
      </c>
      <c r="K23" t="s">
        <v>103</v>
      </c>
    </row>
    <row r="24" spans="1:14" x14ac:dyDescent="0.3">
      <c r="B24" t="s">
        <v>86</v>
      </c>
      <c r="C24" t="s">
        <v>86</v>
      </c>
      <c r="D24" t="s">
        <v>86</v>
      </c>
      <c r="E24" t="s">
        <v>86</v>
      </c>
      <c r="F24" t="s">
        <v>86</v>
      </c>
      <c r="G24" t="s">
        <v>86</v>
      </c>
      <c r="H24" t="s">
        <v>86</v>
      </c>
    </row>
    <row r="25" spans="1:14" x14ac:dyDescent="0.3">
      <c r="B25" t="s">
        <v>87</v>
      </c>
      <c r="C25" t="s">
        <v>87</v>
      </c>
      <c r="D25" t="s">
        <v>87</v>
      </c>
      <c r="E25" t="s">
        <v>88</v>
      </c>
      <c r="F25" t="s">
        <v>88</v>
      </c>
      <c r="G25" t="s">
        <v>89</v>
      </c>
      <c r="H25" t="s">
        <v>89</v>
      </c>
      <c r="L25" t="s">
        <v>86</v>
      </c>
      <c r="M25" t="s">
        <v>86</v>
      </c>
      <c r="N25" t="s">
        <v>86</v>
      </c>
    </row>
    <row r="26" spans="1:14" x14ac:dyDescent="0.3">
      <c r="B26" t="s">
        <v>90</v>
      </c>
      <c r="C26" t="s">
        <v>91</v>
      </c>
      <c r="D26" t="s">
        <v>92</v>
      </c>
      <c r="E26" t="s">
        <v>93</v>
      </c>
      <c r="F26" t="s">
        <v>94</v>
      </c>
      <c r="G26" t="s">
        <v>95</v>
      </c>
      <c r="H26" t="s">
        <v>96</v>
      </c>
      <c r="L26" t="s">
        <v>87</v>
      </c>
      <c r="M26" t="s">
        <v>88</v>
      </c>
      <c r="N26" t="s">
        <v>89</v>
      </c>
    </row>
    <row r="27" spans="1:14" x14ac:dyDescent="0.3">
      <c r="A27" s="1">
        <v>42736</v>
      </c>
      <c r="B27">
        <f>B16/SUM($B16:$D16)</f>
        <v>0.48</v>
      </c>
      <c r="C27">
        <f t="shared" ref="C27:D27" si="7">C16/SUM($B16:$D16)</f>
        <v>0.08</v>
      </c>
      <c r="D27">
        <f t="shared" si="7"/>
        <v>0.44</v>
      </c>
      <c r="E27">
        <f>E16/SUM($E16:$F16)</f>
        <v>0.25</v>
      </c>
      <c r="F27">
        <f>F16/SUM($E16:$F16)</f>
        <v>0.75</v>
      </c>
      <c r="G27">
        <f>G16/SUM($G16:$H16)</f>
        <v>0.59375</v>
      </c>
      <c r="H27">
        <f>H16/SUM($G16:$H16)</f>
        <v>0.40625</v>
      </c>
      <c r="K27" s="1">
        <v>42736</v>
      </c>
      <c r="L27">
        <f>L16/SUM($L16:$N16)</f>
        <v>0.32467532467532467</v>
      </c>
      <c r="M27">
        <f t="shared" ref="M27:N27" si="8">M16/SUM($L16:$N16)</f>
        <v>0.25974025974025972</v>
      </c>
      <c r="N27">
        <f t="shared" si="8"/>
        <v>0.41558441558441561</v>
      </c>
    </row>
    <row r="28" spans="1:14" x14ac:dyDescent="0.3">
      <c r="A28" s="1">
        <v>42767</v>
      </c>
      <c r="B28">
        <f t="shared" ref="B28:D32" si="9">B17/SUM($B17:$D17)</f>
        <v>0.48</v>
      </c>
      <c r="C28">
        <f t="shared" si="9"/>
        <v>0.08</v>
      </c>
      <c r="D28">
        <f t="shared" si="9"/>
        <v>0.44</v>
      </c>
      <c r="E28">
        <f t="shared" ref="E28:F28" si="10">E17/SUM($E17:$F17)</f>
        <v>0.25</v>
      </c>
      <c r="F28">
        <f t="shared" si="10"/>
        <v>0.75</v>
      </c>
      <c r="G28">
        <f t="shared" ref="G28:H28" si="11">G17/SUM($G17:$H17)</f>
        <v>0.59375</v>
      </c>
      <c r="H28">
        <f t="shared" si="11"/>
        <v>0.40625</v>
      </c>
      <c r="K28" s="1">
        <v>42767</v>
      </c>
      <c r="L28">
        <f t="shared" ref="L28:N28" si="12">L17/SUM($L17:$N17)</f>
        <v>0.32467532467532467</v>
      </c>
      <c r="M28">
        <f t="shared" si="12"/>
        <v>0.25974025974025972</v>
      </c>
      <c r="N28">
        <f t="shared" si="12"/>
        <v>0.41558441558441561</v>
      </c>
    </row>
    <row r="29" spans="1:14" x14ac:dyDescent="0.3">
      <c r="A29" s="1">
        <v>42795</v>
      </c>
      <c r="B29">
        <f t="shared" si="9"/>
        <v>0.48</v>
      </c>
      <c r="C29">
        <f t="shared" si="9"/>
        <v>0.08</v>
      </c>
      <c r="D29">
        <f t="shared" si="9"/>
        <v>0.44</v>
      </c>
      <c r="E29">
        <f t="shared" ref="E29:F29" si="13">E18/SUM($E18:$F18)</f>
        <v>0.25</v>
      </c>
      <c r="F29">
        <f t="shared" si="13"/>
        <v>0.75</v>
      </c>
      <c r="G29">
        <f t="shared" ref="G29:H29" si="14">G18/SUM($G18:$H18)</f>
        <v>0.59375</v>
      </c>
      <c r="H29">
        <f t="shared" si="14"/>
        <v>0.40625</v>
      </c>
      <c r="K29" s="1">
        <v>42795</v>
      </c>
      <c r="L29">
        <f t="shared" ref="L29:N29" si="15">L18/SUM($L18:$N18)</f>
        <v>0.32467532467532467</v>
      </c>
      <c r="M29">
        <f t="shared" si="15"/>
        <v>0.25974025974025972</v>
      </c>
      <c r="N29">
        <f t="shared" si="15"/>
        <v>0.41558441558441561</v>
      </c>
    </row>
    <row r="30" spans="1:14" x14ac:dyDescent="0.3">
      <c r="A30" s="1">
        <v>43101</v>
      </c>
      <c r="B30">
        <f t="shared" si="9"/>
        <v>0.40740740740740738</v>
      </c>
      <c r="C30">
        <f t="shared" si="9"/>
        <v>0.1111111111111111</v>
      </c>
      <c r="D30">
        <f t="shared" si="9"/>
        <v>0.48148148148148145</v>
      </c>
      <c r="E30">
        <f t="shared" ref="E30:F30" si="16">E19/SUM($E19:$F19)</f>
        <v>0.23809523809523808</v>
      </c>
      <c r="F30">
        <f t="shared" si="16"/>
        <v>0.76190476190476186</v>
      </c>
      <c r="G30">
        <f t="shared" ref="G30:H30" si="17">G19/SUM($G19:$H19)</f>
        <v>0.58333333333333337</v>
      </c>
      <c r="H30">
        <f t="shared" si="17"/>
        <v>0.41666666666666669</v>
      </c>
      <c r="K30" s="1">
        <v>43101</v>
      </c>
      <c r="L30">
        <f t="shared" ref="L30:N30" si="18">L19/SUM($L19:$N19)</f>
        <v>0.32142857142857145</v>
      </c>
      <c r="M30">
        <f t="shared" si="18"/>
        <v>0.25</v>
      </c>
      <c r="N30">
        <f t="shared" si="18"/>
        <v>0.42857142857142855</v>
      </c>
    </row>
    <row r="31" spans="1:14" x14ac:dyDescent="0.3">
      <c r="A31" s="1">
        <v>43132</v>
      </c>
      <c r="B31">
        <f t="shared" si="9"/>
        <v>0.40740740740740738</v>
      </c>
      <c r="C31">
        <f t="shared" si="9"/>
        <v>0.1111111111111111</v>
      </c>
      <c r="D31">
        <f t="shared" si="9"/>
        <v>0.48148148148148145</v>
      </c>
      <c r="E31">
        <f t="shared" ref="E31:F31" si="19">E20/SUM($E20:$F20)</f>
        <v>0.23809523809523808</v>
      </c>
      <c r="F31">
        <f t="shared" si="19"/>
        <v>0.76190476190476186</v>
      </c>
      <c r="G31">
        <f t="shared" ref="G31:H31" si="20">G20/SUM($G20:$H20)</f>
        <v>0.58333333333333337</v>
      </c>
      <c r="H31">
        <f t="shared" si="20"/>
        <v>0.41666666666666669</v>
      </c>
      <c r="K31" s="1">
        <v>43132</v>
      </c>
      <c r="L31">
        <f t="shared" ref="L31:N31" si="21">L20/SUM($L20:$N20)</f>
        <v>0.32142857142857145</v>
      </c>
      <c r="M31">
        <f t="shared" si="21"/>
        <v>0.25</v>
      </c>
      <c r="N31">
        <f t="shared" si="21"/>
        <v>0.42857142857142855</v>
      </c>
    </row>
    <row r="32" spans="1:14" x14ac:dyDescent="0.3">
      <c r="A32" s="1">
        <v>43160</v>
      </c>
      <c r="B32">
        <f t="shared" si="9"/>
        <v>0.40740740740740738</v>
      </c>
      <c r="C32">
        <f t="shared" si="9"/>
        <v>0.1111111111111111</v>
      </c>
      <c r="D32">
        <f t="shared" si="9"/>
        <v>0.48148148148148145</v>
      </c>
      <c r="E32">
        <f t="shared" ref="E32:F32" si="22">E21/SUM($E21:$F21)</f>
        <v>0.23809523809523808</v>
      </c>
      <c r="F32">
        <f t="shared" si="22"/>
        <v>0.76190476190476186</v>
      </c>
      <c r="G32">
        <f t="shared" ref="G32:H32" si="23">G21/SUM($G21:$H21)</f>
        <v>0.58333333333333337</v>
      </c>
      <c r="H32">
        <f t="shared" si="23"/>
        <v>0.41666666666666669</v>
      </c>
      <c r="K32" s="1">
        <v>43160</v>
      </c>
      <c r="L32">
        <f t="shared" ref="L32:N32" si="24">L21/SUM($L21:$N21)</f>
        <v>0.32142857142857145</v>
      </c>
      <c r="M32">
        <f t="shared" si="24"/>
        <v>0.25</v>
      </c>
      <c r="N32">
        <f t="shared" si="24"/>
        <v>0.42857142857142855</v>
      </c>
    </row>
    <row r="34" spans="1:12" x14ac:dyDescent="0.3">
      <c r="A34" t="s">
        <v>99</v>
      </c>
      <c r="K34" t="s">
        <v>104</v>
      </c>
    </row>
    <row r="36" spans="1:12" x14ac:dyDescent="0.3">
      <c r="B36" t="s">
        <v>86</v>
      </c>
      <c r="C36" t="s">
        <v>86</v>
      </c>
      <c r="D36" t="s">
        <v>86</v>
      </c>
    </row>
    <row r="37" spans="1:12" x14ac:dyDescent="0.3">
      <c r="B37" t="s">
        <v>87</v>
      </c>
      <c r="C37" t="s">
        <v>88</v>
      </c>
      <c r="D37" t="s">
        <v>89</v>
      </c>
      <c r="K37" s="1"/>
      <c r="L37" t="s">
        <v>86</v>
      </c>
    </row>
    <row r="38" spans="1:12" x14ac:dyDescent="0.3">
      <c r="A38" s="1">
        <v>42736</v>
      </c>
      <c r="B38">
        <f>SUMPRODUCT($B5:$D5,$B27:$D27)</f>
        <v>100</v>
      </c>
      <c r="C38">
        <f>SUMPRODUCT($E5:$F5,$E27:$F27)</f>
        <v>100</v>
      </c>
      <c r="D38">
        <f>SUMPRODUCT($G5:$H5,$G27:$H27)</f>
        <v>100</v>
      </c>
      <c r="K38" s="1">
        <v>42736</v>
      </c>
      <c r="L38">
        <f>SUMPRODUCT($L5:$N5,$L27:$N27)</f>
        <v>100</v>
      </c>
    </row>
    <row r="39" spans="1:12" x14ac:dyDescent="0.3">
      <c r="A39" s="1">
        <v>42767</v>
      </c>
      <c r="B39">
        <f t="shared" ref="B39:B43" si="25">SUMPRODUCT($B6:$D6,$B28:$D28)</f>
        <v>101.18232227203841</v>
      </c>
      <c r="C39">
        <f t="shared" ref="C39:C43" si="26">SUMPRODUCT($E6:$F6,$E28:$F28)</f>
        <v>102.89549712468049</v>
      </c>
      <c r="D39">
        <f t="shared" ref="D39:D43" si="27">SUMPRODUCT($G6:$H6,$G28:$H28)</f>
        <v>100.88057627169812</v>
      </c>
      <c r="K39" s="1">
        <v>42767</v>
      </c>
      <c r="L39">
        <f t="shared" ref="L39:L43" si="28">SUMPRODUCT($L6:$N6,$L28:$N28)</f>
        <v>101.50190181803779</v>
      </c>
    </row>
    <row r="40" spans="1:12" x14ac:dyDescent="0.3">
      <c r="A40" s="1">
        <v>42795</v>
      </c>
      <c r="B40">
        <f t="shared" si="25"/>
        <v>102.58072298190069</v>
      </c>
      <c r="C40">
        <f t="shared" si="26"/>
        <v>101.76573819587425</v>
      </c>
      <c r="D40">
        <f t="shared" si="27"/>
        <v>101.4316823796606</v>
      </c>
      <c r="K40" s="1">
        <v>42795</v>
      </c>
      <c r="L40">
        <f t="shared" si="28"/>
        <v>101.89151525472911</v>
      </c>
    </row>
    <row r="41" spans="1:12" x14ac:dyDescent="0.3">
      <c r="A41" s="1">
        <v>43101</v>
      </c>
      <c r="B41">
        <f t="shared" si="25"/>
        <v>100</v>
      </c>
      <c r="C41">
        <f t="shared" si="26"/>
        <v>100</v>
      </c>
      <c r="D41">
        <f t="shared" si="27"/>
        <v>100</v>
      </c>
      <c r="K41" s="1">
        <v>43101</v>
      </c>
      <c r="L41">
        <f t="shared" si="28"/>
        <v>100</v>
      </c>
    </row>
    <row r="42" spans="1:12" x14ac:dyDescent="0.3">
      <c r="A42" s="1">
        <v>43132</v>
      </c>
      <c r="B42">
        <f t="shared" si="25"/>
        <v>100.08275514477488</v>
      </c>
      <c r="C42">
        <f t="shared" si="26"/>
        <v>101.1756397361236</v>
      </c>
      <c r="D42">
        <f t="shared" si="27"/>
        <v>102.03570883114133</v>
      </c>
      <c r="K42" s="1">
        <v>43132</v>
      </c>
      <c r="L42">
        <f t="shared" si="28"/>
        <v>101.19295644391198</v>
      </c>
    </row>
    <row r="43" spans="1:12" x14ac:dyDescent="0.3">
      <c r="A43" s="1">
        <v>43160</v>
      </c>
      <c r="B43">
        <f t="shared" si="25"/>
        <v>100.14369849667071</v>
      </c>
      <c r="C43">
        <f t="shared" si="26"/>
        <v>103.04867318610258</v>
      </c>
      <c r="D43">
        <f t="shared" si="27"/>
        <v>102.81162485008784</v>
      </c>
      <c r="K43" s="1">
        <v>43160</v>
      </c>
      <c r="L43">
        <f t="shared" si="28"/>
        <v>102.01333917763603</v>
      </c>
    </row>
    <row r="46" spans="1:12" x14ac:dyDescent="0.3">
      <c r="A46" t="s">
        <v>100</v>
      </c>
    </row>
    <row r="47" spans="1:12" x14ac:dyDescent="0.3">
      <c r="B47" t="s">
        <v>86</v>
      </c>
      <c r="C47" t="s">
        <v>86</v>
      </c>
      <c r="D47" t="s">
        <v>86</v>
      </c>
      <c r="E47" t="s">
        <v>86</v>
      </c>
      <c r="F47" t="s">
        <v>86</v>
      </c>
      <c r="G47" t="s">
        <v>86</v>
      </c>
      <c r="H47" t="s">
        <v>86</v>
      </c>
    </row>
    <row r="48" spans="1:12" x14ac:dyDescent="0.3">
      <c r="B48" t="s">
        <v>87</v>
      </c>
      <c r="C48" t="s">
        <v>87</v>
      </c>
      <c r="D48" t="s">
        <v>87</v>
      </c>
      <c r="E48" t="s">
        <v>88</v>
      </c>
      <c r="F48" t="s">
        <v>88</v>
      </c>
      <c r="G48" t="s">
        <v>89</v>
      </c>
      <c r="H48" t="s">
        <v>89</v>
      </c>
    </row>
    <row r="49" spans="1:8" x14ac:dyDescent="0.3">
      <c r="B49" t="s">
        <v>90</v>
      </c>
      <c r="C49" t="s">
        <v>91</v>
      </c>
      <c r="D49" t="s">
        <v>92</v>
      </c>
      <c r="E49" t="s">
        <v>93</v>
      </c>
      <c r="F49" t="s">
        <v>94</v>
      </c>
      <c r="G49" t="s">
        <v>95</v>
      </c>
      <c r="H49" t="s">
        <v>96</v>
      </c>
    </row>
    <row r="50" spans="1:8" x14ac:dyDescent="0.3">
      <c r="A50" s="1">
        <v>42736</v>
      </c>
      <c r="B50">
        <f>B16/SUM($B16:$H16)</f>
        <v>0.15584415584415584</v>
      </c>
      <c r="C50">
        <f t="shared" ref="C50:H50" si="29">C16/SUM($B16:$H16)</f>
        <v>2.5974025974025976E-2</v>
      </c>
      <c r="D50">
        <f t="shared" si="29"/>
        <v>0.14285714285714285</v>
      </c>
      <c r="E50">
        <f t="shared" si="29"/>
        <v>6.4935064935064929E-2</v>
      </c>
      <c r="F50">
        <f t="shared" si="29"/>
        <v>0.19480519480519481</v>
      </c>
      <c r="G50">
        <f t="shared" si="29"/>
        <v>0.24675324675324675</v>
      </c>
      <c r="H50">
        <f t="shared" si="29"/>
        <v>0.16883116883116883</v>
      </c>
    </row>
    <row r="51" spans="1:8" x14ac:dyDescent="0.3">
      <c r="A51" s="1">
        <v>42767</v>
      </c>
      <c r="B51">
        <f t="shared" ref="B51:H51" si="30">B17/SUM($B17:$H17)</f>
        <v>0.15584415584415584</v>
      </c>
      <c r="C51">
        <f t="shared" si="30"/>
        <v>2.5974025974025976E-2</v>
      </c>
      <c r="D51">
        <f t="shared" si="30"/>
        <v>0.14285714285714285</v>
      </c>
      <c r="E51">
        <f t="shared" si="30"/>
        <v>6.4935064935064929E-2</v>
      </c>
      <c r="F51">
        <f t="shared" si="30"/>
        <v>0.19480519480519481</v>
      </c>
      <c r="G51">
        <f t="shared" si="30"/>
        <v>0.24675324675324675</v>
      </c>
      <c r="H51">
        <f t="shared" si="30"/>
        <v>0.16883116883116883</v>
      </c>
    </row>
    <row r="52" spans="1:8" x14ac:dyDescent="0.3">
      <c r="A52" s="1">
        <v>42795</v>
      </c>
      <c r="B52">
        <f t="shared" ref="B52:H52" si="31">B18/SUM($B18:$H18)</f>
        <v>0.15584415584415584</v>
      </c>
      <c r="C52">
        <f t="shared" si="31"/>
        <v>2.5974025974025976E-2</v>
      </c>
      <c r="D52">
        <f t="shared" si="31"/>
        <v>0.14285714285714285</v>
      </c>
      <c r="E52">
        <f t="shared" si="31"/>
        <v>6.4935064935064929E-2</v>
      </c>
      <c r="F52">
        <f t="shared" si="31"/>
        <v>0.19480519480519481</v>
      </c>
      <c r="G52">
        <f t="shared" si="31"/>
        <v>0.24675324675324675</v>
      </c>
      <c r="H52">
        <f t="shared" si="31"/>
        <v>0.16883116883116883</v>
      </c>
    </row>
    <row r="53" spans="1:8" x14ac:dyDescent="0.3">
      <c r="A53" s="1">
        <v>43101</v>
      </c>
      <c r="B53">
        <f t="shared" ref="B53:H53" si="32">B19/SUM($B19:$H19)</f>
        <v>0.13095238095238096</v>
      </c>
      <c r="C53">
        <f t="shared" si="32"/>
        <v>3.5714285714285712E-2</v>
      </c>
      <c r="D53">
        <f t="shared" si="32"/>
        <v>0.15476190476190477</v>
      </c>
      <c r="E53">
        <f t="shared" si="32"/>
        <v>5.9523809523809521E-2</v>
      </c>
      <c r="F53">
        <f t="shared" si="32"/>
        <v>0.19047619047619047</v>
      </c>
      <c r="G53">
        <f t="shared" si="32"/>
        <v>0.25</v>
      </c>
      <c r="H53">
        <f t="shared" si="32"/>
        <v>0.17857142857142858</v>
      </c>
    </row>
    <row r="54" spans="1:8" x14ac:dyDescent="0.3">
      <c r="A54" s="1">
        <v>43132</v>
      </c>
      <c r="B54">
        <f t="shared" ref="B54:H54" si="33">B20/SUM($B20:$H20)</f>
        <v>0.13095238095238096</v>
      </c>
      <c r="C54">
        <f t="shared" si="33"/>
        <v>3.5714285714285712E-2</v>
      </c>
      <c r="D54">
        <f t="shared" si="33"/>
        <v>0.15476190476190477</v>
      </c>
      <c r="E54">
        <f t="shared" si="33"/>
        <v>5.9523809523809521E-2</v>
      </c>
      <c r="F54">
        <f t="shared" si="33"/>
        <v>0.19047619047619047</v>
      </c>
      <c r="G54">
        <f t="shared" si="33"/>
        <v>0.25</v>
      </c>
      <c r="H54">
        <f t="shared" si="33"/>
        <v>0.17857142857142858</v>
      </c>
    </row>
    <row r="55" spans="1:8" x14ac:dyDescent="0.3">
      <c r="A55" s="1">
        <v>43160</v>
      </c>
      <c r="B55">
        <f t="shared" ref="B55:H55" si="34">B21/SUM($B21:$H21)</f>
        <v>0.13095238095238096</v>
      </c>
      <c r="C55">
        <f t="shared" si="34"/>
        <v>3.5714285714285712E-2</v>
      </c>
      <c r="D55">
        <f t="shared" si="34"/>
        <v>0.15476190476190477</v>
      </c>
      <c r="E55">
        <f t="shared" si="34"/>
        <v>5.9523809523809521E-2</v>
      </c>
      <c r="F55">
        <f t="shared" si="34"/>
        <v>0.19047619047619047</v>
      </c>
      <c r="G55">
        <f t="shared" si="34"/>
        <v>0.25</v>
      </c>
      <c r="H55">
        <f t="shared" si="34"/>
        <v>0.17857142857142858</v>
      </c>
    </row>
    <row r="57" spans="1:8" x14ac:dyDescent="0.3">
      <c r="A57" t="s">
        <v>104</v>
      </c>
    </row>
    <row r="60" spans="1:8" x14ac:dyDescent="0.3">
      <c r="B60" t="s">
        <v>86</v>
      </c>
    </row>
    <row r="61" spans="1:8" x14ac:dyDescent="0.3">
      <c r="A61" s="1">
        <v>42736</v>
      </c>
      <c r="B61">
        <f>SUMPRODUCT($B5:$H5,$B50:$H50)</f>
        <v>100</v>
      </c>
    </row>
    <row r="62" spans="1:8" x14ac:dyDescent="0.3">
      <c r="A62" s="1">
        <v>42767</v>
      </c>
      <c r="B62">
        <f t="shared" ref="B62:B66" si="35">SUMPRODUCT($B6:$H6,$B51:$H51)</f>
        <v>101.50190181803779</v>
      </c>
    </row>
    <row r="63" spans="1:8" x14ac:dyDescent="0.3">
      <c r="A63" s="1">
        <v>42795</v>
      </c>
      <c r="B63">
        <f t="shared" si="35"/>
        <v>101.89151525472911</v>
      </c>
    </row>
    <row r="64" spans="1:8" x14ac:dyDescent="0.3">
      <c r="A64" s="1">
        <v>43101</v>
      </c>
      <c r="B64">
        <f t="shared" si="35"/>
        <v>100</v>
      </c>
    </row>
    <row r="65" spans="1:2" x14ac:dyDescent="0.3">
      <c r="A65" s="1">
        <v>43132</v>
      </c>
      <c r="B65">
        <f t="shared" si="35"/>
        <v>101.19295644391197</v>
      </c>
    </row>
    <row r="66" spans="1:2" x14ac:dyDescent="0.3">
      <c r="A66" s="1">
        <v>43160</v>
      </c>
      <c r="B66">
        <f t="shared" si="35"/>
        <v>102.01333917763603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ADA8F-4886-4759-8061-00BDE3A90DEB}">
  <dimension ref="A1:AA77"/>
  <sheetViews>
    <sheetView topLeftCell="I31" workbookViewId="0">
      <selection activeCell="V47" sqref="V47"/>
    </sheetView>
  </sheetViews>
  <sheetFormatPr defaultRowHeight="14.4" x14ac:dyDescent="0.3"/>
  <cols>
    <col min="1" max="1" width="10.5546875" bestFit="1" customWidth="1"/>
    <col min="2" max="4" width="13.6640625" bestFit="1" customWidth="1"/>
    <col min="6" max="6" width="10.5546875" bestFit="1" customWidth="1"/>
    <col min="7" max="7" width="11.6640625" bestFit="1" customWidth="1"/>
    <col min="8" max="9" width="11.5546875" bestFit="1" customWidth="1"/>
    <col min="11" max="11" width="10.5546875" bestFit="1" customWidth="1"/>
    <col min="12" max="15" width="11.5546875" bestFit="1" customWidth="1"/>
    <col min="16" max="16" width="10.5546875" bestFit="1" customWidth="1"/>
    <col min="17" max="19" width="11.5546875" bestFit="1" customWidth="1"/>
    <col min="21" max="21" width="10.5546875" bestFit="1" customWidth="1"/>
    <col min="22" max="22" width="12" bestFit="1" customWidth="1"/>
    <col min="23" max="24" width="11.5546875" bestFit="1" customWidth="1"/>
    <col min="26" max="26" width="15.109375" bestFit="1" customWidth="1"/>
  </cols>
  <sheetData>
    <row r="1" spans="1:27" x14ac:dyDescent="0.3">
      <c r="A1" s="11" t="s">
        <v>62</v>
      </c>
      <c r="B1" s="11"/>
      <c r="C1" s="11"/>
      <c r="D1" s="11"/>
      <c r="F1" s="11" t="s">
        <v>18</v>
      </c>
      <c r="G1" s="11"/>
      <c r="H1" s="11"/>
      <c r="I1" s="11"/>
      <c r="K1" s="11" t="s">
        <v>19</v>
      </c>
      <c r="L1" s="11"/>
      <c r="M1" s="11"/>
      <c r="N1" s="11"/>
      <c r="P1" s="11" t="s">
        <v>20</v>
      </c>
      <c r="Q1" s="11"/>
      <c r="R1" s="11"/>
      <c r="S1" s="11"/>
      <c r="U1" s="11" t="s">
        <v>17</v>
      </c>
      <c r="V1" s="11"/>
      <c r="W1" s="11"/>
      <c r="X1" s="11"/>
      <c r="Z1" s="11" t="s">
        <v>44</v>
      </c>
      <c r="AA1" s="11"/>
    </row>
    <row r="2" spans="1:27" x14ac:dyDescent="0.3">
      <c r="A2" t="s">
        <v>0</v>
      </c>
      <c r="B2" t="s">
        <v>7</v>
      </c>
      <c r="C2" t="s">
        <v>8</v>
      </c>
      <c r="D2" t="s">
        <v>9</v>
      </c>
      <c r="F2" t="s">
        <v>0</v>
      </c>
      <c r="G2" t="s">
        <v>10</v>
      </c>
      <c r="H2" t="s">
        <v>11</v>
      </c>
      <c r="I2" t="s">
        <v>12</v>
      </c>
      <c r="K2" t="s">
        <v>0</v>
      </c>
      <c r="L2" t="s">
        <v>10</v>
      </c>
      <c r="M2" t="s">
        <v>11</v>
      </c>
      <c r="N2" t="s">
        <v>12</v>
      </c>
      <c r="P2" t="s">
        <v>0</v>
      </c>
      <c r="Q2" t="s">
        <v>10</v>
      </c>
      <c r="R2" t="s">
        <v>11</v>
      </c>
      <c r="S2" t="s">
        <v>12</v>
      </c>
      <c r="U2" t="s">
        <v>0</v>
      </c>
      <c r="V2" t="s">
        <v>10</v>
      </c>
      <c r="W2" t="s">
        <v>11</v>
      </c>
      <c r="X2" t="s">
        <v>12</v>
      </c>
      <c r="Z2" t="s">
        <v>0</v>
      </c>
      <c r="AA2" t="s">
        <v>1</v>
      </c>
    </row>
    <row r="3" spans="1:27" x14ac:dyDescent="0.3">
      <c r="A3" s="1">
        <v>40909</v>
      </c>
      <c r="B3" s="2">
        <v>100</v>
      </c>
      <c r="C3" s="2">
        <v>100</v>
      </c>
      <c r="D3" s="2">
        <v>100</v>
      </c>
      <c r="F3" s="1">
        <v>40909</v>
      </c>
      <c r="G3" s="2">
        <v>5.1869643840702269</v>
      </c>
      <c r="H3" s="2">
        <v>2.2634441786392445</v>
      </c>
      <c r="I3" s="2">
        <v>3.1452442192779433</v>
      </c>
      <c r="K3" s="1">
        <v>40909</v>
      </c>
      <c r="L3" s="2">
        <f>G3/SUM($G3:$I3)</f>
        <v>0.48953702908121471</v>
      </c>
      <c r="M3" s="2">
        <f t="shared" ref="M3:N3" si="0">H3/SUM($G3:$I3)</f>
        <v>0.21362007846152664</v>
      </c>
      <c r="N3" s="2">
        <f t="shared" si="0"/>
        <v>0.29684289245725864</v>
      </c>
      <c r="O3" s="2"/>
      <c r="P3" s="1">
        <v>40940</v>
      </c>
      <c r="Q3" s="2">
        <v>5.1869643840702269</v>
      </c>
      <c r="R3" s="2">
        <v>2.2634441786392445</v>
      </c>
      <c r="S3" s="2">
        <v>3.1452442192779433</v>
      </c>
      <c r="U3" s="1">
        <v>40940</v>
      </c>
      <c r="V3" s="2">
        <f>Q3/SUM($Q3:$S3)</f>
        <v>0.48953702908121471</v>
      </c>
      <c r="W3" s="2">
        <f t="shared" ref="W3:X3" si="1">R3/SUM($Q3:$S3)</f>
        <v>0.21362007846152664</v>
      </c>
      <c r="X3" s="2">
        <f t="shared" si="1"/>
        <v>0.29684289245725864</v>
      </c>
      <c r="Z3" s="1">
        <v>40909</v>
      </c>
      <c r="AA3">
        <f t="shared" ref="AA3:AA38" si="2">SUMPRODUCT(B3:D3,L3:N3)</f>
        <v>100</v>
      </c>
    </row>
    <row r="4" spans="1:27" x14ac:dyDescent="0.3">
      <c r="A4" s="1">
        <v>40940</v>
      </c>
      <c r="B4" s="2">
        <v>101.23955364257677</v>
      </c>
      <c r="C4" s="2">
        <v>96.605253238292264</v>
      </c>
      <c r="D4" s="2">
        <v>97.776838217456856</v>
      </c>
      <c r="F4" s="1">
        <v>40940</v>
      </c>
      <c r="G4" s="2">
        <v>5.1869643840702269</v>
      </c>
      <c r="H4" s="2">
        <v>2.2634441786392445</v>
      </c>
      <c r="I4" s="2">
        <v>3.1452442192779433</v>
      </c>
      <c r="K4" s="1">
        <v>40940</v>
      </c>
      <c r="L4" s="2">
        <f t="shared" ref="L4:L38" si="3">G4/SUM($G4:$I4)</f>
        <v>0.48953702908121471</v>
      </c>
      <c r="M4" s="2">
        <f t="shared" ref="M4:M38" si="4">H4/SUM($G4:$I4)</f>
        <v>0.21362007846152664</v>
      </c>
      <c r="N4" s="2">
        <f t="shared" ref="N4:N38" si="5">I4/SUM($G4:$I4)</f>
        <v>0.29684289245725864</v>
      </c>
      <c r="P4" s="1">
        <v>41306</v>
      </c>
      <c r="Q4" s="2">
        <v>6.7450058504568178</v>
      </c>
      <c r="R4" s="2">
        <v>1.8588606327114456</v>
      </c>
      <c r="S4" s="2">
        <v>3.9923695843716791</v>
      </c>
      <c r="U4" s="1">
        <v>41306</v>
      </c>
      <c r="V4" s="2">
        <f t="shared" ref="V4:V5" si="6">Q4/SUM($Q4:$S4)</f>
        <v>0.5354778851627322</v>
      </c>
      <c r="W4" s="2">
        <f t="shared" ref="W4:W5" si="7">R4/SUM($Q4:$S4)</f>
        <v>0.14757270527039934</v>
      </c>
      <c r="X4" s="2">
        <f t="shared" ref="X4:X5" si="8">S4/SUM($Q4:$S4)</f>
        <v>0.31694940956686862</v>
      </c>
      <c r="Z4" s="1">
        <v>40940</v>
      </c>
      <c r="AA4">
        <f>SUMPRODUCT(B4:D4,L4:N4)</f>
        <v>99.221691564050261</v>
      </c>
    </row>
    <row r="5" spans="1:27" x14ac:dyDescent="0.3">
      <c r="A5" s="1">
        <v>40969</v>
      </c>
      <c r="B5" s="2">
        <v>102.0303053304945</v>
      </c>
      <c r="C5" s="2">
        <v>101.45082172421814</v>
      </c>
      <c r="D5" s="2">
        <v>96.591018620258595</v>
      </c>
      <c r="F5" s="1">
        <v>40969</v>
      </c>
      <c r="G5" s="2">
        <v>5.1869643840702269</v>
      </c>
      <c r="H5" s="2">
        <v>2.2634441786392445</v>
      </c>
      <c r="I5" s="2">
        <v>3.1452442192779433</v>
      </c>
      <c r="K5" s="1">
        <v>40969</v>
      </c>
      <c r="L5" s="2">
        <f t="shared" si="3"/>
        <v>0.48953702908121471</v>
      </c>
      <c r="M5" s="2">
        <f t="shared" si="4"/>
        <v>0.21362007846152664</v>
      </c>
      <c r="N5" s="2">
        <f t="shared" si="5"/>
        <v>0.29684289245725864</v>
      </c>
      <c r="P5" s="1">
        <v>41671</v>
      </c>
      <c r="Q5" s="2">
        <v>6.2311584402323508</v>
      </c>
      <c r="R5" s="2">
        <v>2.3613038315872923</v>
      </c>
      <c r="S5" s="2">
        <v>3.5764532490418732</v>
      </c>
      <c r="U5" s="1">
        <v>41671</v>
      </c>
      <c r="V5" s="2">
        <f t="shared" si="6"/>
        <v>0.51205536183977107</v>
      </c>
      <c r="W5" s="2">
        <f t="shared" si="7"/>
        <v>0.19404390042311018</v>
      </c>
      <c r="X5" s="2">
        <f t="shared" si="8"/>
        <v>0.29390073773711861</v>
      </c>
      <c r="Z5" s="1">
        <v>40969</v>
      </c>
      <c r="AA5">
        <f t="shared" si="2"/>
        <v>100.29190239708382</v>
      </c>
    </row>
    <row r="6" spans="1:27" x14ac:dyDescent="0.3">
      <c r="A6" s="1">
        <v>41000</v>
      </c>
      <c r="B6" s="2">
        <v>104.43240266145986</v>
      </c>
      <c r="C6" s="2">
        <v>98.000263617443778</v>
      </c>
      <c r="D6" s="2">
        <v>94.491213368669932</v>
      </c>
      <c r="F6" s="1">
        <v>41000</v>
      </c>
      <c r="G6" s="2">
        <v>5.1869643840702269</v>
      </c>
      <c r="H6" s="2">
        <v>2.2634441786392445</v>
      </c>
      <c r="I6" s="2">
        <v>3.1452442192779433</v>
      </c>
      <c r="K6" s="1">
        <v>41000</v>
      </c>
      <c r="L6" s="2">
        <f t="shared" si="3"/>
        <v>0.48953702908121471</v>
      </c>
      <c r="M6" s="2">
        <f t="shared" si="4"/>
        <v>0.21362007846152664</v>
      </c>
      <c r="N6" s="2">
        <f t="shared" si="5"/>
        <v>0.29684289245725864</v>
      </c>
      <c r="Z6" s="1">
        <v>41000</v>
      </c>
      <c r="AA6">
        <f t="shared" si="2"/>
        <v>100.10739723006481</v>
      </c>
    </row>
    <row r="7" spans="1:27" x14ac:dyDescent="0.3">
      <c r="A7" s="1">
        <v>41030</v>
      </c>
      <c r="B7" s="2">
        <v>105.12283033324428</v>
      </c>
      <c r="C7" s="2">
        <v>95.94687383072629</v>
      </c>
      <c r="D7" s="2">
        <v>93.731891784781524</v>
      </c>
      <c r="F7" s="1">
        <v>41030</v>
      </c>
      <c r="G7" s="2">
        <v>5.1869643840702269</v>
      </c>
      <c r="H7" s="2">
        <v>2.2634441786392445</v>
      </c>
      <c r="I7" s="2">
        <v>3.1452442192779433</v>
      </c>
      <c r="K7" s="1">
        <v>41030</v>
      </c>
      <c r="L7" s="2">
        <f t="shared" si="3"/>
        <v>0.48953702908121471</v>
      </c>
      <c r="M7" s="2">
        <f t="shared" si="4"/>
        <v>0.21362007846152664</v>
      </c>
      <c r="N7" s="2">
        <f t="shared" si="5"/>
        <v>0.29684289245725864</v>
      </c>
      <c r="Z7" s="1">
        <v>41030</v>
      </c>
      <c r="AA7">
        <f t="shared" si="2"/>
        <v>99.781342638688258</v>
      </c>
    </row>
    <row r="8" spans="1:27" x14ac:dyDescent="0.3">
      <c r="A8" s="1">
        <v>41061</v>
      </c>
      <c r="B8" s="2">
        <v>103.97669256679539</v>
      </c>
      <c r="C8" s="2">
        <v>97.459145680769581</v>
      </c>
      <c r="D8" s="2">
        <v>90.131064035254042</v>
      </c>
      <c r="F8" s="1">
        <v>41061</v>
      </c>
      <c r="G8" s="2">
        <v>5.1869643840702269</v>
      </c>
      <c r="H8" s="2">
        <v>2.2634441786392445</v>
      </c>
      <c r="I8" s="2">
        <v>3.1452442192779433</v>
      </c>
      <c r="K8" s="1">
        <v>41061</v>
      </c>
      <c r="L8" s="2">
        <f t="shared" si="3"/>
        <v>0.48953702908121471</v>
      </c>
      <c r="M8" s="2">
        <f t="shared" si="4"/>
        <v>0.21362007846152664</v>
      </c>
      <c r="N8" s="2">
        <f t="shared" si="5"/>
        <v>0.29684289245725864</v>
      </c>
      <c r="Z8" s="1">
        <v>41061</v>
      </c>
      <c r="AA8">
        <f t="shared" si="2"/>
        <v>98.4744372684344</v>
      </c>
    </row>
    <row r="9" spans="1:27" x14ac:dyDescent="0.3">
      <c r="A9" s="1">
        <v>41091</v>
      </c>
      <c r="B9" s="2">
        <v>106.56768678229848</v>
      </c>
      <c r="C9" s="2">
        <v>94.788761174432963</v>
      </c>
      <c r="D9" s="2">
        <v>94.534875219806068</v>
      </c>
      <c r="F9" s="1">
        <v>41091</v>
      </c>
      <c r="G9" s="2">
        <v>5.1869643840702269</v>
      </c>
      <c r="H9" s="2">
        <v>2.2634441786392445</v>
      </c>
      <c r="I9" s="2">
        <v>3.1452442192779433</v>
      </c>
      <c r="K9" s="1">
        <v>41091</v>
      </c>
      <c r="L9" s="2">
        <f t="shared" si="3"/>
        <v>0.48953702908121471</v>
      </c>
      <c r="M9" s="2">
        <f t="shared" si="4"/>
        <v>0.21362007846152664</v>
      </c>
      <c r="N9" s="2">
        <f t="shared" si="5"/>
        <v>0.29684289245725864</v>
      </c>
      <c r="Z9" s="1">
        <v>41091</v>
      </c>
      <c r="AA9">
        <f t="shared" si="2"/>
        <v>100.47961718115037</v>
      </c>
    </row>
    <row r="10" spans="1:27" x14ac:dyDescent="0.3">
      <c r="A10" s="1">
        <v>41122</v>
      </c>
      <c r="B10" s="2">
        <v>106.65215103563851</v>
      </c>
      <c r="C10" s="2">
        <v>98.478217946030554</v>
      </c>
      <c r="D10" s="2">
        <v>92.561656276993062</v>
      </c>
      <c r="F10" s="1">
        <v>41122</v>
      </c>
      <c r="G10" s="2">
        <v>5.1869643840702269</v>
      </c>
      <c r="H10" s="2">
        <v>2.2634441786392445</v>
      </c>
      <c r="I10" s="2">
        <v>3.1452442192779433</v>
      </c>
      <c r="K10" s="1">
        <v>41122</v>
      </c>
      <c r="L10" s="2">
        <f t="shared" si="3"/>
        <v>0.48953702908121471</v>
      </c>
      <c r="M10" s="2">
        <f t="shared" si="4"/>
        <v>0.21362007846152664</v>
      </c>
      <c r="N10" s="2">
        <f t="shared" si="5"/>
        <v>0.29684289245725864</v>
      </c>
      <c r="Z10" s="1">
        <v>41122</v>
      </c>
      <c r="AA10">
        <f t="shared" si="2"/>
        <v>100.72337158738704</v>
      </c>
    </row>
    <row r="11" spans="1:27" x14ac:dyDescent="0.3">
      <c r="A11" s="1">
        <v>41153</v>
      </c>
      <c r="B11" s="2">
        <v>108.97290730831875</v>
      </c>
      <c r="C11" s="2">
        <v>99.986521241030658</v>
      </c>
      <c r="D11" s="2">
        <v>89.647230902541111</v>
      </c>
      <c r="F11" s="1">
        <v>41153</v>
      </c>
      <c r="G11" s="2">
        <v>5.1869643840702269</v>
      </c>
      <c r="H11" s="2">
        <v>2.2634441786392445</v>
      </c>
      <c r="I11" s="2">
        <v>3.1452442192779433</v>
      </c>
      <c r="K11" s="1">
        <v>41153</v>
      </c>
      <c r="L11" s="2">
        <f t="shared" si="3"/>
        <v>0.48953702908121471</v>
      </c>
      <c r="M11" s="2">
        <f t="shared" si="4"/>
        <v>0.21362007846152664</v>
      </c>
      <c r="N11" s="2">
        <f t="shared" si="5"/>
        <v>0.29684289245725864</v>
      </c>
      <c r="Z11" s="1">
        <v>41153</v>
      </c>
      <c r="AA11">
        <f t="shared" si="2"/>
        <v>101.31654512855506</v>
      </c>
    </row>
    <row r="12" spans="1:27" x14ac:dyDescent="0.3">
      <c r="A12" s="1">
        <v>41183</v>
      </c>
      <c r="B12" s="2">
        <v>106.20124385680562</v>
      </c>
      <c r="C12" s="2">
        <v>99.237117890651348</v>
      </c>
      <c r="D12" s="2">
        <v>92.278196037522278</v>
      </c>
      <c r="F12" s="1">
        <v>41183</v>
      </c>
      <c r="G12" s="2">
        <v>5.1869643840702269</v>
      </c>
      <c r="H12" s="2">
        <v>2.2634441786392445</v>
      </c>
      <c r="I12" s="2">
        <v>3.1452442192779433</v>
      </c>
      <c r="K12" s="1">
        <v>41183</v>
      </c>
      <c r="L12" s="2">
        <f t="shared" si="3"/>
        <v>0.48953702908121471</v>
      </c>
      <c r="M12" s="2">
        <f t="shared" si="4"/>
        <v>0.21362007846152664</v>
      </c>
      <c r="N12" s="2">
        <f t="shared" si="5"/>
        <v>0.29684289245725864</v>
      </c>
      <c r="Z12" s="1">
        <v>41183</v>
      </c>
      <c r="AA12">
        <f t="shared" si="2"/>
        <v>100.580608935003</v>
      </c>
    </row>
    <row r="13" spans="1:27" x14ac:dyDescent="0.3">
      <c r="A13" s="1">
        <v>41214</v>
      </c>
      <c r="B13" s="2">
        <v>104.11913898714883</v>
      </c>
      <c r="C13" s="2">
        <v>100.99343631803717</v>
      </c>
      <c r="D13" s="2">
        <v>95.758970984585204</v>
      </c>
      <c r="F13" s="1">
        <v>41214</v>
      </c>
      <c r="G13" s="2">
        <v>5.1869643840702269</v>
      </c>
      <c r="H13" s="2">
        <v>2.2634441786392445</v>
      </c>
      <c r="I13" s="2">
        <v>3.1452442192779433</v>
      </c>
      <c r="K13" s="1">
        <v>41214</v>
      </c>
      <c r="L13" s="2">
        <f t="shared" si="3"/>
        <v>0.48953702908121471</v>
      </c>
      <c r="M13" s="2">
        <f t="shared" si="4"/>
        <v>0.21362007846152664</v>
      </c>
      <c r="N13" s="2">
        <f t="shared" si="5"/>
        <v>0.29684289245725864</v>
      </c>
      <c r="Z13" s="1">
        <v>41214</v>
      </c>
      <c r="AA13">
        <f t="shared" si="2"/>
        <v>100.96976968641619</v>
      </c>
    </row>
    <row r="14" spans="1:27" x14ac:dyDescent="0.3">
      <c r="A14" s="1">
        <v>41244</v>
      </c>
      <c r="B14" s="2">
        <v>107.76600977957155</v>
      </c>
      <c r="C14" s="2">
        <v>99.604240112831249</v>
      </c>
      <c r="D14" s="2">
        <v>95.69709133573032</v>
      </c>
      <c r="F14" s="1">
        <v>41244</v>
      </c>
      <c r="G14" s="2">
        <v>5.1869643840702269</v>
      </c>
      <c r="H14" s="2">
        <v>2.2634441786392445</v>
      </c>
      <c r="I14" s="2">
        <v>3.1452442192779433</v>
      </c>
      <c r="K14" s="1">
        <v>41244</v>
      </c>
      <c r="L14" s="2">
        <f t="shared" si="3"/>
        <v>0.48953702908121471</v>
      </c>
      <c r="M14" s="2">
        <f t="shared" si="4"/>
        <v>0.21362007846152664</v>
      </c>
      <c r="N14" s="2">
        <f t="shared" si="5"/>
        <v>0.29684289245725864</v>
      </c>
      <c r="Z14" s="1">
        <v>41244</v>
      </c>
      <c r="AA14">
        <f t="shared" si="2"/>
        <v>102.43991924327699</v>
      </c>
    </row>
    <row r="15" spans="1:27" x14ac:dyDescent="0.3">
      <c r="A15" s="1">
        <v>41275</v>
      </c>
      <c r="B15" s="2">
        <v>98.74350698267817</v>
      </c>
      <c r="C15" s="2">
        <v>100.35712065559403</v>
      </c>
      <c r="D15" s="2">
        <v>100.24073830151947</v>
      </c>
      <c r="F15" s="1">
        <v>41275</v>
      </c>
      <c r="G15" s="2">
        <v>6.7450058504568178</v>
      </c>
      <c r="H15" s="2">
        <v>1.8588606327114456</v>
      </c>
      <c r="I15" s="2">
        <v>3.9923695843716791</v>
      </c>
      <c r="K15" s="1">
        <v>41275</v>
      </c>
      <c r="L15" s="2">
        <f t="shared" si="3"/>
        <v>0.5354778851627322</v>
      </c>
      <c r="M15" s="2">
        <f t="shared" si="4"/>
        <v>0.14757270527039934</v>
      </c>
      <c r="N15" s="2">
        <f t="shared" si="5"/>
        <v>0.31694940956686862</v>
      </c>
      <c r="Z15" s="1">
        <v>41275</v>
      </c>
      <c r="AA15">
        <f t="shared" si="2"/>
        <v>99.45617890014347</v>
      </c>
    </row>
    <row r="16" spans="1:27" x14ac:dyDescent="0.3">
      <c r="A16" s="1">
        <v>41306</v>
      </c>
      <c r="B16" s="2">
        <v>100.46305431134007</v>
      </c>
      <c r="C16" s="2">
        <v>99.982135132267032</v>
      </c>
      <c r="D16" s="2">
        <v>99.499007277761891</v>
      </c>
      <c r="F16" s="1">
        <v>41306</v>
      </c>
      <c r="G16" s="2">
        <v>6.7450058504568178</v>
      </c>
      <c r="H16" s="2">
        <v>1.8588606327114456</v>
      </c>
      <c r="I16" s="2">
        <v>3.9923695843716791</v>
      </c>
      <c r="K16" s="1">
        <v>41306</v>
      </c>
      <c r="L16" s="2">
        <f t="shared" si="3"/>
        <v>0.5354778851627322</v>
      </c>
      <c r="M16" s="2">
        <f t="shared" si="4"/>
        <v>0.14757270527039934</v>
      </c>
      <c r="N16" s="2">
        <f t="shared" si="5"/>
        <v>0.31694940956686862</v>
      </c>
      <c r="Z16" s="1">
        <v>41306</v>
      </c>
      <c r="AA16">
        <f t="shared" si="2"/>
        <v>100.08652962898057</v>
      </c>
    </row>
    <row r="17" spans="1:27" x14ac:dyDescent="0.3">
      <c r="A17" s="1">
        <v>41334</v>
      </c>
      <c r="B17" s="2">
        <v>101.94312149882192</v>
      </c>
      <c r="C17" s="2">
        <v>102.0342910636673</v>
      </c>
      <c r="D17" s="2">
        <v>96.043392230924525</v>
      </c>
      <c r="F17" s="1">
        <v>41334</v>
      </c>
      <c r="G17" s="2">
        <v>6.7450058504568178</v>
      </c>
      <c r="H17" s="2">
        <v>1.8588606327114456</v>
      </c>
      <c r="I17" s="2">
        <v>3.9923695843716791</v>
      </c>
      <c r="K17" s="1">
        <v>41334</v>
      </c>
      <c r="L17" s="2">
        <f t="shared" si="3"/>
        <v>0.5354778851627322</v>
      </c>
      <c r="M17" s="2">
        <f t="shared" si="4"/>
        <v>0.14757270527039934</v>
      </c>
      <c r="N17" s="2">
        <f t="shared" si="5"/>
        <v>0.31694940956686862</v>
      </c>
      <c r="Z17" s="1">
        <v>41334</v>
      </c>
      <c r="AA17">
        <f t="shared" si="2"/>
        <v>100.08665993008005</v>
      </c>
    </row>
    <row r="18" spans="1:27" x14ac:dyDescent="0.3">
      <c r="A18" s="1">
        <v>41365</v>
      </c>
      <c r="B18" s="2">
        <v>99.358987741112017</v>
      </c>
      <c r="C18" s="2">
        <v>106.513055038928</v>
      </c>
      <c r="D18" s="2">
        <v>97.332012816942111</v>
      </c>
      <c r="F18" s="1">
        <v>41365</v>
      </c>
      <c r="G18" s="2">
        <v>6.7450058504568178</v>
      </c>
      <c r="H18" s="2">
        <v>1.8588606327114456</v>
      </c>
      <c r="I18" s="2">
        <v>3.9923695843716791</v>
      </c>
      <c r="K18" s="1">
        <v>41365</v>
      </c>
      <c r="L18" s="2">
        <f t="shared" si="3"/>
        <v>0.5354778851627322</v>
      </c>
      <c r="M18" s="2">
        <f t="shared" si="4"/>
        <v>0.14757270527039934</v>
      </c>
      <c r="N18" s="2">
        <f t="shared" si="5"/>
        <v>0.31694940956686862</v>
      </c>
      <c r="Z18" s="1">
        <v>41365</v>
      </c>
      <c r="AA18">
        <f t="shared" si="2"/>
        <v>99.772284300514727</v>
      </c>
    </row>
    <row r="19" spans="1:27" x14ac:dyDescent="0.3">
      <c r="A19" s="1">
        <v>41395</v>
      </c>
      <c r="B19" s="2">
        <v>97.128074037743588</v>
      </c>
      <c r="C19" s="2">
        <v>106.13216847937271</v>
      </c>
      <c r="D19" s="2">
        <v>96.799806436194899</v>
      </c>
      <c r="F19" s="1">
        <v>41395</v>
      </c>
      <c r="G19" s="2">
        <v>6.7450058504568178</v>
      </c>
      <c r="H19" s="2">
        <v>1.8588606327114456</v>
      </c>
      <c r="I19" s="2">
        <v>3.9923695843716791</v>
      </c>
      <c r="K19" s="1">
        <v>41395</v>
      </c>
      <c r="L19" s="2">
        <f t="shared" si="3"/>
        <v>0.5354778851627322</v>
      </c>
      <c r="M19" s="2">
        <f t="shared" si="4"/>
        <v>0.14757270527039934</v>
      </c>
      <c r="N19" s="2">
        <f t="shared" si="5"/>
        <v>0.31694940956686862</v>
      </c>
      <c r="Z19" s="1">
        <v>41395</v>
      </c>
      <c r="AA19">
        <f t="shared" si="2"/>
        <v>98.352788390514192</v>
      </c>
    </row>
    <row r="20" spans="1:27" x14ac:dyDescent="0.3">
      <c r="A20" s="1">
        <v>41426</v>
      </c>
      <c r="B20" s="2">
        <v>94.429441619741439</v>
      </c>
      <c r="C20" s="2">
        <v>106.61573496370758</v>
      </c>
      <c r="D20" s="2">
        <v>93.720866545702521</v>
      </c>
      <c r="F20" s="1">
        <v>41426</v>
      </c>
      <c r="G20" s="2">
        <v>6.7450058504568178</v>
      </c>
      <c r="H20" s="2">
        <v>1.8588606327114456</v>
      </c>
      <c r="I20" s="2">
        <v>3.9923695843716791</v>
      </c>
      <c r="K20" s="1">
        <v>41426</v>
      </c>
      <c r="L20" s="2">
        <f t="shared" si="3"/>
        <v>0.5354778851627322</v>
      </c>
      <c r="M20" s="2">
        <f t="shared" si="4"/>
        <v>0.14757270527039934</v>
      </c>
      <c r="N20" s="2">
        <f t="shared" si="5"/>
        <v>0.31694940956686862</v>
      </c>
      <c r="Z20" s="1">
        <v>41426</v>
      </c>
      <c r="AA20">
        <f t="shared" si="2"/>
        <v>96.003223444378762</v>
      </c>
    </row>
    <row r="21" spans="1:27" x14ac:dyDescent="0.3">
      <c r="A21" s="1">
        <v>41456</v>
      </c>
      <c r="B21" s="2">
        <v>94.872365481458246</v>
      </c>
      <c r="C21" s="2">
        <v>103.06977344600627</v>
      </c>
      <c r="D21" s="2">
        <v>94.490515359020492</v>
      </c>
      <c r="F21" s="1">
        <v>41456</v>
      </c>
      <c r="G21" s="2">
        <v>6.7450058504568178</v>
      </c>
      <c r="H21" s="2">
        <v>1.8588606327114456</v>
      </c>
      <c r="I21" s="2">
        <v>3.9923695843716791</v>
      </c>
      <c r="K21" s="1">
        <v>41456</v>
      </c>
      <c r="L21" s="2">
        <f t="shared" si="3"/>
        <v>0.5354778851627322</v>
      </c>
      <c r="M21" s="2">
        <f t="shared" si="4"/>
        <v>0.14757270527039934</v>
      </c>
      <c r="N21" s="2">
        <f t="shared" si="5"/>
        <v>0.31694940956686862</v>
      </c>
      <c r="Z21" s="1">
        <v>41456</v>
      </c>
      <c r="AA21">
        <f t="shared" si="2"/>
        <v>95.961051980142045</v>
      </c>
    </row>
    <row r="22" spans="1:27" x14ac:dyDescent="0.3">
      <c r="A22" s="1">
        <v>41487</v>
      </c>
      <c r="B22" s="2">
        <v>98.239415396550669</v>
      </c>
      <c r="C22" s="2">
        <v>105.45808180484283</v>
      </c>
      <c r="D22" s="2">
        <v>93.572711492821384</v>
      </c>
      <c r="F22" s="1">
        <v>41487</v>
      </c>
      <c r="G22" s="2">
        <v>6.7450058504568178</v>
      </c>
      <c r="H22" s="2">
        <v>1.8588606327114456</v>
      </c>
      <c r="I22" s="2">
        <v>3.9923695843716791</v>
      </c>
      <c r="K22" s="1">
        <v>41487</v>
      </c>
      <c r="L22" s="2">
        <f t="shared" si="3"/>
        <v>0.5354778851627322</v>
      </c>
      <c r="M22" s="2">
        <f t="shared" si="4"/>
        <v>0.14757270527039934</v>
      </c>
      <c r="N22" s="2">
        <f t="shared" si="5"/>
        <v>0.31694940956686862</v>
      </c>
      <c r="Z22" s="1">
        <v>41487</v>
      </c>
      <c r="AA22">
        <f t="shared" si="2"/>
        <v>97.825584479956518</v>
      </c>
    </row>
    <row r="23" spans="1:27" x14ac:dyDescent="0.3">
      <c r="A23" s="1">
        <v>41518</v>
      </c>
      <c r="B23" s="2">
        <v>100.36774827133358</v>
      </c>
      <c r="C23" s="2">
        <v>106.14457925828056</v>
      </c>
      <c r="D23" s="2">
        <v>90.314524374659612</v>
      </c>
      <c r="F23" s="1">
        <v>41518</v>
      </c>
      <c r="G23" s="2">
        <v>6.7450058504568178</v>
      </c>
      <c r="H23" s="2">
        <v>1.8588606327114456</v>
      </c>
      <c r="I23" s="2">
        <v>3.9923695843716791</v>
      </c>
      <c r="K23" s="1">
        <v>41518</v>
      </c>
      <c r="L23" s="2">
        <f t="shared" si="3"/>
        <v>0.5354778851627322</v>
      </c>
      <c r="M23" s="2">
        <f t="shared" si="4"/>
        <v>0.14757270527039934</v>
      </c>
      <c r="N23" s="2">
        <f t="shared" si="5"/>
        <v>0.31694940956686862</v>
      </c>
      <c r="Z23" s="1">
        <v>41518</v>
      </c>
      <c r="AA23">
        <f t="shared" si="2"/>
        <v>98.033887469672891</v>
      </c>
    </row>
    <row r="24" spans="1:27" x14ac:dyDescent="0.3">
      <c r="A24" s="1">
        <v>41548</v>
      </c>
      <c r="B24" s="2">
        <v>100.66020511415238</v>
      </c>
      <c r="C24" s="2">
        <v>101.84483829370059</v>
      </c>
      <c r="D24" s="2">
        <v>88.351368484371477</v>
      </c>
      <c r="F24" s="1">
        <v>41548</v>
      </c>
      <c r="G24" s="2">
        <v>6.7450058504568178</v>
      </c>
      <c r="H24" s="2">
        <v>1.8588606327114456</v>
      </c>
      <c r="I24" s="2">
        <v>3.9923695843716791</v>
      </c>
      <c r="K24" s="1">
        <v>41548</v>
      </c>
      <c r="L24" s="2">
        <f t="shared" si="3"/>
        <v>0.5354778851627322</v>
      </c>
      <c r="M24" s="2">
        <f t="shared" si="4"/>
        <v>0.14757270527039934</v>
      </c>
      <c r="N24" s="2">
        <f t="shared" si="5"/>
        <v>0.31694940956686862</v>
      </c>
      <c r="Z24" s="1">
        <v>41548</v>
      </c>
      <c r="AA24">
        <f t="shared" si="2"/>
        <v>96.933746134947299</v>
      </c>
    </row>
    <row r="25" spans="1:27" x14ac:dyDescent="0.3">
      <c r="A25" s="1">
        <v>41579</v>
      </c>
      <c r="B25" s="2">
        <v>101.33948384794286</v>
      </c>
      <c r="C25" s="2">
        <v>100.59223011372285</v>
      </c>
      <c r="D25" s="2">
        <v>93.028749289272909</v>
      </c>
      <c r="F25" s="1">
        <v>41579</v>
      </c>
      <c r="G25" s="2">
        <v>6.7450058504568178</v>
      </c>
      <c r="H25" s="2">
        <v>1.8588606327114456</v>
      </c>
      <c r="I25" s="2">
        <v>3.9923695843716791</v>
      </c>
      <c r="K25" s="1">
        <v>41579</v>
      </c>
      <c r="L25" s="2">
        <f t="shared" si="3"/>
        <v>0.5354778851627322</v>
      </c>
      <c r="M25" s="2">
        <f t="shared" si="4"/>
        <v>0.14757270527039934</v>
      </c>
      <c r="N25" s="2">
        <f t="shared" si="5"/>
        <v>0.31694940956686862</v>
      </c>
      <c r="Z25" s="1">
        <v>41579</v>
      </c>
      <c r="AA25">
        <f t="shared" si="2"/>
        <v>98.595127181423209</v>
      </c>
    </row>
    <row r="26" spans="1:27" x14ac:dyDescent="0.3">
      <c r="A26" s="1">
        <v>41609</v>
      </c>
      <c r="B26" s="2">
        <v>101.74876982309185</v>
      </c>
      <c r="C26" s="2">
        <v>102.7090387914386</v>
      </c>
      <c r="D26" s="2">
        <v>93.382779332262601</v>
      </c>
      <c r="F26" s="1">
        <v>41609</v>
      </c>
      <c r="G26" s="2">
        <v>6.7450058504568178</v>
      </c>
      <c r="H26" s="2">
        <v>1.8588606327114456</v>
      </c>
      <c r="I26" s="2">
        <v>3.9923695843716791</v>
      </c>
      <c r="K26" s="1">
        <v>41609</v>
      </c>
      <c r="L26" s="2">
        <f t="shared" si="3"/>
        <v>0.5354778851627322</v>
      </c>
      <c r="M26" s="2">
        <f t="shared" si="4"/>
        <v>0.14757270527039934</v>
      </c>
      <c r="N26" s="2">
        <f t="shared" si="5"/>
        <v>0.31694940956686862</v>
      </c>
      <c r="Z26" s="1">
        <v>41609</v>
      </c>
      <c r="AA26">
        <f t="shared" si="2"/>
        <v>99.238883566027638</v>
      </c>
    </row>
    <row r="27" spans="1:27" x14ac:dyDescent="0.3">
      <c r="A27" s="1">
        <v>41640</v>
      </c>
      <c r="B27" s="2">
        <v>101.73439491019106</v>
      </c>
      <c r="C27" s="2">
        <v>99.579700011155296</v>
      </c>
      <c r="D27" s="2">
        <v>104.7558379191258</v>
      </c>
      <c r="F27" s="1">
        <v>41640</v>
      </c>
      <c r="G27" s="2">
        <v>6.2311584402323508</v>
      </c>
      <c r="H27" s="2">
        <v>2.3613038315872923</v>
      </c>
      <c r="I27" s="2">
        <v>3.5764532490418732</v>
      </c>
      <c r="K27" s="1">
        <v>41640</v>
      </c>
      <c r="L27" s="2">
        <f t="shared" si="3"/>
        <v>0.51205536183977107</v>
      </c>
      <c r="M27" s="2">
        <f t="shared" si="4"/>
        <v>0.19404390042311018</v>
      </c>
      <c r="N27" s="2">
        <f t="shared" si="5"/>
        <v>0.29390073773711861</v>
      </c>
      <c r="Z27" s="1">
        <v>41640</v>
      </c>
      <c r="AA27">
        <f t="shared" si="2"/>
        <v>102.20429383711694</v>
      </c>
    </row>
    <row r="28" spans="1:27" x14ac:dyDescent="0.3">
      <c r="A28" s="1">
        <v>41671</v>
      </c>
      <c r="B28" s="2">
        <v>100.24776052270917</v>
      </c>
      <c r="C28" s="2">
        <v>100.7673296095175</v>
      </c>
      <c r="D28" s="2">
        <v>100.19785583352365</v>
      </c>
      <c r="F28" s="1">
        <v>41671</v>
      </c>
      <c r="G28" s="2">
        <v>6.2311584402323508</v>
      </c>
      <c r="H28" s="2">
        <v>2.3613038315872923</v>
      </c>
      <c r="I28" s="2">
        <v>3.5764532490418732</v>
      </c>
      <c r="K28" s="1">
        <v>41671</v>
      </c>
      <c r="L28" s="2">
        <f t="shared" si="3"/>
        <v>0.51205536183977107</v>
      </c>
      <c r="M28" s="2">
        <f t="shared" si="4"/>
        <v>0.19404390042311018</v>
      </c>
      <c r="N28" s="2">
        <f t="shared" si="5"/>
        <v>0.29390073773711861</v>
      </c>
      <c r="Z28" s="1">
        <v>41671</v>
      </c>
      <c r="AA28">
        <f t="shared" si="2"/>
        <v>100.33391270988454</v>
      </c>
    </row>
    <row r="29" spans="1:27" x14ac:dyDescent="0.3">
      <c r="A29" s="1">
        <v>41699</v>
      </c>
      <c r="B29" s="2">
        <v>102.82080245550098</v>
      </c>
      <c r="C29" s="2">
        <v>99.763171908854247</v>
      </c>
      <c r="D29" s="2">
        <v>100.25253754946006</v>
      </c>
      <c r="F29" s="1">
        <v>41699</v>
      </c>
      <c r="G29" s="2">
        <v>6.2311584402323508</v>
      </c>
      <c r="H29" s="2">
        <v>2.3613038315872923</v>
      </c>
      <c r="I29" s="2">
        <v>3.5764532490418732</v>
      </c>
      <c r="K29" s="1">
        <v>41699</v>
      </c>
      <c r="L29" s="2">
        <f t="shared" si="3"/>
        <v>0.51205536183977107</v>
      </c>
      <c r="M29" s="2">
        <f t="shared" si="4"/>
        <v>0.19404390042311018</v>
      </c>
      <c r="N29" s="2">
        <f t="shared" si="5"/>
        <v>0.29390073773711861</v>
      </c>
      <c r="Z29" s="1">
        <v>41699</v>
      </c>
      <c r="AA29">
        <f t="shared" si="2"/>
        <v>101.47267294758701</v>
      </c>
    </row>
    <row r="30" spans="1:27" x14ac:dyDescent="0.3">
      <c r="A30" s="1">
        <v>41730</v>
      </c>
      <c r="B30" s="2">
        <v>104.46988968379651</v>
      </c>
      <c r="C30" s="2">
        <v>96.207920183532806</v>
      </c>
      <c r="D30" s="2">
        <v>98.719797067480059</v>
      </c>
      <c r="F30" s="1">
        <v>41730</v>
      </c>
      <c r="G30" s="2">
        <v>6.2311584402323508</v>
      </c>
      <c r="H30" s="2">
        <v>2.3613038315872923</v>
      </c>
      <c r="I30" s="2">
        <v>3.5764532490418732</v>
      </c>
      <c r="K30" s="1">
        <v>41730</v>
      </c>
      <c r="L30" s="2">
        <f t="shared" si="3"/>
        <v>0.51205536183977107</v>
      </c>
      <c r="M30" s="2">
        <f t="shared" si="4"/>
        <v>0.19404390042311018</v>
      </c>
      <c r="N30" s="2">
        <f t="shared" si="5"/>
        <v>0.29390073773711861</v>
      </c>
      <c r="Z30" s="1">
        <v>41730</v>
      </c>
      <c r="AA30">
        <f t="shared" si="2"/>
        <v>101.17674843479639</v>
      </c>
    </row>
    <row r="31" spans="1:27" x14ac:dyDescent="0.3">
      <c r="A31" s="1">
        <v>41760</v>
      </c>
      <c r="B31" s="2">
        <v>105.26889977530244</v>
      </c>
      <c r="C31" s="2">
        <v>99.357641835609741</v>
      </c>
      <c r="D31" s="2">
        <v>99.997866710274025</v>
      </c>
      <c r="F31" s="1">
        <v>41760</v>
      </c>
      <c r="G31" s="2">
        <v>6.2311584402323508</v>
      </c>
      <c r="H31" s="2">
        <v>2.3613038315872923</v>
      </c>
      <c r="I31" s="2">
        <v>3.5764532490418732</v>
      </c>
      <c r="K31" s="1">
        <v>41760</v>
      </c>
      <c r="L31" s="2">
        <f t="shared" si="3"/>
        <v>0.51205536183977107</v>
      </c>
      <c r="M31" s="2">
        <f t="shared" si="4"/>
        <v>0.19404390042311018</v>
      </c>
      <c r="N31" s="2">
        <f t="shared" si="5"/>
        <v>0.29390073773711861</v>
      </c>
      <c r="Z31" s="1">
        <v>41760</v>
      </c>
      <c r="AA31">
        <f t="shared" si="2"/>
        <v>102.57269572182878</v>
      </c>
    </row>
    <row r="32" spans="1:27" x14ac:dyDescent="0.3">
      <c r="A32" s="1">
        <v>41791</v>
      </c>
      <c r="B32" s="2">
        <v>107.41649204289199</v>
      </c>
      <c r="C32" s="2">
        <v>100.8449748106686</v>
      </c>
      <c r="D32" s="2">
        <v>96.463821505938782</v>
      </c>
      <c r="F32" s="1">
        <v>41791</v>
      </c>
      <c r="G32" s="2">
        <v>6.2311584402323508</v>
      </c>
      <c r="H32" s="2">
        <v>2.3613038315872923</v>
      </c>
      <c r="I32" s="2">
        <v>3.5764532490418732</v>
      </c>
      <c r="K32" s="1">
        <v>41791</v>
      </c>
      <c r="L32" s="2">
        <f t="shared" si="3"/>
        <v>0.51205536183977107</v>
      </c>
      <c r="M32" s="2">
        <f t="shared" si="4"/>
        <v>0.19404390042311018</v>
      </c>
      <c r="N32" s="2">
        <f t="shared" si="5"/>
        <v>0.29390073773711861</v>
      </c>
      <c r="Z32" s="1">
        <v>41791</v>
      </c>
      <c r="AA32">
        <f t="shared" si="2"/>
        <v>102.92233125645151</v>
      </c>
    </row>
    <row r="33" spans="1:27" x14ac:dyDescent="0.3">
      <c r="A33" s="1">
        <v>41821</v>
      </c>
      <c r="B33" s="2">
        <v>110.14608743451606</v>
      </c>
      <c r="C33" s="2">
        <v>102.01075029806525</v>
      </c>
      <c r="D33" s="2">
        <v>94.332755083072684</v>
      </c>
      <c r="F33" s="1">
        <v>41821</v>
      </c>
      <c r="G33" s="2">
        <v>6.2311584402323508</v>
      </c>
      <c r="H33" s="2">
        <v>2.3613038315872923</v>
      </c>
      <c r="I33" s="2">
        <v>3.5764532490418732</v>
      </c>
      <c r="K33" s="1">
        <v>41821</v>
      </c>
      <c r="L33" s="2">
        <f t="shared" si="3"/>
        <v>0.51205536183977107</v>
      </c>
      <c r="M33" s="2">
        <f t="shared" si="4"/>
        <v>0.19404390042311018</v>
      </c>
      <c r="N33" s="2">
        <f t="shared" si="5"/>
        <v>0.29390073773711861</v>
      </c>
      <c r="Z33" s="1">
        <v>41821</v>
      </c>
      <c r="AA33">
        <f t="shared" si="2"/>
        <v>103.91992484113069</v>
      </c>
    </row>
    <row r="34" spans="1:27" x14ac:dyDescent="0.3">
      <c r="A34" s="1">
        <v>41852</v>
      </c>
      <c r="B34" s="2">
        <v>109.17068484110403</v>
      </c>
      <c r="C34" s="2">
        <v>101.56241811467982</v>
      </c>
      <c r="D34" s="2">
        <v>91.154103516522824</v>
      </c>
      <c r="F34" s="1">
        <v>41852</v>
      </c>
      <c r="G34" s="2">
        <v>6.2311584402323508</v>
      </c>
      <c r="H34" s="2">
        <v>2.3613038315872923</v>
      </c>
      <c r="I34" s="2">
        <v>3.5764532490418732</v>
      </c>
      <c r="K34" s="1">
        <v>41852</v>
      </c>
      <c r="L34" s="2">
        <f t="shared" si="3"/>
        <v>0.51205536183977107</v>
      </c>
      <c r="M34" s="2">
        <f t="shared" si="4"/>
        <v>0.19404390042311018</v>
      </c>
      <c r="N34" s="2">
        <f t="shared" si="5"/>
        <v>0.29390073773711861</v>
      </c>
      <c r="Z34" s="1">
        <v>41852</v>
      </c>
      <c r="AA34">
        <f t="shared" si="2"/>
        <v>102.39926054725409</v>
      </c>
    </row>
    <row r="35" spans="1:27" x14ac:dyDescent="0.3">
      <c r="A35" s="1">
        <v>41883</v>
      </c>
      <c r="B35" s="2">
        <v>109.87289291861525</v>
      </c>
      <c r="C35" s="2">
        <v>101.47175956363664</v>
      </c>
      <c r="D35" s="2">
        <v>90.502291474674578</v>
      </c>
      <c r="F35" s="1">
        <v>41883</v>
      </c>
      <c r="G35" s="2">
        <v>6.2311584402323508</v>
      </c>
      <c r="H35" s="2">
        <v>2.3613038315872923</v>
      </c>
      <c r="I35" s="2">
        <v>3.5764532490418732</v>
      </c>
      <c r="K35" s="1">
        <v>41883</v>
      </c>
      <c r="L35" s="2">
        <f t="shared" si="3"/>
        <v>0.51205536183977107</v>
      </c>
      <c r="M35" s="2">
        <f t="shared" si="4"/>
        <v>0.19404390042311018</v>
      </c>
      <c r="N35" s="2">
        <f t="shared" si="5"/>
        <v>0.29390073773711861</v>
      </c>
      <c r="Z35" s="1">
        <v>41883</v>
      </c>
      <c r="AA35">
        <f t="shared" si="2"/>
        <v>102.54967017965464</v>
      </c>
    </row>
    <row r="36" spans="1:27" x14ac:dyDescent="0.3">
      <c r="A36" s="1">
        <v>41913</v>
      </c>
      <c r="B36" s="2">
        <v>108.50843699831364</v>
      </c>
      <c r="C36" s="2">
        <v>98.80194754254849</v>
      </c>
      <c r="D36" s="2">
        <v>93.974232244210711</v>
      </c>
      <c r="F36" s="1">
        <v>41913</v>
      </c>
      <c r="G36" s="2">
        <v>6.2311584402323508</v>
      </c>
      <c r="H36" s="2">
        <v>2.3613038315872923</v>
      </c>
      <c r="I36" s="2">
        <v>3.5764532490418732</v>
      </c>
      <c r="K36" s="1">
        <v>41913</v>
      </c>
      <c r="L36" s="2">
        <f t="shared" si="3"/>
        <v>0.51205536183977107</v>
      </c>
      <c r="M36" s="2">
        <f t="shared" si="4"/>
        <v>0.19404390042311018</v>
      </c>
      <c r="N36" s="2">
        <f t="shared" si="5"/>
        <v>0.29390073773711861</v>
      </c>
      <c r="Z36" s="1">
        <v>41913</v>
      </c>
      <c r="AA36">
        <f t="shared" si="2"/>
        <v>102.35333842524798</v>
      </c>
    </row>
    <row r="37" spans="1:27" x14ac:dyDescent="0.3">
      <c r="A37" s="1">
        <v>41944</v>
      </c>
      <c r="B37" s="2">
        <v>109.91248118022375</v>
      </c>
      <c r="C37" s="2">
        <v>97.730489098550336</v>
      </c>
      <c r="D37" s="2">
        <v>90.506382342369164</v>
      </c>
      <c r="F37" s="1">
        <v>41944</v>
      </c>
      <c r="G37" s="2">
        <v>6.2311584402323508</v>
      </c>
      <c r="H37" s="2">
        <v>2.3613038315872923</v>
      </c>
      <c r="I37" s="2">
        <v>3.5764532490418732</v>
      </c>
      <c r="K37" s="1">
        <v>41944</v>
      </c>
      <c r="L37" s="2">
        <f t="shared" si="3"/>
        <v>0.51205536183977107</v>
      </c>
      <c r="M37" s="2">
        <f t="shared" si="4"/>
        <v>0.19404390042311018</v>
      </c>
      <c r="N37" s="2">
        <f t="shared" si="5"/>
        <v>0.29390073773711861</v>
      </c>
      <c r="Z37" s="1">
        <v>41944</v>
      </c>
      <c r="AA37">
        <f t="shared" si="2"/>
        <v>101.84517315672748</v>
      </c>
    </row>
    <row r="38" spans="1:27" x14ac:dyDescent="0.3">
      <c r="A38" s="1">
        <v>41974</v>
      </c>
      <c r="B38" s="2">
        <v>111.19756703609781</v>
      </c>
      <c r="C38" s="2">
        <v>99.734704555293462</v>
      </c>
      <c r="D38" s="2">
        <v>90.470418611760536</v>
      </c>
      <c r="F38" s="1">
        <v>41974</v>
      </c>
      <c r="G38" s="2">
        <v>6.2311584402323508</v>
      </c>
      <c r="H38" s="2">
        <v>2.3613038315872923</v>
      </c>
      <c r="I38" s="2">
        <v>3.5764532490418732</v>
      </c>
      <c r="K38" s="1">
        <v>41974</v>
      </c>
      <c r="L38" s="2">
        <f t="shared" si="3"/>
        <v>0.51205536183977107</v>
      </c>
      <c r="M38" s="2">
        <f t="shared" si="4"/>
        <v>0.19404390042311018</v>
      </c>
      <c r="N38" s="2">
        <f t="shared" si="5"/>
        <v>0.29390073773711861</v>
      </c>
      <c r="Z38" s="1">
        <v>41974</v>
      </c>
      <c r="AA38">
        <f t="shared" si="2"/>
        <v>102.8815442772093</v>
      </c>
    </row>
    <row r="39" spans="1:27" x14ac:dyDescent="0.3">
      <c r="B39" s="2"/>
      <c r="C39" s="2"/>
      <c r="D39" s="2"/>
    </row>
    <row r="40" spans="1:27" x14ac:dyDescent="0.3">
      <c r="F40" s="11" t="s">
        <v>18</v>
      </c>
      <c r="G40" s="11"/>
      <c r="H40" s="11"/>
      <c r="I40" s="11"/>
      <c r="K40" s="11" t="s">
        <v>19</v>
      </c>
      <c r="L40" s="11"/>
      <c r="M40" s="11"/>
      <c r="N40" s="11"/>
      <c r="P40" s="11" t="s">
        <v>20</v>
      </c>
      <c r="Q40" s="11"/>
      <c r="R40" s="11"/>
      <c r="S40" s="11"/>
      <c r="U40" s="11" t="s">
        <v>17</v>
      </c>
      <c r="V40" s="11"/>
      <c r="W40" s="11"/>
      <c r="X40" s="11"/>
    </row>
    <row r="41" spans="1:27" x14ac:dyDescent="0.3">
      <c r="A41" t="s">
        <v>0</v>
      </c>
      <c r="B41" t="s">
        <v>7</v>
      </c>
      <c r="C41" t="s">
        <v>8</v>
      </c>
      <c r="D41" t="s">
        <v>9</v>
      </c>
      <c r="F41" t="s">
        <v>0</v>
      </c>
      <c r="G41" t="s">
        <v>10</v>
      </c>
      <c r="H41" t="s">
        <v>11</v>
      </c>
      <c r="I41" t="s">
        <v>12</v>
      </c>
      <c r="K41" t="s">
        <v>0</v>
      </c>
      <c r="L41" t="s">
        <v>10</v>
      </c>
      <c r="M41" t="s">
        <v>11</v>
      </c>
      <c r="N41" t="s">
        <v>12</v>
      </c>
      <c r="P41" t="s">
        <v>0</v>
      </c>
      <c r="Q41" t="s">
        <v>10</v>
      </c>
      <c r="R41" t="s">
        <v>11</v>
      </c>
      <c r="S41" t="s">
        <v>12</v>
      </c>
      <c r="U41" t="s">
        <v>0</v>
      </c>
      <c r="V41" t="s">
        <v>10</v>
      </c>
      <c r="W41" t="s">
        <v>11</v>
      </c>
      <c r="X41" t="s">
        <v>12</v>
      </c>
      <c r="Z41" t="s">
        <v>0</v>
      </c>
      <c r="AA41" t="s">
        <v>1</v>
      </c>
    </row>
    <row r="42" spans="1:27" x14ac:dyDescent="0.3">
      <c r="A42" s="1">
        <v>40909</v>
      </c>
      <c r="B42" s="2">
        <v>100</v>
      </c>
      <c r="C42" s="2">
        <v>100</v>
      </c>
      <c r="D42" s="2">
        <v>100</v>
      </c>
      <c r="F42" s="1">
        <v>40909</v>
      </c>
      <c r="G42" s="2">
        <v>5.1869643840702269</v>
      </c>
      <c r="H42" s="2">
        <v>2.2634441786392445</v>
      </c>
      <c r="I42" s="2">
        <v>3.1452442192779433</v>
      </c>
      <c r="K42" s="1">
        <v>40909</v>
      </c>
      <c r="L42" s="2">
        <f>G42/SUM($G42:$I42)</f>
        <v>0.48953702908121471</v>
      </c>
      <c r="M42" s="2">
        <v>0.21362007846152664</v>
      </c>
      <c r="N42" s="2">
        <v>0.29684289245725864</v>
      </c>
      <c r="O42" s="2"/>
      <c r="P42" s="1">
        <v>40940</v>
      </c>
      <c r="Q42" s="2">
        <v>5.1869643840702269</v>
      </c>
      <c r="R42" s="2">
        <v>2.2634441786392445</v>
      </c>
      <c r="S42" s="2">
        <v>3.1452442192779433</v>
      </c>
      <c r="U42" s="1">
        <v>40940</v>
      </c>
      <c r="V42" s="2">
        <v>0.48953702908121471</v>
      </c>
      <c r="W42" s="2">
        <v>0.21362007846152664</v>
      </c>
      <c r="X42" s="2">
        <v>0.29684289245725864</v>
      </c>
      <c r="Z42" s="1">
        <v>40909</v>
      </c>
      <c r="AA42">
        <f t="shared" ref="AA42" si="9">SUMPRODUCT(B42:D42,L42:N42)</f>
        <v>100</v>
      </c>
    </row>
    <row r="43" spans="1:27" x14ac:dyDescent="0.3">
      <c r="A43" s="1">
        <v>40940</v>
      </c>
      <c r="B43" s="2">
        <v>101.23955364257677</v>
      </c>
      <c r="C43" s="2">
        <v>96.605253238292264</v>
      </c>
      <c r="D43" s="2">
        <v>97.776838217456856</v>
      </c>
      <c r="F43" s="1">
        <v>40940</v>
      </c>
      <c r="G43" s="2">
        <v>5.1869643840702269</v>
      </c>
      <c r="H43" s="2">
        <v>2.2634441786392445</v>
      </c>
      <c r="I43" s="2">
        <v>3.1452442192779433</v>
      </c>
      <c r="K43" s="1">
        <v>40940</v>
      </c>
      <c r="L43" s="2">
        <v>0.48953702908121471</v>
      </c>
      <c r="M43" s="2">
        <v>0.21362007846152664</v>
      </c>
      <c r="N43" s="2">
        <v>0.29684289245725864</v>
      </c>
      <c r="P43" s="1">
        <v>41306</v>
      </c>
      <c r="Q43" s="2">
        <v>6.7450058504568178</v>
      </c>
      <c r="R43" s="2">
        <v>1.8588606327114456</v>
      </c>
      <c r="S43" s="2">
        <v>3.9923695843716791</v>
      </c>
      <c r="U43" s="1">
        <v>41306</v>
      </c>
      <c r="V43" s="2">
        <v>0.5354778851627322</v>
      </c>
      <c r="W43" s="2">
        <v>0.14757270527039934</v>
      </c>
      <c r="X43" s="2">
        <v>0.31694940956686862</v>
      </c>
      <c r="Z43" s="1">
        <v>40940</v>
      </c>
      <c r="AA43">
        <f>SUMPRODUCT(B43:D43,L43:N43)</f>
        <v>99.221691564050261</v>
      </c>
    </row>
    <row r="44" spans="1:27" x14ac:dyDescent="0.3">
      <c r="A44" s="1">
        <v>40969</v>
      </c>
      <c r="B44" s="2">
        <v>102.0303053304945</v>
      </c>
      <c r="C44" s="2">
        <v>101.45082172421814</v>
      </c>
      <c r="D44" s="2">
        <v>96.591018620258595</v>
      </c>
      <c r="F44" s="1">
        <v>40969</v>
      </c>
      <c r="G44" s="2">
        <v>5.1869643840702269</v>
      </c>
      <c r="H44" s="2">
        <v>2.2634441786392445</v>
      </c>
      <c r="I44" s="2">
        <v>3.1452442192779433</v>
      </c>
      <c r="K44" s="1">
        <v>40969</v>
      </c>
      <c r="L44" s="2">
        <v>0.48953702908121471</v>
      </c>
      <c r="M44" s="2">
        <v>0.21362007846152664</v>
      </c>
      <c r="N44" s="2">
        <v>0.29684289245725864</v>
      </c>
      <c r="P44" s="1">
        <v>41671</v>
      </c>
      <c r="Q44" s="2">
        <v>6.2311584402323508</v>
      </c>
      <c r="R44" s="2">
        <v>2.3613038315872923</v>
      </c>
      <c r="S44" s="2">
        <v>3.5764532490418732</v>
      </c>
      <c r="U44" s="1">
        <v>41671</v>
      </c>
      <c r="V44" s="2">
        <v>0.51205536183977107</v>
      </c>
      <c r="W44" s="2">
        <v>0.19404390042311018</v>
      </c>
      <c r="X44" s="2">
        <v>0.29390073773711861</v>
      </c>
      <c r="Z44" s="1">
        <v>40969</v>
      </c>
      <c r="AA44">
        <f t="shared" ref="AA44:AA77" si="10">SUMPRODUCT(B44:D44,L44:N44)</f>
        <v>100.29190239708382</v>
      </c>
    </row>
    <row r="45" spans="1:27" x14ac:dyDescent="0.3">
      <c r="A45" s="1">
        <v>41000</v>
      </c>
      <c r="B45" s="2">
        <v>104.43240266145986</v>
      </c>
      <c r="C45" s="2">
        <v>98.000263617443778</v>
      </c>
      <c r="D45" s="2">
        <v>94.491213368669932</v>
      </c>
      <c r="F45" s="1">
        <v>41000</v>
      </c>
      <c r="G45" s="2">
        <v>5.1869643840702269</v>
      </c>
      <c r="H45" s="2">
        <v>2.2634441786392445</v>
      </c>
      <c r="I45" s="2">
        <v>3.1452442192779433</v>
      </c>
      <c r="K45" s="1">
        <v>41000</v>
      </c>
      <c r="L45" s="2">
        <v>0.48953702908121471</v>
      </c>
      <c r="M45" s="2">
        <v>0.21362007846152664</v>
      </c>
      <c r="N45" s="2">
        <v>0.29684289245725864</v>
      </c>
      <c r="Z45" s="1">
        <v>41000</v>
      </c>
      <c r="AA45">
        <f t="shared" si="10"/>
        <v>100.10739723006481</v>
      </c>
    </row>
    <row r="46" spans="1:27" x14ac:dyDescent="0.3">
      <c r="A46" s="1">
        <v>41030</v>
      </c>
      <c r="B46" s="2">
        <v>105.12283033324428</v>
      </c>
      <c r="C46" s="2">
        <v>95.94687383072629</v>
      </c>
      <c r="D46" s="2">
        <v>93.731891784781524</v>
      </c>
      <c r="F46" s="1">
        <v>41030</v>
      </c>
      <c r="G46" s="2">
        <v>5.1869643840702269</v>
      </c>
      <c r="H46" s="2">
        <v>2.2634441786392445</v>
      </c>
      <c r="I46" s="2">
        <v>3.1452442192779433</v>
      </c>
      <c r="K46" s="1">
        <v>41030</v>
      </c>
      <c r="L46" s="2">
        <v>0.48953702908121471</v>
      </c>
      <c r="M46" s="2">
        <v>0.21362007846152664</v>
      </c>
      <c r="N46" s="2">
        <v>0.29684289245725864</v>
      </c>
      <c r="V46" s="2"/>
      <c r="Z46" s="1">
        <v>41030</v>
      </c>
      <c r="AA46">
        <f t="shared" si="10"/>
        <v>99.781342638688258</v>
      </c>
    </row>
    <row r="47" spans="1:27" x14ac:dyDescent="0.3">
      <c r="A47" s="1">
        <v>41061</v>
      </c>
      <c r="B47" s="2">
        <v>103.97669256679539</v>
      </c>
      <c r="C47" s="2"/>
      <c r="D47" s="2">
        <v>90.131064035254042</v>
      </c>
      <c r="F47" s="1">
        <v>41061</v>
      </c>
      <c r="G47" s="2">
        <v>5.1869643840702269</v>
      </c>
      <c r="H47" s="2">
        <v>2.2634441786392445</v>
      </c>
      <c r="I47" s="2">
        <v>3.1452442192779433</v>
      </c>
      <c r="K47" s="1">
        <v>41061</v>
      </c>
      <c r="L47" s="2">
        <v>0.62251974608340033</v>
      </c>
      <c r="M47" s="2">
        <v>0</v>
      </c>
      <c r="N47" s="2">
        <v>0.37748025391659962</v>
      </c>
      <c r="P47" s="1"/>
      <c r="Q47" s="2">
        <v>5.1869643840702269</v>
      </c>
      <c r="R47" s="2">
        <v>0</v>
      </c>
      <c r="S47" s="2">
        <v>3.1452442192779433</v>
      </c>
      <c r="U47" s="1"/>
      <c r="V47">
        <f>Q47/(SUM($Q47:$S47))</f>
        <v>0.62251974608340033</v>
      </c>
      <c r="W47">
        <f t="shared" ref="W47:X47" si="11">R47/(SUM($Q47:$S47))</f>
        <v>0</v>
      </c>
      <c r="X47">
        <f t="shared" si="11"/>
        <v>0.37748025391659962</v>
      </c>
      <c r="Z47" s="1">
        <v>41061</v>
      </c>
      <c r="AA47">
        <f t="shared" si="10"/>
        <v>98.750241193074231</v>
      </c>
    </row>
    <row r="48" spans="1:27" x14ac:dyDescent="0.3">
      <c r="A48" s="1">
        <v>41091</v>
      </c>
      <c r="B48" s="2">
        <v>106.56768678229848</v>
      </c>
      <c r="C48" s="2">
        <v>94.788761174432963</v>
      </c>
      <c r="D48" s="2">
        <v>94.534875219806068</v>
      </c>
      <c r="F48" s="1">
        <v>41091</v>
      </c>
      <c r="G48" s="2">
        <v>5.1869643840702269</v>
      </c>
      <c r="H48" s="2">
        <v>2.2634441786392445</v>
      </c>
      <c r="I48" s="2">
        <v>3.1452442192779433</v>
      </c>
      <c r="K48" s="1">
        <v>41091</v>
      </c>
      <c r="L48" s="2">
        <v>0.48953702908121471</v>
      </c>
      <c r="M48" s="2">
        <v>0.21362007846152664</v>
      </c>
      <c r="N48" s="2">
        <v>0.29684289245725864</v>
      </c>
      <c r="Q48" s="2">
        <v>6.7450058504568178</v>
      </c>
      <c r="R48" s="2">
        <v>1.8588606327114456</v>
      </c>
      <c r="S48" s="2">
        <v>0</v>
      </c>
      <c r="V48">
        <f>Q48/(SUM($Q48:$S48))</f>
        <v>0.78395054870412828</v>
      </c>
      <c r="W48">
        <f t="shared" ref="W48:W50" si="12">R48/(SUM($Q48:$S48))</f>
        <v>0.21604945129587183</v>
      </c>
      <c r="X48">
        <f t="shared" ref="X48:X50" si="13">S48/(SUM($Q48:$S48))</f>
        <v>0</v>
      </c>
      <c r="Z48" s="1">
        <v>41091</v>
      </c>
      <c r="AA48">
        <f t="shared" si="10"/>
        <v>100.47961718115037</v>
      </c>
    </row>
    <row r="49" spans="1:27" x14ac:dyDescent="0.3">
      <c r="A49" s="1">
        <v>41122</v>
      </c>
      <c r="B49" s="2">
        <v>106.65215103563851</v>
      </c>
      <c r="C49" s="2">
        <v>98.478217946030554</v>
      </c>
      <c r="D49" s="2">
        <v>92.561656276993062</v>
      </c>
      <c r="F49" s="1">
        <v>41122</v>
      </c>
      <c r="G49" s="2">
        <v>5.1869643840702269</v>
      </c>
      <c r="H49" s="2">
        <v>2.2634441786392445</v>
      </c>
      <c r="I49" s="2">
        <v>3.1452442192779433</v>
      </c>
      <c r="K49" s="1">
        <v>41122</v>
      </c>
      <c r="L49" s="2">
        <v>0.48953702908121471</v>
      </c>
      <c r="M49" s="2">
        <v>0.21362007846152664</v>
      </c>
      <c r="N49" s="2">
        <v>0.29684289245725864</v>
      </c>
      <c r="Q49" s="2">
        <v>0</v>
      </c>
      <c r="R49" s="2">
        <v>2.3613038315872923</v>
      </c>
      <c r="S49" s="2">
        <v>3.5764532490418732</v>
      </c>
      <c r="V49">
        <f t="shared" ref="V49" si="14">Q49/(SUM($Q49:$S49))</f>
        <v>0</v>
      </c>
      <c r="W49">
        <f t="shared" si="12"/>
        <v>0.39767605840437792</v>
      </c>
      <c r="X49">
        <f t="shared" si="13"/>
        <v>0.60232394159562219</v>
      </c>
      <c r="Z49" s="1">
        <v>41122</v>
      </c>
      <c r="AA49">
        <f t="shared" si="10"/>
        <v>100.72337158738704</v>
      </c>
    </row>
    <row r="50" spans="1:27" x14ac:dyDescent="0.3">
      <c r="A50" s="1">
        <v>41153</v>
      </c>
      <c r="B50" s="2">
        <v>108.97290730831875</v>
      </c>
      <c r="C50" s="2">
        <v>99.986521241030658</v>
      </c>
      <c r="D50" s="2">
        <v>89.647230902541111</v>
      </c>
      <c r="F50" s="1">
        <v>41153</v>
      </c>
      <c r="G50" s="2">
        <v>5.1869643840702269</v>
      </c>
      <c r="H50" s="2">
        <v>2.2634441786392445</v>
      </c>
      <c r="I50" s="2">
        <v>3.1452442192779433</v>
      </c>
      <c r="K50" s="1">
        <v>41153</v>
      </c>
      <c r="L50" s="2">
        <v>0.48953702908121471</v>
      </c>
      <c r="M50" s="2">
        <v>0.21362007846152664</v>
      </c>
      <c r="N50" s="2">
        <v>0.29684289245725864</v>
      </c>
      <c r="Q50" s="2">
        <v>5.1869643840702269</v>
      </c>
      <c r="R50" s="2">
        <v>2.2634441786392445</v>
      </c>
      <c r="S50" s="2">
        <v>0</v>
      </c>
      <c r="V50">
        <f>Q50/(SUM($Q50:$S50))</f>
        <v>0.69619865010247128</v>
      </c>
      <c r="W50">
        <f t="shared" si="12"/>
        <v>0.30380134989752877</v>
      </c>
      <c r="X50">
        <f t="shared" si="13"/>
        <v>0</v>
      </c>
      <c r="Z50" s="1">
        <v>41153</v>
      </c>
      <c r="AA50">
        <f t="shared" si="10"/>
        <v>101.31654512855506</v>
      </c>
    </row>
    <row r="51" spans="1:27" x14ac:dyDescent="0.3">
      <c r="A51" s="1">
        <v>41183</v>
      </c>
      <c r="B51" s="2">
        <v>106.20124385680562</v>
      </c>
      <c r="C51" s="2">
        <v>99.237117890651348</v>
      </c>
      <c r="D51" s="2">
        <v>92.278196037522278</v>
      </c>
      <c r="F51" s="1">
        <v>41183</v>
      </c>
      <c r="G51" s="2">
        <v>5.1869643840702269</v>
      </c>
      <c r="H51" s="2">
        <v>2.2634441786392445</v>
      </c>
      <c r="I51" s="2">
        <v>3.1452442192779433</v>
      </c>
      <c r="K51" s="1">
        <v>41183</v>
      </c>
      <c r="L51" s="2">
        <v>0.48953702908121471</v>
      </c>
      <c r="M51" s="2">
        <v>0.21362007846152664</v>
      </c>
      <c r="N51" s="2">
        <v>0.29684289245725864</v>
      </c>
      <c r="Q51" s="2">
        <v>6.7450058504568178</v>
      </c>
      <c r="R51" s="2">
        <v>0</v>
      </c>
      <c r="S51" s="2">
        <v>3.9923695843716791</v>
      </c>
      <c r="V51">
        <f>Q51/(SUM($Q51:$S51))</f>
        <v>0.62818012571100457</v>
      </c>
      <c r="W51">
        <f t="shared" ref="W51" si="15">R51/(SUM($Q51:$S51))</f>
        <v>0</v>
      </c>
      <c r="X51">
        <f t="shared" ref="X51" si="16">S51/(SUM($Q51:$S51))</f>
        <v>0.37181987428899543</v>
      </c>
      <c r="Z51" s="1">
        <v>41183</v>
      </c>
      <c r="AA51">
        <f t="shared" si="10"/>
        <v>100.580608935003</v>
      </c>
    </row>
    <row r="52" spans="1:27" x14ac:dyDescent="0.3">
      <c r="A52" s="1">
        <v>41214</v>
      </c>
      <c r="B52" s="2">
        <v>104.11913898714883</v>
      </c>
      <c r="C52" s="2">
        <v>100.99343631803717</v>
      </c>
      <c r="D52" s="2">
        <v>95.758970984585204</v>
      </c>
      <c r="F52" s="1">
        <v>41214</v>
      </c>
      <c r="G52" s="2">
        <v>5.1869643840702269</v>
      </c>
      <c r="H52" s="2">
        <v>2.2634441786392445</v>
      </c>
      <c r="I52" s="2">
        <v>3.1452442192779433</v>
      </c>
      <c r="K52" s="1">
        <v>41214</v>
      </c>
      <c r="L52" s="2">
        <v>0.48953702908121471</v>
      </c>
      <c r="M52" s="2">
        <v>0.21362007846152664</v>
      </c>
      <c r="N52" s="2">
        <v>0.29684289245725864</v>
      </c>
      <c r="Z52" s="1">
        <v>41214</v>
      </c>
      <c r="AA52">
        <f t="shared" si="10"/>
        <v>100.96976968641619</v>
      </c>
    </row>
    <row r="53" spans="1:27" x14ac:dyDescent="0.3">
      <c r="A53" s="1">
        <v>41244</v>
      </c>
      <c r="B53" s="2">
        <v>107.76600977957155</v>
      </c>
      <c r="C53" s="2">
        <v>99.604240112831249</v>
      </c>
      <c r="D53" s="2"/>
      <c r="F53" s="1">
        <v>41244</v>
      </c>
      <c r="G53" s="2">
        <v>5.1869643840702269</v>
      </c>
      <c r="H53" s="2">
        <v>2.2634441786392445</v>
      </c>
      <c r="I53" s="2">
        <v>3.1452442192779433</v>
      </c>
      <c r="K53" s="1">
        <v>41244</v>
      </c>
      <c r="L53" s="2">
        <v>0.69619865010247128</v>
      </c>
      <c r="M53" s="2">
        <v>0.30380134989752877</v>
      </c>
      <c r="N53" s="2">
        <v>0</v>
      </c>
      <c r="P53" s="1"/>
      <c r="U53" s="1"/>
      <c r="Z53" s="1">
        <v>41244</v>
      </c>
      <c r="AA53">
        <f>SUMPRODUCT(B53:D53,L53:N53)</f>
        <v>105.28645313726315</v>
      </c>
    </row>
    <row r="54" spans="1:27" x14ac:dyDescent="0.3">
      <c r="A54" s="1">
        <v>41275</v>
      </c>
      <c r="B54" s="2">
        <v>98.74350698267817</v>
      </c>
      <c r="C54" s="2">
        <v>100.35712065559403</v>
      </c>
      <c r="D54" s="2">
        <v>100.24073830151947</v>
      </c>
      <c r="F54" s="1">
        <v>41275</v>
      </c>
      <c r="G54" s="2">
        <v>6.7450058504568178</v>
      </c>
      <c r="H54" s="2">
        <v>1.8588606327114456</v>
      </c>
      <c r="I54" s="2">
        <v>3.9923695843716791</v>
      </c>
      <c r="K54" s="1">
        <v>41275</v>
      </c>
      <c r="L54" s="2">
        <v>0.5354778851627322</v>
      </c>
      <c r="M54" s="2">
        <v>0.14757270527039934</v>
      </c>
      <c r="N54" s="2">
        <v>0.31694940956686862</v>
      </c>
      <c r="Z54" s="1">
        <v>41275</v>
      </c>
      <c r="AA54">
        <f t="shared" si="10"/>
        <v>99.45617890014347</v>
      </c>
    </row>
    <row r="55" spans="1:27" x14ac:dyDescent="0.3">
      <c r="A55" s="1">
        <v>41306</v>
      </c>
      <c r="B55" s="2">
        <v>100.46305431134007</v>
      </c>
      <c r="C55" s="2">
        <v>99.982135132267032</v>
      </c>
      <c r="D55" s="2">
        <v>99.499007277761891</v>
      </c>
      <c r="F55" s="1">
        <v>41306</v>
      </c>
      <c r="G55" s="2">
        <v>6.7450058504568178</v>
      </c>
      <c r="H55" s="2">
        <v>1.8588606327114456</v>
      </c>
      <c r="I55" s="2">
        <v>3.9923695843716791</v>
      </c>
      <c r="K55" s="1">
        <v>41306</v>
      </c>
      <c r="L55" s="2">
        <v>0.5354778851627322</v>
      </c>
      <c r="M55" s="2">
        <v>0.14757270527039934</v>
      </c>
      <c r="N55" s="2">
        <v>0.31694940956686862</v>
      </c>
      <c r="Z55" s="1">
        <v>41306</v>
      </c>
      <c r="AA55">
        <f t="shared" si="10"/>
        <v>100.08652962898057</v>
      </c>
    </row>
    <row r="56" spans="1:27" x14ac:dyDescent="0.3">
      <c r="A56" s="1">
        <v>41334</v>
      </c>
      <c r="B56" s="2">
        <v>101.94312149882192</v>
      </c>
      <c r="C56" s="2">
        <v>102.0342910636673</v>
      </c>
      <c r="D56" s="2">
        <v>96.043392230924525</v>
      </c>
      <c r="F56" s="1">
        <v>41334</v>
      </c>
      <c r="G56" s="2">
        <v>6.7450058504568178</v>
      </c>
      <c r="H56" s="2">
        <v>1.8588606327114456</v>
      </c>
      <c r="I56" s="2">
        <v>3.9923695843716791</v>
      </c>
      <c r="K56" s="1">
        <v>41334</v>
      </c>
      <c r="L56" s="2">
        <v>0.5354778851627322</v>
      </c>
      <c r="M56" s="2">
        <v>0.14757270527039934</v>
      </c>
      <c r="N56" s="2">
        <v>0.31694940956686862</v>
      </c>
      <c r="Z56" s="1">
        <v>41334</v>
      </c>
      <c r="AA56">
        <f t="shared" si="10"/>
        <v>100.08665993008005</v>
      </c>
    </row>
    <row r="57" spans="1:27" x14ac:dyDescent="0.3">
      <c r="A57" s="1">
        <v>41365</v>
      </c>
      <c r="B57" s="2">
        <v>99.358987741112017</v>
      </c>
      <c r="C57" s="2">
        <v>106.513055038928</v>
      </c>
      <c r="D57" s="2">
        <v>97.332012816942111</v>
      </c>
      <c r="F57" s="1">
        <v>41365</v>
      </c>
      <c r="G57" s="2">
        <v>6.7450058504568178</v>
      </c>
      <c r="H57" s="2">
        <v>1.8588606327114456</v>
      </c>
      <c r="I57" s="2">
        <v>3.9923695843716791</v>
      </c>
      <c r="K57" s="1">
        <v>41365</v>
      </c>
      <c r="L57" s="2">
        <v>0.5354778851627322</v>
      </c>
      <c r="M57" s="2">
        <v>0.14757270527039934</v>
      </c>
      <c r="N57" s="2">
        <v>0.31694940956686862</v>
      </c>
      <c r="Z57" s="1">
        <v>41365</v>
      </c>
      <c r="AA57">
        <f t="shared" si="10"/>
        <v>99.772284300514727</v>
      </c>
    </row>
    <row r="58" spans="1:27" x14ac:dyDescent="0.3">
      <c r="A58" s="1">
        <v>41395</v>
      </c>
      <c r="B58" s="2">
        <v>97.128074037743588</v>
      </c>
      <c r="C58" s="2">
        <v>106.13216847937271</v>
      </c>
      <c r="D58" s="2">
        <v>96.799806436194899</v>
      </c>
      <c r="F58" s="1">
        <v>41395</v>
      </c>
      <c r="G58" s="2">
        <v>6.7450058504568178</v>
      </c>
      <c r="H58" s="2">
        <v>1.8588606327114456</v>
      </c>
      <c r="I58" s="2">
        <v>3.9923695843716791</v>
      </c>
      <c r="K58" s="1">
        <v>41395</v>
      </c>
      <c r="L58" s="2">
        <v>0.5354778851627322</v>
      </c>
      <c r="M58" s="2">
        <v>0.14757270527039934</v>
      </c>
      <c r="N58" s="2">
        <v>0.31694940956686862</v>
      </c>
      <c r="Z58" s="1">
        <v>41395</v>
      </c>
      <c r="AA58">
        <f t="shared" si="10"/>
        <v>98.352788390514192</v>
      </c>
    </row>
    <row r="59" spans="1:27" x14ac:dyDescent="0.3">
      <c r="A59" s="1">
        <v>41426</v>
      </c>
      <c r="B59" s="2">
        <v>94.429441619741439</v>
      </c>
      <c r="C59" s="2">
        <v>106.61573496370758</v>
      </c>
      <c r="D59" s="2">
        <v>93.720866545702521</v>
      </c>
      <c r="F59" s="1">
        <v>41426</v>
      </c>
      <c r="G59" s="2">
        <v>6.7450058504568178</v>
      </c>
      <c r="H59" s="2">
        <v>1.8588606327114456</v>
      </c>
      <c r="I59" s="2">
        <v>3.9923695843716791</v>
      </c>
      <c r="K59" s="1">
        <v>41426</v>
      </c>
      <c r="L59" s="2">
        <v>0.5354778851627322</v>
      </c>
      <c r="M59" s="2">
        <v>0.14757270527039934</v>
      </c>
      <c r="N59" s="2">
        <v>0.31694940956686862</v>
      </c>
      <c r="Z59" s="1">
        <v>41426</v>
      </c>
      <c r="AA59">
        <f t="shared" si="10"/>
        <v>96.003223444378762</v>
      </c>
    </row>
    <row r="60" spans="1:27" x14ac:dyDescent="0.3">
      <c r="A60" s="1">
        <v>41456</v>
      </c>
      <c r="B60" s="2">
        <v>94.872365481458246</v>
      </c>
      <c r="C60" s="2">
        <v>103.06977344600627</v>
      </c>
      <c r="D60" s="2">
        <v>94.490515359020492</v>
      </c>
      <c r="F60" s="1">
        <v>41456</v>
      </c>
      <c r="G60" s="2">
        <v>6.7450058504568178</v>
      </c>
      <c r="H60" s="2">
        <v>1.8588606327114456</v>
      </c>
      <c r="I60" s="2">
        <v>3.9923695843716791</v>
      </c>
      <c r="K60" s="1">
        <v>41456</v>
      </c>
      <c r="L60" s="2">
        <v>0.5354778851627322</v>
      </c>
      <c r="M60" s="2">
        <v>0.14757270527039934</v>
      </c>
      <c r="N60" s="2">
        <v>0.31694940956686862</v>
      </c>
      <c r="Z60" s="1">
        <v>41456</v>
      </c>
      <c r="AA60">
        <f t="shared" si="10"/>
        <v>95.961051980142045</v>
      </c>
    </row>
    <row r="61" spans="1:27" x14ac:dyDescent="0.3">
      <c r="A61" s="1">
        <v>41487</v>
      </c>
      <c r="B61" s="2">
        <v>98.239415396550669</v>
      </c>
      <c r="C61" s="2">
        <v>105.45808180484283</v>
      </c>
      <c r="D61" s="2">
        <v>93.572711492821384</v>
      </c>
      <c r="F61" s="1">
        <v>41487</v>
      </c>
      <c r="G61" s="2">
        <v>6.7450058504568178</v>
      </c>
      <c r="H61" s="2">
        <v>1.8588606327114456</v>
      </c>
      <c r="I61" s="2">
        <v>3.9923695843716791</v>
      </c>
      <c r="K61" s="1">
        <v>41487</v>
      </c>
      <c r="L61" s="2">
        <v>0.5354778851627322</v>
      </c>
      <c r="M61" s="2">
        <v>0.14757270527039934</v>
      </c>
      <c r="N61" s="2">
        <v>0.31694940956686862</v>
      </c>
      <c r="Z61" s="1">
        <v>41487</v>
      </c>
      <c r="AA61">
        <f t="shared" si="10"/>
        <v>97.825584479956518</v>
      </c>
    </row>
    <row r="62" spans="1:27" x14ac:dyDescent="0.3">
      <c r="A62" s="1">
        <v>41518</v>
      </c>
      <c r="B62" s="2">
        <v>100.36774827133358</v>
      </c>
      <c r="C62" s="2">
        <v>106.14457925828056</v>
      </c>
      <c r="D62" s="2">
        <v>90.314524374659612</v>
      </c>
      <c r="F62" s="1">
        <v>41518</v>
      </c>
      <c r="G62" s="2">
        <v>6.7450058504568178</v>
      </c>
      <c r="H62" s="2">
        <v>1.8588606327114456</v>
      </c>
      <c r="I62" s="2">
        <v>3.9923695843716791</v>
      </c>
      <c r="K62" s="1">
        <v>41518</v>
      </c>
      <c r="L62" s="2">
        <v>0.5354778851627322</v>
      </c>
      <c r="M62" s="2">
        <v>0.14757270527039934</v>
      </c>
      <c r="N62" s="2">
        <v>0.31694940956686862</v>
      </c>
      <c r="Z62" s="1">
        <v>41518</v>
      </c>
      <c r="AA62">
        <f t="shared" si="10"/>
        <v>98.033887469672891</v>
      </c>
    </row>
    <row r="63" spans="1:27" x14ac:dyDescent="0.3">
      <c r="A63" s="1">
        <v>41548</v>
      </c>
      <c r="B63" s="2">
        <v>100.66020511415238</v>
      </c>
      <c r="C63" s="2"/>
      <c r="D63" s="2">
        <v>88.351368484371477</v>
      </c>
      <c r="F63" s="1">
        <v>41548</v>
      </c>
      <c r="G63" s="2">
        <v>6.7450058504568178</v>
      </c>
      <c r="H63" s="2">
        <v>1.8588606327114456</v>
      </c>
      <c r="I63" s="2">
        <v>3.9923695843716791</v>
      </c>
      <c r="K63" s="1">
        <v>41548</v>
      </c>
      <c r="L63" s="2">
        <v>0.62818012571100457</v>
      </c>
      <c r="M63" s="2">
        <v>0</v>
      </c>
      <c r="N63" s="2">
        <v>0.37181987428899543</v>
      </c>
      <c r="P63" s="1">
        <v>41548</v>
      </c>
      <c r="U63" s="1">
        <v>41548</v>
      </c>
      <c r="Z63" s="1">
        <v>41548</v>
      </c>
      <c r="AA63">
        <f t="shared" si="10"/>
        <v>96.083535025823466</v>
      </c>
    </row>
    <row r="64" spans="1:27" x14ac:dyDescent="0.3">
      <c r="A64" s="1">
        <v>41579</v>
      </c>
      <c r="B64" s="2">
        <v>101.33948384794286</v>
      </c>
      <c r="C64" s="2">
        <v>100.59223011372285</v>
      </c>
      <c r="D64" s="2">
        <v>93.028749289272909</v>
      </c>
      <c r="F64" s="1">
        <v>41579</v>
      </c>
      <c r="G64" s="2">
        <v>6.7450058504568178</v>
      </c>
      <c r="H64" s="2">
        <v>1.8588606327114456</v>
      </c>
      <c r="I64" s="2">
        <v>3.9923695843716791</v>
      </c>
      <c r="K64" s="1">
        <v>41579</v>
      </c>
      <c r="L64" s="2">
        <v>0.5354778851627322</v>
      </c>
      <c r="M64" s="2">
        <v>0.14757270527039934</v>
      </c>
      <c r="N64" s="2">
        <v>0.31694940956686862</v>
      </c>
      <c r="Z64" s="1">
        <v>41579</v>
      </c>
      <c r="AA64">
        <f t="shared" si="10"/>
        <v>98.595127181423209</v>
      </c>
    </row>
    <row r="65" spans="1:27" x14ac:dyDescent="0.3">
      <c r="A65" s="1">
        <v>41609</v>
      </c>
      <c r="B65" s="2">
        <v>101.74876982309185</v>
      </c>
      <c r="C65" s="2">
        <v>102.7090387914386</v>
      </c>
      <c r="D65" s="2">
        <v>93.382779332262601</v>
      </c>
      <c r="F65" s="1">
        <v>41609</v>
      </c>
      <c r="G65" s="2">
        <v>6.7450058504568178</v>
      </c>
      <c r="H65" s="2">
        <v>1.8588606327114456</v>
      </c>
      <c r="I65" s="2">
        <v>3.9923695843716791</v>
      </c>
      <c r="K65" s="1">
        <v>41609</v>
      </c>
      <c r="L65" s="2">
        <v>0.5354778851627322</v>
      </c>
      <c r="M65" s="2">
        <v>0.14757270527039934</v>
      </c>
      <c r="N65" s="2">
        <v>0.31694940956686862</v>
      </c>
      <c r="Z65" s="1">
        <v>41609</v>
      </c>
      <c r="AA65">
        <f t="shared" si="10"/>
        <v>99.238883566027638</v>
      </c>
    </row>
    <row r="66" spans="1:27" x14ac:dyDescent="0.3">
      <c r="A66" s="1">
        <v>41640</v>
      </c>
      <c r="B66" s="2">
        <v>101.73439491019106</v>
      </c>
      <c r="C66" s="2">
        <v>99.579700011155296</v>
      </c>
      <c r="D66" s="2">
        <v>104.7558379191258</v>
      </c>
      <c r="F66" s="1">
        <v>41640</v>
      </c>
      <c r="G66" s="2">
        <v>6.2311584402323508</v>
      </c>
      <c r="H66" s="2">
        <v>2.3613038315872923</v>
      </c>
      <c r="I66" s="2">
        <v>3.5764532490418732</v>
      </c>
      <c r="K66" s="1">
        <v>41640</v>
      </c>
      <c r="L66" s="2">
        <v>0.51205536183977107</v>
      </c>
      <c r="M66" s="2">
        <v>0.19404390042311018</v>
      </c>
      <c r="N66" s="2">
        <v>0.29390073773711861</v>
      </c>
      <c r="Z66" s="1">
        <v>41640</v>
      </c>
      <c r="AA66">
        <f t="shared" si="10"/>
        <v>102.20429383711694</v>
      </c>
    </row>
    <row r="67" spans="1:27" x14ac:dyDescent="0.3">
      <c r="A67" s="1">
        <v>41671</v>
      </c>
      <c r="B67" s="2">
        <v>100.24776052270917</v>
      </c>
      <c r="C67" s="2">
        <v>100.7673296095175</v>
      </c>
      <c r="D67" s="2">
        <v>100.19785583352365</v>
      </c>
      <c r="F67" s="1">
        <v>41671</v>
      </c>
      <c r="G67" s="2">
        <v>6.2311584402323508</v>
      </c>
      <c r="H67" s="2">
        <v>2.3613038315872923</v>
      </c>
      <c r="I67" s="2">
        <v>3.5764532490418732</v>
      </c>
      <c r="K67" s="1">
        <v>41671</v>
      </c>
      <c r="L67" s="2">
        <v>0.51205536183977107</v>
      </c>
      <c r="M67" s="2">
        <v>0.19404390042311018</v>
      </c>
      <c r="N67" s="2">
        <v>0.29390073773711861</v>
      </c>
      <c r="Z67" s="1">
        <v>41671</v>
      </c>
      <c r="AA67">
        <f t="shared" si="10"/>
        <v>100.33391270988454</v>
      </c>
    </row>
    <row r="68" spans="1:27" x14ac:dyDescent="0.3">
      <c r="A68" s="1">
        <v>41699</v>
      </c>
      <c r="B68" s="2">
        <v>102.82080245550098</v>
      </c>
      <c r="C68" s="2">
        <v>99.763171908854247</v>
      </c>
      <c r="D68" s="2">
        <v>100.25253754946006</v>
      </c>
      <c r="F68" s="1">
        <v>41699</v>
      </c>
      <c r="G68" s="2">
        <v>6.2311584402323508</v>
      </c>
      <c r="H68" s="2">
        <v>2.3613038315872923</v>
      </c>
      <c r="I68" s="2">
        <v>3.5764532490418732</v>
      </c>
      <c r="K68" s="1">
        <v>41699</v>
      </c>
      <c r="L68" s="2">
        <v>0.51205536183977107</v>
      </c>
      <c r="M68" s="2">
        <v>0.19404390042311018</v>
      </c>
      <c r="N68" s="2">
        <v>0.29390073773711861</v>
      </c>
      <c r="Z68" s="1">
        <v>41699</v>
      </c>
      <c r="AA68">
        <f>SUMPRODUCT(B68:D68,L68:N68)</f>
        <v>101.47267294758701</v>
      </c>
    </row>
    <row r="69" spans="1:27" x14ac:dyDescent="0.3">
      <c r="A69" s="1">
        <v>41730</v>
      </c>
      <c r="B69" s="2">
        <v>104.46988968379651</v>
      </c>
      <c r="C69" s="2">
        <v>96.207920183532806</v>
      </c>
      <c r="D69" s="2">
        <v>98.719797067480059</v>
      </c>
      <c r="F69" s="1">
        <v>41730</v>
      </c>
      <c r="G69" s="2">
        <v>6.2311584402323508</v>
      </c>
      <c r="H69" s="2">
        <v>2.3613038315872923</v>
      </c>
      <c r="I69" s="2">
        <v>3.5764532490418732</v>
      </c>
      <c r="K69" s="1">
        <v>41730</v>
      </c>
      <c r="L69" s="2">
        <v>0.51205536183977107</v>
      </c>
      <c r="M69" s="2">
        <v>0.19404390042311018</v>
      </c>
      <c r="N69" s="2">
        <v>0.29390073773711861</v>
      </c>
      <c r="Z69" s="1">
        <v>41730</v>
      </c>
      <c r="AA69">
        <f t="shared" si="10"/>
        <v>101.17674843479639</v>
      </c>
    </row>
    <row r="70" spans="1:27" x14ac:dyDescent="0.3">
      <c r="A70" s="1">
        <v>41760</v>
      </c>
      <c r="B70" s="2">
        <v>105.26889977530244</v>
      </c>
      <c r="C70" s="2">
        <v>99.357641835609741</v>
      </c>
      <c r="D70" s="2">
        <v>99.997866710274025</v>
      </c>
      <c r="F70" s="1">
        <v>41760</v>
      </c>
      <c r="G70" s="2">
        <v>6.2311584402323508</v>
      </c>
      <c r="H70" s="2">
        <v>2.3613038315872923</v>
      </c>
      <c r="I70" s="2">
        <v>3.5764532490418732</v>
      </c>
      <c r="K70" s="1">
        <v>41760</v>
      </c>
      <c r="L70" s="2">
        <v>0.51205536183977107</v>
      </c>
      <c r="M70" s="2">
        <v>0.19404390042311018</v>
      </c>
      <c r="N70" s="2">
        <v>0.29390073773711861</v>
      </c>
      <c r="Z70" s="1">
        <v>41760</v>
      </c>
      <c r="AA70">
        <f t="shared" si="10"/>
        <v>102.57269572182878</v>
      </c>
    </row>
    <row r="71" spans="1:27" x14ac:dyDescent="0.3">
      <c r="A71" s="1">
        <v>41791</v>
      </c>
      <c r="B71" s="2">
        <v>107.41649204289199</v>
      </c>
      <c r="C71" s="2">
        <v>100.8449748106686</v>
      </c>
      <c r="D71" s="2">
        <v>96.463821505938782</v>
      </c>
      <c r="F71" s="1">
        <v>41791</v>
      </c>
      <c r="G71" s="2">
        <v>6.2311584402323508</v>
      </c>
      <c r="H71" s="2">
        <v>2.3613038315872923</v>
      </c>
      <c r="I71" s="2">
        <v>3.5764532490418732</v>
      </c>
      <c r="K71" s="1">
        <v>41791</v>
      </c>
      <c r="L71" s="2">
        <v>0.51205536183977107</v>
      </c>
      <c r="M71" s="2">
        <v>0.19404390042311018</v>
      </c>
      <c r="N71" s="2">
        <v>0.29390073773711861</v>
      </c>
      <c r="Z71" s="1">
        <v>41791</v>
      </c>
      <c r="AA71">
        <f t="shared" si="10"/>
        <v>102.92233125645151</v>
      </c>
    </row>
    <row r="72" spans="1:27" x14ac:dyDescent="0.3">
      <c r="A72" s="1">
        <v>41821</v>
      </c>
      <c r="B72" s="2"/>
      <c r="C72" s="2">
        <v>102.01075029806525</v>
      </c>
      <c r="D72" s="2">
        <v>94.332755083072684</v>
      </c>
      <c r="F72" s="1">
        <v>41821</v>
      </c>
      <c r="G72" s="2">
        <v>6.2311584402323508</v>
      </c>
      <c r="H72" s="2">
        <v>2.3613038315872923</v>
      </c>
      <c r="I72" s="2">
        <v>3.5764532490418732</v>
      </c>
      <c r="K72" s="1">
        <v>41821</v>
      </c>
      <c r="L72" s="2">
        <v>0</v>
      </c>
      <c r="M72" s="2">
        <v>0.39767605840437792</v>
      </c>
      <c r="N72" s="2">
        <v>0.60232394159562219</v>
      </c>
      <c r="P72" s="1">
        <v>41821</v>
      </c>
      <c r="U72" s="1">
        <v>41821</v>
      </c>
      <c r="Z72" s="1">
        <v>41821</v>
      </c>
      <c r="AA72">
        <f>SUMPRODUCT(B72:D72,L72:N72)</f>
        <v>97.386109956618611</v>
      </c>
    </row>
    <row r="73" spans="1:27" x14ac:dyDescent="0.3">
      <c r="A73" s="1">
        <v>41852</v>
      </c>
      <c r="B73" s="2">
        <v>109.17068484110403</v>
      </c>
      <c r="C73" s="2">
        <v>101.56241811467982</v>
      </c>
      <c r="D73" s="2">
        <v>91.154103516522824</v>
      </c>
      <c r="F73" s="1">
        <v>41852</v>
      </c>
      <c r="G73" s="2">
        <v>6.2311584402323508</v>
      </c>
      <c r="H73" s="2">
        <v>2.3613038315872923</v>
      </c>
      <c r="I73" s="2">
        <v>3.5764532490418732</v>
      </c>
      <c r="K73" s="1">
        <v>41852</v>
      </c>
      <c r="L73" s="2">
        <v>0.51205536183977107</v>
      </c>
      <c r="M73" s="2">
        <v>0.19404390042311018</v>
      </c>
      <c r="N73" s="2">
        <v>0.29390073773711861</v>
      </c>
      <c r="Z73" s="1">
        <v>41852</v>
      </c>
      <c r="AA73">
        <f t="shared" si="10"/>
        <v>102.39926054725409</v>
      </c>
    </row>
    <row r="74" spans="1:27" x14ac:dyDescent="0.3">
      <c r="A74" s="1">
        <v>41883</v>
      </c>
      <c r="B74" s="2">
        <v>109.87289291861525</v>
      </c>
      <c r="C74" s="2">
        <v>101.47175956363664</v>
      </c>
      <c r="D74" s="2">
        <v>90.502291474674578</v>
      </c>
      <c r="F74" s="1">
        <v>41883</v>
      </c>
      <c r="G74" s="2">
        <v>6.2311584402323508</v>
      </c>
      <c r="H74" s="2">
        <v>2.3613038315872923</v>
      </c>
      <c r="I74" s="2">
        <v>3.5764532490418732</v>
      </c>
      <c r="K74" s="1">
        <v>41883</v>
      </c>
      <c r="L74" s="2">
        <v>0.51205536183977107</v>
      </c>
      <c r="M74" s="2">
        <v>0.19404390042311018</v>
      </c>
      <c r="N74" s="2">
        <v>0.29390073773711861</v>
      </c>
      <c r="Z74" s="1">
        <v>41883</v>
      </c>
      <c r="AA74">
        <f t="shared" si="10"/>
        <v>102.54967017965464</v>
      </c>
    </row>
    <row r="75" spans="1:27" x14ac:dyDescent="0.3">
      <c r="A75" s="1">
        <v>41913</v>
      </c>
      <c r="B75" s="2">
        <v>108.50843699831364</v>
      </c>
      <c r="C75" s="2">
        <v>98.80194754254849</v>
      </c>
      <c r="D75" s="2">
        <v>93.974232244210711</v>
      </c>
      <c r="F75" s="1">
        <v>41913</v>
      </c>
      <c r="G75" s="2">
        <v>6.2311584402323508</v>
      </c>
      <c r="H75" s="2">
        <v>2.3613038315872923</v>
      </c>
      <c r="I75" s="2">
        <v>3.5764532490418732</v>
      </c>
      <c r="K75" s="1">
        <v>41913</v>
      </c>
      <c r="L75" s="2">
        <v>0.51205536183977107</v>
      </c>
      <c r="M75" s="2">
        <v>0.19404390042311018</v>
      </c>
      <c r="N75" s="2">
        <v>0.29390073773711861</v>
      </c>
      <c r="Z75" s="1">
        <v>41913</v>
      </c>
      <c r="AA75">
        <f t="shared" si="10"/>
        <v>102.35333842524798</v>
      </c>
    </row>
    <row r="76" spans="1:27" x14ac:dyDescent="0.3">
      <c r="A76" s="1">
        <v>41944</v>
      </c>
      <c r="B76" s="2">
        <v>109.91248118022375</v>
      </c>
      <c r="C76" s="2">
        <v>97.730489098550336</v>
      </c>
      <c r="D76" s="2">
        <v>90.506382342369164</v>
      </c>
      <c r="F76" s="1">
        <v>41944</v>
      </c>
      <c r="G76" s="2">
        <v>6.2311584402323508</v>
      </c>
      <c r="H76" s="2">
        <v>2.3613038315872923</v>
      </c>
      <c r="I76" s="2">
        <v>3.5764532490418732</v>
      </c>
      <c r="K76" s="1">
        <v>41944</v>
      </c>
      <c r="L76" s="2">
        <v>0.51205536183977107</v>
      </c>
      <c r="M76" s="2">
        <v>0.19404390042311018</v>
      </c>
      <c r="N76" s="2">
        <v>0.29390073773711861</v>
      </c>
      <c r="Z76" s="1">
        <v>41944</v>
      </c>
      <c r="AA76">
        <f t="shared" si="10"/>
        <v>101.84517315672748</v>
      </c>
    </row>
    <row r="77" spans="1:27" x14ac:dyDescent="0.3">
      <c r="A77" s="1">
        <v>41974</v>
      </c>
      <c r="B77" s="2">
        <v>111.19756703609781</v>
      </c>
      <c r="C77" s="2">
        <v>99.734704555293462</v>
      </c>
      <c r="D77" s="2">
        <v>90.470418611760536</v>
      </c>
      <c r="F77" s="1">
        <v>41974</v>
      </c>
      <c r="G77" s="2">
        <v>6.2311584402323508</v>
      </c>
      <c r="H77" s="2">
        <v>2.3613038315872923</v>
      </c>
      <c r="I77" s="2">
        <v>3.5764532490418732</v>
      </c>
      <c r="K77" s="1">
        <v>41974</v>
      </c>
      <c r="L77" s="2">
        <v>0.51205536183977107</v>
      </c>
      <c r="M77" s="2">
        <v>0.19404390042311018</v>
      </c>
      <c r="N77" s="2">
        <v>0.29390073773711861</v>
      </c>
      <c r="Z77" s="1">
        <v>41974</v>
      </c>
      <c r="AA77">
        <f t="shared" si="10"/>
        <v>102.8815442772093</v>
      </c>
    </row>
  </sheetData>
  <mergeCells count="10">
    <mergeCell ref="A1:D1"/>
    <mergeCell ref="F1:I1"/>
    <mergeCell ref="K1:N1"/>
    <mergeCell ref="P1:S1"/>
    <mergeCell ref="U1:X1"/>
    <mergeCell ref="F40:I40"/>
    <mergeCell ref="K40:N40"/>
    <mergeCell ref="P40:S40"/>
    <mergeCell ref="U40:X40"/>
    <mergeCell ref="Z1:AA1"/>
  </mergeCells>
  <pageMargins left="0.7" right="0.7" top="0.75" bottom="0.75" header="0.3" footer="0.3"/>
  <ignoredErrors>
    <ignoredError sqref="AA3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142AA-5088-4264-86CB-6D478EB84673}">
  <dimension ref="A1:Q38"/>
  <sheetViews>
    <sheetView topLeftCell="B1" workbookViewId="0">
      <selection activeCell="S19" sqref="S19"/>
    </sheetView>
  </sheetViews>
  <sheetFormatPr defaultRowHeight="14.4" x14ac:dyDescent="0.3"/>
  <cols>
    <col min="1" max="1" width="10.5546875" bestFit="1" customWidth="1"/>
    <col min="2" max="2" width="13.6640625" bestFit="1" customWidth="1"/>
    <col min="4" max="4" width="10.5546875" bestFit="1" customWidth="1"/>
    <col min="5" max="5" width="13.6640625" bestFit="1" customWidth="1"/>
    <col min="7" max="7" width="10.5546875" bestFit="1" customWidth="1"/>
    <col min="8" max="8" width="13.6640625" bestFit="1" customWidth="1"/>
    <col min="10" max="10" width="10.5546875" bestFit="1" customWidth="1"/>
    <col min="11" max="11" width="13.6640625" bestFit="1" customWidth="1"/>
    <col min="13" max="13" width="10.5546875" bestFit="1" customWidth="1"/>
    <col min="16" max="16" width="10.5546875" bestFit="1" customWidth="1"/>
  </cols>
  <sheetData>
    <row r="1" spans="1:17" x14ac:dyDescent="0.3">
      <c r="A1" s="11" t="s">
        <v>5</v>
      </c>
      <c r="B1" s="11"/>
      <c r="D1" s="11" t="s">
        <v>21</v>
      </c>
      <c r="E1" s="11"/>
      <c r="G1" s="11" t="s">
        <v>22</v>
      </c>
      <c r="H1" s="11"/>
      <c r="J1" s="11" t="s">
        <v>55</v>
      </c>
      <c r="K1" s="11"/>
      <c r="M1" s="11" t="s">
        <v>56</v>
      </c>
      <c r="N1" s="11"/>
      <c r="P1" s="11" t="s">
        <v>57</v>
      </c>
      <c r="Q1" s="11"/>
    </row>
    <row r="2" spans="1:17" x14ac:dyDescent="0.3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  <c r="J2" t="s">
        <v>0</v>
      </c>
      <c r="K2" t="s">
        <v>1</v>
      </c>
      <c r="M2" t="s">
        <v>0</v>
      </c>
      <c r="N2" t="s">
        <v>1</v>
      </c>
      <c r="P2" t="s">
        <v>0</v>
      </c>
      <c r="Q2" t="s">
        <v>1</v>
      </c>
    </row>
    <row r="3" spans="1:17" x14ac:dyDescent="0.3">
      <c r="A3" s="1">
        <v>40909</v>
      </c>
      <c r="B3" s="2">
        <v>100</v>
      </c>
      <c r="D3" s="1">
        <v>40909</v>
      </c>
      <c r="E3" s="2">
        <v>100</v>
      </c>
      <c r="G3" s="1">
        <v>40909</v>
      </c>
      <c r="H3" s="2">
        <v>100</v>
      </c>
      <c r="J3" s="1">
        <v>40909</v>
      </c>
      <c r="K3" s="2">
        <f>B3/AVERAGE($B$3:$B$14)*100</f>
        <v>95.605530196562555</v>
      </c>
      <c r="M3" s="1">
        <v>40909</v>
      </c>
      <c r="N3">
        <f>B3/AVERAGE($B$12:$B$14)*100</f>
        <v>94.056443989917369</v>
      </c>
      <c r="P3" s="1">
        <v>40909</v>
      </c>
      <c r="Q3">
        <f>B3/$B$22*100</f>
        <v>94.775849797576257</v>
      </c>
    </row>
    <row r="4" spans="1:17" x14ac:dyDescent="0.3">
      <c r="A4" s="1">
        <v>40940</v>
      </c>
      <c r="B4" s="2">
        <v>100.16565984142309</v>
      </c>
      <c r="D4" s="1">
        <v>40940</v>
      </c>
      <c r="E4" s="2">
        <v>100.16565984142309</v>
      </c>
      <c r="G4" s="1">
        <v>40940</v>
      </c>
      <c r="H4" s="2">
        <v>100.16565984142309</v>
      </c>
      <c r="J4" s="1">
        <v>40940</v>
      </c>
      <c r="K4" s="2">
        <f t="shared" ref="K4:K38" si="0">B4/AVERAGE($B$3:$B$14)*100</f>
        <v>95.763910166277896</v>
      </c>
      <c r="M4" s="1">
        <v>40940</v>
      </c>
      <c r="N4">
        <f t="shared" ref="N4:N38" si="1">B4/AVERAGE($B$12:$B$14)*100</f>
        <v>94.212257745879256</v>
      </c>
      <c r="P4" s="1">
        <v>40940</v>
      </c>
      <c r="Q4">
        <f t="shared" ref="Q4:Q38" si="2">B4/$B$22*100</f>
        <v>94.932855320058295</v>
      </c>
    </row>
    <row r="5" spans="1:17" x14ac:dyDescent="0.3">
      <c r="A5" s="1">
        <v>40969</v>
      </c>
      <c r="B5" s="2">
        <v>102.48186129067381</v>
      </c>
      <c r="D5" s="1">
        <v>40969</v>
      </c>
      <c r="E5" s="2">
        <v>102.48186129067381</v>
      </c>
      <c r="G5" s="1">
        <v>40969</v>
      </c>
      <c r="H5" s="2">
        <v>102.48186129067381</v>
      </c>
      <c r="J5" s="1">
        <v>40969</v>
      </c>
      <c r="K5" s="2">
        <f t="shared" si="0"/>
        <v>97.978326842254504</v>
      </c>
      <c r="M5" s="1">
        <v>40969</v>
      </c>
      <c r="N5">
        <f t="shared" si="1"/>
        <v>96.390794464687417</v>
      </c>
      <c r="P5" s="1">
        <v>40969</v>
      </c>
      <c r="Q5">
        <f t="shared" si="2"/>
        <v>97.128054926609437</v>
      </c>
    </row>
    <row r="6" spans="1:17" x14ac:dyDescent="0.3">
      <c r="A6" s="1">
        <v>41000</v>
      </c>
      <c r="B6" s="2">
        <v>103.70144188321431</v>
      </c>
      <c r="D6" s="1">
        <v>41000</v>
      </c>
      <c r="E6" s="2">
        <v>103.70144188321431</v>
      </c>
      <c r="G6" s="1">
        <v>41000</v>
      </c>
      <c r="H6" s="2">
        <v>103.70144188321431</v>
      </c>
      <c r="J6" s="1">
        <v>41000</v>
      </c>
      <c r="K6" s="2">
        <f t="shared" si="0"/>
        <v>99.144313333927244</v>
      </c>
      <c r="M6" s="1">
        <v>41000</v>
      </c>
      <c r="N6">
        <f t="shared" si="1"/>
        <v>97.537888601622186</v>
      </c>
      <c r="P6" s="1">
        <v>41000</v>
      </c>
      <c r="Q6">
        <f t="shared" si="2"/>
        <v>98.283922797156023</v>
      </c>
    </row>
    <row r="7" spans="1:17" x14ac:dyDescent="0.3">
      <c r="A7" s="1">
        <v>41030</v>
      </c>
      <c r="B7" s="2">
        <v>104.69440152771011</v>
      </c>
      <c r="D7" s="1">
        <v>41030</v>
      </c>
      <c r="E7" s="2">
        <v>104.69440152771011</v>
      </c>
      <c r="G7" s="1">
        <v>41030</v>
      </c>
      <c r="H7" s="2">
        <v>104.69440152771011</v>
      </c>
      <c r="J7" s="1">
        <v>41030</v>
      </c>
      <c r="K7" s="2">
        <f t="shared" si="0"/>
        <v>100.09363766668535</v>
      </c>
      <c r="M7" s="1">
        <v>41030</v>
      </c>
      <c r="N7">
        <f t="shared" si="1"/>
        <v>98.471831133489857</v>
      </c>
      <c r="P7" s="1">
        <v>41030</v>
      </c>
      <c r="Q7">
        <f t="shared" si="2"/>
        <v>99.225008738373916</v>
      </c>
    </row>
    <row r="8" spans="1:17" x14ac:dyDescent="0.3">
      <c r="A8" s="1">
        <v>41061</v>
      </c>
      <c r="B8" s="2">
        <v>104.1881963875334</v>
      </c>
      <c r="D8" s="1">
        <v>41061</v>
      </c>
      <c r="E8" s="2">
        <v>104.1881963875334</v>
      </c>
      <c r="G8" s="1">
        <v>41061</v>
      </c>
      <c r="H8" s="2">
        <v>104.1881963875334</v>
      </c>
      <c r="J8" s="1">
        <v>41061</v>
      </c>
      <c r="K8" s="2">
        <f t="shared" si="0"/>
        <v>99.609677558537143</v>
      </c>
      <c r="M8" s="1">
        <v>41061</v>
      </c>
      <c r="N8">
        <f t="shared" si="1"/>
        <v>97.995712579345451</v>
      </c>
      <c r="P8" s="1">
        <v>41061</v>
      </c>
      <c r="Q8">
        <f t="shared" si="2"/>
        <v>98.74524851505241</v>
      </c>
    </row>
    <row r="9" spans="1:17" x14ac:dyDescent="0.3">
      <c r="A9" s="1">
        <v>41091</v>
      </c>
      <c r="B9" s="2">
        <v>105.34831396979543</v>
      </c>
      <c r="D9" s="1">
        <v>41091</v>
      </c>
      <c r="E9" s="2">
        <v>105.34831396979543</v>
      </c>
      <c r="G9" s="1">
        <v>41091</v>
      </c>
      <c r="H9" s="2">
        <v>105.34831396979543</v>
      </c>
      <c r="J9" s="1">
        <v>41091</v>
      </c>
      <c r="K9" s="2">
        <f t="shared" si="0"/>
        <v>100.7188141239623</v>
      </c>
      <c r="M9" s="1">
        <v>41091</v>
      </c>
      <c r="N9">
        <f t="shared" si="1"/>
        <v>99.08687792332293</v>
      </c>
      <c r="P9" s="1">
        <v>41091</v>
      </c>
      <c r="Q9">
        <f t="shared" si="2"/>
        <v>99.844759812292352</v>
      </c>
    </row>
    <row r="10" spans="1:17" x14ac:dyDescent="0.3">
      <c r="A10" s="1">
        <v>41122</v>
      </c>
      <c r="B10" s="2">
        <v>107.84278753233666</v>
      </c>
      <c r="D10" s="1">
        <v>41122</v>
      </c>
      <c r="E10" s="2">
        <v>107.84278753233666</v>
      </c>
      <c r="G10" s="1">
        <v>41122</v>
      </c>
      <c r="H10" s="2" t="s">
        <v>23</v>
      </c>
      <c r="J10" s="1">
        <v>41122</v>
      </c>
      <c r="K10" s="2">
        <f t="shared" si="0"/>
        <v>103.10366879904294</v>
      </c>
      <c r="M10" s="1">
        <v>41122</v>
      </c>
      <c r="N10">
        <f t="shared" si="1"/>
        <v>101.43309105251781</v>
      </c>
      <c r="P10" s="1">
        <v>41122</v>
      </c>
      <c r="Q10">
        <f t="shared" si="2"/>
        <v>102.20891832916668</v>
      </c>
    </row>
    <row r="11" spans="1:17" x14ac:dyDescent="0.3">
      <c r="A11" s="1">
        <v>41153</v>
      </c>
      <c r="B11" s="2">
        <v>107.77744322890614</v>
      </c>
      <c r="D11" s="1">
        <v>41153</v>
      </c>
      <c r="E11" s="2">
        <v>107.77744322890614</v>
      </c>
      <c r="G11" s="1">
        <v>41153</v>
      </c>
      <c r="H11" s="2">
        <v>107.77744322890614</v>
      </c>
      <c r="J11" s="1">
        <v>41153</v>
      </c>
      <c r="K11" s="2">
        <f t="shared" si="0"/>
        <v>103.04119603129493</v>
      </c>
      <c r="M11" s="1">
        <v>41153</v>
      </c>
      <c r="N11">
        <f t="shared" si="1"/>
        <v>101.37163052436109</v>
      </c>
      <c r="P11" s="1">
        <v>41153</v>
      </c>
      <c r="Q11">
        <f t="shared" si="2"/>
        <v>102.14698771029609</v>
      </c>
    </row>
    <row r="12" spans="1:17" x14ac:dyDescent="0.3">
      <c r="A12" s="1">
        <v>41183</v>
      </c>
      <c r="B12" s="2">
        <v>106.52950545974848</v>
      </c>
      <c r="D12" s="1">
        <v>41183</v>
      </c>
      <c r="E12" s="2">
        <v>106.52950545974848</v>
      </c>
      <c r="G12" s="1">
        <v>41183</v>
      </c>
      <c r="H12" s="2">
        <v>106.52950545974848</v>
      </c>
      <c r="J12" s="1">
        <v>41183</v>
      </c>
      <c r="K12" s="2">
        <f t="shared" si="0"/>
        <v>101.84809851056859</v>
      </c>
      <c r="M12" s="1">
        <v>41183</v>
      </c>
      <c r="N12">
        <f t="shared" si="1"/>
        <v>100.19786463548428</v>
      </c>
      <c r="P12" s="1">
        <v>41183</v>
      </c>
      <c r="Q12">
        <f t="shared" si="2"/>
        <v>100.964244084632</v>
      </c>
    </row>
    <row r="13" spans="1:17" x14ac:dyDescent="0.3">
      <c r="A13" s="1">
        <v>41214</v>
      </c>
      <c r="B13" s="2">
        <v>105.21033627937135</v>
      </c>
      <c r="D13" s="1">
        <v>41214</v>
      </c>
      <c r="E13" s="2">
        <v>105.21033627937135</v>
      </c>
      <c r="G13" s="1">
        <v>41214</v>
      </c>
      <c r="H13" s="2">
        <v>105.21033627937135</v>
      </c>
      <c r="J13" s="1">
        <v>41214</v>
      </c>
      <c r="K13" s="2">
        <f t="shared" si="0"/>
        <v>100.58689982147939</v>
      </c>
      <c r="M13" s="1">
        <v>41214</v>
      </c>
      <c r="N13">
        <f t="shared" si="1"/>
        <v>98.957101014210622</v>
      </c>
      <c r="P13" s="1">
        <v>41214</v>
      </c>
      <c r="Q13">
        <f t="shared" si="2"/>
        <v>99.713990283661857</v>
      </c>
    </row>
    <row r="14" spans="1:17" x14ac:dyDescent="0.3">
      <c r="A14" s="1">
        <v>41244</v>
      </c>
      <c r="B14" s="2">
        <v>107.21757071861597</v>
      </c>
      <c r="D14" s="1">
        <v>41244</v>
      </c>
      <c r="E14" s="2">
        <v>107.21757071861597</v>
      </c>
      <c r="G14" s="1">
        <v>41244</v>
      </c>
      <c r="H14" s="2">
        <v>107.21757071861597</v>
      </c>
      <c r="J14" s="1">
        <v>41244</v>
      </c>
      <c r="K14" s="2">
        <f t="shared" si="0"/>
        <v>102.50592694940721</v>
      </c>
      <c r="M14" s="1">
        <v>41244</v>
      </c>
      <c r="N14">
        <f t="shared" si="1"/>
        <v>100.84503435030507</v>
      </c>
      <c r="P14" s="1">
        <v>41244</v>
      </c>
      <c r="Q14">
        <f t="shared" si="2"/>
        <v>101.61636378088556</v>
      </c>
    </row>
    <row r="15" spans="1:17" x14ac:dyDescent="0.3">
      <c r="A15" s="1">
        <v>41275</v>
      </c>
      <c r="B15" s="2">
        <v>107.24800525387967</v>
      </c>
      <c r="D15" s="1">
        <v>41275</v>
      </c>
      <c r="E15" s="2">
        <v>107.24800525387967</v>
      </c>
      <c r="G15" s="1">
        <v>41275</v>
      </c>
      <c r="H15" s="2">
        <v>107.24800525387967</v>
      </c>
      <c r="J15" s="1">
        <v>41275</v>
      </c>
      <c r="K15" s="2">
        <f t="shared" si="0"/>
        <v>102.53502404820894</v>
      </c>
      <c r="M15" s="1">
        <v>41275</v>
      </c>
      <c r="N15">
        <f t="shared" si="1"/>
        <v>100.87365999191897</v>
      </c>
      <c r="P15" s="1">
        <v>41275</v>
      </c>
      <c r="Q15">
        <f t="shared" si="2"/>
        <v>101.64520837031368</v>
      </c>
    </row>
    <row r="16" spans="1:17" x14ac:dyDescent="0.3">
      <c r="A16" s="1">
        <v>41306</v>
      </c>
      <c r="B16" s="2">
        <v>109.26185135715197</v>
      </c>
      <c r="D16" s="1">
        <v>41306</v>
      </c>
      <c r="E16" s="2">
        <v>109.26185135715197</v>
      </c>
      <c r="G16" s="1">
        <v>41306</v>
      </c>
      <c r="H16" s="2">
        <v>109.26185135715197</v>
      </c>
      <c r="J16" s="1">
        <v>41306</v>
      </c>
      <c r="K16" s="2">
        <f t="shared" si="0"/>
        <v>104.46037229258522</v>
      </c>
      <c r="M16" s="1">
        <v>41306</v>
      </c>
      <c r="N16">
        <f t="shared" si="1"/>
        <v>102.7678120240864</v>
      </c>
      <c r="P16" s="1">
        <v>41306</v>
      </c>
      <c r="Q16">
        <f t="shared" si="2"/>
        <v>103.55384812830538</v>
      </c>
    </row>
    <row r="17" spans="1:17" x14ac:dyDescent="0.3">
      <c r="A17" s="1">
        <v>41334</v>
      </c>
      <c r="B17" s="2">
        <v>107.6295643763155</v>
      </c>
      <c r="D17" s="1">
        <v>41334</v>
      </c>
      <c r="E17" s="2">
        <v>107.6295643763155</v>
      </c>
      <c r="G17" s="1">
        <v>41334</v>
      </c>
      <c r="H17" s="2">
        <v>107.6295643763155</v>
      </c>
      <c r="J17" s="1">
        <v>41334</v>
      </c>
      <c r="K17" s="2">
        <f t="shared" si="0"/>
        <v>102.89981567022706</v>
      </c>
      <c r="M17" s="1">
        <v>41334</v>
      </c>
      <c r="N17">
        <f t="shared" si="1"/>
        <v>101.23254093420124</v>
      </c>
      <c r="P17" s="1">
        <v>41334</v>
      </c>
      <c r="Q17">
        <f t="shared" si="2"/>
        <v>102.00683427108241</v>
      </c>
    </row>
    <row r="18" spans="1:17" x14ac:dyDescent="0.3">
      <c r="A18" s="1">
        <v>41365</v>
      </c>
      <c r="B18" s="2">
        <v>109.21619787485969</v>
      </c>
      <c r="D18" s="1">
        <v>41365</v>
      </c>
      <c r="E18" s="2">
        <v>109.21619787485969</v>
      </c>
      <c r="G18" s="1">
        <v>41365</v>
      </c>
      <c r="H18" s="2">
        <v>109.21619787485969</v>
      </c>
      <c r="J18" s="1">
        <v>41365</v>
      </c>
      <c r="K18" s="2">
        <f t="shared" si="0"/>
        <v>104.4167250387865</v>
      </c>
      <c r="M18" s="1">
        <v>41365</v>
      </c>
      <c r="N18">
        <f t="shared" si="1"/>
        <v>102.72487198208474</v>
      </c>
      <c r="P18" s="1">
        <v>41365</v>
      </c>
      <c r="Q18">
        <f t="shared" si="2"/>
        <v>103.51057965250068</v>
      </c>
    </row>
    <row r="19" spans="1:17" x14ac:dyDescent="0.3">
      <c r="A19" s="1">
        <v>41395</v>
      </c>
      <c r="B19" s="2">
        <v>111.93754329199805</v>
      </c>
      <c r="D19" s="1">
        <v>41395</v>
      </c>
      <c r="E19" s="2">
        <v>111.93754329199805</v>
      </c>
      <c r="G19" s="1">
        <v>41395</v>
      </c>
      <c r="H19" s="2">
        <v>111.93754329199805</v>
      </c>
      <c r="J19" s="1">
        <v>41395</v>
      </c>
      <c r="K19" s="2">
        <f t="shared" si="0"/>
        <v>107.0184817533215</v>
      </c>
      <c r="M19" s="1">
        <v>41395</v>
      </c>
      <c r="N19">
        <f t="shared" si="1"/>
        <v>105.28447271012766</v>
      </c>
      <c r="P19" s="1">
        <v>41395</v>
      </c>
      <c r="Q19">
        <f t="shared" si="2"/>
        <v>106.08975789752095</v>
      </c>
    </row>
    <row r="20" spans="1:17" x14ac:dyDescent="0.3">
      <c r="A20" s="1">
        <v>41426</v>
      </c>
      <c r="B20" s="2">
        <v>110.55800306144381</v>
      </c>
      <c r="D20" s="1">
        <v>41426</v>
      </c>
      <c r="E20" s="2">
        <v>0</v>
      </c>
      <c r="G20" s="1">
        <v>41426</v>
      </c>
      <c r="H20" s="2">
        <v>110.55800306144381</v>
      </c>
      <c r="J20" s="1">
        <v>41426</v>
      </c>
      <c r="K20" s="2">
        <f t="shared" si="0"/>
        <v>105.69956500162523</v>
      </c>
      <c r="M20" s="1">
        <v>41426</v>
      </c>
      <c r="N20">
        <f t="shared" si="1"/>
        <v>103.98692622585803</v>
      </c>
      <c r="P20" s="1">
        <v>41426</v>
      </c>
      <c r="Q20">
        <f t="shared" si="2"/>
        <v>104.78228692071374</v>
      </c>
    </row>
    <row r="21" spans="1:17" x14ac:dyDescent="0.3">
      <c r="A21" s="1">
        <v>41456</v>
      </c>
      <c r="B21" s="2">
        <v>107.06385100309006</v>
      </c>
      <c r="D21" s="1">
        <v>41456</v>
      </c>
      <c r="E21" s="2">
        <v>107.06385100309006</v>
      </c>
      <c r="G21" s="1">
        <v>41456</v>
      </c>
      <c r="H21" s="2">
        <v>107.06385100309006</v>
      </c>
      <c r="J21" s="1">
        <v>41456</v>
      </c>
      <c r="K21" s="2">
        <f t="shared" si="0"/>
        <v>102.35896240036202</v>
      </c>
      <c r="M21" s="1">
        <v>41456</v>
      </c>
      <c r="N21">
        <f t="shared" si="1"/>
        <v>100.70045105216998</v>
      </c>
      <c r="P21" s="1">
        <v>41456</v>
      </c>
      <c r="Q21">
        <f t="shared" si="2"/>
        <v>101.47067461418946</v>
      </c>
    </row>
    <row r="22" spans="1:17" x14ac:dyDescent="0.3">
      <c r="A22" s="1">
        <v>41487</v>
      </c>
      <c r="B22" s="2">
        <v>105.51211116922885</v>
      </c>
      <c r="D22" s="1">
        <v>41487</v>
      </c>
      <c r="E22" s="2">
        <v>105.51211116922885</v>
      </c>
      <c r="G22" s="1">
        <v>41487</v>
      </c>
      <c r="H22" s="2">
        <v>105.51211116922885</v>
      </c>
      <c r="J22" s="1">
        <v>41487</v>
      </c>
      <c r="K22" s="2">
        <f t="shared" si="0"/>
        <v>100.87541330492775</v>
      </c>
      <c r="M22" s="1">
        <v>41487</v>
      </c>
      <c r="N22">
        <f t="shared" si="1"/>
        <v>99.240939744465066</v>
      </c>
      <c r="P22" s="1">
        <v>41487</v>
      </c>
      <c r="Q22">
        <f t="shared" si="2"/>
        <v>100</v>
      </c>
    </row>
    <row r="23" spans="1:17" x14ac:dyDescent="0.3">
      <c r="A23" s="1">
        <v>41518</v>
      </c>
      <c r="B23" s="2">
        <v>108.70922383822783</v>
      </c>
      <c r="D23" s="1">
        <v>41518</v>
      </c>
      <c r="E23" s="2">
        <v>108.70922383822783</v>
      </c>
      <c r="G23" s="1">
        <v>41518</v>
      </c>
      <c r="H23" s="2" t="s">
        <v>23</v>
      </c>
      <c r="J23" s="1">
        <v>41518</v>
      </c>
      <c r="K23" s="2">
        <f t="shared" si="0"/>
        <v>103.93202982310569</v>
      </c>
      <c r="M23" s="1">
        <v>41518</v>
      </c>
      <c r="N23">
        <f t="shared" si="1"/>
        <v>102.24803023127666</v>
      </c>
      <c r="P23" s="1">
        <v>41518</v>
      </c>
      <c r="Q23">
        <f t="shared" si="2"/>
        <v>103.03009070102975</v>
      </c>
    </row>
    <row r="24" spans="1:17" x14ac:dyDescent="0.3">
      <c r="A24" s="1">
        <v>41548</v>
      </c>
      <c r="B24" s="2">
        <v>109.19154027071269</v>
      </c>
      <c r="D24" s="1">
        <v>41548</v>
      </c>
      <c r="E24" s="2">
        <v>109.19154027071269</v>
      </c>
      <c r="G24" s="1">
        <v>41548</v>
      </c>
      <c r="H24" s="2">
        <v>109.19154027071269</v>
      </c>
      <c r="J24" s="1">
        <v>41548</v>
      </c>
      <c r="K24" s="2">
        <f t="shared" si="0"/>
        <v>104.393151005608</v>
      </c>
      <c r="M24" s="1">
        <v>41548</v>
      </c>
      <c r="N24">
        <f t="shared" si="1"/>
        <v>102.70167991645094</v>
      </c>
      <c r="P24" s="1">
        <v>41548</v>
      </c>
      <c r="Q24">
        <f t="shared" si="2"/>
        <v>103.48721019863063</v>
      </c>
    </row>
    <row r="25" spans="1:17" x14ac:dyDescent="0.3">
      <c r="A25" s="1">
        <v>41579</v>
      </c>
      <c r="B25" s="2">
        <v>111.40072190169478</v>
      </c>
      <c r="D25" s="1">
        <v>41579</v>
      </c>
      <c r="E25" s="2">
        <v>111.40072190169478</v>
      </c>
      <c r="G25" s="1">
        <v>41579</v>
      </c>
      <c r="H25" s="2">
        <v>111.40072190169478</v>
      </c>
      <c r="J25" s="1">
        <v>41579</v>
      </c>
      <c r="K25" s="2">
        <f t="shared" si="0"/>
        <v>106.50525081691349</v>
      </c>
      <c r="M25" s="1">
        <v>41579</v>
      </c>
      <c r="N25">
        <f t="shared" si="1"/>
        <v>104.77955759983115</v>
      </c>
      <c r="P25" s="1">
        <v>41579</v>
      </c>
      <c r="Q25">
        <f t="shared" si="2"/>
        <v>105.58098086296587</v>
      </c>
    </row>
    <row r="26" spans="1:17" x14ac:dyDescent="0.3">
      <c r="A26" s="1">
        <v>41609</v>
      </c>
      <c r="B26" s="2">
        <v>115.4552772617683</v>
      </c>
      <c r="D26" s="1">
        <v>41609</v>
      </c>
      <c r="E26" s="2">
        <v>115.4552772617683</v>
      </c>
      <c r="G26" s="1">
        <v>41609</v>
      </c>
      <c r="H26" s="2">
        <v>115.4552772617683</v>
      </c>
      <c r="J26" s="1">
        <v>41609</v>
      </c>
      <c r="K26" s="2">
        <f t="shared" si="0"/>
        <v>110.38162996602492</v>
      </c>
      <c r="M26" s="1">
        <v>41609</v>
      </c>
      <c r="N26">
        <f t="shared" si="1"/>
        <v>108.59312819111891</v>
      </c>
      <c r="P26" s="1">
        <v>41609</v>
      </c>
      <c r="Q26">
        <f t="shared" si="2"/>
        <v>109.42372016098874</v>
      </c>
    </row>
    <row r="27" spans="1:17" x14ac:dyDescent="0.3">
      <c r="A27" s="1">
        <v>41640</v>
      </c>
      <c r="B27">
        <v>118.5484100486799</v>
      </c>
      <c r="D27" s="1">
        <v>41640</v>
      </c>
      <c r="E27">
        <v>118.5484100486799</v>
      </c>
      <c r="G27" s="1">
        <v>41640</v>
      </c>
      <c r="H27">
        <v>118.5484100486799</v>
      </c>
      <c r="J27" s="1">
        <v>41640</v>
      </c>
      <c r="K27" s="2">
        <f t="shared" si="0"/>
        <v>113.33883596663547</v>
      </c>
      <c r="M27" s="1">
        <v>41640</v>
      </c>
      <c r="N27">
        <f t="shared" si="1"/>
        <v>111.50241889837417</v>
      </c>
      <c r="P27" s="1">
        <v>41640</v>
      </c>
      <c r="Q27">
        <f t="shared" si="2"/>
        <v>112.35526304515164</v>
      </c>
    </row>
    <row r="28" spans="1:17" x14ac:dyDescent="0.3">
      <c r="A28" s="1">
        <v>41671</v>
      </c>
      <c r="B28">
        <v>117.60049244553811</v>
      </c>
      <c r="D28" s="1">
        <v>41671</v>
      </c>
      <c r="E28">
        <v>117.60049244553811</v>
      </c>
      <c r="G28" s="1">
        <v>41671</v>
      </c>
      <c r="H28">
        <v>117.60049244553811</v>
      </c>
      <c r="J28" s="1">
        <v>41671</v>
      </c>
      <c r="K28" s="2">
        <f t="shared" si="0"/>
        <v>112.4325743163252</v>
      </c>
      <c r="M28" s="1">
        <v>41671</v>
      </c>
      <c r="N28">
        <f t="shared" si="1"/>
        <v>110.61084130890455</v>
      </c>
      <c r="P28" s="1">
        <v>41671</v>
      </c>
      <c r="Q28">
        <f t="shared" si="2"/>
        <v>111.4568660813932</v>
      </c>
    </row>
    <row r="29" spans="1:17" x14ac:dyDescent="0.3">
      <c r="A29" s="1">
        <v>41699</v>
      </c>
      <c r="B29">
        <v>117.31279260629194</v>
      </c>
      <c r="D29" s="1">
        <v>41699</v>
      </c>
      <c r="E29">
        <v>117.31279260629194</v>
      </c>
      <c r="G29" s="1">
        <v>41699</v>
      </c>
      <c r="H29">
        <v>117.31279260629194</v>
      </c>
      <c r="J29" s="1">
        <v>41699</v>
      </c>
      <c r="K29" s="2">
        <f t="shared" si="0"/>
        <v>112.15751735963926</v>
      </c>
      <c r="M29" s="1">
        <v>41699</v>
      </c>
      <c r="N29">
        <f t="shared" si="1"/>
        <v>110.3402410707449</v>
      </c>
      <c r="P29" s="1">
        <v>41699</v>
      </c>
      <c r="Q29">
        <f t="shared" si="2"/>
        <v>111.18419611388137</v>
      </c>
    </row>
    <row r="30" spans="1:17" x14ac:dyDescent="0.3">
      <c r="A30" s="1">
        <v>41730</v>
      </c>
      <c r="B30">
        <v>118.11932325689948</v>
      </c>
      <c r="D30" s="1">
        <v>41730</v>
      </c>
      <c r="E30">
        <v>118.11932325689948</v>
      </c>
      <c r="G30" s="1">
        <v>41730</v>
      </c>
      <c r="H30">
        <v>118.11932325689948</v>
      </c>
      <c r="J30" s="1">
        <v>41730</v>
      </c>
      <c r="K30" s="2">
        <f t="shared" si="0"/>
        <v>112.92860526435038</v>
      </c>
      <c r="M30" s="1">
        <v>41730</v>
      </c>
      <c r="N30">
        <f t="shared" si="1"/>
        <v>111.09883512039509</v>
      </c>
      <c r="P30" s="1">
        <v>41730</v>
      </c>
      <c r="Q30">
        <f t="shared" si="2"/>
        <v>111.94859239187261</v>
      </c>
    </row>
    <row r="31" spans="1:17" x14ac:dyDescent="0.3">
      <c r="A31" s="1">
        <v>41760</v>
      </c>
      <c r="B31">
        <v>119.86746539192828</v>
      </c>
      <c r="D31" s="1">
        <v>41760</v>
      </c>
      <c r="E31">
        <v>119.86746539192828</v>
      </c>
      <c r="G31" s="1">
        <v>41760</v>
      </c>
      <c r="H31">
        <v>119.86746539192828</v>
      </c>
      <c r="J31" s="1">
        <v>41760</v>
      </c>
      <c r="K31" s="2">
        <f t="shared" si="0"/>
        <v>114.59992582113416</v>
      </c>
      <c r="M31" s="1">
        <v>41760</v>
      </c>
      <c r="N31">
        <f t="shared" si="1"/>
        <v>112.7430754484926</v>
      </c>
      <c r="P31" s="1">
        <v>41760</v>
      </c>
      <c r="Q31">
        <f t="shared" si="2"/>
        <v>113.60540895601562</v>
      </c>
    </row>
    <row r="32" spans="1:17" x14ac:dyDescent="0.3">
      <c r="A32" s="1">
        <v>41791</v>
      </c>
      <c r="B32">
        <v>119.35566557009463</v>
      </c>
      <c r="D32" s="1">
        <v>41791</v>
      </c>
      <c r="E32">
        <v>0</v>
      </c>
      <c r="G32" s="1">
        <v>41791</v>
      </c>
      <c r="H32">
        <v>0</v>
      </c>
      <c r="J32" s="1">
        <v>41791</v>
      </c>
      <c r="K32" s="2">
        <f t="shared" si="0"/>
        <v>114.11061688792505</v>
      </c>
      <c r="M32" s="1">
        <v>41791</v>
      </c>
      <c r="N32">
        <f t="shared" si="1"/>
        <v>112.26169473572914</v>
      </c>
      <c r="P32" s="1">
        <v>41791</v>
      </c>
      <c r="Q32">
        <f t="shared" si="2"/>
        <v>113.12034632561033</v>
      </c>
    </row>
    <row r="33" spans="1:17" x14ac:dyDescent="0.3">
      <c r="A33" s="1">
        <v>41821</v>
      </c>
      <c r="B33">
        <v>120.97690730423334</v>
      </c>
      <c r="D33" s="1">
        <v>41821</v>
      </c>
      <c r="E33">
        <v>120.97690730423334</v>
      </c>
      <c r="G33" s="1">
        <v>41821</v>
      </c>
      <c r="H33">
        <v>120.97690730423334</v>
      </c>
      <c r="J33" s="1">
        <v>41821</v>
      </c>
      <c r="K33" s="2">
        <f t="shared" si="0"/>
        <v>115.6606136436163</v>
      </c>
      <c r="M33" s="1">
        <v>41821</v>
      </c>
      <c r="N33">
        <f t="shared" si="1"/>
        <v>113.78657705934047</v>
      </c>
      <c r="P33" s="1">
        <v>41821</v>
      </c>
      <c r="Q33">
        <f t="shared" si="2"/>
        <v>114.65689195641325</v>
      </c>
    </row>
    <row r="34" spans="1:17" x14ac:dyDescent="0.3">
      <c r="A34" s="1">
        <v>41852</v>
      </c>
      <c r="B34">
        <v>120.90163541111919</v>
      </c>
      <c r="D34" s="1">
        <v>41852</v>
      </c>
      <c r="E34">
        <v>120.90163541111919</v>
      </c>
      <c r="G34" s="1">
        <v>41852</v>
      </c>
      <c r="H34">
        <v>120.90163541111919</v>
      </c>
      <c r="J34" s="1">
        <v>41852</v>
      </c>
      <c r="K34" s="2">
        <f t="shared" si="0"/>
        <v>115.58864955111554</v>
      </c>
      <c r="M34" s="1">
        <v>41852</v>
      </c>
      <c r="N34">
        <f t="shared" si="1"/>
        <v>113.71577899335341</v>
      </c>
      <c r="P34" s="1">
        <v>41852</v>
      </c>
      <c r="Q34">
        <f t="shared" si="2"/>
        <v>114.58555238005556</v>
      </c>
    </row>
    <row r="35" spans="1:17" x14ac:dyDescent="0.3">
      <c r="A35" s="1">
        <v>41883</v>
      </c>
      <c r="B35">
        <v>119.71241505362995</v>
      </c>
      <c r="D35" s="1">
        <v>41883</v>
      </c>
      <c r="E35">
        <v>119.71241505362995</v>
      </c>
      <c r="G35" s="1">
        <v>41883</v>
      </c>
      <c r="H35">
        <v>119.71241505362995</v>
      </c>
      <c r="J35" s="1">
        <v>41883</v>
      </c>
      <c r="K35" s="2">
        <f t="shared" si="0"/>
        <v>114.45168912313251</v>
      </c>
      <c r="M35" s="1">
        <v>41883</v>
      </c>
      <c r="N35">
        <f t="shared" si="1"/>
        <v>112.59724061389487</v>
      </c>
      <c r="P35" s="1">
        <v>41883</v>
      </c>
      <c r="Q35">
        <f t="shared" si="2"/>
        <v>113.45845868027938</v>
      </c>
    </row>
    <row r="36" spans="1:17" x14ac:dyDescent="0.3">
      <c r="A36" s="1">
        <v>41913</v>
      </c>
      <c r="B36">
        <v>120.40742112049166</v>
      </c>
      <c r="D36" s="1">
        <v>41913</v>
      </c>
      <c r="E36">
        <v>120.40742112049166</v>
      </c>
      <c r="G36" s="1">
        <v>41913</v>
      </c>
      <c r="H36">
        <v>120.40742112049166</v>
      </c>
      <c r="J36" s="1">
        <v>41913</v>
      </c>
      <c r="K36" s="2">
        <f t="shared" si="0"/>
        <v>115.11615335825391</v>
      </c>
      <c r="M36" s="1">
        <v>41913</v>
      </c>
      <c r="N36">
        <f t="shared" si="1"/>
        <v>113.25093860589917</v>
      </c>
      <c r="P36" s="1">
        <v>41913</v>
      </c>
      <c r="Q36">
        <f t="shared" si="2"/>
        <v>114.11715658629227</v>
      </c>
    </row>
    <row r="37" spans="1:17" x14ac:dyDescent="0.3">
      <c r="A37" s="1">
        <v>41944</v>
      </c>
      <c r="B37">
        <v>122.74840032584632</v>
      </c>
      <c r="D37" s="1">
        <v>41944</v>
      </c>
      <c r="E37">
        <v>122.74840032584632</v>
      </c>
      <c r="G37" s="1">
        <v>41944</v>
      </c>
      <c r="H37">
        <v>122.74840032584632</v>
      </c>
      <c r="J37" s="1">
        <v>41944</v>
      </c>
      <c r="K37" s="2">
        <f t="shared" si="0"/>
        <v>117.3542589393245</v>
      </c>
      <c r="M37" s="1">
        <v>41944</v>
      </c>
      <c r="N37">
        <f t="shared" si="1"/>
        <v>115.45278040099917</v>
      </c>
      <c r="P37" s="1">
        <v>41944</v>
      </c>
      <c r="Q37">
        <f t="shared" si="2"/>
        <v>116.33583952175171</v>
      </c>
    </row>
    <row r="38" spans="1:17" x14ac:dyDescent="0.3">
      <c r="A38" s="1">
        <v>41974</v>
      </c>
      <c r="B38">
        <v>123.30569779275351</v>
      </c>
      <c r="D38" s="1">
        <v>41974</v>
      </c>
      <c r="E38">
        <v>123.30569779275351</v>
      </c>
      <c r="G38" s="1">
        <v>41974</v>
      </c>
      <c r="H38">
        <v>123.30569779275351</v>
      </c>
      <c r="J38" s="1">
        <v>41974</v>
      </c>
      <c r="K38" s="2">
        <f t="shared" si="0"/>
        <v>117.88706613733314</v>
      </c>
      <c r="M38" s="1">
        <v>41974</v>
      </c>
      <c r="N38">
        <f t="shared" si="1"/>
        <v>115.97695458081799</v>
      </c>
      <c r="P38" s="1">
        <v>41974</v>
      </c>
      <c r="Q38">
        <f t="shared" si="2"/>
        <v>116.86402293191335</v>
      </c>
    </row>
  </sheetData>
  <mergeCells count="6">
    <mergeCell ref="P1:Q1"/>
    <mergeCell ref="A1:B1"/>
    <mergeCell ref="D1:E1"/>
    <mergeCell ref="G1:H1"/>
    <mergeCell ref="J1:K1"/>
    <mergeCell ref="M1:N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E2DEE-F1E9-42E5-9E5B-1795F325CA03}">
  <dimension ref="A1:I38"/>
  <sheetViews>
    <sheetView workbookViewId="0">
      <selection activeCell="G3" sqref="G3:I38"/>
    </sheetView>
  </sheetViews>
  <sheetFormatPr defaultRowHeight="14.4" x14ac:dyDescent="0.3"/>
  <cols>
    <col min="1" max="1" width="10.5546875" bestFit="1" customWidth="1"/>
    <col min="2" max="4" width="13.6640625" bestFit="1" customWidth="1"/>
    <col min="6" max="6" width="10.5546875" bestFit="1" customWidth="1"/>
    <col min="7" max="9" width="13.6640625" bestFit="1" customWidth="1"/>
  </cols>
  <sheetData>
    <row r="1" spans="1:9" x14ac:dyDescent="0.3">
      <c r="A1" s="11" t="s">
        <v>16</v>
      </c>
      <c r="B1" s="11"/>
      <c r="C1" s="11"/>
      <c r="D1" s="11"/>
      <c r="F1" s="11" t="s">
        <v>58</v>
      </c>
      <c r="G1" s="11"/>
      <c r="H1" s="11"/>
      <c r="I1" s="11"/>
    </row>
    <row r="2" spans="1:9" x14ac:dyDescent="0.3">
      <c r="A2" t="s">
        <v>0</v>
      </c>
      <c r="B2" t="s">
        <v>7</v>
      </c>
      <c r="C2" t="s">
        <v>8</v>
      </c>
      <c r="D2" t="s">
        <v>9</v>
      </c>
      <c r="F2" t="s">
        <v>0</v>
      </c>
      <c r="G2" t="s">
        <v>7</v>
      </c>
      <c r="H2" t="s">
        <v>8</v>
      </c>
      <c r="I2" t="s">
        <v>9</v>
      </c>
    </row>
    <row r="3" spans="1:9" x14ac:dyDescent="0.3">
      <c r="A3" s="1">
        <v>40909</v>
      </c>
      <c r="B3" s="2">
        <v>100</v>
      </c>
      <c r="C3" s="2">
        <v>100</v>
      </c>
      <c r="D3" s="2">
        <v>100</v>
      </c>
      <c r="F3" s="1">
        <v>40909</v>
      </c>
      <c r="G3" s="2">
        <v>100</v>
      </c>
      <c r="H3" s="2">
        <v>100</v>
      </c>
      <c r="I3" s="2">
        <v>100</v>
      </c>
    </row>
    <row r="4" spans="1:9" x14ac:dyDescent="0.3">
      <c r="A4" s="1">
        <v>40940</v>
      </c>
      <c r="B4" s="2">
        <v>101.23955364257677</v>
      </c>
      <c r="C4" s="2">
        <v>96.605253238292264</v>
      </c>
      <c r="D4" s="2">
        <v>97.776838217456856</v>
      </c>
      <c r="F4" s="1">
        <v>40940</v>
      </c>
      <c r="G4" s="2">
        <f xml:space="preserve"> IF(MONTH($A4)=1,B4/B3*100,B4)</f>
        <v>101.23955364257677</v>
      </c>
      <c r="H4" s="2">
        <f t="shared" ref="H4:I19" si="0" xml:space="preserve"> IF(MONTH($A4)=1,C4/C3*100,C4)</f>
        <v>96.605253238292264</v>
      </c>
      <c r="I4" s="2">
        <f t="shared" si="0"/>
        <v>97.776838217456856</v>
      </c>
    </row>
    <row r="5" spans="1:9" x14ac:dyDescent="0.3">
      <c r="A5" s="1">
        <v>40969</v>
      </c>
      <c r="B5" s="2">
        <v>102.0303053304945</v>
      </c>
      <c r="C5" s="2">
        <v>101.45082172421814</v>
      </c>
      <c r="D5" s="2">
        <v>96.591018620258595</v>
      </c>
      <c r="F5" s="1">
        <v>40969</v>
      </c>
      <c r="G5" s="2">
        <f t="shared" ref="G5:G38" si="1" xml:space="preserve"> IF(MONTH($A5)=1,B5/B4*100,B5)</f>
        <v>102.0303053304945</v>
      </c>
      <c r="H5" s="2">
        <f t="shared" si="0"/>
        <v>101.45082172421814</v>
      </c>
      <c r="I5" s="2">
        <f t="shared" si="0"/>
        <v>96.591018620258595</v>
      </c>
    </row>
    <row r="6" spans="1:9" x14ac:dyDescent="0.3">
      <c r="A6" s="1">
        <v>41000</v>
      </c>
      <c r="B6" s="2">
        <v>104.43240266145986</v>
      </c>
      <c r="C6" s="2">
        <v>98.000263617443778</v>
      </c>
      <c r="D6" s="2">
        <v>94.491213368669932</v>
      </c>
      <c r="F6" s="1">
        <v>41000</v>
      </c>
      <c r="G6" s="2">
        <f t="shared" si="1"/>
        <v>104.43240266145986</v>
      </c>
      <c r="H6" s="2">
        <f t="shared" si="0"/>
        <v>98.000263617443778</v>
      </c>
      <c r="I6" s="2">
        <f t="shared" si="0"/>
        <v>94.491213368669932</v>
      </c>
    </row>
    <row r="7" spans="1:9" x14ac:dyDescent="0.3">
      <c r="A7" s="1">
        <v>41030</v>
      </c>
      <c r="B7" s="2">
        <v>105.12283033324428</v>
      </c>
      <c r="C7" s="2">
        <v>95.94687383072629</v>
      </c>
      <c r="D7" s="2">
        <v>93.731891784781524</v>
      </c>
      <c r="F7" s="1">
        <v>41030</v>
      </c>
      <c r="G7" s="2">
        <f t="shared" si="1"/>
        <v>105.12283033324428</v>
      </c>
      <c r="H7" s="2">
        <f t="shared" si="0"/>
        <v>95.94687383072629</v>
      </c>
      <c r="I7" s="2">
        <f t="shared" si="0"/>
        <v>93.731891784781524</v>
      </c>
    </row>
    <row r="8" spans="1:9" x14ac:dyDescent="0.3">
      <c r="A8" s="1">
        <v>41061</v>
      </c>
      <c r="B8" s="2">
        <v>103.97669256679539</v>
      </c>
      <c r="C8" s="2">
        <v>97.459145680769581</v>
      </c>
      <c r="D8" s="2">
        <v>90.131064035254042</v>
      </c>
      <c r="F8" s="1">
        <v>41061</v>
      </c>
      <c r="G8" s="2">
        <f t="shared" si="1"/>
        <v>103.97669256679539</v>
      </c>
      <c r="H8" s="2">
        <f t="shared" si="0"/>
        <v>97.459145680769581</v>
      </c>
      <c r="I8" s="2">
        <f t="shared" si="0"/>
        <v>90.131064035254042</v>
      </c>
    </row>
    <row r="9" spans="1:9" x14ac:dyDescent="0.3">
      <c r="A9" s="1">
        <v>41091</v>
      </c>
      <c r="B9" s="2">
        <v>106.56768678229848</v>
      </c>
      <c r="C9" s="2">
        <v>94.788761174432963</v>
      </c>
      <c r="D9" s="2">
        <v>94.534875219806068</v>
      </c>
      <c r="F9" s="1">
        <v>41091</v>
      </c>
      <c r="G9" s="2">
        <f t="shared" si="1"/>
        <v>106.56768678229848</v>
      </c>
      <c r="H9" s="2">
        <f t="shared" si="0"/>
        <v>94.788761174432963</v>
      </c>
      <c r="I9" s="2">
        <f t="shared" si="0"/>
        <v>94.534875219806068</v>
      </c>
    </row>
    <row r="10" spans="1:9" x14ac:dyDescent="0.3">
      <c r="A10" s="1">
        <v>41122</v>
      </c>
      <c r="B10" s="2">
        <v>106.65215103563851</v>
      </c>
      <c r="C10" s="2">
        <v>98.478217946030554</v>
      </c>
      <c r="D10" s="2">
        <v>92.561656276993062</v>
      </c>
      <c r="F10" s="1">
        <v>41122</v>
      </c>
      <c r="G10" s="2">
        <f t="shared" si="1"/>
        <v>106.65215103563851</v>
      </c>
      <c r="H10" s="2">
        <f t="shared" si="0"/>
        <v>98.478217946030554</v>
      </c>
      <c r="I10" s="2">
        <f t="shared" si="0"/>
        <v>92.561656276993062</v>
      </c>
    </row>
    <row r="11" spans="1:9" x14ac:dyDescent="0.3">
      <c r="A11" s="1">
        <v>41153</v>
      </c>
      <c r="B11" s="2">
        <v>108.97290730831875</v>
      </c>
      <c r="C11" s="2">
        <v>99.986521241030658</v>
      </c>
      <c r="D11" s="2">
        <v>89.647230902541111</v>
      </c>
      <c r="F11" s="1">
        <v>41153</v>
      </c>
      <c r="G11" s="2">
        <f t="shared" si="1"/>
        <v>108.97290730831875</v>
      </c>
      <c r="H11" s="2">
        <f t="shared" si="0"/>
        <v>99.986521241030658</v>
      </c>
      <c r="I11" s="2">
        <f t="shared" si="0"/>
        <v>89.647230902541111</v>
      </c>
    </row>
    <row r="12" spans="1:9" x14ac:dyDescent="0.3">
      <c r="A12" s="1">
        <v>41183</v>
      </c>
      <c r="B12" s="2">
        <v>106.20124385680562</v>
      </c>
      <c r="C12" s="2">
        <v>99.237117890651348</v>
      </c>
      <c r="D12" s="2">
        <v>92.278196037522278</v>
      </c>
      <c r="F12" s="1">
        <v>41183</v>
      </c>
      <c r="G12" s="2">
        <f t="shared" si="1"/>
        <v>106.20124385680562</v>
      </c>
      <c r="H12" s="2">
        <f t="shared" si="0"/>
        <v>99.237117890651348</v>
      </c>
      <c r="I12" s="2">
        <f t="shared" si="0"/>
        <v>92.278196037522278</v>
      </c>
    </row>
    <row r="13" spans="1:9" x14ac:dyDescent="0.3">
      <c r="A13" s="1">
        <v>41214</v>
      </c>
      <c r="B13" s="2">
        <v>104.11913898714883</v>
      </c>
      <c r="C13" s="2">
        <v>100.99343631803717</v>
      </c>
      <c r="D13" s="2">
        <v>95.758970984585204</v>
      </c>
      <c r="F13" s="1">
        <v>41214</v>
      </c>
      <c r="G13" s="2">
        <f t="shared" si="1"/>
        <v>104.11913898714883</v>
      </c>
      <c r="H13" s="2">
        <f t="shared" si="0"/>
        <v>100.99343631803717</v>
      </c>
      <c r="I13" s="2">
        <f t="shared" si="0"/>
        <v>95.758970984585204</v>
      </c>
    </row>
    <row r="14" spans="1:9" x14ac:dyDescent="0.3">
      <c r="A14" s="1">
        <v>41244</v>
      </c>
      <c r="B14" s="2">
        <v>107.76600977957155</v>
      </c>
      <c r="C14" s="2">
        <v>99.604240112831249</v>
      </c>
      <c r="D14" s="2">
        <v>95.69709133573032</v>
      </c>
      <c r="F14" s="1">
        <v>41244</v>
      </c>
      <c r="G14" s="2">
        <f t="shared" si="1"/>
        <v>107.76600977957155</v>
      </c>
      <c r="H14" s="2">
        <f t="shared" si="0"/>
        <v>99.604240112831249</v>
      </c>
      <c r="I14" s="2">
        <f t="shared" si="0"/>
        <v>95.69709133573032</v>
      </c>
    </row>
    <row r="15" spans="1:9" x14ac:dyDescent="0.3">
      <c r="A15" s="1">
        <v>41275</v>
      </c>
      <c r="B15" s="2">
        <v>106.41193739164487</v>
      </c>
      <c r="C15" s="2">
        <v>99.959947428121652</v>
      </c>
      <c r="D15" s="2">
        <v>95.927470888015492</v>
      </c>
      <c r="F15" s="1">
        <v>41275</v>
      </c>
      <c r="G15" s="2">
        <f t="shared" si="1"/>
        <v>98.74350698267817</v>
      </c>
      <c r="H15" s="2">
        <f t="shared" si="0"/>
        <v>100.35712065559403</v>
      </c>
      <c r="I15" s="2">
        <f t="shared" si="0"/>
        <v>100.24073830151947</v>
      </c>
    </row>
    <row r="16" spans="1:9" x14ac:dyDescent="0.3">
      <c r="A16" s="1">
        <v>41306</v>
      </c>
      <c r="B16" s="2">
        <v>100.46305431134007</v>
      </c>
      <c r="C16" s="2">
        <v>99.982135132267032</v>
      </c>
      <c r="D16" s="2">
        <v>99.499007277761891</v>
      </c>
      <c r="F16" s="1">
        <v>41306</v>
      </c>
      <c r="G16" s="2">
        <f t="shared" si="1"/>
        <v>100.46305431134007</v>
      </c>
      <c r="H16" s="2">
        <f t="shared" si="0"/>
        <v>99.982135132267032</v>
      </c>
      <c r="I16" s="2">
        <f t="shared" si="0"/>
        <v>99.499007277761891</v>
      </c>
    </row>
    <row r="17" spans="1:9" x14ac:dyDescent="0.3">
      <c r="A17" s="1">
        <v>41334</v>
      </c>
      <c r="B17" s="2">
        <v>101.94312149882192</v>
      </c>
      <c r="C17" s="2">
        <v>102.0342910636673</v>
      </c>
      <c r="D17" s="2">
        <v>96.043392230924525</v>
      </c>
      <c r="F17" s="1">
        <v>41334</v>
      </c>
      <c r="G17" s="2">
        <f t="shared" si="1"/>
        <v>101.94312149882192</v>
      </c>
      <c r="H17" s="2">
        <f t="shared" si="0"/>
        <v>102.0342910636673</v>
      </c>
      <c r="I17" s="2">
        <f t="shared" si="0"/>
        <v>96.043392230924525</v>
      </c>
    </row>
    <row r="18" spans="1:9" x14ac:dyDescent="0.3">
      <c r="A18" s="1">
        <v>41365</v>
      </c>
      <c r="B18" s="2">
        <v>99.358987741112017</v>
      </c>
      <c r="C18" s="2">
        <v>106.513055038928</v>
      </c>
      <c r="D18" s="2">
        <v>97.332012816942111</v>
      </c>
      <c r="F18" s="1">
        <v>41365</v>
      </c>
      <c r="G18" s="2">
        <f t="shared" si="1"/>
        <v>99.358987741112017</v>
      </c>
      <c r="H18" s="2">
        <f t="shared" si="0"/>
        <v>106.513055038928</v>
      </c>
      <c r="I18" s="2">
        <f t="shared" si="0"/>
        <v>97.332012816942111</v>
      </c>
    </row>
    <row r="19" spans="1:9" x14ac:dyDescent="0.3">
      <c r="A19" s="1">
        <v>41395</v>
      </c>
      <c r="B19" s="2">
        <v>97.128074037743588</v>
      </c>
      <c r="C19" s="2">
        <v>106.13216847937271</v>
      </c>
      <c r="D19" s="2">
        <v>96.799806436194899</v>
      </c>
      <c r="F19" s="1">
        <v>41395</v>
      </c>
      <c r="G19" s="2">
        <f t="shared" si="1"/>
        <v>97.128074037743588</v>
      </c>
      <c r="H19" s="2">
        <f t="shared" si="0"/>
        <v>106.13216847937271</v>
      </c>
      <c r="I19" s="2">
        <f t="shared" si="0"/>
        <v>96.799806436194899</v>
      </c>
    </row>
    <row r="20" spans="1:9" x14ac:dyDescent="0.3">
      <c r="A20" s="1">
        <v>41426</v>
      </c>
      <c r="B20" s="2">
        <v>94.429441619741439</v>
      </c>
      <c r="C20" s="2">
        <v>106.61573496370758</v>
      </c>
      <c r="D20" s="2">
        <v>93.720866545702521</v>
      </c>
      <c r="F20" s="1">
        <v>41426</v>
      </c>
      <c r="G20" s="2">
        <f t="shared" si="1"/>
        <v>94.429441619741439</v>
      </c>
      <c r="H20" s="2">
        <f t="shared" ref="H20:H38" si="2" xml:space="preserve"> IF(MONTH($A20)=1,C20/C19*100,C20)</f>
        <v>106.61573496370758</v>
      </c>
      <c r="I20" s="2">
        <f t="shared" ref="I20:I38" si="3" xml:space="preserve"> IF(MONTH($A20)=1,D20/D19*100,D20)</f>
        <v>93.720866545702521</v>
      </c>
    </row>
    <row r="21" spans="1:9" x14ac:dyDescent="0.3">
      <c r="A21" s="1">
        <v>41456</v>
      </c>
      <c r="B21" s="2">
        <v>94.872365481458246</v>
      </c>
      <c r="C21" s="2">
        <v>103.06977344600627</v>
      </c>
      <c r="D21" s="2">
        <v>94.490515359020492</v>
      </c>
      <c r="F21" s="1">
        <v>41456</v>
      </c>
      <c r="G21" s="2">
        <f t="shared" si="1"/>
        <v>94.872365481458246</v>
      </c>
      <c r="H21" s="2">
        <f t="shared" si="2"/>
        <v>103.06977344600627</v>
      </c>
      <c r="I21" s="2">
        <f t="shared" si="3"/>
        <v>94.490515359020492</v>
      </c>
    </row>
    <row r="22" spans="1:9" x14ac:dyDescent="0.3">
      <c r="A22" s="1">
        <v>41487</v>
      </c>
      <c r="B22" s="2">
        <v>98.239415396550669</v>
      </c>
      <c r="C22" s="2">
        <v>105.45808180484283</v>
      </c>
      <c r="D22" s="2">
        <v>93.572711492821384</v>
      </c>
      <c r="F22" s="1">
        <v>41487</v>
      </c>
      <c r="G22" s="2">
        <f t="shared" si="1"/>
        <v>98.239415396550669</v>
      </c>
      <c r="H22" s="2">
        <f t="shared" si="2"/>
        <v>105.45808180484283</v>
      </c>
      <c r="I22" s="2">
        <f t="shared" si="3"/>
        <v>93.572711492821384</v>
      </c>
    </row>
    <row r="23" spans="1:9" x14ac:dyDescent="0.3">
      <c r="A23" s="1">
        <v>41518</v>
      </c>
      <c r="B23" s="2">
        <v>100.36774827133358</v>
      </c>
      <c r="C23" s="2">
        <v>106.14457925828056</v>
      </c>
      <c r="D23" s="2">
        <v>90.314524374659612</v>
      </c>
      <c r="F23" s="1">
        <v>41518</v>
      </c>
      <c r="G23" s="2">
        <f t="shared" si="1"/>
        <v>100.36774827133358</v>
      </c>
      <c r="H23" s="2">
        <f t="shared" si="2"/>
        <v>106.14457925828056</v>
      </c>
      <c r="I23" s="2">
        <f t="shared" si="3"/>
        <v>90.314524374659612</v>
      </c>
    </row>
    <row r="24" spans="1:9" x14ac:dyDescent="0.3">
      <c r="A24" s="1">
        <v>41548</v>
      </c>
      <c r="B24" s="2">
        <v>100.66020511415238</v>
      </c>
      <c r="C24" s="2">
        <v>101.84483829370059</v>
      </c>
      <c r="D24" s="2">
        <v>88.351368484371477</v>
      </c>
      <c r="F24" s="1">
        <v>41548</v>
      </c>
      <c r="G24" s="2">
        <f t="shared" si="1"/>
        <v>100.66020511415238</v>
      </c>
      <c r="H24" s="2">
        <f t="shared" si="2"/>
        <v>101.84483829370059</v>
      </c>
      <c r="I24" s="2">
        <f t="shared" si="3"/>
        <v>88.351368484371477</v>
      </c>
    </row>
    <row r="25" spans="1:9" x14ac:dyDescent="0.3">
      <c r="A25" s="1">
        <v>41579</v>
      </c>
      <c r="B25" s="2">
        <v>101.33948384794286</v>
      </c>
      <c r="C25" s="2">
        <v>100.59223011372285</v>
      </c>
      <c r="D25" s="2">
        <v>93.028749289272909</v>
      </c>
      <c r="F25" s="1">
        <v>41579</v>
      </c>
      <c r="G25" s="2">
        <f t="shared" si="1"/>
        <v>101.33948384794286</v>
      </c>
      <c r="H25" s="2">
        <f t="shared" si="2"/>
        <v>100.59223011372285</v>
      </c>
      <c r="I25" s="2">
        <f t="shared" si="3"/>
        <v>93.028749289272909</v>
      </c>
    </row>
    <row r="26" spans="1:9" x14ac:dyDescent="0.3">
      <c r="A26" s="1">
        <v>41609</v>
      </c>
      <c r="B26" s="2">
        <v>101.74876982309185</v>
      </c>
      <c r="C26" s="2">
        <v>102.7090387914386</v>
      </c>
      <c r="D26" s="2">
        <v>93.382779332262601</v>
      </c>
      <c r="F26" s="1">
        <v>41609</v>
      </c>
      <c r="G26" s="2">
        <f t="shared" si="1"/>
        <v>101.74876982309185</v>
      </c>
      <c r="H26" s="2">
        <f t="shared" si="2"/>
        <v>102.7090387914386</v>
      </c>
      <c r="I26" s="2">
        <f t="shared" si="3"/>
        <v>93.382779332262601</v>
      </c>
    </row>
    <row r="27" spans="1:9" x14ac:dyDescent="0.3">
      <c r="A27" s="1">
        <v>41640</v>
      </c>
      <c r="B27" s="2">
        <v>103.51349530808557</v>
      </c>
      <c r="C27" s="2">
        <v>102.27735271285569</v>
      </c>
      <c r="D27" s="2">
        <v>97.823912961679909</v>
      </c>
      <c r="F27" s="1">
        <v>41640</v>
      </c>
      <c r="G27" s="2">
        <f t="shared" si="1"/>
        <v>101.73439491019106</v>
      </c>
      <c r="H27" s="2">
        <f t="shared" si="2"/>
        <v>99.579700011155296</v>
      </c>
      <c r="I27" s="2">
        <f xml:space="preserve"> IF(MONTH($A27)=1,D27/D26*100,D27)</f>
        <v>104.7558379191258</v>
      </c>
    </row>
    <row r="28" spans="1:9" x14ac:dyDescent="0.3">
      <c r="A28" s="1">
        <v>41671</v>
      </c>
      <c r="B28" s="2">
        <v>100.24776052270917</v>
      </c>
      <c r="C28" s="2">
        <v>100.7673296095175</v>
      </c>
      <c r="D28" s="2">
        <v>100.19785583352365</v>
      </c>
      <c r="F28" s="1">
        <v>41671</v>
      </c>
      <c r="G28" s="2">
        <f t="shared" si="1"/>
        <v>100.24776052270917</v>
      </c>
      <c r="H28" s="2">
        <f t="shared" si="2"/>
        <v>100.7673296095175</v>
      </c>
      <c r="I28" s="2">
        <f t="shared" si="3"/>
        <v>100.19785583352365</v>
      </c>
    </row>
    <row r="29" spans="1:9" x14ac:dyDescent="0.3">
      <c r="A29" s="1">
        <v>41699</v>
      </c>
      <c r="B29" s="2">
        <v>102.82080245550098</v>
      </c>
      <c r="C29" s="2">
        <v>99.763171908854247</v>
      </c>
      <c r="D29" s="2">
        <v>100.25253754946006</v>
      </c>
      <c r="F29" s="1">
        <v>41699</v>
      </c>
      <c r="G29" s="2">
        <f t="shared" si="1"/>
        <v>102.82080245550098</v>
      </c>
      <c r="H29" s="2">
        <f t="shared" si="2"/>
        <v>99.763171908854247</v>
      </c>
      <c r="I29" s="2">
        <f t="shared" si="3"/>
        <v>100.25253754946006</v>
      </c>
    </row>
    <row r="30" spans="1:9" x14ac:dyDescent="0.3">
      <c r="A30" s="1">
        <v>41730</v>
      </c>
      <c r="B30" s="2">
        <v>104.46988968379651</v>
      </c>
      <c r="C30" s="2">
        <v>96.207920183532806</v>
      </c>
      <c r="D30" s="2">
        <v>98.719797067480059</v>
      </c>
      <c r="F30" s="1">
        <v>41730</v>
      </c>
      <c r="G30" s="2">
        <f t="shared" si="1"/>
        <v>104.46988968379651</v>
      </c>
      <c r="H30" s="2">
        <f t="shared" si="2"/>
        <v>96.207920183532806</v>
      </c>
      <c r="I30" s="2">
        <f t="shared" si="3"/>
        <v>98.719797067480059</v>
      </c>
    </row>
    <row r="31" spans="1:9" x14ac:dyDescent="0.3">
      <c r="A31" s="1">
        <v>41760</v>
      </c>
      <c r="B31" s="2">
        <v>105.26889977530244</v>
      </c>
      <c r="C31" s="2">
        <v>99.357641835609741</v>
      </c>
      <c r="D31" s="2">
        <v>99.997866710274025</v>
      </c>
      <c r="F31" s="1">
        <v>41760</v>
      </c>
      <c r="G31" s="2">
        <f t="shared" si="1"/>
        <v>105.26889977530244</v>
      </c>
      <c r="H31" s="2">
        <f t="shared" si="2"/>
        <v>99.357641835609741</v>
      </c>
      <c r="I31" s="2">
        <f t="shared" si="3"/>
        <v>99.997866710274025</v>
      </c>
    </row>
    <row r="32" spans="1:9" x14ac:dyDescent="0.3">
      <c r="A32" s="1">
        <v>41791</v>
      </c>
      <c r="B32" s="2">
        <v>107.41649204289199</v>
      </c>
      <c r="C32" s="2">
        <v>100.8449748106686</v>
      </c>
      <c r="D32" s="2">
        <v>96.463821505938782</v>
      </c>
      <c r="F32" s="1">
        <v>41791</v>
      </c>
      <c r="G32" s="2">
        <f t="shared" si="1"/>
        <v>107.41649204289199</v>
      </c>
      <c r="H32" s="2">
        <f t="shared" si="2"/>
        <v>100.8449748106686</v>
      </c>
      <c r="I32" s="2">
        <f t="shared" si="3"/>
        <v>96.463821505938782</v>
      </c>
    </row>
    <row r="33" spans="1:9" x14ac:dyDescent="0.3">
      <c r="A33" s="1">
        <v>41821</v>
      </c>
      <c r="B33" s="2">
        <v>110.14608743451606</v>
      </c>
      <c r="C33" s="2">
        <v>102.01075029806525</v>
      </c>
      <c r="D33" s="2">
        <v>94.332755083072684</v>
      </c>
      <c r="F33" s="1">
        <v>41821</v>
      </c>
      <c r="G33" s="2">
        <f t="shared" si="1"/>
        <v>110.14608743451606</v>
      </c>
      <c r="H33" s="2">
        <f t="shared" si="2"/>
        <v>102.01075029806525</v>
      </c>
      <c r="I33" s="2">
        <f t="shared" si="3"/>
        <v>94.332755083072684</v>
      </c>
    </row>
    <row r="34" spans="1:9" x14ac:dyDescent="0.3">
      <c r="A34" s="1">
        <v>41852</v>
      </c>
      <c r="B34" s="2">
        <v>109.17068484110403</v>
      </c>
      <c r="C34" s="2">
        <v>101.56241811467982</v>
      </c>
      <c r="D34" s="2">
        <v>91.154103516522824</v>
      </c>
      <c r="F34" s="1">
        <v>41852</v>
      </c>
      <c r="G34" s="2">
        <f t="shared" si="1"/>
        <v>109.17068484110403</v>
      </c>
      <c r="H34" s="2">
        <f t="shared" si="2"/>
        <v>101.56241811467982</v>
      </c>
      <c r="I34" s="2">
        <f t="shared" si="3"/>
        <v>91.154103516522824</v>
      </c>
    </row>
    <row r="35" spans="1:9" x14ac:dyDescent="0.3">
      <c r="A35" s="1">
        <v>41883</v>
      </c>
      <c r="B35" s="2">
        <v>109.87289291861525</v>
      </c>
      <c r="C35" s="2">
        <v>101.47175956363664</v>
      </c>
      <c r="D35" s="2">
        <v>90.502291474674578</v>
      </c>
      <c r="F35" s="1">
        <v>41883</v>
      </c>
      <c r="G35" s="2">
        <f t="shared" si="1"/>
        <v>109.87289291861525</v>
      </c>
      <c r="H35" s="2">
        <f t="shared" si="2"/>
        <v>101.47175956363664</v>
      </c>
      <c r="I35" s="2">
        <f t="shared" si="3"/>
        <v>90.502291474674578</v>
      </c>
    </row>
    <row r="36" spans="1:9" x14ac:dyDescent="0.3">
      <c r="A36" s="1">
        <v>41913</v>
      </c>
      <c r="B36" s="2">
        <v>108.50843699831364</v>
      </c>
      <c r="C36" s="2">
        <v>98.80194754254849</v>
      </c>
      <c r="D36" s="2">
        <v>93.974232244210711</v>
      </c>
      <c r="F36" s="1">
        <v>41913</v>
      </c>
      <c r="G36" s="2">
        <f t="shared" si="1"/>
        <v>108.50843699831364</v>
      </c>
      <c r="H36" s="2">
        <f t="shared" si="2"/>
        <v>98.80194754254849</v>
      </c>
      <c r="I36" s="2">
        <f t="shared" si="3"/>
        <v>93.974232244210711</v>
      </c>
    </row>
    <row r="37" spans="1:9" x14ac:dyDescent="0.3">
      <c r="A37" s="1">
        <v>41944</v>
      </c>
      <c r="B37" s="2">
        <v>109.91248118022375</v>
      </c>
      <c r="C37" s="2">
        <v>97.730489098550336</v>
      </c>
      <c r="D37" s="2">
        <v>90.506382342369164</v>
      </c>
      <c r="F37" s="1">
        <v>41944</v>
      </c>
      <c r="G37" s="2">
        <f t="shared" si="1"/>
        <v>109.91248118022375</v>
      </c>
      <c r="H37" s="2">
        <f t="shared" si="2"/>
        <v>97.730489098550336</v>
      </c>
      <c r="I37" s="2">
        <f t="shared" si="3"/>
        <v>90.506382342369164</v>
      </c>
    </row>
    <row r="38" spans="1:9" x14ac:dyDescent="0.3">
      <c r="A38" s="1">
        <v>41974</v>
      </c>
      <c r="B38" s="2">
        <v>111.19756703609781</v>
      </c>
      <c r="C38" s="2">
        <v>99.734704555293462</v>
      </c>
      <c r="D38" s="2">
        <v>90.470418611760536</v>
      </c>
      <c r="F38" s="1">
        <v>41974</v>
      </c>
      <c r="G38" s="2">
        <f t="shared" si="1"/>
        <v>111.19756703609781</v>
      </c>
      <c r="H38" s="2">
        <f t="shared" si="2"/>
        <v>99.734704555293462</v>
      </c>
      <c r="I38" s="2">
        <f t="shared" si="3"/>
        <v>90.470418611760536</v>
      </c>
    </row>
  </sheetData>
  <mergeCells count="2">
    <mergeCell ref="A1:D1"/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2FED9-9B8A-4A68-99DF-A6F68BB5CA50}">
  <dimension ref="A1:AQ39"/>
  <sheetViews>
    <sheetView zoomScaleNormal="100" workbookViewId="0">
      <selection activeCell="H15" sqref="H15"/>
    </sheetView>
  </sheetViews>
  <sheetFormatPr defaultRowHeight="14.4" x14ac:dyDescent="0.3"/>
  <cols>
    <col min="1" max="1" width="10.5546875" bestFit="1" customWidth="1"/>
    <col min="2" max="4" width="13.6640625" bestFit="1" customWidth="1"/>
    <col min="5" max="5" width="7.5546875" hidden="1" customWidth="1"/>
    <col min="6" max="6" width="9.88671875" customWidth="1"/>
    <col min="7" max="7" width="3.5546875" customWidth="1"/>
    <col min="8" max="8" width="10.5546875" customWidth="1"/>
    <col min="9" max="11" width="11.5546875" customWidth="1"/>
    <col min="12" max="12" width="3.44140625" customWidth="1"/>
    <col min="13" max="13" width="4.21875" customWidth="1"/>
    <col min="14" max="14" width="5.5546875" bestFit="1" customWidth="1"/>
    <col min="15" max="15" width="2.77734375" customWidth="1"/>
    <col min="16" max="16" width="10.5546875" hidden="1" customWidth="1"/>
    <col min="20" max="20" width="3.88671875" customWidth="1"/>
    <col min="21" max="21" width="10.5546875" hidden="1" customWidth="1"/>
    <col min="25" max="25" width="4.109375" customWidth="1"/>
    <col min="26" max="26" width="10.5546875" hidden="1" customWidth="1"/>
    <col min="38" max="38" width="10.5546875" bestFit="1" customWidth="1"/>
    <col min="40" max="40" width="13.6640625" bestFit="1" customWidth="1"/>
    <col min="42" max="42" width="12" bestFit="1" customWidth="1"/>
    <col min="43" max="43" width="20.77734375" customWidth="1"/>
  </cols>
  <sheetData>
    <row r="1" spans="1:43" x14ac:dyDescent="0.3">
      <c r="A1" s="11" t="s">
        <v>16</v>
      </c>
      <c r="B1" s="11"/>
      <c r="C1" s="11"/>
      <c r="D1" s="11"/>
      <c r="E1" s="7"/>
      <c r="F1" s="3"/>
      <c r="G1" s="3"/>
      <c r="H1" s="11" t="s">
        <v>19</v>
      </c>
      <c r="I1" s="11"/>
      <c r="J1" s="11"/>
      <c r="K1" s="11"/>
      <c r="P1" s="11" t="s">
        <v>63</v>
      </c>
      <c r="Q1" s="11"/>
      <c r="R1" s="11"/>
      <c r="S1" s="11"/>
      <c r="U1" s="11" t="s">
        <v>70</v>
      </c>
      <c r="V1" s="11"/>
      <c r="W1" s="11"/>
      <c r="X1" s="11"/>
      <c r="Z1" s="11" t="s">
        <v>71</v>
      </c>
      <c r="AA1" s="11"/>
      <c r="AB1" s="11"/>
      <c r="AC1" s="11"/>
      <c r="AE1" s="11" t="s">
        <v>72</v>
      </c>
      <c r="AF1" s="11"/>
      <c r="AG1" s="11"/>
      <c r="AN1" s="11" t="s">
        <v>40</v>
      </c>
      <c r="AO1" s="11"/>
      <c r="AP1" s="11"/>
      <c r="AQ1" s="11"/>
    </row>
    <row r="2" spans="1:43" x14ac:dyDescent="0.3">
      <c r="A2" t="s">
        <v>0</v>
      </c>
      <c r="B2" t="s">
        <v>7</v>
      </c>
      <c r="C2" t="s">
        <v>8</v>
      </c>
      <c r="D2" t="s">
        <v>9</v>
      </c>
      <c r="F2" t="s">
        <v>77</v>
      </c>
      <c r="H2" t="s">
        <v>0</v>
      </c>
      <c r="I2" t="s">
        <v>10</v>
      </c>
      <c r="J2" t="s">
        <v>11</v>
      </c>
      <c r="K2" t="s">
        <v>12</v>
      </c>
      <c r="M2" t="s">
        <v>0</v>
      </c>
      <c r="N2" t="s">
        <v>43</v>
      </c>
      <c r="P2" t="s">
        <v>0</v>
      </c>
      <c r="Q2" t="s">
        <v>59</v>
      </c>
      <c r="R2" t="s">
        <v>60</v>
      </c>
      <c r="S2" t="s">
        <v>61</v>
      </c>
      <c r="U2" t="s">
        <v>0</v>
      </c>
      <c r="V2" t="s">
        <v>64</v>
      </c>
      <c r="W2" t="s">
        <v>65</v>
      </c>
      <c r="X2" t="s">
        <v>66</v>
      </c>
      <c r="Z2" t="s">
        <v>0</v>
      </c>
      <c r="AA2" t="s">
        <v>67</v>
      </c>
      <c r="AB2" t="s">
        <v>68</v>
      </c>
      <c r="AC2" t="s">
        <v>69</v>
      </c>
      <c r="AE2" t="s">
        <v>73</v>
      </c>
      <c r="AF2" t="s">
        <v>74</v>
      </c>
      <c r="AG2" t="s">
        <v>75</v>
      </c>
      <c r="AI2" t="s">
        <v>76</v>
      </c>
      <c r="AJ2" t="s">
        <v>37</v>
      </c>
      <c r="AL2" t="s">
        <v>0</v>
      </c>
      <c r="AM2" t="s">
        <v>77</v>
      </c>
      <c r="AN2" t="s">
        <v>39</v>
      </c>
      <c r="AO2" t="s">
        <v>37</v>
      </c>
      <c r="AP2" t="s">
        <v>38</v>
      </c>
      <c r="AQ2" t="s">
        <v>1</v>
      </c>
    </row>
    <row r="3" spans="1:43" x14ac:dyDescent="0.3">
      <c r="A3" s="1">
        <v>40909</v>
      </c>
      <c r="B3" s="2">
        <v>100</v>
      </c>
      <c r="C3" s="2">
        <v>100</v>
      </c>
      <c r="D3" s="2">
        <v>100</v>
      </c>
      <c r="E3" s="2"/>
      <c r="F3">
        <v>100</v>
      </c>
      <c r="G3" s="2"/>
      <c r="H3" s="1">
        <v>40909</v>
      </c>
      <c r="I3" s="2">
        <v>0.48953702908121471</v>
      </c>
      <c r="J3" s="2">
        <v>0.21362007846152664</v>
      </c>
      <c r="K3" s="2">
        <v>0.29684289245725864</v>
      </c>
      <c r="M3" s="1">
        <v>40909</v>
      </c>
      <c r="N3" s="8">
        <v>100</v>
      </c>
      <c r="P3" s="1">
        <v>40909</v>
      </c>
      <c r="U3" s="1">
        <v>40909</v>
      </c>
      <c r="Z3" s="1">
        <v>40909</v>
      </c>
      <c r="AL3" s="1">
        <v>40909</v>
      </c>
      <c r="AM3">
        <v>100</v>
      </c>
      <c r="AN3">
        <v>100</v>
      </c>
      <c r="AO3">
        <f t="shared" ref="AO3:AO38" si="0">AM3/AN3</f>
        <v>1</v>
      </c>
      <c r="AP3">
        <f>SUM(PRODUCT($AO$3:AO3))</f>
        <v>1</v>
      </c>
      <c r="AQ3" s="2">
        <v>100</v>
      </c>
    </row>
    <row r="4" spans="1:43" x14ac:dyDescent="0.3">
      <c r="A4" s="1">
        <v>40940</v>
      </c>
      <c r="B4" s="2">
        <v>101.23955364257677</v>
      </c>
      <c r="C4" s="2">
        <v>96.605253238292264</v>
      </c>
      <c r="D4" s="2">
        <v>97.776838217456856</v>
      </c>
      <c r="E4" s="2"/>
      <c r="F4">
        <v>99.221691564050261</v>
      </c>
      <c r="G4" s="2"/>
      <c r="H4" s="1">
        <v>40940</v>
      </c>
      <c r="I4" s="2">
        <v>0.48953702908121471</v>
      </c>
      <c r="J4" s="2">
        <v>0.21362007846152664</v>
      </c>
      <c r="K4" s="2">
        <v>0.29684289245725864</v>
      </c>
      <c r="M4" s="1">
        <v>40940</v>
      </c>
      <c r="N4" s="8">
        <v>100</v>
      </c>
      <c r="P4" s="1">
        <v>40940</v>
      </c>
      <c r="U4" s="1">
        <v>40940</v>
      </c>
      <c r="Z4" s="1">
        <v>40940</v>
      </c>
      <c r="AL4" s="1">
        <v>40940</v>
      </c>
      <c r="AM4">
        <v>99.221691564050261</v>
      </c>
      <c r="AN4">
        <v>100</v>
      </c>
      <c r="AO4">
        <f t="shared" si="0"/>
        <v>0.99221691564050263</v>
      </c>
      <c r="AP4">
        <f>SUM(PRODUCT($AO$3:AO4))</f>
        <v>0.99221691564050263</v>
      </c>
      <c r="AQ4" s="2">
        <f>AP4*100</f>
        <v>99.221691564050261</v>
      </c>
    </row>
    <row r="5" spans="1:43" x14ac:dyDescent="0.3">
      <c r="A5" s="1">
        <v>40969</v>
      </c>
      <c r="B5" s="2">
        <v>102.0303053304945</v>
      </c>
      <c r="C5" s="2">
        <v>101.45082172421814</v>
      </c>
      <c r="D5" s="2">
        <v>96.591018620258595</v>
      </c>
      <c r="E5" s="2"/>
      <c r="F5">
        <v>100.29190239708382</v>
      </c>
      <c r="G5" s="2"/>
      <c r="H5" s="1">
        <v>40969</v>
      </c>
      <c r="I5" s="2">
        <v>0.48953702908121471</v>
      </c>
      <c r="J5" s="2">
        <v>0.21362007846152664</v>
      </c>
      <c r="K5" s="2">
        <v>0.29684289245725864</v>
      </c>
      <c r="M5" s="1">
        <v>40969</v>
      </c>
      <c r="N5" s="8">
        <v>100</v>
      </c>
      <c r="P5" s="1">
        <v>40969</v>
      </c>
      <c r="U5" s="1">
        <v>40969</v>
      </c>
      <c r="Z5" s="1">
        <v>40969</v>
      </c>
      <c r="AL5" s="1">
        <v>40969</v>
      </c>
      <c r="AM5">
        <v>100.29190239708382</v>
      </c>
      <c r="AN5">
        <v>99.221691564050261</v>
      </c>
      <c r="AO5">
        <f t="shared" si="0"/>
        <v>1.0107860571228289</v>
      </c>
      <c r="AP5">
        <f>SUM(PRODUCT($AO$3:AO5))</f>
        <v>1.0029190239708381</v>
      </c>
      <c r="AQ5" s="2">
        <f t="shared" ref="AQ5:AQ38" si="1">AP5*100</f>
        <v>100.29190239708382</v>
      </c>
    </row>
    <row r="6" spans="1:43" x14ac:dyDescent="0.3">
      <c r="A6" s="1">
        <v>41000</v>
      </c>
      <c r="B6" s="2">
        <v>104.43240266145986</v>
      </c>
      <c r="C6" s="2">
        <v>98.000263617443778</v>
      </c>
      <c r="D6" s="2">
        <v>94.491213368669932</v>
      </c>
      <c r="E6" s="2"/>
      <c r="F6">
        <v>100.10739723006481</v>
      </c>
      <c r="G6" s="2"/>
      <c r="H6" s="1">
        <v>41000</v>
      </c>
      <c r="I6" s="2">
        <v>0.48953702908121471</v>
      </c>
      <c r="J6" s="2">
        <v>0.21362007846152664</v>
      </c>
      <c r="K6" s="2">
        <v>0.29684289245725864</v>
      </c>
      <c r="M6" s="1">
        <v>41000</v>
      </c>
      <c r="N6" s="8">
        <v>100</v>
      </c>
      <c r="P6" s="1">
        <v>41000</v>
      </c>
      <c r="U6" s="1">
        <v>41000</v>
      </c>
      <c r="Z6" s="1">
        <v>41000</v>
      </c>
      <c r="AL6" s="1">
        <v>41000</v>
      </c>
      <c r="AM6">
        <v>100.10739723006481</v>
      </c>
      <c r="AN6">
        <v>100.29190239708382</v>
      </c>
      <c r="AO6">
        <f t="shared" si="0"/>
        <v>0.99816031840448594</v>
      </c>
      <c r="AP6">
        <f>SUM(PRODUCT($AO$3:AO6))</f>
        <v>1.0010739723006481</v>
      </c>
      <c r="AQ6" s="2">
        <f t="shared" si="1"/>
        <v>100.10739723006481</v>
      </c>
    </row>
    <row r="7" spans="1:43" x14ac:dyDescent="0.3">
      <c r="A7" s="1">
        <v>41030</v>
      </c>
      <c r="B7" s="2">
        <v>105.12283033324428</v>
      </c>
      <c r="C7" s="2">
        <v>95.94687383072629</v>
      </c>
      <c r="D7" s="2">
        <v>93.731891784781524</v>
      </c>
      <c r="E7" s="2"/>
      <c r="F7">
        <v>99.781342638688258</v>
      </c>
      <c r="G7" s="2"/>
      <c r="H7" s="1">
        <v>41030</v>
      </c>
      <c r="I7" s="2">
        <v>0.48953702908121471</v>
      </c>
      <c r="J7" s="2">
        <v>0.21362007846152664</v>
      </c>
      <c r="K7" s="2">
        <v>0.29684289245725864</v>
      </c>
      <c r="M7" s="1">
        <v>41030</v>
      </c>
      <c r="N7" s="8">
        <v>100</v>
      </c>
      <c r="P7" s="1">
        <v>41030</v>
      </c>
      <c r="U7" s="1">
        <v>41030</v>
      </c>
      <c r="Z7" s="1">
        <v>41030</v>
      </c>
      <c r="AL7" s="1">
        <v>41030</v>
      </c>
      <c r="AM7">
        <v>99.781342638688258</v>
      </c>
      <c r="AN7">
        <v>100.10739723006481</v>
      </c>
      <c r="AO7">
        <f t="shared" si="0"/>
        <v>0.99674295206549812</v>
      </c>
      <c r="AP7">
        <f>SUM(PRODUCT($AO$3:AO7))</f>
        <v>0.99781342638688264</v>
      </c>
      <c r="AQ7" s="2">
        <f t="shared" si="1"/>
        <v>99.781342638688258</v>
      </c>
    </row>
    <row r="8" spans="1:43" x14ac:dyDescent="0.3">
      <c r="A8" s="1">
        <v>41061</v>
      </c>
      <c r="B8" s="2">
        <v>103.97669256679539</v>
      </c>
      <c r="C8" s="2">
        <v>97.459145680769581</v>
      </c>
      <c r="D8" s="2">
        <v>90.131064035254042</v>
      </c>
      <c r="E8" s="2"/>
      <c r="F8">
        <v>98.4744372684344</v>
      </c>
      <c r="G8" s="2"/>
      <c r="H8" s="1">
        <v>41061</v>
      </c>
      <c r="I8" s="2">
        <v>0.48953702908121471</v>
      </c>
      <c r="J8" s="2">
        <v>0.21362007846152664</v>
      </c>
      <c r="K8" s="2">
        <v>0.29684289245725864</v>
      </c>
      <c r="M8" s="1">
        <v>41061</v>
      </c>
      <c r="N8" s="8">
        <v>100</v>
      </c>
      <c r="P8" s="1">
        <v>41061</v>
      </c>
      <c r="U8" s="1">
        <v>41061</v>
      </c>
      <c r="Z8" s="1">
        <v>41061</v>
      </c>
      <c r="AL8" s="1">
        <v>41061</v>
      </c>
      <c r="AM8">
        <v>98.4744372684344</v>
      </c>
      <c r="AN8">
        <v>99.781342638688258</v>
      </c>
      <c r="AO8">
        <f t="shared" si="0"/>
        <v>0.98690230722805361</v>
      </c>
      <c r="AP8">
        <f>SUM(PRODUCT($AO$3:AO8))</f>
        <v>0.98474437268434412</v>
      </c>
      <c r="AQ8" s="2">
        <f t="shared" si="1"/>
        <v>98.474437268434414</v>
      </c>
    </row>
    <row r="9" spans="1:43" x14ac:dyDescent="0.3">
      <c r="A9" s="1">
        <v>41091</v>
      </c>
      <c r="B9" s="2">
        <v>106.56768678229848</v>
      </c>
      <c r="C9" s="2">
        <v>94.788761174432963</v>
      </c>
      <c r="D9" s="2">
        <v>94.534875219806068</v>
      </c>
      <c r="E9" s="2"/>
      <c r="F9">
        <v>100.47961718115037</v>
      </c>
      <c r="G9" s="2"/>
      <c r="H9" s="1">
        <v>41091</v>
      </c>
      <c r="I9" s="2">
        <v>0.48953702908121471</v>
      </c>
      <c r="J9" s="2">
        <v>0.21362007846152664</v>
      </c>
      <c r="K9" s="2">
        <v>0.29684289245725864</v>
      </c>
      <c r="M9" s="1">
        <v>41091</v>
      </c>
      <c r="N9" s="8">
        <v>100</v>
      </c>
      <c r="P9" s="1">
        <v>41091</v>
      </c>
      <c r="U9" s="1">
        <v>41091</v>
      </c>
      <c r="Z9" s="1">
        <v>41091</v>
      </c>
      <c r="AL9" s="1">
        <v>41091</v>
      </c>
      <c r="AM9">
        <v>100.47961718115037</v>
      </c>
      <c r="AN9">
        <v>98.4744372684344</v>
      </c>
      <c r="AO9">
        <f t="shared" si="0"/>
        <v>1.0203624409373369</v>
      </c>
      <c r="AP9">
        <f>SUM(PRODUCT($AO$3:AO9))</f>
        <v>1.0047961718115039</v>
      </c>
      <c r="AQ9" s="2">
        <f t="shared" si="1"/>
        <v>100.47961718115039</v>
      </c>
    </row>
    <row r="10" spans="1:43" x14ac:dyDescent="0.3">
      <c r="A10" s="1">
        <v>41122</v>
      </c>
      <c r="B10" s="2">
        <v>106.65215103563851</v>
      </c>
      <c r="C10" s="2">
        <v>98.478217946030554</v>
      </c>
      <c r="D10" s="2">
        <v>92.561656276993062</v>
      </c>
      <c r="E10" s="2"/>
      <c r="F10">
        <v>100.72337158738704</v>
      </c>
      <c r="G10" s="2"/>
      <c r="H10" s="1">
        <v>41122</v>
      </c>
      <c r="I10" s="2">
        <v>0.48953702908121471</v>
      </c>
      <c r="J10" s="2">
        <v>0.21362007846152664</v>
      </c>
      <c r="K10" s="2">
        <v>0.29684289245725864</v>
      </c>
      <c r="M10" s="1">
        <v>41122</v>
      </c>
      <c r="N10" s="8">
        <v>100</v>
      </c>
      <c r="P10" s="1">
        <v>41122</v>
      </c>
      <c r="U10" s="1">
        <v>41122</v>
      </c>
      <c r="Z10" s="1">
        <v>41122</v>
      </c>
      <c r="AL10" s="1">
        <v>41122</v>
      </c>
      <c r="AM10">
        <v>100.72337158738704</v>
      </c>
      <c r="AN10">
        <v>100.47961718115037</v>
      </c>
      <c r="AO10">
        <f t="shared" si="0"/>
        <v>1.0024259089860703</v>
      </c>
      <c r="AP10">
        <f>SUM(PRODUCT($AO$3:AO10))</f>
        <v>1.0072337158738704</v>
      </c>
      <c r="AQ10" s="2">
        <f t="shared" si="1"/>
        <v>100.72337158738705</v>
      </c>
    </row>
    <row r="11" spans="1:43" x14ac:dyDescent="0.3">
      <c r="A11" s="1">
        <v>41153</v>
      </c>
      <c r="B11" s="2">
        <v>108.97290730831875</v>
      </c>
      <c r="C11" s="2">
        <v>99.986521241030658</v>
      </c>
      <c r="D11" s="2">
        <v>89.647230902541111</v>
      </c>
      <c r="E11" s="2"/>
      <c r="F11">
        <v>101.31654512855506</v>
      </c>
      <c r="G11" s="2"/>
      <c r="H11" s="1">
        <v>41153</v>
      </c>
      <c r="I11" s="2">
        <v>0.48953702908121471</v>
      </c>
      <c r="J11" s="2">
        <v>0.21362007846152664</v>
      </c>
      <c r="K11" s="2">
        <v>0.29684289245725864</v>
      </c>
      <c r="M11" s="1">
        <v>41153</v>
      </c>
      <c r="N11" s="8">
        <v>100</v>
      </c>
      <c r="P11" s="1">
        <v>41153</v>
      </c>
      <c r="U11" s="1">
        <v>41153</v>
      </c>
      <c r="Z11" s="1">
        <v>41153</v>
      </c>
      <c r="AL11" s="1">
        <v>41153</v>
      </c>
      <c r="AM11">
        <v>101.31654512855506</v>
      </c>
      <c r="AN11">
        <v>100.72337158738704</v>
      </c>
      <c r="AO11">
        <f t="shared" si="0"/>
        <v>1.005889135081756</v>
      </c>
      <c r="AP11">
        <f>SUM(PRODUCT($AO$3:AO11))</f>
        <v>1.0131654512855508</v>
      </c>
      <c r="AQ11" s="2">
        <f t="shared" si="1"/>
        <v>101.31654512855508</v>
      </c>
    </row>
    <row r="12" spans="1:43" x14ac:dyDescent="0.3">
      <c r="A12" s="1">
        <v>41183</v>
      </c>
      <c r="B12" s="2">
        <v>106.20124385680562</v>
      </c>
      <c r="C12" s="2">
        <v>99.237117890651348</v>
      </c>
      <c r="D12" s="2">
        <v>92.278196037522278</v>
      </c>
      <c r="E12" s="2"/>
      <c r="F12">
        <v>100.580608935003</v>
      </c>
      <c r="G12" s="2"/>
      <c r="H12" s="1">
        <v>41183</v>
      </c>
      <c r="I12" s="2">
        <v>0.48953702908121471</v>
      </c>
      <c r="J12" s="2">
        <v>0.21362007846152664</v>
      </c>
      <c r="K12" s="2">
        <v>0.29684289245725864</v>
      </c>
      <c r="M12" s="1">
        <v>41183</v>
      </c>
      <c r="N12" s="8">
        <v>100</v>
      </c>
      <c r="P12" s="1">
        <v>41183</v>
      </c>
      <c r="U12" s="1">
        <v>41183</v>
      </c>
      <c r="Z12" s="1">
        <v>41183</v>
      </c>
      <c r="AL12" s="1">
        <v>41183</v>
      </c>
      <c r="AM12">
        <v>100.580608935003</v>
      </c>
      <c r="AN12">
        <v>101.31654512855506</v>
      </c>
      <c r="AO12">
        <f t="shared" si="0"/>
        <v>0.9927362683694132</v>
      </c>
      <c r="AP12">
        <f>SUM(PRODUCT($AO$3:AO12))</f>
        <v>1.0058060893500302</v>
      </c>
      <c r="AQ12" s="2">
        <f t="shared" si="1"/>
        <v>100.58060893500303</v>
      </c>
    </row>
    <row r="13" spans="1:43" x14ac:dyDescent="0.3">
      <c r="A13" s="1">
        <v>41214</v>
      </c>
      <c r="B13" s="2">
        <v>104.11913898714883</v>
      </c>
      <c r="C13" s="2">
        <v>100.99343631803717</v>
      </c>
      <c r="D13" s="2">
        <v>95.758970984585204</v>
      </c>
      <c r="E13" s="2"/>
      <c r="F13">
        <v>100.96976968641619</v>
      </c>
      <c r="G13" s="2"/>
      <c r="H13" s="1">
        <v>41214</v>
      </c>
      <c r="I13" s="2">
        <v>0.48953702908121471</v>
      </c>
      <c r="J13" s="2">
        <v>0.21362007846152664</v>
      </c>
      <c r="K13" s="2">
        <v>0.29684289245725864</v>
      </c>
      <c r="M13" s="1">
        <v>41214</v>
      </c>
      <c r="N13" s="8">
        <v>100</v>
      </c>
      <c r="P13" s="1">
        <v>41214</v>
      </c>
      <c r="U13" s="1">
        <v>41214</v>
      </c>
      <c r="Z13" s="1">
        <v>41214</v>
      </c>
      <c r="AL13" s="1">
        <v>41214</v>
      </c>
      <c r="AM13">
        <v>100.96976968641619</v>
      </c>
      <c r="AN13">
        <v>100.580608935003</v>
      </c>
      <c r="AO13">
        <f t="shared" si="0"/>
        <v>1.0038691429246036</v>
      </c>
      <c r="AP13">
        <f>SUM(PRODUCT($AO$3:AO13))</f>
        <v>1.0096976968641622</v>
      </c>
      <c r="AQ13" s="2">
        <f t="shared" si="1"/>
        <v>100.96976968641623</v>
      </c>
    </row>
    <row r="14" spans="1:43" x14ac:dyDescent="0.3">
      <c r="A14" s="1">
        <v>41244</v>
      </c>
      <c r="B14" s="2">
        <v>107.76600977957155</v>
      </c>
      <c r="C14" s="2">
        <v>99.604240112831249</v>
      </c>
      <c r="D14" s="2">
        <v>95.69709133573032</v>
      </c>
      <c r="E14" s="2"/>
      <c r="F14">
        <v>102.43991924327699</v>
      </c>
      <c r="G14" s="2"/>
      <c r="H14" s="1">
        <v>41244</v>
      </c>
      <c r="I14" s="2">
        <v>0.48953702908121471</v>
      </c>
      <c r="J14" s="2">
        <v>0.21362007846152664</v>
      </c>
      <c r="K14" s="2">
        <v>0.29684289245725864</v>
      </c>
      <c r="M14" s="1">
        <v>41244</v>
      </c>
      <c r="N14" s="8">
        <v>100</v>
      </c>
      <c r="P14" s="1">
        <v>41244</v>
      </c>
      <c r="U14" s="1">
        <v>41244</v>
      </c>
      <c r="Z14" s="1">
        <v>41244</v>
      </c>
      <c r="AL14" s="1">
        <v>41244</v>
      </c>
      <c r="AM14">
        <v>102.43991924327699</v>
      </c>
      <c r="AN14">
        <v>100.96976968641619</v>
      </c>
      <c r="AO14">
        <f t="shared" si="0"/>
        <v>1.0145602942487308</v>
      </c>
      <c r="AP14">
        <f>SUM(PRODUCT($AO$3:AO14))</f>
        <v>1.0243991924327702</v>
      </c>
      <c r="AQ14" s="2">
        <f t="shared" si="1"/>
        <v>102.43991924327702</v>
      </c>
    </row>
    <row r="15" spans="1:43" x14ac:dyDescent="0.3">
      <c r="A15" s="1">
        <v>41275</v>
      </c>
      <c r="B15" s="2">
        <v>98.74350698267817</v>
      </c>
      <c r="C15" s="2">
        <v>100.35712065559403</v>
      </c>
      <c r="D15" s="2">
        <v>100.24073830151947</v>
      </c>
      <c r="E15" s="2"/>
      <c r="F15">
        <v>99.45617890014347</v>
      </c>
      <c r="G15" s="2"/>
      <c r="H15" s="1">
        <v>41275</v>
      </c>
      <c r="I15" s="2">
        <v>0.5354778851627322</v>
      </c>
      <c r="J15" s="2">
        <v>0.14757270527039934</v>
      </c>
      <c r="K15" s="2">
        <v>0.31694940956686862</v>
      </c>
      <c r="M15" s="1">
        <v>41275</v>
      </c>
      <c r="N15" s="8">
        <v>100</v>
      </c>
      <c r="P15" s="1">
        <v>41275</v>
      </c>
      <c r="Q15">
        <f>I3*((B14-100)/100)*100</f>
        <v>3.8017493553071144</v>
      </c>
      <c r="R15">
        <f>J3*((C14-100)/100)*100</f>
        <v>-8.4542258148913502E-2</v>
      </c>
      <c r="S15">
        <f>K3*((D14-100)/100)*100</f>
        <v>-1.2772878538812111</v>
      </c>
      <c r="U15" s="1">
        <v>41275</v>
      </c>
      <c r="V15">
        <f>I15*((B$15-100)/100)*$F$14</f>
        <v>-0.68924059134318771</v>
      </c>
      <c r="W15">
        <f>J15*((C$15-100)/100)*$F$14</f>
        <v>5.3987129468734484E-2</v>
      </c>
      <c r="X15">
        <f>K15*((D$15-100)/100)*$F$14</f>
        <v>7.8163566353495528E-2</v>
      </c>
      <c r="Z15" s="1">
        <v>41275</v>
      </c>
      <c r="AA15">
        <f>I15*((100-100)/100)*($F15/100)*$F$14</f>
        <v>0</v>
      </c>
      <c r="AB15">
        <f t="shared" ref="AB15:AC15" si="2">J15*((100-100)/100)*($F15/100)*$F$14</f>
        <v>0</v>
      </c>
      <c r="AC15">
        <f t="shared" si="2"/>
        <v>0</v>
      </c>
      <c r="AE15">
        <f>SUM(Q15,V15,AA15)</f>
        <v>3.1125087639639268</v>
      </c>
      <c r="AF15">
        <f t="shared" ref="AF15:AG15" si="3">SUM(R15,W15,AB15)</f>
        <v>-3.0555128680179018E-2</v>
      </c>
      <c r="AG15">
        <f t="shared" si="3"/>
        <v>-1.1991242875277157</v>
      </c>
      <c r="AI15">
        <f>SUM(AE15:AG15)</f>
        <v>1.8828293477560321</v>
      </c>
      <c r="AJ15">
        <f>AQ15/AQ3*100-100</f>
        <v>1.8828293477561004</v>
      </c>
      <c r="AL15" s="1">
        <v>41275</v>
      </c>
      <c r="AM15">
        <v>99.45617890014347</v>
      </c>
      <c r="AN15">
        <v>100</v>
      </c>
      <c r="AO15">
        <f t="shared" si="0"/>
        <v>0.99456178900143466</v>
      </c>
      <c r="AP15">
        <f>SUM(PRODUCT($AO$3:AO15))</f>
        <v>1.018828293477561</v>
      </c>
      <c r="AQ15" s="2">
        <f t="shared" si="1"/>
        <v>101.8828293477561</v>
      </c>
    </row>
    <row r="16" spans="1:43" x14ac:dyDescent="0.3">
      <c r="A16" s="1">
        <v>41306</v>
      </c>
      <c r="B16" s="2">
        <v>100.46305431134007</v>
      </c>
      <c r="C16" s="2">
        <v>99.982135132267032</v>
      </c>
      <c r="D16" s="2">
        <v>99.499007277761891</v>
      </c>
      <c r="E16" s="2"/>
      <c r="F16">
        <v>100.08652962898057</v>
      </c>
      <c r="G16" s="2"/>
      <c r="H16" s="1">
        <v>41306</v>
      </c>
      <c r="I16" s="2">
        <v>0.5354778851627322</v>
      </c>
      <c r="J16" s="2">
        <v>0.14757270527039934</v>
      </c>
      <c r="K16" s="2">
        <v>0.31694940956686862</v>
      </c>
      <c r="M16" s="1">
        <v>41306</v>
      </c>
      <c r="N16" s="8">
        <v>100</v>
      </c>
      <c r="P16" s="1">
        <v>41306</v>
      </c>
      <c r="Q16">
        <f t="shared" ref="Q16:S20" si="4">I4*((B$14-B4)/$F4)*100</f>
        <v>3.220003506663526</v>
      </c>
      <c r="R16">
        <f t="shared" si="4"/>
        <v>0.64566910858454163</v>
      </c>
      <c r="S16">
        <f t="shared" si="4"/>
        <v>-0.62220072064801257</v>
      </c>
      <c r="U16" s="1">
        <v>41306</v>
      </c>
      <c r="V16">
        <f t="shared" ref="V16:V26" si="5">I16*((B$15-100)/$F4)*$F$14</f>
        <v>-0.69464708823096855</v>
      </c>
      <c r="W16">
        <f t="shared" ref="W16:W26" si="6">J16*((C$15-100)/$F4)*$F$14</f>
        <v>5.4410611850821293E-2</v>
      </c>
      <c r="X16">
        <f t="shared" ref="X16" si="7">K16*((D$15-100)/$F4)*$F$14</f>
        <v>7.8776691992837919E-2</v>
      </c>
      <c r="Z16" s="1">
        <v>41306</v>
      </c>
      <c r="AA16">
        <f>I16*((B16-100)/$F4)*($F$14/100)*$F$15</f>
        <v>0.25460553568848465</v>
      </c>
      <c r="AB16">
        <f>J16*((C16-100)/$F4)*($F$14/100)*$F$15</f>
        <v>-2.707074539124213E-3</v>
      </c>
      <c r="AC16">
        <f>K16*((D16-100)/$F4)*($F$14/100)*$F$15</f>
        <v>-0.16304809704063097</v>
      </c>
      <c r="AE16">
        <f t="shared" ref="AE16:AE37" si="8">SUM(Q16,V16,AA16)</f>
        <v>2.7799619541210419</v>
      </c>
      <c r="AF16">
        <f t="shared" ref="AF16:AF38" si="9">SUM(R16,W16,AB16)</f>
        <v>0.69737264589623871</v>
      </c>
      <c r="AG16">
        <f t="shared" ref="AG16:AG36" si="10">SUM(S16,X16,AC16)</f>
        <v>-0.70647212569580564</v>
      </c>
      <c r="AI16">
        <f t="shared" ref="AI16:AI37" si="11">SUM(AE16:AG16)</f>
        <v>2.7708624743214751</v>
      </c>
      <c r="AJ16">
        <f t="shared" ref="AJ16:AJ38" si="12">AQ16/AQ4*100-100</f>
        <v>2.7708624743215609</v>
      </c>
      <c r="AL16" s="1">
        <v>41306</v>
      </c>
      <c r="AM16">
        <v>100.08652962898057</v>
      </c>
      <c r="AN16">
        <v>100</v>
      </c>
      <c r="AO16">
        <f t="shared" si="0"/>
        <v>1.0008652962898057</v>
      </c>
      <c r="AP16">
        <f>SUM(PRODUCT($AO$3:AO16))</f>
        <v>1.0197098818198562</v>
      </c>
      <c r="AQ16" s="2">
        <f t="shared" si="1"/>
        <v>101.97098818198562</v>
      </c>
    </row>
    <row r="17" spans="1:43" x14ac:dyDescent="0.3">
      <c r="A17" s="1">
        <v>41334</v>
      </c>
      <c r="B17" s="2">
        <v>101.94312149882192</v>
      </c>
      <c r="C17" s="2">
        <v>102.0342910636673</v>
      </c>
      <c r="D17" s="2">
        <v>96.043392230924525</v>
      </c>
      <c r="E17" s="2"/>
      <c r="F17">
        <v>100.08665993008005</v>
      </c>
      <c r="G17" s="2"/>
      <c r="H17" s="1">
        <v>41334</v>
      </c>
      <c r="I17" s="2">
        <v>0.5354778851627322</v>
      </c>
      <c r="J17" s="2">
        <v>0.14757270527039934</v>
      </c>
      <c r="K17" s="2">
        <v>0.31694940956686862</v>
      </c>
      <c r="M17" s="1">
        <v>41334</v>
      </c>
      <c r="N17" s="8">
        <v>100</v>
      </c>
      <c r="P17" s="1">
        <v>41334</v>
      </c>
      <c r="Q17">
        <f t="shared" si="4"/>
        <v>2.7996674193815339</v>
      </c>
      <c r="R17">
        <f t="shared" si="4"/>
        <v>-0.39331880169973799</v>
      </c>
      <c r="S17">
        <f t="shared" si="4"/>
        <v>-0.26458363481352365</v>
      </c>
      <c r="U17" s="1">
        <v>41334</v>
      </c>
      <c r="V17">
        <f t="shared" si="5"/>
        <v>-0.68723453725535144</v>
      </c>
      <c r="W17">
        <f t="shared" si="6"/>
        <v>5.3829998413016708E-2</v>
      </c>
      <c r="X17">
        <f t="shared" ref="X17:X26" si="13">K17*((D$15-100)/$F5)*$F$14</f>
        <v>7.7936069099600894E-2</v>
      </c>
      <c r="Z17" s="1">
        <v>41334</v>
      </c>
      <c r="AA17">
        <f t="shared" ref="AA17:AA26" si="14">I17*((B17-100)/$F5)*($F$14/100)*$F$15</f>
        <v>1.0570039836684373</v>
      </c>
      <c r="AB17">
        <f t="shared" ref="AB17:AB26" si="15">J17*((C17-100)/$F5)*($F$14/100)*$F$15</f>
        <v>0.3049679902746717</v>
      </c>
      <c r="AC17">
        <f t="shared" ref="AC17:AC26" si="16">K17*((D17-100)/$F5)*($F$14/100)*$F$15</f>
        <v>-1.2739373604139463</v>
      </c>
      <c r="AE17">
        <f t="shared" si="8"/>
        <v>3.1694368657946197</v>
      </c>
      <c r="AF17">
        <f t="shared" si="9"/>
        <v>-3.4520813012049567E-2</v>
      </c>
      <c r="AG17">
        <f t="shared" si="10"/>
        <v>-1.4605849261278692</v>
      </c>
      <c r="AI17">
        <f t="shared" si="11"/>
        <v>1.6743311266547007</v>
      </c>
      <c r="AJ17">
        <f t="shared" si="12"/>
        <v>1.6743311266548062</v>
      </c>
      <c r="AL17" s="1">
        <v>41334</v>
      </c>
      <c r="AM17">
        <v>100.08665993008005</v>
      </c>
      <c r="AN17">
        <v>100.08652962898057</v>
      </c>
      <c r="AO17">
        <f t="shared" si="0"/>
        <v>1.0000013018844789</v>
      </c>
      <c r="AP17">
        <f>SUM(PRODUCT($AO$3:AO17))</f>
        <v>1.0197112093643244</v>
      </c>
      <c r="AQ17" s="2">
        <f t="shared" si="1"/>
        <v>101.97112093643244</v>
      </c>
    </row>
    <row r="18" spans="1:43" x14ac:dyDescent="0.3">
      <c r="A18" s="1">
        <v>41365</v>
      </c>
      <c r="B18" s="2">
        <v>99.358987741112017</v>
      </c>
      <c r="C18" s="2">
        <v>106.513055038928</v>
      </c>
      <c r="D18" s="2">
        <v>97.332012816942111</v>
      </c>
      <c r="E18" s="2"/>
      <c r="F18">
        <v>99.772284300514727</v>
      </c>
      <c r="G18" s="2"/>
      <c r="H18" s="1">
        <v>41365</v>
      </c>
      <c r="I18" s="2">
        <v>0.5354778851627322</v>
      </c>
      <c r="J18" s="2">
        <v>0.14757270527039934</v>
      </c>
      <c r="K18" s="2">
        <v>0.31694940956686862</v>
      </c>
      <c r="M18" s="1">
        <v>41365</v>
      </c>
      <c r="N18" s="8">
        <v>100</v>
      </c>
      <c r="P18" s="1">
        <v>41365</v>
      </c>
      <c r="Q18">
        <f t="shared" si="4"/>
        <v>1.6301733636865312</v>
      </c>
      <c r="R18">
        <f t="shared" si="4"/>
        <v>0.3422739920084667</v>
      </c>
      <c r="S18">
        <f t="shared" si="4"/>
        <v>0.35757228096744592</v>
      </c>
      <c r="U18" s="1">
        <v>41365</v>
      </c>
      <c r="V18">
        <f t="shared" si="5"/>
        <v>-0.68850116016820295</v>
      </c>
      <c r="W18">
        <f t="shared" si="6"/>
        <v>5.3929210989935486E-2</v>
      </c>
      <c r="X18">
        <f t="shared" si="13"/>
        <v>7.8079710906739055E-2</v>
      </c>
      <c r="Z18" s="1">
        <v>41365</v>
      </c>
      <c r="AA18">
        <f t="shared" si="14"/>
        <v>-0.34933548410415094</v>
      </c>
      <c r="AB18">
        <f t="shared" si="15"/>
        <v>0.97819539521387422</v>
      </c>
      <c r="AC18">
        <f t="shared" si="16"/>
        <v>-0.86061421091581469</v>
      </c>
      <c r="AE18">
        <f t="shared" si="8"/>
        <v>0.59233671941417732</v>
      </c>
      <c r="AF18">
        <f t="shared" si="9"/>
        <v>1.3743985982122764</v>
      </c>
      <c r="AG18">
        <f t="shared" si="10"/>
        <v>-0.42496221904162973</v>
      </c>
      <c r="AI18">
        <f t="shared" si="11"/>
        <v>1.5417730985848239</v>
      </c>
      <c r="AJ18">
        <f t="shared" si="12"/>
        <v>1.5417730985848976</v>
      </c>
      <c r="AL18" s="1">
        <v>41365</v>
      </c>
      <c r="AM18">
        <v>99.772284300514727</v>
      </c>
      <c r="AN18">
        <v>100.08665993008005</v>
      </c>
      <c r="AO18">
        <f t="shared" si="0"/>
        <v>0.99685896572245547</v>
      </c>
      <c r="AP18">
        <f>SUM(PRODUCT($AO$3:AO18))</f>
        <v>1.0165082615025147</v>
      </c>
      <c r="AQ18" s="2">
        <f t="shared" si="1"/>
        <v>101.65082615025148</v>
      </c>
    </row>
    <row r="19" spans="1:43" x14ac:dyDescent="0.3">
      <c r="A19" s="1">
        <v>41395</v>
      </c>
      <c r="B19" s="2">
        <v>97.128074037743588</v>
      </c>
      <c r="C19" s="2">
        <v>106.13216847937271</v>
      </c>
      <c r="D19" s="2">
        <v>96.799806436194899</v>
      </c>
      <c r="E19" s="2"/>
      <c r="F19">
        <v>98.352788390514192</v>
      </c>
      <c r="G19" s="2"/>
      <c r="H19" s="1">
        <v>41395</v>
      </c>
      <c r="I19" s="2">
        <v>0.5354778851627322</v>
      </c>
      <c r="J19" s="2">
        <v>0.14757270527039934</v>
      </c>
      <c r="K19" s="2">
        <v>0.31694940956686862</v>
      </c>
      <c r="M19" s="1">
        <v>41395</v>
      </c>
      <c r="N19" s="8">
        <v>100</v>
      </c>
      <c r="P19" s="1">
        <v>41395</v>
      </c>
      <c r="Q19">
        <f t="shared" si="4"/>
        <v>1.296769695882888</v>
      </c>
      <c r="R19">
        <f t="shared" si="4"/>
        <v>0.78299895700428745</v>
      </c>
      <c r="S19">
        <f t="shared" si="4"/>
        <v>0.58463386393957151</v>
      </c>
      <c r="U19" s="1">
        <v>41395</v>
      </c>
      <c r="V19">
        <f t="shared" si="5"/>
        <v>-0.69075096918564427</v>
      </c>
      <c r="W19">
        <f t="shared" si="6"/>
        <v>5.410543498519936E-2</v>
      </c>
      <c r="X19">
        <f t="shared" si="13"/>
        <v>7.833485127227495E-2</v>
      </c>
      <c r="Z19" s="1">
        <v>41395</v>
      </c>
      <c r="AA19">
        <f t="shared" si="14"/>
        <v>-1.5702414337065369</v>
      </c>
      <c r="AB19">
        <f t="shared" si="15"/>
        <v>0.92399957368389241</v>
      </c>
      <c r="AC19">
        <f t="shared" si="16"/>
        <v>-1.0356615386575931</v>
      </c>
      <c r="AE19">
        <f t="shared" si="8"/>
        <v>-0.96422270700929313</v>
      </c>
      <c r="AF19">
        <f t="shared" si="9"/>
        <v>1.7611039656733793</v>
      </c>
      <c r="AG19">
        <f t="shared" si="10"/>
        <v>-0.37269282344574672</v>
      </c>
      <c r="AI19">
        <f t="shared" si="11"/>
        <v>0.42418843521833949</v>
      </c>
      <c r="AJ19">
        <f t="shared" si="12"/>
        <v>0.42418843521842575</v>
      </c>
      <c r="AL19" s="1">
        <v>41395</v>
      </c>
      <c r="AM19">
        <v>98.352788390514192</v>
      </c>
      <c r="AN19">
        <v>99.772284300514727</v>
      </c>
      <c r="AO19">
        <f t="shared" si="0"/>
        <v>0.98577264297442557</v>
      </c>
      <c r="AP19">
        <f>SUM(PRODUCT($AO$3:AO19))</f>
        <v>1.0020460355466725</v>
      </c>
      <c r="AQ19" s="2">
        <f t="shared" si="1"/>
        <v>100.20460355466724</v>
      </c>
    </row>
    <row r="20" spans="1:43" x14ac:dyDescent="0.3">
      <c r="A20" s="1">
        <v>41426</v>
      </c>
      <c r="B20" s="2">
        <v>94.429441619741439</v>
      </c>
      <c r="C20" s="2">
        <v>106.61573496370758</v>
      </c>
      <c r="D20" s="2">
        <v>93.720866545702521</v>
      </c>
      <c r="E20" s="2"/>
      <c r="F20">
        <v>96.003223444378762</v>
      </c>
      <c r="G20" s="2"/>
      <c r="H20" s="1">
        <v>41426</v>
      </c>
      <c r="I20" s="2">
        <v>0.5354778851627322</v>
      </c>
      <c r="J20" s="2">
        <v>0.14757270527039934</v>
      </c>
      <c r="K20" s="2">
        <v>0.31694940956686862</v>
      </c>
      <c r="M20" s="1">
        <v>41426</v>
      </c>
      <c r="N20" s="8">
        <v>100</v>
      </c>
      <c r="P20" s="1">
        <v>41426</v>
      </c>
      <c r="Q20">
        <f t="shared" si="4"/>
        <v>1.8837488611710651</v>
      </c>
      <c r="R20">
        <f t="shared" si="4"/>
        <v>0.46533420611003901</v>
      </c>
      <c r="S20">
        <f t="shared" si="4"/>
        <v>1.6778320234169679</v>
      </c>
      <c r="U20" s="1">
        <v>41426</v>
      </c>
      <c r="V20">
        <f t="shared" si="5"/>
        <v>-0.69991828383275367</v>
      </c>
      <c r="W20">
        <f t="shared" si="6"/>
        <v>5.4823496296373196E-2</v>
      </c>
      <c r="X20">
        <f t="shared" si="13"/>
        <v>7.9374473743299617E-2</v>
      </c>
      <c r="Z20" s="1">
        <v>41426</v>
      </c>
      <c r="AA20">
        <f t="shared" si="14"/>
        <v>-3.0861551741599906</v>
      </c>
      <c r="AB20">
        <f t="shared" si="15"/>
        <v>1.0100936165217325</v>
      </c>
      <c r="AC20">
        <f t="shared" si="16"/>
        <v>-2.0590512193707218</v>
      </c>
      <c r="AE20">
        <f t="shared" si="8"/>
        <v>-1.9023245968216793</v>
      </c>
      <c r="AF20">
        <f t="shared" si="9"/>
        <v>1.5302513189281446</v>
      </c>
      <c r="AG20">
        <f t="shared" si="10"/>
        <v>-0.30184472221045433</v>
      </c>
      <c r="AI20">
        <f t="shared" si="11"/>
        <v>-0.67391800010398906</v>
      </c>
      <c r="AJ20">
        <f t="shared" si="12"/>
        <v>-0.67391800010392444</v>
      </c>
      <c r="AL20" s="1">
        <v>41426</v>
      </c>
      <c r="AM20">
        <v>96.003223444378762</v>
      </c>
      <c r="AN20">
        <v>98.352788390514192</v>
      </c>
      <c r="AO20">
        <f t="shared" si="0"/>
        <v>0.9761108456141947</v>
      </c>
      <c r="AP20">
        <f>SUM(PRODUCT($AO$3:AO20))</f>
        <v>0.97810800310181389</v>
      </c>
      <c r="AQ20" s="2">
        <f t="shared" si="1"/>
        <v>97.810800310181392</v>
      </c>
    </row>
    <row r="21" spans="1:43" x14ac:dyDescent="0.3">
      <c r="A21" s="1">
        <v>41456</v>
      </c>
      <c r="B21" s="2">
        <v>94.872365481458246</v>
      </c>
      <c r="C21" s="2">
        <v>103.06977344600627</v>
      </c>
      <c r="D21" s="2">
        <v>94.490515359020492</v>
      </c>
      <c r="E21" s="2"/>
      <c r="F21">
        <v>95.961051980142045</v>
      </c>
      <c r="G21" s="2"/>
      <c r="H21" s="1">
        <v>41456</v>
      </c>
      <c r="I21" s="2">
        <v>0.5354778851627322</v>
      </c>
      <c r="J21" s="2">
        <v>0.14757270527039934</v>
      </c>
      <c r="K21" s="2">
        <v>0.31694940956686862</v>
      </c>
      <c r="M21" s="1">
        <v>41456</v>
      </c>
      <c r="N21" s="8">
        <v>100</v>
      </c>
      <c r="P21" s="1">
        <v>41456</v>
      </c>
      <c r="Q21">
        <f t="shared" ref="Q21" si="17">I9*((B$14-B9)/$F9)*100</f>
        <v>0.58382336280915115</v>
      </c>
      <c r="R21">
        <f t="shared" ref="R21:S26" si="18">J9*((C$14-C9)/$F9)*100</f>
        <v>1.0237727984133365</v>
      </c>
      <c r="S21">
        <f t="shared" si="18"/>
        <v>0.34334883351458034</v>
      </c>
      <c r="U21" s="1">
        <v>41456</v>
      </c>
      <c r="V21">
        <f t="shared" si="5"/>
        <v>-0.6859506541516629</v>
      </c>
      <c r="W21">
        <f t="shared" si="6"/>
        <v>5.3729433872546917E-2</v>
      </c>
      <c r="X21">
        <f t="shared" si="13"/>
        <v>7.7790469894583492E-2</v>
      </c>
      <c r="Z21" s="1">
        <v>41456</v>
      </c>
      <c r="AA21">
        <f t="shared" si="14"/>
        <v>-2.7840794666975115</v>
      </c>
      <c r="AB21">
        <f t="shared" si="15"/>
        <v>0.45934118781430366</v>
      </c>
      <c r="AC21">
        <f t="shared" si="16"/>
        <v>-1.7706142253940731</v>
      </c>
      <c r="AE21">
        <f t="shared" si="8"/>
        <v>-2.8862067580400232</v>
      </c>
      <c r="AF21">
        <f t="shared" si="9"/>
        <v>1.536843420100187</v>
      </c>
      <c r="AG21">
        <f t="shared" si="10"/>
        <v>-1.3494749219849091</v>
      </c>
      <c r="AI21">
        <f t="shared" si="11"/>
        <v>-2.6988382599247451</v>
      </c>
      <c r="AJ21">
        <f t="shared" si="12"/>
        <v>-2.6988382599246847</v>
      </c>
      <c r="AL21" s="1">
        <v>41456</v>
      </c>
      <c r="AM21">
        <v>95.961051980142045</v>
      </c>
      <c r="AN21">
        <v>96.003223444378762</v>
      </c>
      <c r="AO21">
        <f t="shared" si="0"/>
        <v>0.99956072866385415</v>
      </c>
      <c r="AP21">
        <f>SUM(PRODUCT($AO$3:AO21))</f>
        <v>0.97767834829239642</v>
      </c>
      <c r="AQ21" s="2">
        <f t="shared" si="1"/>
        <v>97.767834829239646</v>
      </c>
    </row>
    <row r="22" spans="1:43" x14ac:dyDescent="0.3">
      <c r="A22" s="1">
        <v>41487</v>
      </c>
      <c r="B22" s="2">
        <v>98.239415396550669</v>
      </c>
      <c r="C22" s="2">
        <v>105.45808180484283</v>
      </c>
      <c r="D22" s="2">
        <v>93.572711492821384</v>
      </c>
      <c r="E22" s="2"/>
      <c r="F22">
        <v>97.825584479956518</v>
      </c>
      <c r="G22" s="2"/>
      <c r="H22" s="1">
        <v>41487</v>
      </c>
      <c r="I22" s="2">
        <v>0.5354778851627322</v>
      </c>
      <c r="J22" s="2">
        <v>0.14757270527039934</v>
      </c>
      <c r="K22" s="2">
        <v>0.31694940956686862</v>
      </c>
      <c r="M22" s="1">
        <v>41487</v>
      </c>
      <c r="N22" s="8">
        <v>100</v>
      </c>
      <c r="P22" s="1">
        <v>41487</v>
      </c>
      <c r="Q22">
        <f>I10*((B$14-B10)/$F10)*100</f>
        <v>0.54135906267596945</v>
      </c>
      <c r="R22">
        <f t="shared" si="18"/>
        <v>0.23881343508511399</v>
      </c>
      <c r="S22">
        <f t="shared" si="18"/>
        <v>0.92404731620800118</v>
      </c>
      <c r="U22" s="1">
        <v>41487</v>
      </c>
      <c r="V22">
        <f t="shared" si="5"/>
        <v>-0.68429062736964308</v>
      </c>
      <c r="W22">
        <f t="shared" si="6"/>
        <v>5.3599406590451114E-2</v>
      </c>
      <c r="X22">
        <f t="shared" si="13"/>
        <v>7.7602213986335086E-2</v>
      </c>
      <c r="Z22" s="1">
        <v>41487</v>
      </c>
      <c r="AA22">
        <f t="shared" si="14"/>
        <v>-0.95360645321756887</v>
      </c>
      <c r="AB22">
        <f t="shared" si="15"/>
        <v>0.81473584059292603</v>
      </c>
      <c r="AC22">
        <f t="shared" si="16"/>
        <v>-2.060575274346097</v>
      </c>
      <c r="AE22">
        <f t="shared" si="8"/>
        <v>-1.0965380179112425</v>
      </c>
      <c r="AF22">
        <f t="shared" si="9"/>
        <v>1.1071486822684911</v>
      </c>
      <c r="AG22">
        <f t="shared" si="10"/>
        <v>-1.0589257441517608</v>
      </c>
      <c r="AI22">
        <f t="shared" si="11"/>
        <v>-1.0483150797945122</v>
      </c>
      <c r="AJ22">
        <f t="shared" si="12"/>
        <v>-1.0483150797944347</v>
      </c>
      <c r="AL22" s="1">
        <v>41487</v>
      </c>
      <c r="AM22">
        <v>97.825584479956518</v>
      </c>
      <c r="AN22">
        <v>95.961051980142045</v>
      </c>
      <c r="AO22">
        <f t="shared" si="0"/>
        <v>1.0194300964958192</v>
      </c>
      <c r="AP22">
        <f>SUM(PRODUCT($AO$3:AO22))</f>
        <v>0.99667473294159081</v>
      </c>
      <c r="AQ22" s="2">
        <f t="shared" si="1"/>
        <v>99.66747329415908</v>
      </c>
    </row>
    <row r="23" spans="1:43" x14ac:dyDescent="0.3">
      <c r="A23" s="1">
        <v>41518</v>
      </c>
      <c r="B23" s="2">
        <v>100.36774827133358</v>
      </c>
      <c r="C23" s="2">
        <v>106.14457925828056</v>
      </c>
      <c r="D23" s="2">
        <v>90.314524374659612</v>
      </c>
      <c r="E23" s="2"/>
      <c r="F23">
        <v>98.033887469672891</v>
      </c>
      <c r="G23" s="2"/>
      <c r="H23" s="1">
        <v>41518</v>
      </c>
      <c r="I23" s="2">
        <v>0.5354778851627322</v>
      </c>
      <c r="J23" s="2">
        <v>0.14757270527039934</v>
      </c>
      <c r="K23" s="2">
        <v>0.31694940956686862</v>
      </c>
      <c r="M23" s="1">
        <v>41518</v>
      </c>
      <c r="N23" s="8">
        <v>100</v>
      </c>
      <c r="P23" s="1">
        <v>41518</v>
      </c>
      <c r="Q23">
        <f>I11*((B$14-B11)/$F11)*100</f>
        <v>-0.5831436809049364</v>
      </c>
      <c r="R23">
        <f t="shared" si="18"/>
        <v>-8.0601765976821518E-2</v>
      </c>
      <c r="S23">
        <f t="shared" si="18"/>
        <v>1.7725220176743512</v>
      </c>
      <c r="U23" s="1">
        <v>41518</v>
      </c>
      <c r="V23">
        <f t="shared" si="5"/>
        <v>-0.68028434099154067</v>
      </c>
      <c r="W23">
        <f t="shared" si="6"/>
        <v>5.3285600491245672E-2</v>
      </c>
      <c r="X23">
        <f t="shared" si="13"/>
        <v>7.7147879701501859E-2</v>
      </c>
      <c r="Z23" s="1">
        <v>41518</v>
      </c>
      <c r="AA23">
        <f t="shared" si="14"/>
        <v>0.19802170907561192</v>
      </c>
      <c r="AB23">
        <f t="shared" si="15"/>
        <v>0.91184036675969538</v>
      </c>
      <c r="AC23">
        <f t="shared" si="16"/>
        <v>-3.0869637145818469</v>
      </c>
      <c r="AE23">
        <f t="shared" si="8"/>
        <v>-1.0654063128208651</v>
      </c>
      <c r="AF23">
        <f t="shared" si="9"/>
        <v>0.88452420127411957</v>
      </c>
      <c r="AG23">
        <f t="shared" si="10"/>
        <v>-1.2372938172059937</v>
      </c>
      <c r="AI23">
        <f t="shared" si="11"/>
        <v>-1.4181759287527393</v>
      </c>
      <c r="AJ23">
        <f t="shared" si="12"/>
        <v>-1.4181759287526461</v>
      </c>
      <c r="AL23" s="1">
        <v>41518</v>
      </c>
      <c r="AM23">
        <v>98.033887469672891</v>
      </c>
      <c r="AN23">
        <v>97.825584479956518</v>
      </c>
      <c r="AO23">
        <f t="shared" si="0"/>
        <v>1.0021293303875844</v>
      </c>
      <c r="AP23">
        <f>SUM(PRODUCT($AO$3:AO23))</f>
        <v>0.99879698273698092</v>
      </c>
      <c r="AQ23" s="2">
        <f t="shared" si="1"/>
        <v>99.879698273698097</v>
      </c>
    </row>
    <row r="24" spans="1:43" x14ac:dyDescent="0.3">
      <c r="A24" s="1">
        <v>41548</v>
      </c>
      <c r="B24" s="2">
        <v>100.66020511415238</v>
      </c>
      <c r="C24" s="2">
        <v>101.84483829370059</v>
      </c>
      <c r="D24" s="2">
        <v>88.351368484371477</v>
      </c>
      <c r="E24" s="2"/>
      <c r="F24">
        <v>96.933746134947299</v>
      </c>
      <c r="G24" s="2"/>
      <c r="H24" s="1">
        <v>41548</v>
      </c>
      <c r="I24" s="2">
        <v>0.5354778851627322</v>
      </c>
      <c r="J24" s="2">
        <v>0.14757270527039934</v>
      </c>
      <c r="K24" s="2">
        <v>0.31694940956686862</v>
      </c>
      <c r="M24" s="1">
        <v>41548</v>
      </c>
      <c r="N24" s="8">
        <v>100</v>
      </c>
      <c r="P24" s="1">
        <v>41548</v>
      </c>
      <c r="Q24">
        <f>I12*((B$14-B12)/$F12)*100</f>
        <v>0.76158900721447043</v>
      </c>
      <c r="R24">
        <f t="shared" si="18"/>
        <v>7.79719657073462E-2</v>
      </c>
      <c r="S24">
        <f t="shared" si="18"/>
        <v>1.0090163303588939</v>
      </c>
      <c r="U24" s="1">
        <v>41548</v>
      </c>
      <c r="V24">
        <f t="shared" si="5"/>
        <v>-0.6852618995263664</v>
      </c>
      <c r="W24">
        <f t="shared" si="6"/>
        <v>5.3675484808032865E-2</v>
      </c>
      <c r="X24">
        <f t="shared" si="13"/>
        <v>7.7712361439376668E-2</v>
      </c>
      <c r="Z24" s="1">
        <v>41548</v>
      </c>
      <c r="AA24">
        <f t="shared" si="14"/>
        <v>0.35810234104978028</v>
      </c>
      <c r="AB24">
        <f t="shared" si="15"/>
        <v>0.27577257861490018</v>
      </c>
      <c r="AC24">
        <f t="shared" si="16"/>
        <v>-3.7398276731615434</v>
      </c>
      <c r="AE24">
        <f t="shared" si="8"/>
        <v>0.43442944873788431</v>
      </c>
      <c r="AF24">
        <f t="shared" si="9"/>
        <v>0.40742002913027925</v>
      </c>
      <c r="AG24">
        <f t="shared" si="10"/>
        <v>-2.6530989813632728</v>
      </c>
      <c r="AI24">
        <f t="shared" si="11"/>
        <v>-1.8112495034951093</v>
      </c>
      <c r="AJ24">
        <f t="shared" si="12"/>
        <v>-1.8112495034950342</v>
      </c>
      <c r="AL24" s="1">
        <v>41548</v>
      </c>
      <c r="AM24">
        <v>96.933746134947299</v>
      </c>
      <c r="AN24">
        <v>98.033887469672891</v>
      </c>
      <c r="AO24">
        <f t="shared" si="0"/>
        <v>0.98877794849188327</v>
      </c>
      <c r="AP24">
        <f>SUM(PRODUCT($AO$3:AO24))</f>
        <v>0.98758843155055498</v>
      </c>
      <c r="AQ24" s="2">
        <f t="shared" si="1"/>
        <v>98.758843155055501</v>
      </c>
    </row>
    <row r="25" spans="1:43" x14ac:dyDescent="0.3">
      <c r="A25" s="1">
        <v>41579</v>
      </c>
      <c r="B25" s="2">
        <v>101.33948384794286</v>
      </c>
      <c r="C25" s="2">
        <v>100.59223011372285</v>
      </c>
      <c r="D25" s="2">
        <v>93.028749289272909</v>
      </c>
      <c r="E25" s="2"/>
      <c r="F25">
        <v>98.595127181423209</v>
      </c>
      <c r="G25" s="2"/>
      <c r="H25" s="1">
        <v>41579</v>
      </c>
      <c r="I25" s="2">
        <v>0.5354778851627322</v>
      </c>
      <c r="J25" s="2">
        <v>0.14757270527039934</v>
      </c>
      <c r="K25" s="2">
        <v>0.31694940956686862</v>
      </c>
      <c r="M25" s="1">
        <v>41579</v>
      </c>
      <c r="N25" s="8">
        <v>100</v>
      </c>
      <c r="P25" s="1">
        <v>41579</v>
      </c>
      <c r="Q25">
        <f>I13*((B$14-B13)/$F13)*100</f>
        <v>1.7681314899600609</v>
      </c>
      <c r="R25">
        <f t="shared" si="18"/>
        <v>-0.29390995272763093</v>
      </c>
      <c r="S25">
        <f t="shared" si="18"/>
        <v>-1.8192112359343527E-2</v>
      </c>
      <c r="U25" s="1">
        <v>41579</v>
      </c>
      <c r="V25">
        <f t="shared" si="5"/>
        <v>-0.68262074231106573</v>
      </c>
      <c r="W25">
        <f t="shared" si="6"/>
        <v>5.3468607125086422E-2</v>
      </c>
      <c r="X25">
        <f t="shared" si="13"/>
        <v>7.7412840096842503E-2</v>
      </c>
      <c r="Z25" s="1">
        <v>41579</v>
      </c>
      <c r="AA25">
        <f t="shared" si="14"/>
        <v>0.72375012546458994</v>
      </c>
      <c r="AB25">
        <f t="shared" si="15"/>
        <v>8.8187322469627502E-2</v>
      </c>
      <c r="AC25">
        <f t="shared" si="16"/>
        <v>-2.2295143927454326</v>
      </c>
      <c r="AE25">
        <f t="shared" si="8"/>
        <v>1.8092608731135851</v>
      </c>
      <c r="AF25">
        <f t="shared" si="9"/>
        <v>-0.15225402313291703</v>
      </c>
      <c r="AG25">
        <f t="shared" si="10"/>
        <v>-2.1702936650079336</v>
      </c>
      <c r="AI25">
        <f t="shared" si="11"/>
        <v>-0.51328681502726559</v>
      </c>
      <c r="AJ25">
        <f t="shared" si="12"/>
        <v>-0.51328681502721452</v>
      </c>
      <c r="AL25" s="1">
        <v>41579</v>
      </c>
      <c r="AM25">
        <v>98.595127181423209</v>
      </c>
      <c r="AN25">
        <v>96.933746134947299</v>
      </c>
      <c r="AO25">
        <f t="shared" si="0"/>
        <v>1.0171393463341756</v>
      </c>
      <c r="AP25">
        <f>SUM(PRODUCT($AO$3:AO25))</f>
        <v>1.0045150517145252</v>
      </c>
      <c r="AQ25" s="2">
        <f t="shared" si="1"/>
        <v>100.45150517145251</v>
      </c>
    </row>
    <row r="26" spans="1:43" x14ac:dyDescent="0.3">
      <c r="A26" s="1">
        <v>41609</v>
      </c>
      <c r="B26" s="2">
        <v>101.74876982309185</v>
      </c>
      <c r="C26" s="2">
        <v>102.7090387914386</v>
      </c>
      <c r="D26" s="2">
        <v>93.382779332262601</v>
      </c>
      <c r="E26" s="2"/>
      <c r="F26">
        <v>99.238883566027638</v>
      </c>
      <c r="G26" s="2"/>
      <c r="H26" s="1">
        <v>41609</v>
      </c>
      <c r="I26" s="2">
        <v>0.5354778851627322</v>
      </c>
      <c r="J26" s="2">
        <v>0.14757270527039934</v>
      </c>
      <c r="K26" s="2">
        <v>0.31694940956686862</v>
      </c>
      <c r="M26" s="1">
        <v>41609</v>
      </c>
      <c r="N26" s="8">
        <v>100</v>
      </c>
      <c r="P26" s="1">
        <v>41609</v>
      </c>
      <c r="Q26">
        <f>I14*((B$14-B14)/$F14)*100</f>
        <v>0</v>
      </c>
      <c r="R26">
        <f t="shared" si="18"/>
        <v>0</v>
      </c>
      <c r="S26">
        <f t="shared" si="18"/>
        <v>0</v>
      </c>
      <c r="U26" s="1">
        <v>41609</v>
      </c>
      <c r="V26">
        <f t="shared" si="5"/>
        <v>-0.67282422363723382</v>
      </c>
      <c r="W26">
        <f t="shared" si="6"/>
        <v>5.270126125394968E-2</v>
      </c>
      <c r="X26">
        <f t="shared" si="13"/>
        <v>7.6301862526727146E-2</v>
      </c>
      <c r="Z26" s="1">
        <v>41609</v>
      </c>
      <c r="AA26">
        <f t="shared" si="14"/>
        <v>0.9313350758140978</v>
      </c>
      <c r="AB26">
        <f t="shared" si="15"/>
        <v>0.39760609414611414</v>
      </c>
      <c r="AC26">
        <f t="shared" si="16"/>
        <v>-2.0859184921701677</v>
      </c>
      <c r="AE26">
        <f t="shared" si="8"/>
        <v>0.25851085217686398</v>
      </c>
      <c r="AF26">
        <f t="shared" si="9"/>
        <v>0.45030735540006384</v>
      </c>
      <c r="AG26">
        <f t="shared" si="10"/>
        <v>-2.0096166296434403</v>
      </c>
      <c r="AI26">
        <f t="shared" si="11"/>
        <v>-1.3007984220665125</v>
      </c>
      <c r="AJ26">
        <f t="shared" si="12"/>
        <v>-1.3007984220664639</v>
      </c>
      <c r="AL26" s="1">
        <v>41609</v>
      </c>
      <c r="AM26">
        <v>99.238883566027638</v>
      </c>
      <c r="AN26">
        <v>98.595127181423209</v>
      </c>
      <c r="AO26">
        <f t="shared" si="0"/>
        <v>1.0065292920959457</v>
      </c>
      <c r="AP26">
        <f>SUM(PRODUCT($AO$3:AO26))</f>
        <v>1.0110738239019432</v>
      </c>
      <c r="AQ26" s="2">
        <f t="shared" si="1"/>
        <v>101.10738239019432</v>
      </c>
    </row>
    <row r="27" spans="1:43" x14ac:dyDescent="0.3">
      <c r="A27" s="1">
        <v>41640</v>
      </c>
      <c r="B27" s="2">
        <v>101.73439491019106</v>
      </c>
      <c r="C27" s="2">
        <v>99.579700011155296</v>
      </c>
      <c r="D27" s="2">
        <v>104.7558379191258</v>
      </c>
      <c r="E27" s="2"/>
      <c r="F27">
        <v>102.20429383711694</v>
      </c>
      <c r="G27" s="2"/>
      <c r="H27" s="1">
        <v>41640</v>
      </c>
      <c r="I27" s="2">
        <v>0.51205536183977107</v>
      </c>
      <c r="J27" s="2">
        <v>0.19404390042311018</v>
      </c>
      <c r="K27" s="2">
        <v>0.29390073773711861</v>
      </c>
      <c r="M27" s="1">
        <v>41640</v>
      </c>
      <c r="N27" s="8">
        <v>100</v>
      </c>
      <c r="P27" s="1">
        <v>41640</v>
      </c>
      <c r="Q27">
        <f>I15*((B26-100)/100)*100</f>
        <v>0.93642756650562831</v>
      </c>
      <c r="R27">
        <f>J15*((C26-100)/100)*100</f>
        <v>0.3997801831350476</v>
      </c>
      <c r="S27">
        <f t="shared" ref="S27" si="19">K15*((D26-100)/100)*100</f>
        <v>-2.0973241836130487</v>
      </c>
      <c r="U27" s="1">
        <v>41640</v>
      </c>
      <c r="V27">
        <f>I27*((B$27-100)/100)*$F$26</f>
        <v>0.88134669097029961</v>
      </c>
      <c r="W27">
        <f>J27*((C$27-100)/100)*$F$26</f>
        <v>-8.0935908123285397E-2</v>
      </c>
      <c r="X27">
        <f t="shared" ref="X27" si="20">K27*((D$27-100)/100)*$F$26</f>
        <v>1.3871058116226058</v>
      </c>
      <c r="Z27" s="1">
        <v>41640</v>
      </c>
      <c r="AA27">
        <f>I27*((100-100)/100)*($F27/100)*$F$26</f>
        <v>0</v>
      </c>
      <c r="AB27">
        <f>J27*((100-100)/100)*($F27/100)*$F$26</f>
        <v>0</v>
      </c>
      <c r="AC27">
        <f>K27*((100-100)/100)*($F27/100)*$F$26</f>
        <v>0</v>
      </c>
      <c r="AE27">
        <f>SUM(Q27,V27,AA27)</f>
        <v>1.8177742574759279</v>
      </c>
      <c r="AF27">
        <f t="shared" si="9"/>
        <v>0.31884427501176221</v>
      </c>
      <c r="AG27">
        <f t="shared" si="10"/>
        <v>-0.71021837199044291</v>
      </c>
      <c r="AI27">
        <f t="shared" si="11"/>
        <v>1.4264001604972474</v>
      </c>
      <c r="AJ27">
        <f t="shared" si="12"/>
        <v>1.4264001604972378</v>
      </c>
      <c r="AL27" s="1">
        <v>41640</v>
      </c>
      <c r="AM27">
        <v>102.20429383711694</v>
      </c>
      <c r="AN27">
        <v>100</v>
      </c>
      <c r="AO27">
        <f t="shared" si="0"/>
        <v>1.0220429383711693</v>
      </c>
      <c r="AP27">
        <f>SUM(PRODUCT($AO$3:AO27))</f>
        <v>1.0333608618909162</v>
      </c>
      <c r="AQ27" s="2">
        <f t="shared" si="1"/>
        <v>103.33608618909163</v>
      </c>
    </row>
    <row r="28" spans="1:43" x14ac:dyDescent="0.3">
      <c r="A28" s="1">
        <v>41671</v>
      </c>
      <c r="B28" s="2">
        <v>100.24776052270917</v>
      </c>
      <c r="C28" s="2">
        <v>100.7673296095175</v>
      </c>
      <c r="D28" s="2">
        <v>100.19785583352365</v>
      </c>
      <c r="E28" s="2"/>
      <c r="F28">
        <v>100.33391270988454</v>
      </c>
      <c r="G28" s="2"/>
      <c r="H28" s="1">
        <v>41671</v>
      </c>
      <c r="I28" s="2">
        <v>0.51205536183977107</v>
      </c>
      <c r="J28" s="2">
        <v>0.19404390042311018</v>
      </c>
      <c r="K28" s="2">
        <v>0.29390073773711861</v>
      </c>
      <c r="M28" s="1">
        <v>41671</v>
      </c>
      <c r="N28" s="8">
        <v>100</v>
      </c>
      <c r="P28" s="1">
        <v>41671</v>
      </c>
      <c r="Q28">
        <f t="shared" ref="Q28:S33" si="21">I16*((B$26-B16)/$F16)*100</f>
        <v>0.68787700573285704</v>
      </c>
      <c r="R28">
        <f t="shared" si="21"/>
        <v>0.40206864149196925</v>
      </c>
      <c r="S28">
        <f t="shared" si="21"/>
        <v>-1.9368588793002461</v>
      </c>
      <c r="U28" s="1">
        <v>41671</v>
      </c>
      <c r="V28">
        <f>I28*((B$27-100)/$F16)*$F$26</f>
        <v>0.88058472427552426</v>
      </c>
      <c r="W28">
        <f>J28*((C$27-100)/$F16)*$F$26</f>
        <v>-8.086593512964603E-2</v>
      </c>
      <c r="X28">
        <f t="shared" ref="X28" si="22">K28*((D$27-100)/$F16)*$F$26</f>
        <v>1.3859065917907121</v>
      </c>
      <c r="Z28" s="1">
        <v>41671</v>
      </c>
      <c r="AA28">
        <f>I28*((B28-100)/$F16)*($F$26/100)*$F$27</f>
        <v>0.12856548944102364</v>
      </c>
      <c r="AB28">
        <f>J28*((C28-100)/$F16)*($F$26/100)*$F$27</f>
        <v>0.15088891423341566</v>
      </c>
      <c r="AC28">
        <f>K28*((D28-100)/$F16)*($F$26/100)*$F$27</f>
        <v>5.892843622394326E-2</v>
      </c>
      <c r="AE28">
        <f t="shared" si="8"/>
        <v>1.6970272194494052</v>
      </c>
      <c r="AF28">
        <f t="shared" si="9"/>
        <v>0.47209162059573889</v>
      </c>
      <c r="AG28">
        <f t="shared" si="10"/>
        <v>-0.49202385128559079</v>
      </c>
      <c r="AI28">
        <f t="shared" si="11"/>
        <v>1.6770949887595534</v>
      </c>
      <c r="AJ28">
        <f t="shared" si="12"/>
        <v>1.6770949887594924</v>
      </c>
      <c r="AL28" s="1">
        <v>41671</v>
      </c>
      <c r="AM28">
        <v>100.33391270988454</v>
      </c>
      <c r="AN28">
        <v>100</v>
      </c>
      <c r="AO28">
        <f t="shared" si="0"/>
        <v>1.0033391270988454</v>
      </c>
      <c r="AP28">
        <f>SUM(PRODUCT($AO$3:AO28))</f>
        <v>1.0368113851477425</v>
      </c>
      <c r="AQ28" s="2">
        <f t="shared" si="1"/>
        <v>103.68113851477425</v>
      </c>
    </row>
    <row r="29" spans="1:43" x14ac:dyDescent="0.3">
      <c r="A29" s="1">
        <v>41699</v>
      </c>
      <c r="B29" s="2">
        <v>102.82080245550098</v>
      </c>
      <c r="C29" s="2">
        <v>99.763171908854247</v>
      </c>
      <c r="D29" s="2">
        <v>100.25253754946006</v>
      </c>
      <c r="E29" s="2"/>
      <c r="F29">
        <v>101.47267294758701</v>
      </c>
      <c r="G29" s="2"/>
      <c r="H29" s="1">
        <v>41699</v>
      </c>
      <c r="I29" s="2">
        <v>0.51205536183977107</v>
      </c>
      <c r="J29" s="2">
        <v>0.19404390042311018</v>
      </c>
      <c r="K29" s="2">
        <v>0.29390073773711861</v>
      </c>
      <c r="M29" s="1">
        <v>41699</v>
      </c>
      <c r="N29" s="8">
        <v>100</v>
      </c>
      <c r="P29" s="1">
        <v>41699</v>
      </c>
      <c r="Q29">
        <f t="shared" si="21"/>
        <v>-0.10398091450996307</v>
      </c>
      <c r="R29">
        <f t="shared" si="21"/>
        <v>9.9488131217315492E-2</v>
      </c>
      <c r="S29">
        <f t="shared" si="21"/>
        <v>-0.84254953447942205</v>
      </c>
      <c r="U29" s="1">
        <v>41699</v>
      </c>
      <c r="V29">
        <f t="shared" ref="V29:V38" si="23">I29*((B$27-100)/$F17)*$F$26</f>
        <v>0.88058357785743213</v>
      </c>
      <c r="W29">
        <f>J29*((C$27-100)/$F17)*$F$26</f>
        <v>-8.0865829851677284E-2</v>
      </c>
      <c r="X29">
        <f t="shared" ref="X29:X38" si="24">K29*((D$27-100)/$F17)*$F$26</f>
        <v>1.3859047875027799</v>
      </c>
      <c r="Z29" s="1">
        <v>41699</v>
      </c>
      <c r="AA29">
        <f t="shared" ref="AA29:AA38" si="25">I29*((B29-100)/$F17)*($F$26/100)*$F$27</f>
        <v>1.4637415686905602</v>
      </c>
      <c r="AB29">
        <f t="shared" ref="AB29:AB38" si="26">J29*((C29-100)/$F17)*($F$26/100)*$F$27</f>
        <v>-4.6570191697660003E-2</v>
      </c>
      <c r="AC29">
        <f t="shared" ref="AC29:AC38" si="27">K29*((D29-100)/$F17)*($F$26/100)*$F$27</f>
        <v>7.5214479342478865E-2</v>
      </c>
      <c r="AE29">
        <f t="shared" si="8"/>
        <v>2.2403442320380291</v>
      </c>
      <c r="AF29">
        <f t="shared" si="9"/>
        <v>-2.7947890332021795E-2</v>
      </c>
      <c r="AG29">
        <f t="shared" si="10"/>
        <v>0.61856973236583668</v>
      </c>
      <c r="AI29">
        <f t="shared" si="11"/>
        <v>2.8309660740718443</v>
      </c>
      <c r="AJ29">
        <f t="shared" si="12"/>
        <v>2.8309660740718101</v>
      </c>
      <c r="AL29" s="1">
        <v>41699</v>
      </c>
      <c r="AM29">
        <v>101.47267294758701</v>
      </c>
      <c r="AN29">
        <v>100.33391270988454</v>
      </c>
      <c r="AO29">
        <f t="shared" si="0"/>
        <v>1.0113497042719264</v>
      </c>
      <c r="AP29">
        <f>SUM(PRODUCT($AO$3:AO29))</f>
        <v>1.0485788877549358</v>
      </c>
      <c r="AQ29" s="2">
        <f t="shared" si="1"/>
        <v>104.85788877549358</v>
      </c>
    </row>
    <row r="30" spans="1:43" x14ac:dyDescent="0.3">
      <c r="A30" s="1">
        <v>41730</v>
      </c>
      <c r="B30" s="2">
        <v>104.46988968379651</v>
      </c>
      <c r="C30" s="2">
        <v>96.207920183532806</v>
      </c>
      <c r="D30" s="2">
        <v>98.719797067480059</v>
      </c>
      <c r="E30" s="2"/>
      <c r="F30">
        <v>101.17674843479639</v>
      </c>
      <c r="G30" s="2"/>
      <c r="H30" s="1">
        <v>41730</v>
      </c>
      <c r="I30" s="2">
        <v>0.51205536183977107</v>
      </c>
      <c r="J30" s="2">
        <v>0.19404390042311018</v>
      </c>
      <c r="K30" s="2">
        <v>0.29390073773711861</v>
      </c>
      <c r="M30" s="1">
        <v>41730</v>
      </c>
      <c r="N30" s="8">
        <v>100</v>
      </c>
      <c r="P30" s="1">
        <v>41730</v>
      </c>
      <c r="Q30">
        <f t="shared" si="21"/>
        <v>1.2825961280028035</v>
      </c>
      <c r="R30">
        <f t="shared" si="21"/>
        <v>-0.56265021139910665</v>
      </c>
      <c r="S30">
        <f t="shared" si="21"/>
        <v>-1.25456406053682</v>
      </c>
      <c r="U30" s="1">
        <v>41730</v>
      </c>
      <c r="V30">
        <f t="shared" si="23"/>
        <v>0.88335823635718125</v>
      </c>
      <c r="W30">
        <f>J30*((C$27-100)/$F18)*$F$26</f>
        <v>-8.112063253909868E-2</v>
      </c>
      <c r="X30">
        <f t="shared" si="24"/>
        <v>1.390271678500048</v>
      </c>
      <c r="Z30" s="1">
        <v>41730</v>
      </c>
      <c r="AA30">
        <f t="shared" si="25"/>
        <v>2.3267773054007006</v>
      </c>
      <c r="AB30">
        <f t="shared" si="26"/>
        <v>-0.74802921797533417</v>
      </c>
      <c r="AC30">
        <f t="shared" si="27"/>
        <v>-0.38249044460739084</v>
      </c>
      <c r="AE30">
        <f t="shared" si="8"/>
        <v>4.4927316697606852</v>
      </c>
      <c r="AF30">
        <f t="shared" si="9"/>
        <v>-1.3918000619135396</v>
      </c>
      <c r="AG30">
        <f t="shared" si="10"/>
        <v>-0.2467828266441629</v>
      </c>
      <c r="AI30">
        <f t="shared" si="11"/>
        <v>2.8541487812029827</v>
      </c>
      <c r="AJ30">
        <f t="shared" si="12"/>
        <v>2.8541487812029516</v>
      </c>
      <c r="AL30" s="1">
        <v>41730</v>
      </c>
      <c r="AM30">
        <v>101.17674843479639</v>
      </c>
      <c r="AN30">
        <v>101.47267294758701</v>
      </c>
      <c r="AO30">
        <f t="shared" si="0"/>
        <v>0.9970837023979503</v>
      </c>
      <c r="AP30">
        <f>SUM(PRODUCT($AO$3:AO30))</f>
        <v>1.0455209196590161</v>
      </c>
      <c r="AQ30" s="2">
        <f t="shared" si="1"/>
        <v>104.55209196590161</v>
      </c>
    </row>
    <row r="31" spans="1:43" x14ac:dyDescent="0.3">
      <c r="A31" s="1">
        <v>41760</v>
      </c>
      <c r="B31" s="2">
        <v>105.26889977530244</v>
      </c>
      <c r="C31" s="2">
        <v>99.357641835609741</v>
      </c>
      <c r="D31" s="2">
        <v>99.997866710274025</v>
      </c>
      <c r="E31" s="2"/>
      <c r="F31">
        <v>102.57269572182878</v>
      </c>
      <c r="G31" s="2"/>
      <c r="H31" s="1">
        <v>41760</v>
      </c>
      <c r="I31" s="2">
        <v>0.51205536183977107</v>
      </c>
      <c r="J31" s="2">
        <v>0.19404390042311018</v>
      </c>
      <c r="K31" s="2">
        <v>0.29390073773711861</v>
      </c>
      <c r="M31" s="1">
        <v>41760</v>
      </c>
      <c r="N31" s="8">
        <v>100</v>
      </c>
      <c r="P31" s="1">
        <v>41760</v>
      </c>
      <c r="Q31">
        <f t="shared" si="21"/>
        <v>2.5157196329751166</v>
      </c>
      <c r="R31">
        <f t="shared" si="21"/>
        <v>-0.51362093216319549</v>
      </c>
      <c r="S31">
        <f t="shared" si="21"/>
        <v>-1.1011632113216052</v>
      </c>
      <c r="U31" s="1">
        <v>41760</v>
      </c>
      <c r="V31">
        <f t="shared" si="23"/>
        <v>0.8961074773710257</v>
      </c>
      <c r="W31">
        <f>J31*((C$27-100)/$F19)*$F$26</f>
        <v>-8.2291421979746732E-2</v>
      </c>
      <c r="X31">
        <f t="shared" si="24"/>
        <v>1.4103370471969128</v>
      </c>
      <c r="Z31" s="1">
        <v>41760</v>
      </c>
      <c r="AA31">
        <f t="shared" si="25"/>
        <v>2.7822822830306211</v>
      </c>
      <c r="AB31">
        <f t="shared" si="26"/>
        <v>-0.12854097172833334</v>
      </c>
      <c r="AC31">
        <f>K31*((D31-100)/$F19)*($F$26/100)*$F$27</f>
        <v>-6.465689617302121E-4</v>
      </c>
      <c r="AE31">
        <f t="shared" si="8"/>
        <v>6.1941093933767633</v>
      </c>
      <c r="AF31">
        <f t="shared" si="9"/>
        <v>-0.72445332587127553</v>
      </c>
      <c r="AG31">
        <f t="shared" si="10"/>
        <v>0.30852726691357735</v>
      </c>
      <c r="AI31">
        <f t="shared" si="11"/>
        <v>5.7781833344190652</v>
      </c>
      <c r="AJ31">
        <f t="shared" si="12"/>
        <v>5.7781833344190119</v>
      </c>
      <c r="AL31" s="1">
        <v>41760</v>
      </c>
      <c r="AM31">
        <v>102.57269572182878</v>
      </c>
      <c r="AN31">
        <v>101.17674843479639</v>
      </c>
      <c r="AO31">
        <f t="shared" si="0"/>
        <v>1.013797115529286</v>
      </c>
      <c r="AP31">
        <f>SUM(PRODUCT($AO$3:AO31))</f>
        <v>1.0599460925758368</v>
      </c>
      <c r="AQ31" s="2">
        <f t="shared" si="1"/>
        <v>105.99460925758368</v>
      </c>
    </row>
    <row r="32" spans="1:43" x14ac:dyDescent="0.3">
      <c r="A32" s="1">
        <v>41791</v>
      </c>
      <c r="B32" s="2">
        <v>107.41649204289199</v>
      </c>
      <c r="C32" s="2">
        <v>100.8449748106686</v>
      </c>
      <c r="D32" s="2">
        <v>96.463821505938782</v>
      </c>
      <c r="E32" s="2"/>
      <c r="F32">
        <v>102.92233125645151</v>
      </c>
      <c r="G32" s="2"/>
      <c r="H32" s="1">
        <v>41791</v>
      </c>
      <c r="I32" s="2">
        <v>0.51205536183977107</v>
      </c>
      <c r="J32" s="2">
        <v>0.19404390042311018</v>
      </c>
      <c r="K32" s="2">
        <v>0.29390073773711861</v>
      </c>
      <c r="M32" s="1">
        <v>41791</v>
      </c>
      <c r="N32" s="8">
        <v>100</v>
      </c>
      <c r="P32" s="1">
        <v>41791</v>
      </c>
      <c r="Q32">
        <f t="shared" si="21"/>
        <v>4.0825070727054893</v>
      </c>
      <c r="R32">
        <f t="shared" si="21"/>
        <v>-0.60052329716331443</v>
      </c>
      <c r="S32">
        <f t="shared" si="21"/>
        <v>-0.11161765078020905</v>
      </c>
      <c r="U32" s="1">
        <v>41791</v>
      </c>
      <c r="V32">
        <f t="shared" si="23"/>
        <v>0.91803864427627691</v>
      </c>
      <c r="W32">
        <f>J32*((C$27-100)/$F20)*$F$26</f>
        <v>-8.4305406859778095E-2</v>
      </c>
      <c r="X32">
        <f t="shared" si="24"/>
        <v>1.444853372476864</v>
      </c>
      <c r="Z32" s="1">
        <v>41791</v>
      </c>
      <c r="AA32">
        <f t="shared" si="25"/>
        <v>4.0121822252733503</v>
      </c>
      <c r="AB32">
        <f t="shared" si="26"/>
        <v>0.17322435565524169</v>
      </c>
      <c r="AC32">
        <f t="shared" si="27"/>
        <v>-1.0979942130500566</v>
      </c>
      <c r="AE32">
        <f t="shared" si="8"/>
        <v>9.0127279422551165</v>
      </c>
      <c r="AF32">
        <f t="shared" si="9"/>
        <v>-0.51160434836785074</v>
      </c>
      <c r="AG32">
        <f t="shared" si="10"/>
        <v>0.23524150864659821</v>
      </c>
      <c r="AI32">
        <f t="shared" si="11"/>
        <v>8.7363651025338651</v>
      </c>
      <c r="AJ32">
        <f t="shared" si="12"/>
        <v>8.73636510253381</v>
      </c>
      <c r="AL32" s="1">
        <v>41791</v>
      </c>
      <c r="AM32">
        <v>102.92233125645151</v>
      </c>
      <c r="AN32">
        <v>102.57269572182878</v>
      </c>
      <c r="AO32">
        <f t="shared" si="0"/>
        <v>1.0034086608737565</v>
      </c>
      <c r="AP32">
        <f>SUM(PRODUCT($AO$3:AO32))</f>
        <v>1.0635590893498912</v>
      </c>
      <c r="AQ32" s="2">
        <f t="shared" si="1"/>
        <v>106.35590893498912</v>
      </c>
    </row>
    <row r="33" spans="1:43" x14ac:dyDescent="0.3">
      <c r="A33" s="1">
        <v>41821</v>
      </c>
      <c r="B33" s="2">
        <v>110.14608743451606</v>
      </c>
      <c r="C33" s="2">
        <v>102.01075029806525</v>
      </c>
      <c r="D33" s="2">
        <v>94.332755083072684</v>
      </c>
      <c r="E33" s="2"/>
      <c r="F33">
        <v>103.91992484113069</v>
      </c>
      <c r="G33" s="2"/>
      <c r="H33" s="1">
        <v>41821</v>
      </c>
      <c r="I33" s="2">
        <v>0.51205536183977107</v>
      </c>
      <c r="J33" s="2">
        <v>0.19404390042311018</v>
      </c>
      <c r="K33" s="2">
        <v>0.29390073773711861</v>
      </c>
      <c r="M33" s="1">
        <v>41821</v>
      </c>
      <c r="N33" s="8">
        <v>100</v>
      </c>
      <c r="P33" s="1">
        <v>41821</v>
      </c>
      <c r="Q33">
        <f t="shared" si="21"/>
        <v>3.837142651524672</v>
      </c>
      <c r="R33">
        <f t="shared" si="21"/>
        <v>-5.5475203492297648E-2</v>
      </c>
      <c r="S33">
        <f t="shared" si="21"/>
        <v>-0.36587372938504009</v>
      </c>
      <c r="U33" s="1">
        <v>41821</v>
      </c>
      <c r="V33">
        <f t="shared" si="23"/>
        <v>0.91844208956013051</v>
      </c>
      <c r="W33">
        <f t="shared" ref="W33:W38" si="28">J33*((C$27-100)/$F21)*$F$26</f>
        <v>-8.4342456083155576E-2</v>
      </c>
      <c r="X33">
        <f t="shared" si="24"/>
        <v>1.4454883340687534</v>
      </c>
      <c r="Z33" s="1">
        <v>41821</v>
      </c>
      <c r="AA33">
        <f t="shared" si="25"/>
        <v>5.4912539675161458</v>
      </c>
      <c r="AB33">
        <f t="shared" si="26"/>
        <v>0.41239571950659171</v>
      </c>
      <c r="AC33">
        <f t="shared" si="27"/>
        <v>-1.7604701643777321</v>
      </c>
      <c r="AE33">
        <f>SUM(Q33,V33,AA33)</f>
        <v>10.246838708600947</v>
      </c>
      <c r="AF33">
        <f t="shared" si="9"/>
        <v>0.27257805993113848</v>
      </c>
      <c r="AG33">
        <f t="shared" si="10"/>
        <v>-0.68085555969401867</v>
      </c>
      <c r="AI33">
        <f t="shared" si="11"/>
        <v>9.8385612088380672</v>
      </c>
      <c r="AJ33">
        <f t="shared" si="12"/>
        <v>9.8385612088380157</v>
      </c>
      <c r="AL33" s="1">
        <v>41821</v>
      </c>
      <c r="AM33">
        <v>103.91992484113069</v>
      </c>
      <c r="AN33">
        <v>102.92233125645151</v>
      </c>
      <c r="AO33">
        <f t="shared" si="0"/>
        <v>1.0096926835265077</v>
      </c>
      <c r="AP33">
        <f>SUM(PRODUCT($AO$3:AO33))</f>
        <v>1.0738678310147003</v>
      </c>
      <c r="AQ33" s="2">
        <f t="shared" si="1"/>
        <v>107.38678310147003</v>
      </c>
    </row>
    <row r="34" spans="1:43" x14ac:dyDescent="0.3">
      <c r="A34" s="1">
        <v>41852</v>
      </c>
      <c r="B34" s="2">
        <v>109.17068484110403</v>
      </c>
      <c r="C34" s="2">
        <v>101.56241811467982</v>
      </c>
      <c r="D34" s="2">
        <v>91.154103516522824</v>
      </c>
      <c r="E34" s="2"/>
      <c r="F34">
        <v>102.39926054725409</v>
      </c>
      <c r="G34" s="2"/>
      <c r="H34" s="1">
        <v>41852</v>
      </c>
      <c r="I34" s="2">
        <v>0.51205536183977107</v>
      </c>
      <c r="J34" s="2">
        <v>0.19404390042311018</v>
      </c>
      <c r="K34" s="2">
        <v>0.29390073773711861</v>
      </c>
      <c r="M34" s="1">
        <v>41852</v>
      </c>
      <c r="N34" s="8">
        <v>100</v>
      </c>
      <c r="P34" s="1">
        <v>41852</v>
      </c>
      <c r="Q34">
        <f>I22*((B$26-B22)/$F22)*100</f>
        <v>1.9209511464720856</v>
      </c>
      <c r="R34">
        <f t="shared" ref="R34:R38" si="29">J22*((C$26-C22)/$F22)*100</f>
        <v>-0.4147010381275808</v>
      </c>
      <c r="S34">
        <f t="shared" ref="S34:S38" si="30">K22*((D$26-D22)/$F22)*100</f>
        <v>-6.1536955252437145E-2</v>
      </c>
      <c r="U34" s="1">
        <v>41852</v>
      </c>
      <c r="V34">
        <f t="shared" si="23"/>
        <v>0.9009368005880698</v>
      </c>
      <c r="W34">
        <f t="shared" si="28"/>
        <v>-8.2734908821187114E-2</v>
      </c>
      <c r="X34">
        <f t="shared" si="24"/>
        <v>1.4179376683477007</v>
      </c>
      <c r="Z34" s="1">
        <v>41852</v>
      </c>
      <c r="AA34">
        <f t="shared" si="25"/>
        <v>4.8687474462577685</v>
      </c>
      <c r="AB34">
        <f t="shared" si="26"/>
        <v>0.31433722984688656</v>
      </c>
      <c r="AC34">
        <f t="shared" si="27"/>
        <v>-2.6955108819000588</v>
      </c>
      <c r="AE34">
        <f>SUM(Q34,V34,AA34)</f>
        <v>7.6906353933179243</v>
      </c>
      <c r="AF34">
        <f t="shared" si="9"/>
        <v>-0.18309871710188136</v>
      </c>
      <c r="AG34">
        <f t="shared" si="10"/>
        <v>-1.3391101688047953</v>
      </c>
      <c r="AI34">
        <f t="shared" si="11"/>
        <v>6.1684265074112474</v>
      </c>
      <c r="AJ34">
        <f t="shared" si="12"/>
        <v>6.1684265074112119</v>
      </c>
      <c r="AL34" s="1">
        <v>41852</v>
      </c>
      <c r="AM34">
        <v>102.39926054725409</v>
      </c>
      <c r="AN34">
        <v>103.91992484113069</v>
      </c>
      <c r="AO34">
        <f t="shared" si="0"/>
        <v>0.98536696118476463</v>
      </c>
      <c r="AP34">
        <f>SUM(PRODUCT($AO$3:AO34))</f>
        <v>1.0581538813610296</v>
      </c>
      <c r="AQ34" s="2">
        <f t="shared" si="1"/>
        <v>105.81538813610297</v>
      </c>
    </row>
    <row r="35" spans="1:43" x14ac:dyDescent="0.3">
      <c r="A35" s="1">
        <v>41883</v>
      </c>
      <c r="B35" s="2">
        <v>109.87289291861525</v>
      </c>
      <c r="C35" s="2">
        <v>101.47175956363664</v>
      </c>
      <c r="D35" s="2">
        <v>90.502291474674578</v>
      </c>
      <c r="E35" s="2"/>
      <c r="F35">
        <v>102.54967017965464</v>
      </c>
      <c r="G35" s="2"/>
      <c r="H35" s="1">
        <v>41883</v>
      </c>
      <c r="I35" s="2">
        <v>0.51205536183977107</v>
      </c>
      <c r="J35" s="2">
        <v>0.19404390042311018</v>
      </c>
      <c r="K35" s="2">
        <v>0.29390073773711861</v>
      </c>
      <c r="M35" s="1">
        <v>41883</v>
      </c>
      <c r="N35" s="8">
        <v>100</v>
      </c>
      <c r="P35" s="1">
        <v>41883</v>
      </c>
      <c r="Q35">
        <f>I23*((B$26-B23)/$F23)*100</f>
        <v>0.75433762649516467</v>
      </c>
      <c r="R35">
        <f t="shared" si="29"/>
        <v>-0.51715994728316561</v>
      </c>
      <c r="S35">
        <f t="shared" si="30"/>
        <v>0.99198514137647065</v>
      </c>
      <c r="U35" s="1">
        <v>41883</v>
      </c>
      <c r="V35">
        <f t="shared" si="23"/>
        <v>0.89902248469229284</v>
      </c>
      <c r="W35">
        <f t="shared" si="28"/>
        <v>-8.2559113192693878E-2</v>
      </c>
      <c r="X35">
        <f t="shared" si="24"/>
        <v>1.4149248259197227</v>
      </c>
      <c r="Z35" s="1">
        <v>41883</v>
      </c>
      <c r="AA35">
        <f t="shared" si="25"/>
        <v>5.2304147967368566</v>
      </c>
      <c r="AB35">
        <f t="shared" si="26"/>
        <v>0.29546881427414157</v>
      </c>
      <c r="AC35">
        <f t="shared" si="27"/>
        <v>-2.8879807939984685</v>
      </c>
      <c r="AE35">
        <f t="shared" si="8"/>
        <v>6.8837749079243142</v>
      </c>
      <c r="AF35">
        <f>SUM(R35,W35,AB35)</f>
        <v>-0.30425024620171798</v>
      </c>
      <c r="AG35">
        <f t="shared" si="10"/>
        <v>-0.48107082670227541</v>
      </c>
      <c r="AI35">
        <f t="shared" si="11"/>
        <v>6.0984538350203206</v>
      </c>
      <c r="AJ35">
        <f t="shared" si="12"/>
        <v>6.0984538350202371</v>
      </c>
      <c r="AL35" s="1">
        <v>41883</v>
      </c>
      <c r="AM35">
        <v>102.54967017965464</v>
      </c>
      <c r="AN35">
        <v>102.39926054725409</v>
      </c>
      <c r="AO35">
        <f t="shared" si="0"/>
        <v>1.0014688546733317</v>
      </c>
      <c r="AP35">
        <f>SUM(PRODUCT($AO$3:AO35))</f>
        <v>1.0597081556347707</v>
      </c>
      <c r="AQ35" s="2">
        <f t="shared" si="1"/>
        <v>105.97081556347707</v>
      </c>
    </row>
    <row r="36" spans="1:43" x14ac:dyDescent="0.3">
      <c r="A36" s="1">
        <v>41913</v>
      </c>
      <c r="B36" s="2">
        <v>108.50843699831364</v>
      </c>
      <c r="C36" s="2">
        <v>98.80194754254849</v>
      </c>
      <c r="D36" s="2">
        <v>93.974232244210711</v>
      </c>
      <c r="E36" s="2"/>
      <c r="F36">
        <v>102.35333842524798</v>
      </c>
      <c r="G36" s="2"/>
      <c r="H36" s="1">
        <v>41913</v>
      </c>
      <c r="I36" s="2">
        <v>0.51205536183977107</v>
      </c>
      <c r="J36" s="2">
        <v>0.19404390042311018</v>
      </c>
      <c r="K36" s="2">
        <v>0.29390073773711861</v>
      </c>
      <c r="M36" s="1">
        <v>41913</v>
      </c>
      <c r="N36" s="8">
        <v>100</v>
      </c>
      <c r="P36" s="1">
        <v>41913</v>
      </c>
      <c r="Q36">
        <f>I24*((B$26-B24)/$F24)*100</f>
        <v>0.60134096890694844</v>
      </c>
      <c r="R36">
        <f t="shared" si="29"/>
        <v>0.13156657039714362</v>
      </c>
      <c r="S36">
        <f t="shared" si="30"/>
        <v>1.6451470835629811</v>
      </c>
      <c r="U36" s="1">
        <v>41913</v>
      </c>
      <c r="V36">
        <f t="shared" si="23"/>
        <v>0.90922586417254925</v>
      </c>
      <c r="W36">
        <f t="shared" si="28"/>
        <v>-8.3496110849372973E-2</v>
      </c>
      <c r="X36">
        <f t="shared" si="24"/>
        <v>1.4309833952889144</v>
      </c>
      <c r="Z36" s="1">
        <v>41913</v>
      </c>
      <c r="AA36">
        <f t="shared" si="25"/>
        <v>4.55871792107631</v>
      </c>
      <c r="AB36">
        <f t="shared" si="26"/>
        <v>-0.24324943755352144</v>
      </c>
      <c r="AC36">
        <f t="shared" si="27"/>
        <v>-1.8530582873875696</v>
      </c>
      <c r="AE36">
        <f t="shared" si="8"/>
        <v>6.0692847541558077</v>
      </c>
      <c r="AF36">
        <f>SUM(R36,W36,AB36)</f>
        <v>-0.19517897800575079</v>
      </c>
      <c r="AG36">
        <f t="shared" si="10"/>
        <v>1.2230721914643259</v>
      </c>
      <c r="AI36">
        <f t="shared" si="11"/>
        <v>7.0971779676143836</v>
      </c>
      <c r="AJ36">
        <f t="shared" si="12"/>
        <v>7.0971779676143143</v>
      </c>
      <c r="AL36" s="1">
        <v>41913</v>
      </c>
      <c r="AM36">
        <v>102.35333842524798</v>
      </c>
      <c r="AN36">
        <v>102.54967017965464</v>
      </c>
      <c r="AO36">
        <f t="shared" si="0"/>
        <v>0.99808549599367113</v>
      </c>
      <c r="AP36">
        <f>SUM(PRODUCT($AO$3:AO36))</f>
        <v>1.0576793401252687</v>
      </c>
      <c r="AQ36" s="2">
        <f t="shared" si="1"/>
        <v>105.76793401252687</v>
      </c>
    </row>
    <row r="37" spans="1:43" x14ac:dyDescent="0.3">
      <c r="A37" s="1">
        <v>41944</v>
      </c>
      <c r="B37" s="2">
        <v>109.91248118022375</v>
      </c>
      <c r="C37" s="2">
        <v>97.730489098550336</v>
      </c>
      <c r="D37" s="2">
        <v>90.506382342369164</v>
      </c>
      <c r="E37" s="2"/>
      <c r="F37">
        <v>101.84517315672748</v>
      </c>
      <c r="G37" s="2"/>
      <c r="H37" s="1">
        <v>41944</v>
      </c>
      <c r="I37" s="2">
        <v>0.51205536183977107</v>
      </c>
      <c r="J37" s="2">
        <v>0.19404390042311018</v>
      </c>
      <c r="K37" s="2">
        <v>0.29390073773711861</v>
      </c>
      <c r="M37" s="1">
        <v>41944</v>
      </c>
      <c r="N37" s="8">
        <v>100</v>
      </c>
      <c r="P37" s="1">
        <v>41944</v>
      </c>
      <c r="Q37">
        <f>I25*((B$26-B25)/$F25)*100</f>
        <v>0.22228643003448681</v>
      </c>
      <c r="R37">
        <f t="shared" si="29"/>
        <v>0.316834302100508</v>
      </c>
      <c r="S37">
        <f t="shared" si="30"/>
        <v>0.11380847745958164</v>
      </c>
      <c r="U37" s="1">
        <v>41944</v>
      </c>
      <c r="V37">
        <f t="shared" si="23"/>
        <v>0.89390491818987028</v>
      </c>
      <c r="W37">
        <f t="shared" si="28"/>
        <v>-8.2089156368099839E-2</v>
      </c>
      <c r="X37">
        <f t="shared" si="24"/>
        <v>1.4068705536230164</v>
      </c>
      <c r="Z37" s="1">
        <v>41944</v>
      </c>
      <c r="AA37">
        <f t="shared" si="25"/>
        <v>5.2214948505514629</v>
      </c>
      <c r="AB37">
        <f t="shared" si="26"/>
        <v>-0.45303090414544545</v>
      </c>
      <c r="AC37">
        <f t="shared" si="27"/>
        <v>-2.8703045108460779</v>
      </c>
      <c r="AE37">
        <f t="shared" si="8"/>
        <v>6.3376861987758204</v>
      </c>
      <c r="AF37">
        <f t="shared" si="9"/>
        <v>-0.21828575841303727</v>
      </c>
      <c r="AG37">
        <f>SUM(S37,X37,AC37)</f>
        <v>-1.3496254797634799</v>
      </c>
      <c r="AI37">
        <f t="shared" si="11"/>
        <v>4.7697749605993032</v>
      </c>
      <c r="AJ37">
        <f t="shared" si="12"/>
        <v>4.7697749605992215</v>
      </c>
      <c r="AL37" s="1">
        <v>41944</v>
      </c>
      <c r="AM37">
        <v>101.84517315672748</v>
      </c>
      <c r="AN37">
        <v>102.35333842524798</v>
      </c>
      <c r="AO37">
        <f t="shared" si="0"/>
        <v>0.99503518618602138</v>
      </c>
      <c r="AP37">
        <f>SUM(PRODUCT($AO$3:AO37))</f>
        <v>1.0524281591266549</v>
      </c>
      <c r="AQ37" s="2">
        <f t="shared" si="1"/>
        <v>105.24281591266549</v>
      </c>
    </row>
    <row r="38" spans="1:43" x14ac:dyDescent="0.3">
      <c r="A38" s="1">
        <v>41974</v>
      </c>
      <c r="B38" s="2">
        <v>111.19756703609781</v>
      </c>
      <c r="C38" s="2">
        <v>99.734704555293462</v>
      </c>
      <c r="D38" s="2">
        <v>90.470418611760536</v>
      </c>
      <c r="E38" s="2"/>
      <c r="F38">
        <v>102.8815442772093</v>
      </c>
      <c r="G38" s="2"/>
      <c r="H38" s="1">
        <v>41974</v>
      </c>
      <c r="I38" s="2">
        <v>0.51205536183977107</v>
      </c>
      <c r="J38" s="2">
        <v>0.19404390042311018</v>
      </c>
      <c r="K38" s="2">
        <v>0.29390073773711861</v>
      </c>
      <c r="M38" s="1">
        <v>41974</v>
      </c>
      <c r="N38" s="8">
        <v>100</v>
      </c>
      <c r="P38" s="1">
        <v>41974</v>
      </c>
      <c r="Q38">
        <f>I26*((B$26-B26)/$F26)*100</f>
        <v>0</v>
      </c>
      <c r="R38">
        <f t="shared" si="29"/>
        <v>0</v>
      </c>
      <c r="S38">
        <f t="shared" si="30"/>
        <v>0</v>
      </c>
      <c r="U38" s="1">
        <v>41974</v>
      </c>
      <c r="V38">
        <f t="shared" si="23"/>
        <v>0.88810621331093886</v>
      </c>
      <c r="W38">
        <f t="shared" si="28"/>
        <v>-8.1556649183216035E-2</v>
      </c>
      <c r="X38">
        <f t="shared" si="24"/>
        <v>1.3977442729892344</v>
      </c>
      <c r="Z38" s="1">
        <v>41974</v>
      </c>
      <c r="AA38">
        <f t="shared" si="25"/>
        <v>5.8601634726093632</v>
      </c>
      <c r="AB38">
        <f t="shared" si="26"/>
        <v>-5.2613710460972241E-2</v>
      </c>
      <c r="AC38">
        <f t="shared" si="27"/>
        <v>-2.8624877820227472</v>
      </c>
      <c r="AE38">
        <f>SUM(Q38,V38,AA38)</f>
        <v>6.7482696859203024</v>
      </c>
      <c r="AF38">
        <f t="shared" si="9"/>
        <v>-0.13417035964418828</v>
      </c>
      <c r="AG38">
        <f>SUM(S38,X38,AC38)</f>
        <v>-1.4647435090335128</v>
      </c>
      <c r="AI38">
        <f>SUM(AE38:AG38)</f>
        <v>5.1493558172426015</v>
      </c>
      <c r="AJ38">
        <f t="shared" si="12"/>
        <v>5.1493558172425224</v>
      </c>
      <c r="AL38" s="1">
        <v>41974</v>
      </c>
      <c r="AM38">
        <v>102.8815442772093</v>
      </c>
      <c r="AN38">
        <v>101.84517315672748</v>
      </c>
      <c r="AO38">
        <f t="shared" si="0"/>
        <v>1.0101759473557668</v>
      </c>
      <c r="AP38">
        <f>SUM(PRODUCT($AO$3:AO38))</f>
        <v>1.0631376126696543</v>
      </c>
      <c r="AQ38" s="2">
        <f t="shared" si="1"/>
        <v>106.31376126696543</v>
      </c>
    </row>
    <row r="39" spans="1:43" x14ac:dyDescent="0.3">
      <c r="AN39">
        <v>102.8815442772093</v>
      </c>
    </row>
  </sheetData>
  <mergeCells count="7">
    <mergeCell ref="AN1:AQ1"/>
    <mergeCell ref="AE1:AG1"/>
    <mergeCell ref="A1:D1"/>
    <mergeCell ref="H1:K1"/>
    <mergeCell ref="P1:S1"/>
    <mergeCell ref="U1:X1"/>
    <mergeCell ref="Z1:AC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EB79A-1929-46AA-ADA1-59FC2C0846BA}">
  <dimension ref="A1:B38"/>
  <sheetViews>
    <sheetView workbookViewId="0">
      <selection activeCell="E6" sqref="E6"/>
    </sheetView>
  </sheetViews>
  <sheetFormatPr defaultRowHeight="14.4" x14ac:dyDescent="0.3"/>
  <cols>
    <col min="1" max="1" width="10.5546875" bestFit="1" customWidth="1"/>
    <col min="2" max="2" width="13.6640625" bestFit="1" customWidth="1"/>
  </cols>
  <sheetData>
    <row r="1" spans="1:2" x14ac:dyDescent="0.3">
      <c r="A1" s="11" t="s">
        <v>6</v>
      </c>
      <c r="B1" s="11"/>
    </row>
    <row r="2" spans="1:2" x14ac:dyDescent="0.3">
      <c r="A2" t="s">
        <v>0</v>
      </c>
      <c r="B2" t="s">
        <v>1</v>
      </c>
    </row>
    <row r="3" spans="1:2" x14ac:dyDescent="0.3">
      <c r="A3" s="1">
        <v>40909</v>
      </c>
      <c r="B3" s="2">
        <v>100</v>
      </c>
    </row>
    <row r="4" spans="1:2" x14ac:dyDescent="0.3">
      <c r="A4" s="1">
        <v>40940</v>
      </c>
      <c r="B4" s="2">
        <v>101.23955364257677</v>
      </c>
    </row>
    <row r="5" spans="1:2" x14ac:dyDescent="0.3">
      <c r="A5" s="1">
        <v>40969</v>
      </c>
      <c r="B5" s="2">
        <v>102.0303053304945</v>
      </c>
    </row>
    <row r="6" spans="1:2" x14ac:dyDescent="0.3">
      <c r="A6" s="1">
        <v>41000</v>
      </c>
      <c r="B6" s="2">
        <v>104.43240266145986</v>
      </c>
    </row>
    <row r="7" spans="1:2" x14ac:dyDescent="0.3">
      <c r="A7" s="1">
        <v>41030</v>
      </c>
      <c r="B7" s="2">
        <v>105.12283033324428</v>
      </c>
    </row>
    <row r="8" spans="1:2" x14ac:dyDescent="0.3">
      <c r="A8" s="1">
        <v>41061</v>
      </c>
      <c r="B8" s="2">
        <v>103.97669256679539</v>
      </c>
    </row>
    <row r="9" spans="1:2" x14ac:dyDescent="0.3">
      <c r="A9" s="1">
        <v>41091</v>
      </c>
      <c r="B9" s="2">
        <v>106.56768678229848</v>
      </c>
    </row>
    <row r="10" spans="1:2" x14ac:dyDescent="0.3">
      <c r="A10" s="1">
        <v>41122</v>
      </c>
      <c r="B10" s="2">
        <v>106.65215103563851</v>
      </c>
    </row>
    <row r="11" spans="1:2" x14ac:dyDescent="0.3">
      <c r="A11" s="1">
        <v>41153</v>
      </c>
      <c r="B11" s="2">
        <v>108.97290730831875</v>
      </c>
    </row>
    <row r="12" spans="1:2" x14ac:dyDescent="0.3">
      <c r="A12" s="1">
        <v>41183</v>
      </c>
      <c r="B12" s="2">
        <v>106.20124385680562</v>
      </c>
    </row>
    <row r="13" spans="1:2" x14ac:dyDescent="0.3">
      <c r="A13" s="1">
        <v>41214</v>
      </c>
      <c r="B13" s="2">
        <v>104.11913898714883</v>
      </c>
    </row>
    <row r="14" spans="1:2" x14ac:dyDescent="0.3">
      <c r="A14" s="1">
        <v>41244</v>
      </c>
      <c r="B14" s="2">
        <v>107.76600977957155</v>
      </c>
    </row>
    <row r="15" spans="1:2" x14ac:dyDescent="0.3">
      <c r="A15" s="1">
        <v>41275</v>
      </c>
      <c r="B15" s="2">
        <v>100.46305431134007</v>
      </c>
    </row>
    <row r="16" spans="1:2" x14ac:dyDescent="0.3">
      <c r="A16" s="1">
        <v>41306</v>
      </c>
      <c r="B16" s="2">
        <v>101.94312149882192</v>
      </c>
    </row>
    <row r="17" spans="1:2" x14ac:dyDescent="0.3">
      <c r="A17" s="1">
        <v>41334</v>
      </c>
      <c r="B17" s="2">
        <v>99.358987741112017</v>
      </c>
    </row>
    <row r="18" spans="1:2" x14ac:dyDescent="0.3">
      <c r="A18" s="1">
        <v>41365</v>
      </c>
      <c r="B18" s="2">
        <v>97.128074037743588</v>
      </c>
    </row>
    <row r="19" spans="1:2" x14ac:dyDescent="0.3">
      <c r="A19" s="1">
        <v>41395</v>
      </c>
      <c r="B19" s="2">
        <v>94.429441619741439</v>
      </c>
    </row>
    <row r="20" spans="1:2" x14ac:dyDescent="0.3">
      <c r="A20" s="1">
        <v>41426</v>
      </c>
      <c r="B20" s="2">
        <v>94.872365481458246</v>
      </c>
    </row>
    <row r="21" spans="1:2" x14ac:dyDescent="0.3">
      <c r="A21" s="1">
        <v>41456</v>
      </c>
      <c r="B21" s="2">
        <v>98.239415396550669</v>
      </c>
    </row>
    <row r="22" spans="1:2" x14ac:dyDescent="0.3">
      <c r="A22" s="1">
        <v>41487</v>
      </c>
      <c r="B22" s="2">
        <v>100.36774827133358</v>
      </c>
    </row>
    <row r="23" spans="1:2" x14ac:dyDescent="0.3">
      <c r="A23" s="1">
        <v>41518</v>
      </c>
      <c r="B23" s="2">
        <v>100.66020511415238</v>
      </c>
    </row>
    <row r="24" spans="1:2" x14ac:dyDescent="0.3">
      <c r="A24" s="1">
        <v>41548</v>
      </c>
      <c r="B24" s="2">
        <v>101.33948384794286</v>
      </c>
    </row>
    <row r="25" spans="1:2" x14ac:dyDescent="0.3">
      <c r="A25" s="1">
        <v>41579</v>
      </c>
      <c r="B25" s="2">
        <v>101.74876982309185</v>
      </c>
    </row>
    <row r="26" spans="1:2" x14ac:dyDescent="0.3">
      <c r="A26" s="1">
        <v>41609</v>
      </c>
      <c r="B26" s="2">
        <v>103.51349530808557</v>
      </c>
    </row>
    <row r="27" spans="1:2" x14ac:dyDescent="0.3">
      <c r="A27" s="1">
        <v>41640</v>
      </c>
      <c r="B27" s="2">
        <v>100.24776052270917</v>
      </c>
    </row>
    <row r="28" spans="1:2" x14ac:dyDescent="0.3">
      <c r="A28" s="1">
        <v>41671</v>
      </c>
      <c r="B28" s="2">
        <v>102.82080245550098</v>
      </c>
    </row>
    <row r="29" spans="1:2" x14ac:dyDescent="0.3">
      <c r="A29" s="1">
        <v>41699</v>
      </c>
      <c r="B29" s="2">
        <v>104.46988968379651</v>
      </c>
    </row>
    <row r="30" spans="1:2" x14ac:dyDescent="0.3">
      <c r="A30" s="1">
        <v>41730</v>
      </c>
      <c r="B30" s="2">
        <v>105.26889977530244</v>
      </c>
    </row>
    <row r="31" spans="1:2" x14ac:dyDescent="0.3">
      <c r="A31" s="1">
        <v>41760</v>
      </c>
      <c r="B31" s="2">
        <v>107.41649204289199</v>
      </c>
    </row>
    <row r="32" spans="1:2" x14ac:dyDescent="0.3">
      <c r="A32" s="1">
        <v>41791</v>
      </c>
      <c r="B32" s="2">
        <v>110.14608743451606</v>
      </c>
    </row>
    <row r="33" spans="1:2" x14ac:dyDescent="0.3">
      <c r="A33" s="1">
        <v>41821</v>
      </c>
      <c r="B33" s="2">
        <v>109.17068484110403</v>
      </c>
    </row>
    <row r="34" spans="1:2" x14ac:dyDescent="0.3">
      <c r="A34" s="1">
        <v>41852</v>
      </c>
      <c r="B34" s="2">
        <v>109.87289291861525</v>
      </c>
    </row>
    <row r="35" spans="1:2" x14ac:dyDescent="0.3">
      <c r="A35" s="1">
        <v>41883</v>
      </c>
      <c r="B35" s="2">
        <v>108.50843699831364</v>
      </c>
    </row>
    <row r="36" spans="1:2" x14ac:dyDescent="0.3">
      <c r="A36" s="1">
        <v>41913</v>
      </c>
      <c r="B36" s="2">
        <v>109.91248118022375</v>
      </c>
    </row>
    <row r="37" spans="1:2" x14ac:dyDescent="0.3">
      <c r="A37" s="1">
        <v>41944</v>
      </c>
      <c r="B37" s="2">
        <v>111.19756703609781</v>
      </c>
    </row>
    <row r="38" spans="1:2" x14ac:dyDescent="0.3">
      <c r="A38" s="1">
        <v>41974</v>
      </c>
      <c r="B38" s="2">
        <v>113.47561613563484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Index Generator</vt:lpstr>
      <vt:lpstr>chain_inputs</vt:lpstr>
      <vt:lpstr>unchain_inputs</vt:lpstr>
      <vt:lpstr>aggregate_up_hierarchy</vt:lpstr>
      <vt:lpstr>aggregate_inputs</vt:lpstr>
      <vt:lpstr>set_ref_inputs</vt:lpstr>
      <vt:lpstr>jan_adjustment_inputs</vt:lpstr>
      <vt:lpstr>contributions_inputs</vt:lpstr>
      <vt:lpstr>set_range_inputs</vt:lpstr>
      <vt:lpstr>prices_to_index_inputs</vt:lpstr>
      <vt:lpstr>full_index_inputs</vt:lpstr>
      <vt:lpstr>reduce_cols_inputs</vt:lpstr>
      <vt:lpstr>get_pub_stats_inputs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Edmunds, Mitchell</dc:creator>
  <cp:lastModifiedBy>Edmunds, Mitchell</cp:lastModifiedBy>
  <dcterms:created xsi:type="dcterms:W3CDTF">2019-12-11T10:09:02Z</dcterms:created>
  <dcterms:modified xsi:type="dcterms:W3CDTF">2020-11-18T15:12:28Z</dcterms:modified>
</cp:coreProperties>
</file>