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rst Quarter\OPER 510\Project\"/>
    </mc:Choice>
  </mc:AlternateContent>
  <bookViews>
    <workbookView xWindow="0" yWindow="420" windowWidth="16380" windowHeight="8190" tabRatio="500" firstSheet="5" activeTab="13"/>
  </bookViews>
  <sheets>
    <sheet name="Data_Source" sheetId="1" r:id="rId1"/>
    <sheet name="Month_01" sheetId="2" r:id="rId2"/>
    <sheet name="Month_02" sheetId="3" r:id="rId3"/>
    <sheet name="Month_03" sheetId="4" r:id="rId4"/>
    <sheet name="Month_04" sheetId="5" r:id="rId5"/>
    <sheet name="Month_05" sheetId="6" r:id="rId6"/>
    <sheet name="Month_06" sheetId="7" r:id="rId7"/>
    <sheet name="Month_07" sheetId="8" r:id="rId8"/>
    <sheet name="Month_08" sheetId="9" r:id="rId9"/>
    <sheet name="Month_09" sheetId="10" r:id="rId10"/>
    <sheet name="Month_10" sheetId="11" r:id="rId11"/>
    <sheet name="Month_11" sheetId="12" r:id="rId12"/>
    <sheet name="Month_12" sheetId="13" r:id="rId13"/>
    <sheet name="Results" sheetId="14" r:id="rId14"/>
  </sheets>
  <definedNames>
    <definedName name="Ship_Dist">Data_Source!$B$18:$I$20</definedName>
    <definedName name="solver_adj" localSheetId="1" hidden="1">Month_01!$B$4:$I$6,Month_01!$B$14:$I$16</definedName>
    <definedName name="solver_adj" localSheetId="2" hidden="1">Month_02!$B$4:$I$6,Month_02!$B$14:$I$16</definedName>
    <definedName name="solver_adj" localSheetId="3" hidden="1">Month_03!$B$4:$I$6,Month_03!$B$14:$I$16</definedName>
    <definedName name="solver_adj" localSheetId="4" hidden="1">Month_04!$B$4:$I$6,Month_04!$B$14:$I$16</definedName>
    <definedName name="solver_adj" localSheetId="5" hidden="1">Month_05!$B$4:$I$6,Month_05!$B$14:$I$16</definedName>
    <definedName name="solver_adj" localSheetId="6" hidden="1">Month_06!$B$4:$I$6,Month_06!$B$14:$I$16</definedName>
    <definedName name="solver_adj" localSheetId="7" hidden="1">Month_07!$B$4:$I$6,Month_07!$B$14:$I$16</definedName>
    <definedName name="solver_adj" localSheetId="8" hidden="1">Month_08!$B$4:$I$6,Month_08!$B$14:$I$16</definedName>
    <definedName name="solver_adj" localSheetId="9" hidden="1">Month_09!$B$4:$I$6,Month_09!$B$14:$I$16</definedName>
    <definedName name="solver_adj" localSheetId="10" hidden="1">Month_10!$B$4:$I$6,Month_10!$B$14:$I$16</definedName>
    <definedName name="solver_adj" localSheetId="11" hidden="1">Month_11!$B$4:$I$6,Month_11!$B$14:$I$16</definedName>
    <definedName name="solver_adj" localSheetId="12" hidden="1">Month_12!$B$4:$I$6,Month_12!$B$14:$I$16</definedName>
    <definedName name="solver_cvg" localSheetId="1" hidden="1">0.0001</definedName>
    <definedName name="solver_cvg" localSheetId="2" hidden="1">0.000001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drv" localSheetId="1" hidden="1">2</definedName>
    <definedName name="solver_drv" localSheetId="2" hidden="1">2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lhs1" localSheetId="1" hidden="1">Month_01!$B$14:$I$16</definedName>
    <definedName name="solver_lhs1" localSheetId="2" hidden="1">Month_02!$B$14:$I$16</definedName>
    <definedName name="solver_lhs1" localSheetId="3" hidden="1">Month_03!$B$14:$I$16</definedName>
    <definedName name="solver_lhs1" localSheetId="4" hidden="1">Month_04!$B$14:$I$16</definedName>
    <definedName name="solver_lhs1" localSheetId="5" hidden="1">Month_05!$B$14:$I$16</definedName>
    <definedName name="solver_lhs1" localSheetId="6" hidden="1">Month_06!$B$14:$I$16</definedName>
    <definedName name="solver_lhs1" localSheetId="7" hidden="1">Month_07!$B$14:$I$16</definedName>
    <definedName name="solver_lhs1" localSheetId="8" hidden="1">Month_08!$B$14:$I$16</definedName>
    <definedName name="solver_lhs1" localSheetId="9" hidden="1">Month_09!$B$14:$I$16</definedName>
    <definedName name="solver_lhs1" localSheetId="10" hidden="1">Month_10!$B$14:$I$16</definedName>
    <definedName name="solver_lhs1" localSheetId="11" hidden="1">Month_11!$B$14:$I$16</definedName>
    <definedName name="solver_lhs1" localSheetId="12" hidden="1">Month_12!$B$14:$I$16</definedName>
    <definedName name="solver_lhs2" localSheetId="1" hidden="1">Month_01!$B$14:$I$16</definedName>
    <definedName name="solver_lhs2" localSheetId="2" hidden="1">Month_02!$B$14:$I$16</definedName>
    <definedName name="solver_lhs2" localSheetId="3" hidden="1">Month_03!$B$14:$I$16</definedName>
    <definedName name="solver_lhs2" localSheetId="4" hidden="1">Month_04!$B$14:$I$16</definedName>
    <definedName name="solver_lhs2" localSheetId="5" hidden="1">Month_05!$B$14:$I$16</definedName>
    <definedName name="solver_lhs2" localSheetId="6" hidden="1">Month_06!$B$14:$I$16</definedName>
    <definedName name="solver_lhs2" localSheetId="7" hidden="1">Month_07!$B$14:$I$16</definedName>
    <definedName name="solver_lhs2" localSheetId="8" hidden="1">Month_08!$B$14:$I$16</definedName>
    <definedName name="solver_lhs2" localSheetId="9" hidden="1">Month_09!$B$14:$I$16</definedName>
    <definedName name="solver_lhs2" localSheetId="10" hidden="1">Month_10!$B$14:$I$16</definedName>
    <definedName name="solver_lhs2" localSheetId="11" hidden="1">Month_11!$B$14:$I$16</definedName>
    <definedName name="solver_lhs2" localSheetId="12" hidden="1">Month_12!$B$14:$I$16</definedName>
    <definedName name="solver_lhs3" localSheetId="1" hidden="1">Month_01!$B$4:$I$6</definedName>
    <definedName name="solver_lhs3" localSheetId="2" hidden="1">Month_02!$B$4:$I$6</definedName>
    <definedName name="solver_lhs3" localSheetId="3" hidden="1">Month_03!$B$4:$I$6</definedName>
    <definedName name="solver_lhs3" localSheetId="4" hidden="1">Month_04!$B$4:$I$6</definedName>
    <definedName name="solver_lhs3" localSheetId="5" hidden="1">Month_05!$B$4:$I$6</definedName>
    <definedName name="solver_lhs3" localSheetId="6" hidden="1">Month_06!$B$4:$I$6</definedName>
    <definedName name="solver_lhs3" localSheetId="7" hidden="1">Month_07!$B$4:$I$6</definedName>
    <definedName name="solver_lhs3" localSheetId="8" hidden="1">Month_08!$B$4:$I$6</definedName>
    <definedName name="solver_lhs3" localSheetId="9" hidden="1">Month_09!$B$4:$I$6</definedName>
    <definedName name="solver_lhs3" localSheetId="10" hidden="1">Month_10!$B$4:$I$6</definedName>
    <definedName name="solver_lhs3" localSheetId="11" hidden="1">Month_11!$B$4:$I$6</definedName>
    <definedName name="solver_lhs3" localSheetId="12" hidden="1">Month_12!$B$4:$I$6</definedName>
    <definedName name="solver_lhs4" localSheetId="1" hidden="1">Month_01!$B$4:$I$6</definedName>
    <definedName name="solver_lhs4" localSheetId="2" hidden="1">Month_02!$B$4:$I$6</definedName>
    <definedName name="solver_lhs4" localSheetId="3" hidden="1">Month_03!$B$4:$I$6</definedName>
    <definedName name="solver_lhs4" localSheetId="4" hidden="1">Month_04!$B$4:$I$6</definedName>
    <definedName name="solver_lhs4" localSheetId="5" hidden="1">Month_05!$B$4:$I$6</definedName>
    <definedName name="solver_lhs4" localSheetId="6" hidden="1">Month_06!$B$4:$I$6</definedName>
    <definedName name="solver_lhs4" localSheetId="7" hidden="1">Month_07!$B$4:$I$6</definedName>
    <definedName name="solver_lhs4" localSheetId="8" hidden="1">Month_08!$B$4:$I$6</definedName>
    <definedName name="solver_lhs4" localSheetId="9" hidden="1">Month_09!$B$4:$I$6</definedName>
    <definedName name="solver_lhs4" localSheetId="10" hidden="1">Month_10!$B$4:$I$6</definedName>
    <definedName name="solver_lhs4" localSheetId="11" hidden="1">Month_11!$B$4:$I$6</definedName>
    <definedName name="solver_lhs4" localSheetId="12" hidden="1">Month_12!$B$4:$I$6</definedName>
    <definedName name="solver_lhs5" localSheetId="1" hidden="1">Month_01!$B$7:$I$7</definedName>
    <definedName name="solver_lhs5" localSheetId="2" hidden="1">Month_02!$B$7:$I$7</definedName>
    <definedName name="solver_lhs5" localSheetId="3" hidden="1">Month_03!$B$7:$I$7</definedName>
    <definedName name="solver_lhs5" localSheetId="4" hidden="1">Month_04!$B$7:$I$7</definedName>
    <definedName name="solver_lhs5" localSheetId="5" hidden="1">Month_05!$B$7:$I$7</definedName>
    <definedName name="solver_lhs5" localSheetId="6" hidden="1">Month_06!$B$7:$I$7</definedName>
    <definedName name="solver_lhs5" localSheetId="7" hidden="1">Month_07!$B$7:$I$7</definedName>
    <definedName name="solver_lhs5" localSheetId="8" hidden="1">Month_08!$B$7:$I$7</definedName>
    <definedName name="solver_lhs5" localSheetId="9" hidden="1">Month_09!$B$7:$I$7</definedName>
    <definedName name="solver_lhs5" localSheetId="10" hidden="1">Month_10!$B$7:$I$7</definedName>
    <definedName name="solver_lhs5" localSheetId="11" hidden="1">Month_11!$B$7:$I$7</definedName>
    <definedName name="solver_lhs5" localSheetId="12" hidden="1">Month_12!$B$7:$I$7</definedName>
    <definedName name="solver_lhs6" localSheetId="1" hidden="1">Month_01!$J$4:$J$6</definedName>
    <definedName name="solver_lhs6" localSheetId="2" hidden="1">Month_02!$J$4:$J$6</definedName>
    <definedName name="solver_lhs6" localSheetId="3" hidden="1">Month_03!$J$4:$J$6</definedName>
    <definedName name="solver_lhs6" localSheetId="4" hidden="1">Month_04!$J$4:$J$6</definedName>
    <definedName name="solver_lhs6" localSheetId="5" hidden="1">Month_05!$J$4:$J$6</definedName>
    <definedName name="solver_lhs6" localSheetId="6" hidden="1">Month_06!$J$4:$J$6</definedName>
    <definedName name="solver_lhs6" localSheetId="7" hidden="1">Month_07!$J$4:$J$6</definedName>
    <definedName name="solver_lhs6" localSheetId="8" hidden="1">Month_08!$J$4:$J$6</definedName>
    <definedName name="solver_lhs6" localSheetId="9" hidden="1">Month_09!$J$4:$J$6</definedName>
    <definedName name="solver_lhs6" localSheetId="10" hidden="1">Month_10!$J$4:$J$6</definedName>
    <definedName name="solver_lhs6" localSheetId="11" hidden="1">Month_11!$J$4:$J$6</definedName>
    <definedName name="solver_lhs6" localSheetId="12" hidden="1">Month_12!$J$4:$J$6</definedName>
    <definedName name="solver_lhs7" localSheetId="1" hidden="1">Month_01!$J$4:$J$6</definedName>
    <definedName name="solver_lhs7" localSheetId="2" hidden="1">Month_02!$J$4:$J$6</definedName>
    <definedName name="solver_lhs7" localSheetId="3" hidden="1">Month_03!$J$4:$J$6</definedName>
    <definedName name="solver_lhs7" localSheetId="4" hidden="1">Month_04!$J$4:$J$6</definedName>
    <definedName name="solver_lhs7" localSheetId="5" hidden="1">Month_05!$J$4:$J$6</definedName>
    <definedName name="solver_lhs7" localSheetId="6" hidden="1">Month_06!$J$4:$J$6</definedName>
    <definedName name="solver_lhs7" localSheetId="7" hidden="1">Month_07!$J$4:$J$6</definedName>
    <definedName name="solver_lhs7" localSheetId="8" hidden="1">Month_08!$J$4:$J$6</definedName>
    <definedName name="solver_lhs7" localSheetId="9" hidden="1">Month_09!$J$4:$J$6</definedName>
    <definedName name="solver_lhs7" localSheetId="10" hidden="1">Month_10!$J$4:$J$6</definedName>
    <definedName name="solver_lhs7" localSheetId="11" hidden="1">Month_11!$J$4:$J$6</definedName>
    <definedName name="solver_lhs7" localSheetId="12" hidden="1">Month_12!$J$4:$J$6</definedName>
    <definedName name="solver_lhs8" localSheetId="1" hidden="1">Month_01!$J$7</definedName>
    <definedName name="solver_lhs8" localSheetId="2" hidden="1">Month_02!$J$7</definedName>
    <definedName name="solver_lhs8" localSheetId="3" hidden="1">Month_03!$J$7</definedName>
    <definedName name="solver_lhs8" localSheetId="4" hidden="1">Month_04!$J$7</definedName>
    <definedName name="solver_lhs8" localSheetId="5" hidden="1">Month_05!$J$7</definedName>
    <definedName name="solver_lhs8" localSheetId="6" hidden="1">Month_06!$J$7</definedName>
    <definedName name="solver_lhs8" localSheetId="7" hidden="1">Month_07!$J$7</definedName>
    <definedName name="solver_lhs8" localSheetId="8" hidden="1">Month_08!$J$7</definedName>
    <definedName name="solver_lhs8" localSheetId="9" hidden="1">Month_09!$J$7</definedName>
    <definedName name="solver_lhs8" localSheetId="10" hidden="1">Month_10!$J$7</definedName>
    <definedName name="solver_lhs8" localSheetId="11" hidden="1">Month_11!$J$7</definedName>
    <definedName name="solver_lhs8" localSheetId="12" hidden="1">Month_12!$J$7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um" localSheetId="1" hidden="1">8</definedName>
    <definedName name="solver_num" localSheetId="2" hidden="1">8</definedName>
    <definedName name="solver_num" localSheetId="3" hidden="1">8</definedName>
    <definedName name="solver_num" localSheetId="4" hidden="1">8</definedName>
    <definedName name="solver_num" localSheetId="5" hidden="1">8</definedName>
    <definedName name="solver_num" localSheetId="6" hidden="1">8</definedName>
    <definedName name="solver_num" localSheetId="7" hidden="1">8</definedName>
    <definedName name="solver_num" localSheetId="8" hidden="1">8</definedName>
    <definedName name="solver_num" localSheetId="9" hidden="1">8</definedName>
    <definedName name="solver_num" localSheetId="10" hidden="1">8</definedName>
    <definedName name="solver_num" localSheetId="11" hidden="1">8</definedName>
    <definedName name="solver_num" localSheetId="12" hidden="1">8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opt" localSheetId="1" hidden="1">Month_01!$B$19</definedName>
    <definedName name="solver_opt" localSheetId="2" hidden="1">Month_02!$B$19</definedName>
    <definedName name="solver_opt" localSheetId="3" hidden="1">Month_03!$B$19</definedName>
    <definedName name="solver_opt" localSheetId="4" hidden="1">Month_04!$B$19</definedName>
    <definedName name="solver_opt" localSheetId="5" hidden="1">Month_05!$B$19</definedName>
    <definedName name="solver_opt" localSheetId="6" hidden="1">Month_06!$B$19</definedName>
    <definedName name="solver_opt" localSheetId="7" hidden="1">Month_07!$B$19</definedName>
    <definedName name="solver_opt" localSheetId="8" hidden="1">Month_08!$B$19</definedName>
    <definedName name="solver_opt" localSheetId="9" hidden="1">Month_09!$B$19</definedName>
    <definedName name="solver_opt" localSheetId="10" hidden="1">Month_10!$B$19</definedName>
    <definedName name="solver_opt" localSheetId="11" hidden="1">Month_11!$B$19</definedName>
    <definedName name="solver_opt" localSheetId="12" hidden="1">Month_12!$B$19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rbv" localSheetId="1" hidden="1">2</definedName>
    <definedName name="solver_rbv" localSheetId="2" hidden="1">2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el1" localSheetId="1" hidden="1">4</definedName>
    <definedName name="solver_rel1" localSheetId="2" hidden="1">4</definedName>
    <definedName name="solver_rel1" localSheetId="3" hidden="1">4</definedName>
    <definedName name="solver_rel1" localSheetId="4" hidden="1">4</definedName>
    <definedName name="solver_rel1" localSheetId="5" hidden="1">4</definedName>
    <definedName name="solver_rel1" localSheetId="6" hidden="1">4</definedName>
    <definedName name="solver_rel1" localSheetId="7" hidden="1">4</definedName>
    <definedName name="solver_rel1" localSheetId="8" hidden="1">4</definedName>
    <definedName name="solver_rel1" localSheetId="9" hidden="1">4</definedName>
    <definedName name="solver_rel1" localSheetId="10" hidden="1">4</definedName>
    <definedName name="solver_rel1" localSheetId="11" hidden="1">4</definedName>
    <definedName name="solver_rel1" localSheetId="12" hidden="1">4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8" hidden="1">3</definedName>
    <definedName name="solver_rel2" localSheetId="9" hidden="1">3</definedName>
    <definedName name="solver_rel2" localSheetId="10" hidden="1">3</definedName>
    <definedName name="solver_rel2" localSheetId="11" hidden="1">3</definedName>
    <definedName name="solver_rel2" localSheetId="12" hidden="1">3</definedName>
    <definedName name="solver_rel3" localSheetId="1" hidden="1">1</definedName>
    <definedName name="solver_rel3" localSheetId="2" hidden="1">1</definedName>
    <definedName name="solver_rel3" localSheetId="3" hidden="1">1</definedName>
    <definedName name="solver_rel3" localSheetId="4" hidden="1">1</definedName>
    <definedName name="solver_rel3" localSheetId="5" hidden="1">1</definedName>
    <definedName name="solver_rel3" localSheetId="6" hidden="1">1</definedName>
    <definedName name="solver_rel3" localSheetId="7" hidden="1">1</definedName>
    <definedName name="solver_rel3" localSheetId="8" hidden="1">1</definedName>
    <definedName name="solver_rel3" localSheetId="9" hidden="1">1</definedName>
    <definedName name="solver_rel3" localSheetId="10" hidden="1">1</definedName>
    <definedName name="solver_rel3" localSheetId="11" hidden="1">1</definedName>
    <definedName name="solver_rel3" localSheetId="12" hidden="1">1</definedName>
    <definedName name="solver_rel4" localSheetId="1" hidden="1">3</definedName>
    <definedName name="solver_rel4" localSheetId="2" hidden="1">3</definedName>
    <definedName name="solver_rel4" localSheetId="3" hidden="1">3</definedName>
    <definedName name="solver_rel4" localSheetId="4" hidden="1">3</definedName>
    <definedName name="solver_rel4" localSheetId="5" hidden="1">3</definedName>
    <definedName name="solver_rel4" localSheetId="6" hidden="1">3</definedName>
    <definedName name="solver_rel4" localSheetId="7" hidden="1">3</definedName>
    <definedName name="solver_rel4" localSheetId="8" hidden="1">3</definedName>
    <definedName name="solver_rel4" localSheetId="9" hidden="1">3</definedName>
    <definedName name="solver_rel4" localSheetId="10" hidden="1">3</definedName>
    <definedName name="solver_rel4" localSheetId="11" hidden="1">3</definedName>
    <definedName name="solver_rel4" localSheetId="12" hidden="1">3</definedName>
    <definedName name="solver_rel5" localSheetId="1" hidden="1">2</definedName>
    <definedName name="solver_rel5" localSheetId="2" hidden="1">2</definedName>
    <definedName name="solver_rel5" localSheetId="3" hidden="1">2</definedName>
    <definedName name="solver_rel5" localSheetId="4" hidden="1">2</definedName>
    <definedName name="solver_rel5" localSheetId="5" hidden="1">2</definedName>
    <definedName name="solver_rel5" localSheetId="6" hidden="1">2</definedName>
    <definedName name="solver_rel5" localSheetId="7" hidden="1">2</definedName>
    <definedName name="solver_rel5" localSheetId="8" hidden="1">2</definedName>
    <definedName name="solver_rel5" localSheetId="9" hidden="1">2</definedName>
    <definedName name="solver_rel5" localSheetId="10" hidden="1">2</definedName>
    <definedName name="solver_rel5" localSheetId="11" hidden="1">2</definedName>
    <definedName name="solver_rel5" localSheetId="12" hidden="1">2</definedName>
    <definedName name="solver_rel6" localSheetId="1" hidden="1">1</definedName>
    <definedName name="solver_rel6" localSheetId="2" hidden="1">1</definedName>
    <definedName name="solver_rel6" localSheetId="3" hidden="1">1</definedName>
    <definedName name="solver_rel6" localSheetId="4" hidden="1">1</definedName>
    <definedName name="solver_rel6" localSheetId="5" hidden="1">1</definedName>
    <definedName name="solver_rel6" localSheetId="6" hidden="1">1</definedName>
    <definedName name="solver_rel6" localSheetId="7" hidden="1">1</definedName>
    <definedName name="solver_rel6" localSheetId="8" hidden="1">1</definedName>
    <definedName name="solver_rel6" localSheetId="9" hidden="1">1</definedName>
    <definedName name="solver_rel6" localSheetId="10" hidden="1">1</definedName>
    <definedName name="solver_rel6" localSheetId="11" hidden="1">1</definedName>
    <definedName name="solver_rel6" localSheetId="12" hidden="1">1</definedName>
    <definedName name="solver_rel7" localSheetId="1" hidden="1">2</definedName>
    <definedName name="solver_rel7" localSheetId="2" hidden="1">2</definedName>
    <definedName name="solver_rel7" localSheetId="3" hidden="1">2</definedName>
    <definedName name="solver_rel7" localSheetId="4" hidden="1">2</definedName>
    <definedName name="solver_rel7" localSheetId="5" hidden="1">2</definedName>
    <definedName name="solver_rel7" localSheetId="6" hidden="1">2</definedName>
    <definedName name="solver_rel7" localSheetId="7" hidden="1">2</definedName>
    <definedName name="solver_rel7" localSheetId="8" hidden="1">2</definedName>
    <definedName name="solver_rel7" localSheetId="9" hidden="1">2</definedName>
    <definedName name="solver_rel7" localSheetId="10" hidden="1">2</definedName>
    <definedName name="solver_rel7" localSheetId="11" hidden="1">2</definedName>
    <definedName name="solver_rel7" localSheetId="12" hidden="1">2</definedName>
    <definedName name="solver_rel8" localSheetId="1" hidden="1">2</definedName>
    <definedName name="solver_rel8" localSheetId="2" hidden="1">2</definedName>
    <definedName name="solver_rel8" localSheetId="3" hidden="1">2</definedName>
    <definedName name="solver_rel8" localSheetId="4" hidden="1">2</definedName>
    <definedName name="solver_rel8" localSheetId="5" hidden="1">2</definedName>
    <definedName name="solver_rel8" localSheetId="6" hidden="1">2</definedName>
    <definedName name="solver_rel8" localSheetId="7" hidden="1">2</definedName>
    <definedName name="solver_rel8" localSheetId="8" hidden="1">2</definedName>
    <definedName name="solver_rel8" localSheetId="9" hidden="1">2</definedName>
    <definedName name="solver_rel8" localSheetId="10" hidden="1">2</definedName>
    <definedName name="solver_rel8" localSheetId="11" hidden="1">2</definedName>
    <definedName name="solver_rel8" localSheetId="12" hidden="1">2</definedName>
    <definedName name="solver_rhs1" localSheetId="1" hidden="1">integer</definedName>
    <definedName name="solver_rhs1" localSheetId="2" hidden="1">integer</definedName>
    <definedName name="solver_rhs1" localSheetId="3" hidden="1">integer</definedName>
    <definedName name="solver_rhs1" localSheetId="4" hidden="1">integer</definedName>
    <definedName name="solver_rhs1" localSheetId="5" hidden="1">integer</definedName>
    <definedName name="solver_rhs1" localSheetId="6" hidden="1">integer</definedName>
    <definedName name="solver_rhs1" localSheetId="7" hidden="1">integer</definedName>
    <definedName name="solver_rhs1" localSheetId="8" hidden="1">integer</definedName>
    <definedName name="solver_rhs1" localSheetId="9" hidden="1">integer</definedName>
    <definedName name="solver_rhs1" localSheetId="10" hidden="1">integer</definedName>
    <definedName name="solver_rhs1" localSheetId="11" hidden="1">integer</definedName>
    <definedName name="solver_rhs1" localSheetId="12" hidden="1">integer</definedName>
    <definedName name="solver_rhs2" localSheetId="1" hidden="1">0</definedName>
    <definedName name="solver_rhs2" localSheetId="2" hidden="1">0</definedName>
    <definedName name="solver_rhs2" localSheetId="3" hidden="1">0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2" localSheetId="8" hidden="1">0</definedName>
    <definedName name="solver_rhs2" localSheetId="9" hidden="1">0</definedName>
    <definedName name="solver_rhs2" localSheetId="10" hidden="1">0</definedName>
    <definedName name="solver_rhs2" localSheetId="11" hidden="1">0</definedName>
    <definedName name="solver_rhs2" localSheetId="12" hidden="1">0</definedName>
    <definedName name="solver_rhs3" localSheetId="1" hidden="1">Month_01!$B$24:$I$26</definedName>
    <definedName name="solver_rhs3" localSheetId="2" hidden="1">Month_02!$B$24:$I$26</definedName>
    <definedName name="solver_rhs3" localSheetId="3" hidden="1">Month_03!$B$24:$I$26</definedName>
    <definedName name="solver_rhs3" localSheetId="4" hidden="1">Month_04!$B$24:$I$26</definedName>
    <definedName name="solver_rhs3" localSheetId="5" hidden="1">Month_05!$B$24:$I$26</definedName>
    <definedName name="solver_rhs3" localSheetId="6" hidden="1">Month_06!$B$24:$I$26</definedName>
    <definedName name="solver_rhs3" localSheetId="7" hidden="1">Month_07!$B$24:$I$26</definedName>
    <definedName name="solver_rhs3" localSheetId="8" hidden="1">Month_08!$B$24:$I$26</definedName>
    <definedName name="solver_rhs3" localSheetId="9" hidden="1">Month_09!$B$24:$I$26</definedName>
    <definedName name="solver_rhs3" localSheetId="10" hidden="1">Month_10!$B$24:$I$26</definedName>
    <definedName name="solver_rhs3" localSheetId="11" hidden="1">Month_11!$B$24:$I$26</definedName>
    <definedName name="solver_rhs3" localSheetId="12" hidden="1">Month_12!$B$24:$I$26</definedName>
    <definedName name="solver_rhs4" localSheetId="1" hidden="1">0</definedName>
    <definedName name="solver_rhs4" localSheetId="2" hidden="1">0</definedName>
    <definedName name="solver_rhs4" localSheetId="3" hidden="1">0</definedName>
    <definedName name="solver_rhs4" localSheetId="4" hidden="1">0</definedName>
    <definedName name="solver_rhs4" localSheetId="5" hidden="1">0</definedName>
    <definedName name="solver_rhs4" localSheetId="6" hidden="1">0</definedName>
    <definedName name="solver_rhs4" localSheetId="7" hidden="1">0</definedName>
    <definedName name="solver_rhs4" localSheetId="8" hidden="1">0</definedName>
    <definedName name="solver_rhs4" localSheetId="9" hidden="1">0</definedName>
    <definedName name="solver_rhs4" localSheetId="10" hidden="1">0</definedName>
    <definedName name="solver_rhs4" localSheetId="11" hidden="1">0</definedName>
    <definedName name="solver_rhs4" localSheetId="12" hidden="1">0</definedName>
    <definedName name="solver_rhs5" localSheetId="1" hidden="1">Month_01!$B$9:$I$9</definedName>
    <definedName name="solver_rhs5" localSheetId="2" hidden="1">Month_02!$B$9:$I$9</definedName>
    <definedName name="solver_rhs5" localSheetId="3" hidden="1">Month_03!$B$9:$I$9</definedName>
    <definedName name="solver_rhs5" localSheetId="4" hidden="1">Month_04!$B$9:$I$9</definedName>
    <definedName name="solver_rhs5" localSheetId="5" hidden="1">Month_05!$B$9:$I$9</definedName>
    <definedName name="solver_rhs5" localSheetId="6" hidden="1">Month_06!$B$9:$I$9</definedName>
    <definedName name="solver_rhs5" localSheetId="7" hidden="1">Month_07!$B$9:$I$9</definedName>
    <definedName name="solver_rhs5" localSheetId="8" hidden="1">Month_08!$B$9:$I$9</definedName>
    <definedName name="solver_rhs5" localSheetId="9" hidden="1">Month_09!$B$9:$I$9</definedName>
    <definedName name="solver_rhs5" localSheetId="10" hidden="1">Month_10!$B$9:$I$9</definedName>
    <definedName name="solver_rhs5" localSheetId="11" hidden="1">Month_11!$B$9:$I$9</definedName>
    <definedName name="solver_rhs5" localSheetId="12" hidden="1">Month_12!$B$9:$I$9</definedName>
    <definedName name="solver_rhs6" localSheetId="1" hidden="1">Month_01!$L$4:$L$6</definedName>
    <definedName name="solver_rhs6" localSheetId="2" hidden="1">Month_02!$L$4:$L$6</definedName>
    <definedName name="solver_rhs6" localSheetId="3" hidden="1">Month_03!$L$4:$L$6</definedName>
    <definedName name="solver_rhs6" localSheetId="4" hidden="1">Month_04!$L$4:$L$6</definedName>
    <definedName name="solver_rhs6" localSheetId="5" hidden="1">Month_05!$L$4:$L$6</definedName>
    <definedName name="solver_rhs6" localSheetId="6" hidden="1">Month_06!$L$4:$L$6</definedName>
    <definedName name="solver_rhs6" localSheetId="7" hidden="1">Month_07!$L$4:$L$6</definedName>
    <definedName name="solver_rhs6" localSheetId="8" hidden="1">Month_08!$L$4:$L$6</definedName>
    <definedName name="solver_rhs6" localSheetId="9" hidden="1">Month_09!$L$4:$L$6</definedName>
    <definedName name="solver_rhs6" localSheetId="10" hidden="1">Month_10!$L$4:$L$6</definedName>
    <definedName name="solver_rhs6" localSheetId="11" hidden="1">Month_11!$L$4:$L$6</definedName>
    <definedName name="solver_rhs6" localSheetId="12" hidden="1">Month_12!$L$4:$L$6</definedName>
    <definedName name="solver_rhs7" localSheetId="1" hidden="1">Month_01!$N$4:$N$6</definedName>
    <definedName name="solver_rhs7" localSheetId="2" hidden="1">Month_02!$N$4:$N$6</definedName>
    <definedName name="solver_rhs7" localSheetId="3" hidden="1">Month_03!$N$4:$N$6</definedName>
    <definedName name="solver_rhs7" localSheetId="4" hidden="1">Month_04!$N$4:$N$6</definedName>
    <definedName name="solver_rhs7" localSheetId="5" hidden="1">Month_05!$N$4:$N$6</definedName>
    <definedName name="solver_rhs7" localSheetId="6" hidden="1">Month_06!$N$4:$N$6</definedName>
    <definedName name="solver_rhs7" localSheetId="7" hidden="1">Month_07!$N$4:$N$6</definedName>
    <definedName name="solver_rhs7" localSheetId="8" hidden="1">Month_08!$N$4:$N$6</definedName>
    <definedName name="solver_rhs7" localSheetId="9" hidden="1">Month_09!$N$4:$N$6</definedName>
    <definedName name="solver_rhs7" localSheetId="10" hidden="1">Month_10!$N$4:$N$6</definedName>
    <definedName name="solver_rhs7" localSheetId="11" hidden="1">Month_11!$N$4:$N$6</definedName>
    <definedName name="solver_rhs7" localSheetId="12" hidden="1">Month_12!$N$4:$N$6</definedName>
    <definedName name="solver_rhs8" localSheetId="1" hidden="1">Month_01!$L$7</definedName>
    <definedName name="solver_rhs8" localSheetId="2" hidden="1">Month_02!$L$7</definedName>
    <definedName name="solver_rhs8" localSheetId="3" hidden="1">Month_03!$L$7</definedName>
    <definedName name="solver_rhs8" localSheetId="4" hidden="1">Month_04!$L$7</definedName>
    <definedName name="solver_rhs8" localSheetId="5" hidden="1">Month_05!$L$7</definedName>
    <definedName name="solver_rhs8" localSheetId="6" hidden="1">Month_06!$L$7</definedName>
    <definedName name="solver_rhs8" localSheetId="7" hidden="1">Month_07!$L$7</definedName>
    <definedName name="solver_rhs8" localSheetId="8" hidden="1">Month_08!$L$7</definedName>
    <definedName name="solver_rhs8" localSheetId="9" hidden="1">+Month_09!$L$7</definedName>
    <definedName name="solver_rhs8" localSheetId="10" hidden="1">Month_10!$L$7</definedName>
    <definedName name="solver_rhs8" localSheetId="11" hidden="1">Month_11!$L$7</definedName>
    <definedName name="solver_rhs8" localSheetId="12" hidden="1">Month_12!$L$7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scl" localSheetId="1" hidden="1">2</definedName>
    <definedName name="solver_scl" localSheetId="2" hidden="1">2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tore_Apr_Demand">Data_Source!$B$6:$I$6</definedName>
    <definedName name="Store_Aug_Demand">Data_Source!$B$10:$I$10</definedName>
    <definedName name="Store_Dec_Demand">Data_Source!$B$14:$I$14</definedName>
    <definedName name="Store_Feb_Demand">Data_Source!$B$4:$I$4</definedName>
    <definedName name="Store_Jan_Demand">Data_Source!$B$3:$I$3</definedName>
    <definedName name="Store_Jul_Demand">Data_Source!$B$9:$I$9</definedName>
    <definedName name="Store_Jun_Demand">Data_Source!$B$8:$I$8</definedName>
    <definedName name="Store_Mar_Demand">Data_Source!$B$5:$I$5</definedName>
    <definedName name="Store_May_Demand">Data_Source!$B$7:$I$7</definedName>
    <definedName name="Store_Nov_Demand">Data_Source!$B$13:$I$13</definedName>
    <definedName name="Store_Oct_Dem">Data_Source!$B$12:$I$12</definedName>
    <definedName name="Store_Sep_Demand">Data_Source!$B$11:$I$11</definedName>
    <definedName name="Trip_Cost">Data_Source!$B$32:$I$34</definedName>
    <definedName name="Trip_Gal">Data_Source!$B$25:$I$27</definedName>
    <definedName name="Unit_Ship_Cost">Data_Source!$B$39:$I$41</definedName>
  </definedNames>
  <calcPr calcId="15251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19" i="2" l="1" a="1"/>
  <c r="B19" i="2" s="1"/>
  <c r="C85" i="1"/>
  <c r="C84" i="1"/>
  <c r="C83" i="1"/>
  <c r="B85" i="1"/>
  <c r="B84" i="1"/>
  <c r="B83" i="1"/>
  <c r="N6" i="13" l="1"/>
  <c r="N5" i="13"/>
  <c r="N4" i="13"/>
  <c r="N6" i="12"/>
  <c r="N5" i="12"/>
  <c r="N4" i="12"/>
  <c r="N6" i="11"/>
  <c r="N5" i="11"/>
  <c r="N4" i="11"/>
  <c r="N6" i="10"/>
  <c r="N5" i="10"/>
  <c r="N4" i="10"/>
  <c r="N6" i="9"/>
  <c r="N5" i="9"/>
  <c r="N4" i="9"/>
  <c r="N6" i="8"/>
  <c r="N5" i="8"/>
  <c r="N4" i="8"/>
  <c r="N6" i="7"/>
  <c r="N5" i="7"/>
  <c r="N4" i="7"/>
  <c r="N6" i="6"/>
  <c r="N5" i="6"/>
  <c r="N4" i="6"/>
  <c r="N6" i="5"/>
  <c r="N5" i="5"/>
  <c r="N4" i="5"/>
  <c r="N6" i="4"/>
  <c r="N5" i="4"/>
  <c r="N4" i="4"/>
  <c r="N6" i="3"/>
  <c r="N5" i="3"/>
  <c r="N4" i="3"/>
  <c r="L7" i="13"/>
  <c r="L7" i="12"/>
  <c r="L7" i="11"/>
  <c r="L7" i="10"/>
  <c r="L7" i="9"/>
  <c r="L7" i="8"/>
  <c r="L7" i="7"/>
  <c r="L7" i="6"/>
  <c r="L7" i="5"/>
  <c r="L7" i="4"/>
  <c r="L7" i="3"/>
  <c r="L7" i="2"/>
  <c r="L4" i="13" a="1"/>
  <c r="L5" i="13" s="1"/>
  <c r="L4" i="12" a="1"/>
  <c r="L5" i="12" s="1"/>
  <c r="L4" i="11" a="1"/>
  <c r="L5" i="11" s="1"/>
  <c r="L4" i="10" a="1"/>
  <c r="L5" i="10" s="1"/>
  <c r="L4" i="9" a="1"/>
  <c r="L5" i="9" s="1"/>
  <c r="L4" i="8" a="1"/>
  <c r="L5" i="8" s="1"/>
  <c r="L4" i="7" a="1"/>
  <c r="L5" i="7" s="1"/>
  <c r="L4" i="6" a="1"/>
  <c r="L5" i="6" s="1"/>
  <c r="L4" i="5" a="1"/>
  <c r="L5" i="5" s="1"/>
  <c r="L4" i="4" a="1"/>
  <c r="L5" i="4" s="1"/>
  <c r="L4" i="3" a="1"/>
  <c r="L5" i="3" s="1"/>
  <c r="L4" i="2" a="1"/>
  <c r="L5" i="2" s="1"/>
  <c r="B20" i="13" a="1"/>
  <c r="B20" i="13" s="1"/>
  <c r="B19" i="13" a="1"/>
  <c r="B19" i="13" s="1"/>
  <c r="B20" i="12" a="1"/>
  <c r="B20" i="12" s="1"/>
  <c r="B19" i="12" a="1"/>
  <c r="B19" i="12" s="1"/>
  <c r="B20" i="11" a="1"/>
  <c r="B20" i="11" s="1"/>
  <c r="B19" i="11" a="1"/>
  <c r="B19" i="11" s="1"/>
  <c r="B20" i="10" a="1"/>
  <c r="B20" i="10" s="1"/>
  <c r="B19" i="10" a="1"/>
  <c r="B19" i="10" s="1"/>
  <c r="B20" i="9" a="1"/>
  <c r="B20" i="9" s="1"/>
  <c r="B19" i="9" a="1"/>
  <c r="B19" i="9" s="1"/>
  <c r="B20" i="8" a="1"/>
  <c r="B20" i="8" s="1"/>
  <c r="B19" i="8" a="1"/>
  <c r="B19" i="8" s="1"/>
  <c r="B20" i="7" a="1"/>
  <c r="B20" i="7" s="1"/>
  <c r="B19" i="7" a="1"/>
  <c r="B19" i="7" s="1"/>
  <c r="B20" i="6" a="1"/>
  <c r="B20" i="6" s="1"/>
  <c r="B19" i="6" a="1"/>
  <c r="B19" i="6" s="1"/>
  <c r="B20" i="5" a="1"/>
  <c r="B20" i="5" s="1"/>
  <c r="B19" i="5" a="1"/>
  <c r="B19" i="5" s="1"/>
  <c r="B20" i="4" a="1"/>
  <c r="B20" i="4" s="1"/>
  <c r="B19" i="4" a="1"/>
  <c r="B19" i="4" s="1"/>
  <c r="B9" i="13" a="1"/>
  <c r="B9" i="13" s="1"/>
  <c r="G9" i="13"/>
  <c r="H9" i="13"/>
  <c r="I9" i="13"/>
  <c r="B9" i="12" a="1"/>
  <c r="B9" i="12" s="1"/>
  <c r="B9" i="11" a="1"/>
  <c r="B9" i="11" s="1"/>
  <c r="C9" i="11"/>
  <c r="E9" i="11"/>
  <c r="F9" i="11"/>
  <c r="G9" i="11"/>
  <c r="H9" i="11"/>
  <c r="I9" i="11"/>
  <c r="B9" i="10" a="1"/>
  <c r="B9" i="10" s="1"/>
  <c r="D9" i="10"/>
  <c r="E9" i="10"/>
  <c r="F9" i="10"/>
  <c r="G9" i="10"/>
  <c r="H9" i="10"/>
  <c r="I9" i="10"/>
  <c r="B9" i="9" a="1"/>
  <c r="B9" i="9" s="1"/>
  <c r="E9" i="9"/>
  <c r="F9" i="9"/>
  <c r="G9" i="9"/>
  <c r="H9" i="9"/>
  <c r="I9" i="9"/>
  <c r="B9" i="8" a="1"/>
  <c r="B9" i="8" s="1"/>
  <c r="E9" i="8"/>
  <c r="F9" i="8"/>
  <c r="G9" i="8"/>
  <c r="H9" i="8"/>
  <c r="I9" i="8"/>
  <c r="B9" i="7" a="1"/>
  <c r="B9" i="7" s="1"/>
  <c r="D9" i="7"/>
  <c r="E9" i="7"/>
  <c r="F9" i="7"/>
  <c r="G9" i="7"/>
  <c r="H9" i="7"/>
  <c r="I9" i="7"/>
  <c r="B9" i="6" a="1"/>
  <c r="B9" i="6" s="1"/>
  <c r="D9" i="6"/>
  <c r="F9" i="6"/>
  <c r="G9" i="6"/>
  <c r="H9" i="6"/>
  <c r="I9" i="6"/>
  <c r="B9" i="5" a="1"/>
  <c r="C9" i="5" s="1"/>
  <c r="B9" i="5"/>
  <c r="B9" i="4" a="1"/>
  <c r="B9" i="4" s="1"/>
  <c r="B9" i="3" a="1"/>
  <c r="B9" i="3" s="1"/>
  <c r="B24" i="13" a="1"/>
  <c r="G26" i="13" s="1"/>
  <c r="B24" i="12" a="1"/>
  <c r="G26" i="12" s="1"/>
  <c r="B24" i="11" a="1"/>
  <c r="G26" i="11" s="1"/>
  <c r="B24" i="10" a="1"/>
  <c r="G26" i="10" s="1"/>
  <c r="B24" i="9" a="1"/>
  <c r="I26" i="9" s="1"/>
  <c r="B24" i="8" a="1"/>
  <c r="G26" i="8" s="1"/>
  <c r="B24" i="7" a="1"/>
  <c r="H24" i="7" s="1"/>
  <c r="D26" i="6"/>
  <c r="C26" i="6"/>
  <c r="B26" i="6"/>
  <c r="D25" i="6"/>
  <c r="C25" i="6"/>
  <c r="B25" i="6"/>
  <c r="E24" i="6"/>
  <c r="D24" i="6"/>
  <c r="C24" i="6"/>
  <c r="B24" i="6"/>
  <c r="B24" i="6" a="1"/>
  <c r="I26" i="6" s="1"/>
  <c r="C26" i="5"/>
  <c r="B26" i="5"/>
  <c r="C25" i="5"/>
  <c r="B25" i="5"/>
  <c r="D24" i="5"/>
  <c r="C24" i="5"/>
  <c r="B24" i="5"/>
  <c r="B24" i="5" a="1"/>
  <c r="I26" i="5" s="1"/>
  <c r="B26" i="4"/>
  <c r="C25" i="4"/>
  <c r="B25" i="4"/>
  <c r="C24" i="4"/>
  <c r="B24" i="4"/>
  <c r="B24" i="4" a="1"/>
  <c r="I26" i="4" s="1"/>
  <c r="B24" i="3" a="1"/>
  <c r="I26" i="3" s="1"/>
  <c r="J6" i="13"/>
  <c r="J5" i="13"/>
  <c r="J4" i="13"/>
  <c r="J6" i="12"/>
  <c r="J5" i="12"/>
  <c r="J4" i="12"/>
  <c r="J6" i="11"/>
  <c r="J5" i="11"/>
  <c r="J4" i="11"/>
  <c r="J6" i="10"/>
  <c r="J5" i="10"/>
  <c r="J4" i="10"/>
  <c r="J6" i="9"/>
  <c r="J5" i="9"/>
  <c r="J4" i="9"/>
  <c r="J6" i="8"/>
  <c r="J5" i="8"/>
  <c r="J4" i="8"/>
  <c r="J6" i="7"/>
  <c r="J5" i="7"/>
  <c r="J4" i="7"/>
  <c r="J6" i="6"/>
  <c r="J5" i="6"/>
  <c r="J4" i="6"/>
  <c r="J6" i="5"/>
  <c r="J5" i="5"/>
  <c r="J4" i="5"/>
  <c r="J6" i="4"/>
  <c r="J5" i="4"/>
  <c r="J4" i="4"/>
  <c r="J6" i="3"/>
  <c r="J5" i="3"/>
  <c r="J4" i="3"/>
  <c r="I7" i="13"/>
  <c r="H7" i="13"/>
  <c r="G7" i="13"/>
  <c r="F7" i="13"/>
  <c r="E7" i="13"/>
  <c r="D7" i="13"/>
  <c r="C7" i="13"/>
  <c r="B7" i="13"/>
  <c r="I7" i="12"/>
  <c r="H7" i="12"/>
  <c r="G7" i="12"/>
  <c r="F7" i="12"/>
  <c r="E7" i="12"/>
  <c r="D7" i="12"/>
  <c r="C7" i="12"/>
  <c r="B7" i="12"/>
  <c r="I7" i="11"/>
  <c r="H7" i="11"/>
  <c r="G7" i="11"/>
  <c r="F7" i="11"/>
  <c r="E7" i="11"/>
  <c r="D7" i="11"/>
  <c r="C7" i="11"/>
  <c r="B7" i="11"/>
  <c r="I7" i="10"/>
  <c r="H7" i="10"/>
  <c r="G7" i="10"/>
  <c r="F7" i="10"/>
  <c r="E7" i="10"/>
  <c r="D7" i="10"/>
  <c r="C7" i="10"/>
  <c r="B7" i="10"/>
  <c r="I7" i="9"/>
  <c r="H7" i="9"/>
  <c r="G7" i="9"/>
  <c r="F7" i="9"/>
  <c r="E7" i="9"/>
  <c r="D7" i="9"/>
  <c r="C7" i="9"/>
  <c r="B7" i="9"/>
  <c r="I7" i="8"/>
  <c r="H7" i="8"/>
  <c r="G7" i="8"/>
  <c r="F7" i="8"/>
  <c r="E7" i="8"/>
  <c r="D7" i="8"/>
  <c r="C7" i="8"/>
  <c r="B7" i="8"/>
  <c r="I7" i="7"/>
  <c r="H7" i="7"/>
  <c r="G7" i="7"/>
  <c r="F7" i="7"/>
  <c r="E7" i="7"/>
  <c r="D7" i="7"/>
  <c r="C7" i="7"/>
  <c r="B7" i="7"/>
  <c r="I7" i="6"/>
  <c r="H7" i="6"/>
  <c r="G7" i="6"/>
  <c r="F7" i="6"/>
  <c r="E7" i="6"/>
  <c r="D7" i="6"/>
  <c r="C7" i="6"/>
  <c r="B7" i="6"/>
  <c r="I7" i="5"/>
  <c r="H7" i="5"/>
  <c r="G7" i="5"/>
  <c r="F7" i="5"/>
  <c r="E7" i="5"/>
  <c r="D7" i="5"/>
  <c r="C7" i="5"/>
  <c r="B7" i="5"/>
  <c r="I7" i="4"/>
  <c r="H7" i="4"/>
  <c r="G7" i="4"/>
  <c r="F7" i="4"/>
  <c r="E7" i="4"/>
  <c r="D7" i="4"/>
  <c r="C7" i="4"/>
  <c r="B7" i="4"/>
  <c r="I7" i="3"/>
  <c r="H7" i="3"/>
  <c r="G7" i="3"/>
  <c r="F7" i="3"/>
  <c r="E7" i="3"/>
  <c r="D7" i="3"/>
  <c r="C7" i="3"/>
  <c r="B7" i="3"/>
  <c r="B20" i="3" a="1"/>
  <c r="B20" i="3" s="1"/>
  <c r="B20" i="2" a="1"/>
  <c r="B20" i="2" s="1"/>
  <c r="B19" i="3" a="1"/>
  <c r="B19" i="3" s="1"/>
  <c r="B24" i="2" a="1"/>
  <c r="B24" i="2" s="1"/>
  <c r="B9" i="2" a="1"/>
  <c r="C9" i="2" s="1"/>
  <c r="I7" i="2"/>
  <c r="H7" i="2"/>
  <c r="G7" i="2"/>
  <c r="F7" i="2"/>
  <c r="E7" i="2"/>
  <c r="D7" i="2"/>
  <c r="C7" i="2"/>
  <c r="B7" i="2"/>
  <c r="J6" i="2"/>
  <c r="J5" i="2"/>
  <c r="J4" i="2"/>
  <c r="B89" i="1"/>
  <c r="F89" i="1" s="1"/>
  <c r="B79" i="1" a="1"/>
  <c r="D79" i="1" s="1"/>
  <c r="B79" i="1"/>
  <c r="B78" i="1" a="1"/>
  <c r="D78" i="1" s="1"/>
  <c r="B78" i="1"/>
  <c r="B80" i="1" s="1"/>
  <c r="C91" i="1" s="1"/>
  <c r="G91" i="1" s="1"/>
  <c r="B74" i="1" a="1"/>
  <c r="D74" i="1" s="1"/>
  <c r="B74" i="1"/>
  <c r="B73" i="1" a="1"/>
  <c r="D73" i="1" s="1"/>
  <c r="B69" i="1" a="1"/>
  <c r="D69" i="1" s="1"/>
  <c r="B68" i="1" a="1"/>
  <c r="B68" i="1" s="1"/>
  <c r="C60" i="1"/>
  <c r="B60" i="1"/>
  <c r="B91" i="1" s="1"/>
  <c r="F91" i="1" s="1"/>
  <c r="C55" i="1"/>
  <c r="B55" i="1"/>
  <c r="B90" i="1" s="1"/>
  <c r="F90" i="1" s="1"/>
  <c r="D50" i="1"/>
  <c r="F83" i="1" s="1"/>
  <c r="C50" i="1"/>
  <c r="B50" i="1"/>
  <c r="I27" i="1"/>
  <c r="I34" i="1" s="1"/>
  <c r="I41" i="1" s="1"/>
  <c r="H27" i="1"/>
  <c r="H34" i="1" s="1"/>
  <c r="H41" i="1" s="1"/>
  <c r="G27" i="1"/>
  <c r="G34" i="1" s="1"/>
  <c r="G41" i="1" s="1"/>
  <c r="F27" i="1"/>
  <c r="F34" i="1" s="1"/>
  <c r="F41" i="1" s="1"/>
  <c r="E27" i="1"/>
  <c r="E34" i="1" s="1"/>
  <c r="E41" i="1" s="1"/>
  <c r="D27" i="1"/>
  <c r="D34" i="1" s="1"/>
  <c r="D41" i="1" s="1"/>
  <c r="C27" i="1"/>
  <c r="C34" i="1" s="1"/>
  <c r="C41" i="1" s="1"/>
  <c r="B27" i="1"/>
  <c r="B34" i="1" s="1"/>
  <c r="B41" i="1" s="1"/>
  <c r="I26" i="1"/>
  <c r="I33" i="1" s="1"/>
  <c r="I40" i="1" s="1"/>
  <c r="H26" i="1"/>
  <c r="H33" i="1" s="1"/>
  <c r="H40" i="1" s="1"/>
  <c r="G26" i="1"/>
  <c r="G33" i="1" s="1"/>
  <c r="G40" i="1" s="1"/>
  <c r="F26" i="1"/>
  <c r="F33" i="1" s="1"/>
  <c r="F40" i="1" s="1"/>
  <c r="E26" i="1"/>
  <c r="E33" i="1" s="1"/>
  <c r="E40" i="1" s="1"/>
  <c r="D26" i="1"/>
  <c r="D33" i="1" s="1"/>
  <c r="D40" i="1" s="1"/>
  <c r="C26" i="1"/>
  <c r="C33" i="1" s="1"/>
  <c r="C40" i="1" s="1"/>
  <c r="B26" i="1"/>
  <c r="B33" i="1" s="1"/>
  <c r="B40" i="1" s="1"/>
  <c r="I25" i="1"/>
  <c r="I32" i="1" s="1"/>
  <c r="I39" i="1" s="1"/>
  <c r="H25" i="1"/>
  <c r="H32" i="1" s="1"/>
  <c r="H39" i="1" s="1"/>
  <c r="G25" i="1"/>
  <c r="G32" i="1" s="1"/>
  <c r="G39" i="1" s="1"/>
  <c r="F25" i="1"/>
  <c r="F32" i="1" s="1"/>
  <c r="F39" i="1" s="1"/>
  <c r="E25" i="1"/>
  <c r="E32" i="1" s="1"/>
  <c r="E39" i="1" s="1"/>
  <c r="D25" i="1"/>
  <c r="D32" i="1" s="1"/>
  <c r="D39" i="1" s="1"/>
  <c r="C25" i="1"/>
  <c r="C32" i="1" s="1"/>
  <c r="C39" i="1" s="1"/>
  <c r="B25" i="1"/>
  <c r="B32" i="1" s="1"/>
  <c r="B39" i="1" s="1"/>
  <c r="J14" i="1"/>
  <c r="K14" i="1" s="1"/>
  <c r="J13" i="1"/>
  <c r="K13" i="1" s="1"/>
  <c r="J12" i="1"/>
  <c r="K12" i="1" s="1"/>
  <c r="K11" i="1"/>
  <c r="J11" i="1"/>
  <c r="J10" i="1"/>
  <c r="K10" i="1" s="1"/>
  <c r="J9" i="1"/>
  <c r="K9" i="1" s="1"/>
  <c r="J8" i="1"/>
  <c r="K8" i="1" s="1"/>
  <c r="K7" i="1"/>
  <c r="J7" i="1"/>
  <c r="J6" i="1"/>
  <c r="K6" i="1" s="1"/>
  <c r="J5" i="1"/>
  <c r="K5" i="1" s="1"/>
  <c r="J4" i="1"/>
  <c r="K4" i="1" s="1"/>
  <c r="K3" i="1"/>
  <c r="J3" i="1"/>
  <c r="J7" i="13" l="1"/>
  <c r="J7" i="12"/>
  <c r="J7" i="11"/>
  <c r="J7" i="10"/>
  <c r="J7" i="9"/>
  <c r="J7" i="8"/>
  <c r="J7" i="7"/>
  <c r="J7" i="6"/>
  <c r="J7" i="5"/>
  <c r="J7" i="4"/>
  <c r="J7" i="3"/>
  <c r="B10" i="14"/>
  <c r="B9" i="14"/>
  <c r="J7" i="2"/>
  <c r="L4" i="13"/>
  <c r="L6" i="13"/>
  <c r="L4" i="12"/>
  <c r="L6" i="12"/>
  <c r="L4" i="11"/>
  <c r="L6" i="11"/>
  <c r="L4" i="10"/>
  <c r="L6" i="10"/>
  <c r="L4" i="9"/>
  <c r="L6" i="9"/>
  <c r="L4" i="8"/>
  <c r="L6" i="8"/>
  <c r="L4" i="7"/>
  <c r="L6" i="7"/>
  <c r="L4" i="6"/>
  <c r="L6" i="6"/>
  <c r="L4" i="5"/>
  <c r="L6" i="5"/>
  <c r="L4" i="4"/>
  <c r="L6" i="4"/>
  <c r="L4" i="3"/>
  <c r="L6" i="3"/>
  <c r="L4" i="2"/>
  <c r="L6" i="2"/>
  <c r="F9" i="13"/>
  <c r="E9" i="13"/>
  <c r="D9" i="13"/>
  <c r="C9" i="13"/>
  <c r="H9" i="12"/>
  <c r="G9" i="12"/>
  <c r="F9" i="12"/>
  <c r="E9" i="12"/>
  <c r="D9" i="12"/>
  <c r="C9" i="12"/>
  <c r="I9" i="12"/>
  <c r="D9" i="11"/>
  <c r="C9" i="10"/>
  <c r="D9" i="9"/>
  <c r="C9" i="9"/>
  <c r="D9" i="8"/>
  <c r="C9" i="8"/>
  <c r="C9" i="7"/>
  <c r="E9" i="6"/>
  <c r="C9" i="6"/>
  <c r="H9" i="5"/>
  <c r="I9" i="5"/>
  <c r="G9" i="5"/>
  <c r="F9" i="5"/>
  <c r="E9" i="5"/>
  <c r="D9" i="5"/>
  <c r="H9" i="4"/>
  <c r="G9" i="4"/>
  <c r="F9" i="4"/>
  <c r="I9" i="4"/>
  <c r="E9" i="4"/>
  <c r="C9" i="4"/>
  <c r="D9" i="4"/>
  <c r="H9" i="3"/>
  <c r="E9" i="3"/>
  <c r="I9" i="3"/>
  <c r="D9" i="3"/>
  <c r="C9" i="3"/>
  <c r="G9" i="3"/>
  <c r="F9" i="3"/>
  <c r="I24" i="13"/>
  <c r="I25" i="13"/>
  <c r="I26" i="13"/>
  <c r="B24" i="13"/>
  <c r="B25" i="13"/>
  <c r="B26" i="13"/>
  <c r="C24" i="13"/>
  <c r="C25" i="13"/>
  <c r="C26" i="13"/>
  <c r="H25" i="13"/>
  <c r="H24" i="13"/>
  <c r="H26" i="13"/>
  <c r="D24" i="13"/>
  <c r="D25" i="13"/>
  <c r="D26" i="13"/>
  <c r="E24" i="13"/>
  <c r="E25" i="13"/>
  <c r="E26" i="13"/>
  <c r="F24" i="13"/>
  <c r="F25" i="13"/>
  <c r="F26" i="13"/>
  <c r="G24" i="13"/>
  <c r="G25" i="13"/>
  <c r="I25" i="12"/>
  <c r="B24" i="12"/>
  <c r="B25" i="12"/>
  <c r="B26" i="12"/>
  <c r="C24" i="12"/>
  <c r="C25" i="12"/>
  <c r="C26" i="12"/>
  <c r="H26" i="12"/>
  <c r="I24" i="12"/>
  <c r="D26" i="12"/>
  <c r="E25" i="12"/>
  <c r="F24" i="12"/>
  <c r="F25" i="12"/>
  <c r="F26" i="12"/>
  <c r="H24" i="12"/>
  <c r="H25" i="12"/>
  <c r="I26" i="12"/>
  <c r="D24" i="12"/>
  <c r="D25" i="12"/>
  <c r="E24" i="12"/>
  <c r="E26" i="12"/>
  <c r="G24" i="12"/>
  <c r="G25" i="12"/>
  <c r="I24" i="11"/>
  <c r="I25" i="11"/>
  <c r="I26" i="11"/>
  <c r="B24" i="11"/>
  <c r="B25" i="11"/>
  <c r="B26" i="11"/>
  <c r="C24" i="11"/>
  <c r="C25" i="11"/>
  <c r="C26" i="11"/>
  <c r="H25" i="11"/>
  <c r="D25" i="11"/>
  <c r="E24" i="11"/>
  <c r="E25" i="11"/>
  <c r="E26" i="11"/>
  <c r="H24" i="11"/>
  <c r="H26" i="11"/>
  <c r="D24" i="11"/>
  <c r="D26" i="11"/>
  <c r="F24" i="11"/>
  <c r="F25" i="11"/>
  <c r="F26" i="11"/>
  <c r="G24" i="11"/>
  <c r="G25" i="11"/>
  <c r="I26" i="10"/>
  <c r="B24" i="10"/>
  <c r="B25" i="10"/>
  <c r="B26" i="10"/>
  <c r="C24" i="10"/>
  <c r="C25" i="10"/>
  <c r="C26" i="10"/>
  <c r="H25" i="10"/>
  <c r="I25" i="10"/>
  <c r="D26" i="10"/>
  <c r="E26" i="10"/>
  <c r="F24" i="10"/>
  <c r="F25" i="10"/>
  <c r="F26" i="10"/>
  <c r="H24" i="10"/>
  <c r="H26" i="10"/>
  <c r="I24" i="10"/>
  <c r="D24" i="10"/>
  <c r="D25" i="10"/>
  <c r="E24" i="10"/>
  <c r="E25" i="10"/>
  <c r="G24" i="10"/>
  <c r="G25" i="10"/>
  <c r="H24" i="9"/>
  <c r="B24" i="9"/>
  <c r="B25" i="9"/>
  <c r="B26" i="9"/>
  <c r="C26" i="9"/>
  <c r="D26" i="9"/>
  <c r="E24" i="9"/>
  <c r="E25" i="9"/>
  <c r="E26" i="9"/>
  <c r="C25" i="9"/>
  <c r="C24" i="9"/>
  <c r="D24" i="9"/>
  <c r="D25" i="9"/>
  <c r="F24" i="9"/>
  <c r="F25" i="9"/>
  <c r="F26" i="9"/>
  <c r="G24" i="9"/>
  <c r="G25" i="9"/>
  <c r="G26" i="9"/>
  <c r="H25" i="9"/>
  <c r="H26" i="9"/>
  <c r="I24" i="9"/>
  <c r="I25" i="9"/>
  <c r="I24" i="8"/>
  <c r="I25" i="8"/>
  <c r="I26" i="8"/>
  <c r="B24" i="8"/>
  <c r="B25" i="8"/>
  <c r="B26" i="8"/>
  <c r="C24" i="8"/>
  <c r="C25" i="8"/>
  <c r="C26" i="8"/>
  <c r="H25" i="8"/>
  <c r="D25" i="8"/>
  <c r="E24" i="8"/>
  <c r="E25" i="8"/>
  <c r="E26" i="8"/>
  <c r="H24" i="8"/>
  <c r="H26" i="8"/>
  <c r="D24" i="8"/>
  <c r="D26" i="8"/>
  <c r="F24" i="8"/>
  <c r="F25" i="8"/>
  <c r="F26" i="8"/>
  <c r="G24" i="8"/>
  <c r="G25" i="8"/>
  <c r="I24" i="7"/>
  <c r="I25" i="7"/>
  <c r="I26" i="7"/>
  <c r="B24" i="7"/>
  <c r="B25" i="7"/>
  <c r="B26" i="7"/>
  <c r="H25" i="7"/>
  <c r="C26" i="7"/>
  <c r="D24" i="7"/>
  <c r="D26" i="7"/>
  <c r="E24" i="7"/>
  <c r="E25" i="7"/>
  <c r="E26" i="7"/>
  <c r="H26" i="7"/>
  <c r="C24" i="7"/>
  <c r="C25" i="7"/>
  <c r="D25" i="7"/>
  <c r="F24" i="7"/>
  <c r="F25" i="7"/>
  <c r="F26" i="7"/>
  <c r="G24" i="7"/>
  <c r="G25" i="7"/>
  <c r="G26" i="7"/>
  <c r="E26" i="6"/>
  <c r="F24" i="6"/>
  <c r="F25" i="6"/>
  <c r="F26" i="6"/>
  <c r="E25" i="6"/>
  <c r="G24" i="6"/>
  <c r="G25" i="6"/>
  <c r="G26" i="6"/>
  <c r="H24" i="6"/>
  <c r="H25" i="6"/>
  <c r="H26" i="6"/>
  <c r="I24" i="6"/>
  <c r="I25" i="6"/>
  <c r="D26" i="5"/>
  <c r="E24" i="5"/>
  <c r="E25" i="5"/>
  <c r="E26" i="5"/>
  <c r="F24" i="5"/>
  <c r="F25" i="5"/>
  <c r="F26" i="5"/>
  <c r="D25" i="5"/>
  <c r="G24" i="5"/>
  <c r="G25" i="5"/>
  <c r="G26" i="5"/>
  <c r="H24" i="5"/>
  <c r="H25" i="5"/>
  <c r="H26" i="5"/>
  <c r="I24" i="5"/>
  <c r="I25" i="5"/>
  <c r="C26" i="4"/>
  <c r="D24" i="4"/>
  <c r="D26" i="4"/>
  <c r="E24" i="4"/>
  <c r="E25" i="4"/>
  <c r="E26" i="4"/>
  <c r="D25" i="4"/>
  <c r="F24" i="4"/>
  <c r="F25" i="4"/>
  <c r="F26" i="4"/>
  <c r="G24" i="4"/>
  <c r="G26" i="4"/>
  <c r="G25" i="4"/>
  <c r="H24" i="4"/>
  <c r="H25" i="4"/>
  <c r="H26" i="4"/>
  <c r="I24" i="4"/>
  <c r="I25" i="4"/>
  <c r="H24" i="3"/>
  <c r="H26" i="3"/>
  <c r="B24" i="3"/>
  <c r="B25" i="3"/>
  <c r="B26" i="3"/>
  <c r="G24" i="3"/>
  <c r="C26" i="3"/>
  <c r="D24" i="3"/>
  <c r="D25" i="3"/>
  <c r="D26" i="3"/>
  <c r="H25" i="3"/>
  <c r="C24" i="3"/>
  <c r="C25" i="3"/>
  <c r="E24" i="3"/>
  <c r="E25" i="3"/>
  <c r="E26" i="3"/>
  <c r="G25" i="3"/>
  <c r="F24" i="3"/>
  <c r="F25" i="3"/>
  <c r="F26" i="3"/>
  <c r="G26" i="3"/>
  <c r="I24" i="3"/>
  <c r="I25" i="3"/>
  <c r="H24" i="2"/>
  <c r="G25" i="2"/>
  <c r="F26" i="2"/>
  <c r="E24" i="2"/>
  <c r="I25" i="2"/>
  <c r="H25" i="2"/>
  <c r="G26" i="2"/>
  <c r="F24" i="2"/>
  <c r="E26" i="2"/>
  <c r="D26" i="2"/>
  <c r="D25" i="2"/>
  <c r="D24" i="2"/>
  <c r="I26" i="2"/>
  <c r="I24" i="2"/>
  <c r="H26" i="2"/>
  <c r="G24" i="2"/>
  <c r="F25" i="2"/>
  <c r="E25" i="2"/>
  <c r="C26" i="2"/>
  <c r="C25" i="2"/>
  <c r="C24" i="2"/>
  <c r="B26" i="2"/>
  <c r="B25" i="2"/>
  <c r="N4" i="2"/>
  <c r="N6" i="2"/>
  <c r="N5" i="2"/>
  <c r="B70" i="1"/>
  <c r="C89" i="1" s="1"/>
  <c r="G89" i="1" s="1"/>
  <c r="C68" i="1"/>
  <c r="C74" i="1"/>
  <c r="C78" i="1"/>
  <c r="D80" i="1"/>
  <c r="G85" i="1" s="1"/>
  <c r="D9" i="2"/>
  <c r="D55" i="1"/>
  <c r="F84" i="1" s="1"/>
  <c r="D68" i="1"/>
  <c r="D70" i="1" s="1"/>
  <c r="G83" i="1" s="1"/>
  <c r="E9" i="2"/>
  <c r="B69" i="1"/>
  <c r="B73" i="1"/>
  <c r="F9" i="2"/>
  <c r="G9" i="2"/>
  <c r="D60" i="1"/>
  <c r="F85" i="1" s="1"/>
  <c r="C69" i="1"/>
  <c r="C73" i="1"/>
  <c r="C75" i="1" s="1"/>
  <c r="F72" i="1" s="1"/>
  <c r="C79" i="1"/>
  <c r="H9" i="2"/>
  <c r="B9" i="2"/>
  <c r="I9" i="2"/>
  <c r="C80" i="1" l="1"/>
  <c r="F77" i="1" s="1"/>
  <c r="D75" i="1"/>
  <c r="G84" i="1" s="1"/>
  <c r="B75" i="1"/>
  <c r="C90" i="1" s="1"/>
  <c r="G90" i="1" s="1"/>
  <c r="C70" i="1"/>
  <c r="F67" i="1" s="1"/>
</calcChain>
</file>

<file path=xl/sharedStrings.xml><?xml version="1.0" encoding="utf-8"?>
<sst xmlns="http://schemas.openxmlformats.org/spreadsheetml/2006/main" count="436" uniqueCount="59">
  <si>
    <t>Demand</t>
  </si>
  <si>
    <t>Retail Store</t>
  </si>
  <si>
    <t>Month</t>
  </si>
  <si>
    <t>Total</t>
  </si>
  <si>
    <t>(1/3) 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</si>
  <si>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</si>
  <si>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</si>
  <si>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</si>
  <si>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</si>
  <si>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</si>
  <si>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</si>
  <si>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</si>
  <si>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</si>
  <si>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</si>
  <si>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</si>
  <si>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</si>
  <si>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</si>
  <si>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Shipping Distances</t>
  </si>
  <si>
    <t>Gallons for Round Trip (15 mpg)</t>
  </si>
  <si>
    <t>Costs per Trip: $4 per gallon</t>
  </si>
  <si>
    <t>Shipping Costs Per Unit*</t>
  </si>
  <si>
    <t>*Rough cost per unit - assumes 250 units per truck - rounded to nearest penny</t>
  </si>
  <si>
    <t>Production Line Characteristics</t>
  </si>
  <si>
    <t>Troy, NY</t>
  </si>
  <si>
    <t>Units per hour</t>
  </si>
  <si>
    <t>Energy (KW) per hour</t>
  </si>
  <si>
    <t>Emissions per product</t>
  </si>
  <si>
    <t>Energy Cost (KW) per Hour</t>
  </si>
  <si>
    <t>Prod Line 1</t>
  </si>
  <si>
    <t>Prod Line 2</t>
  </si>
  <si>
    <t>Prod Line 3</t>
  </si>
  <si>
    <t>Newark, NJ</t>
  </si>
  <si>
    <t>Harrisburg, PA</t>
  </si>
  <si>
    <t>FastProd - Production Line Characteristics</t>
  </si>
  <si>
    <t>Energy per hour</t>
  </si>
  <si>
    <t>FastProd Characteristics</t>
  </si>
  <si>
    <t>No Fast Prod</t>
  </si>
  <si>
    <t>Fast Prod</t>
  </si>
  <si>
    <t>Average Unit Emissions</t>
  </si>
  <si>
    <t>Unit Production</t>
  </si>
  <si>
    <t>Unit Production Limit</t>
  </si>
  <si>
    <t>Decision Variables</t>
  </si>
  <si>
    <t>Dinoballs shipped from factory i to store j</t>
  </si>
  <si>
    <t>xij</t>
  </si>
  <si>
    <t>&lt;=</t>
  </si>
  <si>
    <t>=</t>
  </si>
  <si>
    <t>Trucks sent from factory i to store j</t>
  </si>
  <si>
    <t>tij</t>
  </si>
  <si>
    <t>Objective</t>
  </si>
  <si>
    <t>Cost</t>
  </si>
  <si>
    <t>Emissions</t>
  </si>
  <si>
    <t>Fast Prod Use</t>
  </si>
  <si>
    <t>yi</t>
  </si>
  <si>
    <t>Total Cost</t>
  </si>
  <si>
    <t>Truck Constraint</t>
  </si>
  <si>
    <t>Prod Lim</t>
  </si>
  <si>
    <t>1/3 Demand</t>
  </si>
  <si>
    <t>Total Emissions</t>
  </si>
  <si>
    <t>Average Energy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</si>
</sst>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>
    <font>
      <sz val="10"/>
      <name val="Arial"/>
      <family val="2"/>
    </font>
    <font>
      <sz val="10"/>
      <color rgb="FF000000"/>
      <name val="Mangal"/>
      <family val="2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name val="Arial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rgb="FF376092"/>
        <bgColor rgb="FF333399"/>
      </patternFill>
    </fill>
    <fill>
      <patternFill patternType="solid">
        <fgColor rgb="FFD9D9D9"/>
        <bgColor rgb="FFDDDDDD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5">
    <xf numFmtId="0" fontId="0" fillId="0" borderId="0" xfId="0"/>
    <xf numFmtId="0" fontId="2" fillId="3" borderId="1" xfId="0" applyFont="1" applyFill="1" applyBorder="1"/>
    <xf numFmtId="0" fontId="3" fillId="4" borderId="1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2" fillId="3" borderId="4" xfId="0" applyFont="1" applyFill="1" applyBorder="1"/>
    <xf numFmtId="0" fontId="0" fillId="4" borderId="0" xfId="0" applyFill="1" applyBorder="1"/>
    <xf numFmtId="0" fontId="4" fillId="3" borderId="1" xfId="0" applyFont="1" applyFill="1" applyBorder="1"/>
    <xf numFmtId="164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0" fontId="5" fillId="0" borderId="0" xfId="0" applyFont="1"/>
    <xf numFmtId="0" fontId="6" fillId="4" borderId="3" xfId="0" applyFont="1" applyFill="1" applyBorder="1"/>
    <xf numFmtId="0" fontId="6" fillId="4" borderId="4" xfId="0" applyFont="1" applyFill="1" applyBorder="1"/>
    <xf numFmtId="0" fontId="0" fillId="4" borderId="1" xfId="0" applyFill="1" applyBorder="1"/>
    <xf numFmtId="0" fontId="7" fillId="0" borderId="0" xfId="0" applyFont="1"/>
    <xf numFmtId="0" fontId="8" fillId="0" borderId="0" xfId="0" applyFont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5" borderId="0" xfId="0" applyFill="1"/>
    <xf numFmtId="0" fontId="2" fillId="3" borderId="0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zoomScaleNormal="100" workbookViewId="0"/>
  </sheetViews>
  <sheetFormatPr defaultRowHeight="12.75"/>
  <cols>
    <col min="1" max="1" width="23.140625" customWidth="1"/>
    <col min="2" max="2" width="14.7109375" customWidth="1"/>
    <col min="3" max="3" width="21.85546875" customWidth="1"/>
    <col min="4" max="4" width="11.5703125"/>
    <col min="5" max="5" width="21.140625" customWidth="1"/>
    <col min="6" max="8" width="11.5703125"/>
    <col min="9" max="9" width="14" customWidth="1"/>
    <col min="10" max="1025" width="11.5703125"/>
  </cols>
  <sheetData>
    <row r="1" spans="1:11" ht="15.75">
      <c r="A1" s="1" t="s">
        <v>0</v>
      </c>
      <c r="B1" s="32" t="s">
        <v>1</v>
      </c>
      <c r="C1" s="32"/>
      <c r="D1" s="32"/>
      <c r="E1" s="32"/>
      <c r="F1" s="32"/>
      <c r="G1" s="32"/>
      <c r="H1" s="32"/>
      <c r="I1" s="32"/>
    </row>
    <row r="2" spans="1:11" ht="15.75">
      <c r="A2" s="2" t="s">
        <v>2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t="s">
        <v>3</v>
      </c>
      <c r="K2" t="s">
        <v>4</v>
      </c>
    </row>
    <row r="3" spans="1:11" ht="15.75">
      <c r="A3" s="4" t="s">
        <v>5</v>
      </c>
      <c r="B3">
        <v>200</v>
      </c>
      <c r="C3">
        <v>100</v>
      </c>
      <c r="D3">
        <v>125</v>
      </c>
      <c r="E3">
        <v>250</v>
      </c>
      <c r="F3">
        <v>225</v>
      </c>
      <c r="G3">
        <v>400</v>
      </c>
      <c r="H3">
        <v>50</v>
      </c>
      <c r="I3">
        <v>75</v>
      </c>
      <c r="J3">
        <f t="shared" ref="J3:J14" si="0">SUM(B3:I3)</f>
        <v>1425</v>
      </c>
      <c r="K3">
        <f t="shared" ref="K3:K14" si="1">J3/3</f>
        <v>475</v>
      </c>
    </row>
    <row r="4" spans="1:11" ht="15.75">
      <c r="A4" s="4" t="s">
        <v>6</v>
      </c>
      <c r="B4">
        <v>150</v>
      </c>
      <c r="C4">
        <v>125</v>
      </c>
      <c r="D4">
        <v>100</v>
      </c>
      <c r="E4">
        <v>300</v>
      </c>
      <c r="F4">
        <v>200</v>
      </c>
      <c r="G4">
        <v>425</v>
      </c>
      <c r="H4">
        <v>75</v>
      </c>
      <c r="I4">
        <v>100</v>
      </c>
      <c r="J4">
        <f t="shared" si="0"/>
        <v>1475</v>
      </c>
      <c r="K4">
        <f t="shared" si="1"/>
        <v>491.66666666666669</v>
      </c>
    </row>
    <row r="5" spans="1:11" ht="15.75">
      <c r="A5" s="4" t="s">
        <v>7</v>
      </c>
      <c r="B5">
        <v>225</v>
      </c>
      <c r="C5">
        <v>150</v>
      </c>
      <c r="D5">
        <v>75</v>
      </c>
      <c r="E5">
        <v>250</v>
      </c>
      <c r="F5">
        <v>225</v>
      </c>
      <c r="G5">
        <v>375</v>
      </c>
      <c r="H5">
        <v>100</v>
      </c>
      <c r="I5">
        <v>125</v>
      </c>
      <c r="J5">
        <f t="shared" si="0"/>
        <v>1525</v>
      </c>
      <c r="K5">
        <f t="shared" si="1"/>
        <v>508.33333333333331</v>
      </c>
    </row>
    <row r="6" spans="1:11" ht="15.75">
      <c r="A6" s="4" t="s">
        <v>8</v>
      </c>
      <c r="B6">
        <v>250</v>
      </c>
      <c r="C6">
        <v>200</v>
      </c>
      <c r="D6">
        <v>100</v>
      </c>
      <c r="E6">
        <v>200</v>
      </c>
      <c r="F6">
        <v>200</v>
      </c>
      <c r="G6">
        <v>350</v>
      </c>
      <c r="H6">
        <v>125</v>
      </c>
      <c r="I6">
        <v>150</v>
      </c>
      <c r="J6">
        <f t="shared" si="0"/>
        <v>1575</v>
      </c>
      <c r="K6">
        <f t="shared" si="1"/>
        <v>525</v>
      </c>
    </row>
    <row r="7" spans="1:11" ht="15.75">
      <c r="A7" s="4" t="s">
        <v>9</v>
      </c>
      <c r="B7">
        <v>250</v>
      </c>
      <c r="C7">
        <v>175</v>
      </c>
      <c r="D7">
        <v>75</v>
      </c>
      <c r="E7">
        <v>200</v>
      </c>
      <c r="F7">
        <v>250</v>
      </c>
      <c r="G7">
        <v>300</v>
      </c>
      <c r="H7">
        <v>75</v>
      </c>
      <c r="I7">
        <v>125</v>
      </c>
      <c r="J7">
        <f t="shared" si="0"/>
        <v>1450</v>
      </c>
      <c r="K7">
        <f t="shared" si="1"/>
        <v>483.33333333333331</v>
      </c>
    </row>
    <row r="8" spans="1:11" ht="15.75">
      <c r="A8" s="4" t="s">
        <v>10</v>
      </c>
      <c r="B8">
        <v>180</v>
      </c>
      <c r="C8">
        <v>175</v>
      </c>
      <c r="D8">
        <v>100</v>
      </c>
      <c r="E8">
        <v>300</v>
      </c>
      <c r="F8">
        <v>175</v>
      </c>
      <c r="G8">
        <v>400</v>
      </c>
      <c r="H8">
        <v>50</v>
      </c>
      <c r="I8">
        <v>100</v>
      </c>
      <c r="J8">
        <f t="shared" si="0"/>
        <v>1480</v>
      </c>
      <c r="K8">
        <f t="shared" si="1"/>
        <v>493.33333333333331</v>
      </c>
    </row>
    <row r="9" spans="1:11" ht="15.75">
      <c r="A9" s="4" t="s">
        <v>11</v>
      </c>
      <c r="B9">
        <v>180</v>
      </c>
      <c r="C9">
        <v>200</v>
      </c>
      <c r="D9">
        <v>125</v>
      </c>
      <c r="E9">
        <v>250</v>
      </c>
      <c r="F9">
        <v>200</v>
      </c>
      <c r="G9">
        <v>250</v>
      </c>
      <c r="H9">
        <v>100</v>
      </c>
      <c r="I9">
        <v>125</v>
      </c>
      <c r="J9">
        <f t="shared" si="0"/>
        <v>1430</v>
      </c>
      <c r="K9">
        <f t="shared" si="1"/>
        <v>476.66666666666669</v>
      </c>
    </row>
    <row r="10" spans="1:11" ht="15.75">
      <c r="A10" s="4" t="s">
        <v>12</v>
      </c>
      <c r="B10">
        <v>200</v>
      </c>
      <c r="C10">
        <v>150</v>
      </c>
      <c r="D10">
        <v>200</v>
      </c>
      <c r="E10">
        <v>300</v>
      </c>
      <c r="F10">
        <v>150</v>
      </c>
      <c r="G10">
        <v>200</v>
      </c>
      <c r="H10">
        <v>150</v>
      </c>
      <c r="I10">
        <v>150</v>
      </c>
      <c r="J10">
        <f t="shared" si="0"/>
        <v>1500</v>
      </c>
      <c r="K10">
        <f t="shared" si="1"/>
        <v>500</v>
      </c>
    </row>
    <row r="11" spans="1:11" ht="15.75">
      <c r="A11" s="4" t="s">
        <v>13</v>
      </c>
      <c r="B11">
        <v>150</v>
      </c>
      <c r="C11">
        <v>100</v>
      </c>
      <c r="D11">
        <v>150</v>
      </c>
      <c r="E11">
        <v>350</v>
      </c>
      <c r="F11">
        <v>200</v>
      </c>
      <c r="G11">
        <v>225</v>
      </c>
      <c r="H11">
        <v>25</v>
      </c>
      <c r="I11">
        <v>100</v>
      </c>
      <c r="J11">
        <f t="shared" si="0"/>
        <v>1300</v>
      </c>
      <c r="K11">
        <f t="shared" si="1"/>
        <v>433.33333333333331</v>
      </c>
    </row>
    <row r="12" spans="1:11" ht="15.75">
      <c r="A12" s="4" t="s">
        <v>14</v>
      </c>
      <c r="B12">
        <v>150</v>
      </c>
      <c r="C12">
        <v>100</v>
      </c>
      <c r="D12">
        <v>100</v>
      </c>
      <c r="E12">
        <v>350</v>
      </c>
      <c r="F12">
        <v>250</v>
      </c>
      <c r="G12">
        <v>400</v>
      </c>
      <c r="H12">
        <v>50</v>
      </c>
      <c r="I12">
        <v>75</v>
      </c>
      <c r="J12">
        <f t="shared" si="0"/>
        <v>1475</v>
      </c>
      <c r="K12">
        <f t="shared" si="1"/>
        <v>491.66666666666669</v>
      </c>
    </row>
    <row r="13" spans="1:11" ht="15.75">
      <c r="A13" s="4" t="s">
        <v>15</v>
      </c>
      <c r="B13">
        <v>200</v>
      </c>
      <c r="C13">
        <v>75</v>
      </c>
      <c r="D13">
        <v>150</v>
      </c>
      <c r="E13">
        <v>400</v>
      </c>
      <c r="F13">
        <v>300</v>
      </c>
      <c r="G13">
        <v>500</v>
      </c>
      <c r="H13">
        <v>150</v>
      </c>
      <c r="I13">
        <v>100</v>
      </c>
      <c r="J13">
        <f t="shared" si="0"/>
        <v>1875</v>
      </c>
      <c r="K13">
        <f t="shared" si="1"/>
        <v>625</v>
      </c>
    </row>
    <row r="14" spans="1:11" ht="15.75">
      <c r="A14" s="4" t="s">
        <v>16</v>
      </c>
      <c r="B14">
        <v>300</v>
      </c>
      <c r="C14">
        <v>200</v>
      </c>
      <c r="D14">
        <v>175</v>
      </c>
      <c r="E14">
        <v>450</v>
      </c>
      <c r="F14">
        <v>400</v>
      </c>
      <c r="G14">
        <v>475</v>
      </c>
      <c r="H14">
        <v>150</v>
      </c>
      <c r="I14">
        <v>150</v>
      </c>
      <c r="J14">
        <f t="shared" si="0"/>
        <v>2300</v>
      </c>
      <c r="K14">
        <f t="shared" si="1"/>
        <v>766.66666666666663</v>
      </c>
    </row>
    <row r="16" spans="1:11" ht="15.75">
      <c r="A16" s="5" t="s">
        <v>17</v>
      </c>
      <c r="B16" s="6"/>
      <c r="C16" s="6"/>
      <c r="D16" s="6"/>
      <c r="E16" s="6"/>
      <c r="F16" s="6"/>
      <c r="G16" s="6"/>
      <c r="H16" s="6"/>
      <c r="I16" s="6"/>
    </row>
    <row r="17" spans="1:9" ht="15.75">
      <c r="A17" s="7"/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  <c r="H17" s="3">
        <v>7</v>
      </c>
      <c r="I17" s="3">
        <v>8</v>
      </c>
    </row>
    <row r="18" spans="1:9" ht="15.75">
      <c r="A18" s="4">
        <v>1</v>
      </c>
      <c r="B18">
        <v>503</v>
      </c>
      <c r="C18">
        <v>477</v>
      </c>
      <c r="D18">
        <v>293</v>
      </c>
      <c r="E18">
        <v>235</v>
      </c>
      <c r="F18">
        <v>174</v>
      </c>
      <c r="G18">
        <v>157</v>
      </c>
      <c r="H18">
        <v>168</v>
      </c>
      <c r="I18">
        <v>117</v>
      </c>
    </row>
    <row r="19" spans="1:9" ht="15.75">
      <c r="A19" s="4">
        <v>2</v>
      </c>
      <c r="B19">
        <v>360</v>
      </c>
      <c r="C19">
        <v>499</v>
      </c>
      <c r="D19">
        <v>286</v>
      </c>
      <c r="E19">
        <v>88</v>
      </c>
      <c r="F19">
        <v>225</v>
      </c>
      <c r="G19">
        <v>12</v>
      </c>
      <c r="H19">
        <v>190</v>
      </c>
      <c r="I19">
        <v>127</v>
      </c>
    </row>
    <row r="20" spans="1:9" ht="15.75">
      <c r="A20" s="4">
        <v>3</v>
      </c>
      <c r="B20">
        <v>203</v>
      </c>
      <c r="C20">
        <v>327</v>
      </c>
      <c r="D20">
        <v>293</v>
      </c>
      <c r="E20">
        <v>106</v>
      </c>
      <c r="F20">
        <v>385</v>
      </c>
      <c r="G20">
        <v>169</v>
      </c>
      <c r="H20">
        <v>349</v>
      </c>
      <c r="I20">
        <v>286</v>
      </c>
    </row>
    <row r="23" spans="1:9" ht="12.75" customHeight="1">
      <c r="A23" s="33" t="s">
        <v>18</v>
      </c>
      <c r="B23" s="6"/>
      <c r="C23" s="6"/>
      <c r="D23" s="6"/>
      <c r="E23" s="6"/>
      <c r="F23" s="6"/>
      <c r="G23" s="6"/>
      <c r="H23" s="6"/>
      <c r="I23" s="6"/>
    </row>
    <row r="24" spans="1:9" ht="15.75">
      <c r="A24" s="33"/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</row>
    <row r="25" spans="1:9" ht="15.75">
      <c r="A25" s="4">
        <v>1</v>
      </c>
      <c r="B25" s="8">
        <f t="shared" ref="B25:I27" si="2">B18/7.5</f>
        <v>67.066666666666663</v>
      </c>
      <c r="C25" s="8">
        <f t="shared" si="2"/>
        <v>63.6</v>
      </c>
      <c r="D25" s="8">
        <f t="shared" si="2"/>
        <v>39.06666666666667</v>
      </c>
      <c r="E25" s="8">
        <f t="shared" si="2"/>
        <v>31.333333333333332</v>
      </c>
      <c r="F25" s="8">
        <f t="shared" si="2"/>
        <v>23.2</v>
      </c>
      <c r="G25" s="8">
        <f t="shared" si="2"/>
        <v>20.933333333333334</v>
      </c>
      <c r="H25" s="8">
        <f t="shared" si="2"/>
        <v>22.4</v>
      </c>
      <c r="I25" s="8">
        <f t="shared" si="2"/>
        <v>15.6</v>
      </c>
    </row>
    <row r="26" spans="1:9" ht="15.75">
      <c r="A26" s="4">
        <v>2</v>
      </c>
      <c r="B26" s="8">
        <f t="shared" si="2"/>
        <v>48</v>
      </c>
      <c r="C26" s="8">
        <f t="shared" si="2"/>
        <v>66.533333333333331</v>
      </c>
      <c r="D26" s="8">
        <f t="shared" si="2"/>
        <v>38.133333333333333</v>
      </c>
      <c r="E26" s="8">
        <f t="shared" si="2"/>
        <v>11.733333333333333</v>
      </c>
      <c r="F26" s="8">
        <f t="shared" si="2"/>
        <v>30</v>
      </c>
      <c r="G26" s="8">
        <f t="shared" si="2"/>
        <v>1.6</v>
      </c>
      <c r="H26" s="8">
        <f t="shared" si="2"/>
        <v>25.333333333333332</v>
      </c>
      <c r="I26" s="8">
        <f t="shared" si="2"/>
        <v>16.933333333333334</v>
      </c>
    </row>
    <row r="27" spans="1:9" ht="15.75">
      <c r="A27" s="4">
        <v>3</v>
      </c>
      <c r="B27" s="8">
        <f t="shared" si="2"/>
        <v>27.066666666666666</v>
      </c>
      <c r="C27" s="8">
        <f t="shared" si="2"/>
        <v>43.6</v>
      </c>
      <c r="D27" s="8">
        <f t="shared" si="2"/>
        <v>39.06666666666667</v>
      </c>
      <c r="E27" s="8">
        <f t="shared" si="2"/>
        <v>14.133333333333333</v>
      </c>
      <c r="F27" s="8">
        <f t="shared" si="2"/>
        <v>51.333333333333336</v>
      </c>
      <c r="G27" s="8">
        <f t="shared" si="2"/>
        <v>22.533333333333335</v>
      </c>
      <c r="H27" s="8">
        <f t="shared" si="2"/>
        <v>46.533333333333331</v>
      </c>
      <c r="I27" s="8">
        <f t="shared" si="2"/>
        <v>38.133333333333333</v>
      </c>
    </row>
    <row r="30" spans="1:9" ht="12.75" customHeight="1">
      <c r="A30" s="33" t="s">
        <v>19</v>
      </c>
      <c r="B30" s="6"/>
      <c r="C30" s="6"/>
      <c r="D30" s="6"/>
      <c r="E30" s="6"/>
      <c r="F30" s="6"/>
      <c r="G30" s="6"/>
      <c r="H30" s="6"/>
      <c r="I30" s="6"/>
    </row>
    <row r="31" spans="1:9" ht="15.75">
      <c r="A31" s="33"/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</row>
    <row r="32" spans="1:9" ht="15.75">
      <c r="A32" s="4">
        <v>1</v>
      </c>
      <c r="B32" s="9">
        <f t="shared" ref="B32:I34" si="3">B25*4</f>
        <v>268.26666666666665</v>
      </c>
      <c r="C32" s="9">
        <f t="shared" si="3"/>
        <v>254.4</v>
      </c>
      <c r="D32" s="9">
        <f t="shared" si="3"/>
        <v>156.26666666666668</v>
      </c>
      <c r="E32" s="9">
        <f t="shared" si="3"/>
        <v>125.33333333333333</v>
      </c>
      <c r="F32" s="9">
        <f t="shared" si="3"/>
        <v>92.8</v>
      </c>
      <c r="G32" s="9">
        <f t="shared" si="3"/>
        <v>83.733333333333334</v>
      </c>
      <c r="H32" s="9">
        <f t="shared" si="3"/>
        <v>89.6</v>
      </c>
      <c r="I32" s="9">
        <f t="shared" si="3"/>
        <v>62.4</v>
      </c>
    </row>
    <row r="33" spans="1:9" ht="15.75">
      <c r="A33" s="4">
        <v>2</v>
      </c>
      <c r="B33" s="9">
        <f t="shared" si="3"/>
        <v>192</v>
      </c>
      <c r="C33" s="9">
        <f t="shared" si="3"/>
        <v>266.13333333333333</v>
      </c>
      <c r="D33" s="9">
        <f t="shared" si="3"/>
        <v>152.53333333333333</v>
      </c>
      <c r="E33" s="9">
        <f t="shared" si="3"/>
        <v>46.93333333333333</v>
      </c>
      <c r="F33" s="9">
        <f t="shared" si="3"/>
        <v>120</v>
      </c>
      <c r="G33" s="9">
        <f t="shared" si="3"/>
        <v>6.4</v>
      </c>
      <c r="H33" s="9">
        <f t="shared" si="3"/>
        <v>101.33333333333333</v>
      </c>
      <c r="I33" s="9">
        <f t="shared" si="3"/>
        <v>67.733333333333334</v>
      </c>
    </row>
    <row r="34" spans="1:9" ht="15.75">
      <c r="A34" s="4">
        <v>3</v>
      </c>
      <c r="B34" s="9">
        <f t="shared" si="3"/>
        <v>108.26666666666667</v>
      </c>
      <c r="C34" s="9">
        <f t="shared" si="3"/>
        <v>174.4</v>
      </c>
      <c r="D34" s="9">
        <f t="shared" si="3"/>
        <v>156.26666666666668</v>
      </c>
      <c r="E34" s="9">
        <f t="shared" si="3"/>
        <v>56.533333333333331</v>
      </c>
      <c r="F34" s="9">
        <f t="shared" si="3"/>
        <v>205.33333333333334</v>
      </c>
      <c r="G34" s="9">
        <f t="shared" si="3"/>
        <v>90.13333333333334</v>
      </c>
      <c r="H34" s="9">
        <f t="shared" si="3"/>
        <v>186.13333333333333</v>
      </c>
      <c r="I34" s="9">
        <f t="shared" si="3"/>
        <v>152.53333333333333</v>
      </c>
    </row>
    <row r="37" spans="1:9" ht="12.75" customHeight="1">
      <c r="A37" s="33" t="s">
        <v>20</v>
      </c>
      <c r="B37" s="6"/>
      <c r="C37" s="6"/>
      <c r="D37" s="6"/>
      <c r="E37" s="6"/>
      <c r="F37" s="6"/>
      <c r="G37" s="6"/>
      <c r="H37" s="6"/>
      <c r="I37" s="6"/>
    </row>
    <row r="38" spans="1:9" ht="15.75">
      <c r="A38" s="33"/>
      <c r="B38" s="3">
        <v>1</v>
      </c>
      <c r="C38" s="3">
        <v>2</v>
      </c>
      <c r="D38" s="3">
        <v>3</v>
      </c>
      <c r="E38" s="3">
        <v>4</v>
      </c>
      <c r="F38" s="3">
        <v>5</v>
      </c>
      <c r="G38" s="3">
        <v>6</v>
      </c>
      <c r="H38" s="3">
        <v>7</v>
      </c>
      <c r="I38" s="3">
        <v>8</v>
      </c>
    </row>
    <row r="39" spans="1:9" ht="15.75">
      <c r="A39" s="4">
        <v>1</v>
      </c>
      <c r="B39" s="10">
        <f t="shared" ref="B39:I41" si="4">B32/250</f>
        <v>1.0730666666666666</v>
      </c>
      <c r="C39" s="10">
        <f t="shared" si="4"/>
        <v>1.0176000000000001</v>
      </c>
      <c r="D39" s="10">
        <f t="shared" si="4"/>
        <v>0.62506666666666677</v>
      </c>
      <c r="E39" s="10">
        <f t="shared" si="4"/>
        <v>0.5013333333333333</v>
      </c>
      <c r="F39" s="10">
        <f t="shared" si="4"/>
        <v>0.37119999999999997</v>
      </c>
      <c r="G39" s="10">
        <f t="shared" si="4"/>
        <v>0.33493333333333336</v>
      </c>
      <c r="H39" s="10">
        <f t="shared" si="4"/>
        <v>0.3584</v>
      </c>
      <c r="I39" s="10">
        <f t="shared" si="4"/>
        <v>0.24959999999999999</v>
      </c>
    </row>
    <row r="40" spans="1:9" ht="15.75">
      <c r="A40" s="4">
        <v>2</v>
      </c>
      <c r="B40" s="10">
        <f t="shared" si="4"/>
        <v>0.76800000000000002</v>
      </c>
      <c r="C40" s="10">
        <f t="shared" si="4"/>
        <v>1.0645333333333333</v>
      </c>
      <c r="D40" s="10">
        <f t="shared" si="4"/>
        <v>0.61013333333333331</v>
      </c>
      <c r="E40" s="10">
        <f t="shared" si="4"/>
        <v>0.18773333333333331</v>
      </c>
      <c r="F40" s="10">
        <f t="shared" si="4"/>
        <v>0.48</v>
      </c>
      <c r="G40" s="10">
        <f t="shared" si="4"/>
        <v>2.5600000000000001E-2</v>
      </c>
      <c r="H40" s="10">
        <f t="shared" si="4"/>
        <v>0.40533333333333332</v>
      </c>
      <c r="I40" s="10">
        <f t="shared" si="4"/>
        <v>0.27093333333333336</v>
      </c>
    </row>
    <row r="41" spans="1:9" ht="15.75">
      <c r="A41" s="4">
        <v>3</v>
      </c>
      <c r="B41" s="10">
        <f t="shared" si="4"/>
        <v>0.43306666666666666</v>
      </c>
      <c r="C41" s="10">
        <f t="shared" si="4"/>
        <v>0.6976</v>
      </c>
      <c r="D41" s="10">
        <f t="shared" si="4"/>
        <v>0.62506666666666677</v>
      </c>
      <c r="E41" s="10">
        <f t="shared" si="4"/>
        <v>0.22613333333333333</v>
      </c>
      <c r="F41" s="10">
        <f t="shared" si="4"/>
        <v>0.82133333333333336</v>
      </c>
      <c r="G41" s="10">
        <f t="shared" si="4"/>
        <v>0.36053333333333337</v>
      </c>
      <c r="H41" s="10">
        <f t="shared" si="4"/>
        <v>0.74453333333333327</v>
      </c>
      <c r="I41" s="10">
        <f t="shared" si="4"/>
        <v>0.61013333333333331</v>
      </c>
    </row>
    <row r="42" spans="1:9" ht="15.75">
      <c r="A42" s="11" t="s">
        <v>21</v>
      </c>
    </row>
    <row r="44" spans="1:9" ht="15.75">
      <c r="A44" s="34" t="s">
        <v>22</v>
      </c>
      <c r="B44" s="34"/>
      <c r="C44" s="34"/>
      <c r="D44" s="34"/>
      <c r="E44" s="34"/>
      <c r="F44" s="34"/>
    </row>
    <row r="46" spans="1:9" ht="15.75">
      <c r="A46" s="1" t="s">
        <v>23</v>
      </c>
      <c r="B46" s="3" t="s">
        <v>24</v>
      </c>
      <c r="C46" s="3" t="s">
        <v>25</v>
      </c>
      <c r="D46" s="3" t="s">
        <v>26</v>
      </c>
      <c r="E46" s="3"/>
      <c r="F46" s="3" t="s">
        <v>27</v>
      </c>
    </row>
    <row r="47" spans="1:9" ht="15.75">
      <c r="A47" s="4" t="s">
        <v>28</v>
      </c>
      <c r="B47">
        <v>6</v>
      </c>
      <c r="C47">
        <v>200</v>
      </c>
      <c r="D47">
        <v>8.0000000000000002E-3</v>
      </c>
      <c r="F47">
        <v>0.15</v>
      </c>
    </row>
    <row r="48" spans="1:9" ht="15.75">
      <c r="A48" s="4" t="s">
        <v>29</v>
      </c>
      <c r="B48">
        <v>2</v>
      </c>
      <c r="C48">
        <v>255</v>
      </c>
      <c r="D48">
        <v>0.01</v>
      </c>
    </row>
    <row r="49" spans="1:6" ht="15.75">
      <c r="A49" s="4" t="s">
        <v>30</v>
      </c>
      <c r="B49">
        <v>1</v>
      </c>
      <c r="C49">
        <v>275</v>
      </c>
      <c r="D49">
        <v>1.4E-2</v>
      </c>
    </row>
    <row r="50" spans="1:6" ht="15.75">
      <c r="A50" t="s">
        <v>3</v>
      </c>
      <c r="B50" s="12">
        <f>SUM(B47:B49)</f>
        <v>9</v>
      </c>
      <c r="C50" s="12">
        <f>SUM(C47:C49)</f>
        <v>730</v>
      </c>
      <c r="D50" s="12">
        <f>(B47*D47+B48*D48+B49*D49)/B50</f>
        <v>9.1111111111111115E-3</v>
      </c>
      <c r="E50" s="12"/>
    </row>
    <row r="51" spans="1:6" ht="15.75">
      <c r="A51" s="1" t="s">
        <v>31</v>
      </c>
      <c r="B51" s="3" t="s">
        <v>24</v>
      </c>
      <c r="C51" s="3" t="s">
        <v>25</v>
      </c>
      <c r="D51" s="13" t="s">
        <v>26</v>
      </c>
      <c r="E51" s="13"/>
      <c r="F51" s="3" t="s">
        <v>27</v>
      </c>
    </row>
    <row r="52" spans="1:6" ht="15.75">
      <c r="A52" s="4" t="s">
        <v>28</v>
      </c>
      <c r="B52">
        <v>5</v>
      </c>
      <c r="C52">
        <v>210</v>
      </c>
      <c r="D52">
        <v>5.0000000000000001E-3</v>
      </c>
      <c r="F52">
        <v>0.18</v>
      </c>
    </row>
    <row r="53" spans="1:6" ht="15.75">
      <c r="A53" s="4" t="s">
        <v>29</v>
      </c>
      <c r="B53">
        <v>2</v>
      </c>
      <c r="C53">
        <v>255</v>
      </c>
      <c r="D53">
        <v>0.01</v>
      </c>
    </row>
    <row r="54" spans="1:6" ht="15.75">
      <c r="A54" s="4" t="s">
        <v>30</v>
      </c>
      <c r="B54">
        <v>1</v>
      </c>
      <c r="C54">
        <v>275</v>
      </c>
      <c r="D54">
        <v>1.4E-2</v>
      </c>
    </row>
    <row r="55" spans="1:6" ht="15.75">
      <c r="A55" t="s">
        <v>3</v>
      </c>
      <c r="B55" s="12">
        <f>SUM(B52:B54)</f>
        <v>8</v>
      </c>
      <c r="C55" s="12">
        <f>SUM(C52:C54)</f>
        <v>740</v>
      </c>
      <c r="D55" s="12">
        <f>(B52*D52+B53*D53+B54*D54)/B55</f>
        <v>7.3749999999999996E-3</v>
      </c>
      <c r="E55" s="12"/>
    </row>
    <row r="56" spans="1:6" ht="15.75">
      <c r="A56" s="1" t="s">
        <v>32</v>
      </c>
      <c r="B56" s="3" t="s">
        <v>24</v>
      </c>
      <c r="C56" s="3" t="s">
        <v>25</v>
      </c>
      <c r="D56" s="3" t="s">
        <v>26</v>
      </c>
      <c r="E56" s="3"/>
      <c r="F56" s="3" t="s">
        <v>27</v>
      </c>
    </row>
    <row r="57" spans="1:6" ht="15.75">
      <c r="A57" s="14" t="s">
        <v>28</v>
      </c>
      <c r="B57">
        <v>4</v>
      </c>
      <c r="C57">
        <v>220</v>
      </c>
      <c r="D57">
        <v>8.9999999999999993E-3</v>
      </c>
      <c r="F57">
        <v>0.09</v>
      </c>
    </row>
    <row r="58" spans="1:6" ht="15.75">
      <c r="A58" s="14" t="s">
        <v>29</v>
      </c>
      <c r="B58">
        <v>3</v>
      </c>
      <c r="C58">
        <v>235</v>
      </c>
      <c r="D58">
        <v>0.01</v>
      </c>
    </row>
    <row r="59" spans="1:6" ht="15.75">
      <c r="A59" s="14" t="s">
        <v>30</v>
      </c>
      <c r="B59">
        <v>0.5</v>
      </c>
      <c r="C59">
        <v>300</v>
      </c>
      <c r="D59">
        <v>1.4999999999999999E-2</v>
      </c>
    </row>
    <row r="60" spans="1:6" ht="15.75">
      <c r="A60" t="s">
        <v>3</v>
      </c>
      <c r="B60" s="12">
        <f>SUM(B57:B59)</f>
        <v>7.5</v>
      </c>
      <c r="C60" s="12">
        <f>SUM(C57:C59)</f>
        <v>755</v>
      </c>
      <c r="D60" s="12">
        <f>(B57*D57+B58*D58+B59*D59)/B60</f>
        <v>9.8000000000000014E-3</v>
      </c>
    </row>
    <row r="61" spans="1:6" ht="15.75">
      <c r="A61" s="31" t="s">
        <v>33</v>
      </c>
      <c r="B61" s="31"/>
      <c r="C61" s="31"/>
      <c r="D61" s="31"/>
    </row>
    <row r="62" spans="1:6" ht="15.75">
      <c r="A62" s="11"/>
    </row>
    <row r="63" spans="1:6" ht="15.75">
      <c r="A63" s="15"/>
      <c r="B63" s="13" t="s">
        <v>24</v>
      </c>
      <c r="C63" s="13" t="s">
        <v>34</v>
      </c>
      <c r="D63" s="13" t="s">
        <v>26</v>
      </c>
    </row>
    <row r="64" spans="1:6" ht="15.75">
      <c r="A64" s="4" t="s">
        <v>35</v>
      </c>
      <c r="B64">
        <v>8</v>
      </c>
      <c r="C64">
        <v>300</v>
      </c>
      <c r="D64">
        <v>0.01</v>
      </c>
    </row>
    <row r="66" spans="1:6" ht="15.75">
      <c r="A66" s="1" t="s">
        <v>23</v>
      </c>
      <c r="B66" s="3" t="s">
        <v>24</v>
      </c>
      <c r="C66" s="3" t="s">
        <v>25</v>
      </c>
      <c r="D66" s="3" t="s">
        <v>26</v>
      </c>
      <c r="E66" s="3"/>
      <c r="F66" s="3" t="s">
        <v>27</v>
      </c>
    </row>
    <row r="67" spans="1:6" ht="15.75">
      <c r="A67" s="4" t="s">
        <v>28</v>
      </c>
      <c r="B67">
        <v>6</v>
      </c>
      <c r="C67">
        <v>200</v>
      </c>
      <c r="D67">
        <v>8.0000000000000002E-3</v>
      </c>
      <c r="F67">
        <f>C70*F47/C50</f>
        <v>0.16438356164383561</v>
      </c>
    </row>
    <row r="68" spans="1:6" ht="15.75">
      <c r="A68" s="4" t="s">
        <v>29</v>
      </c>
      <c r="B68">
        <f t="array" ref="B68:D68">$B$64:$D$64</f>
        <v>8</v>
      </c>
      <c r="C68">
        <v>300</v>
      </c>
      <c r="D68">
        <v>0.01</v>
      </c>
    </row>
    <row r="69" spans="1:6" ht="15.75">
      <c r="A69" s="4" t="s">
        <v>30</v>
      </c>
      <c r="B69">
        <f t="array" ref="B69:D69">$B$64:$D$64</f>
        <v>8</v>
      </c>
      <c r="C69">
        <v>300</v>
      </c>
      <c r="D69">
        <v>0.01</v>
      </c>
    </row>
    <row r="70" spans="1:6" ht="15.75">
      <c r="A70" t="s">
        <v>3</v>
      </c>
      <c r="B70" s="12">
        <f>SUM(B67:B69)</f>
        <v>22</v>
      </c>
      <c r="C70" s="12">
        <f>SUM(C67:C69)</f>
        <v>800</v>
      </c>
      <c r="D70" s="12">
        <f>(B67*D67+B68*D68+B69*D69)/B70</f>
        <v>9.4545454545454551E-3</v>
      </c>
      <c r="E70" s="12"/>
    </row>
    <row r="71" spans="1:6" ht="15.75">
      <c r="A71" s="1" t="s">
        <v>31</v>
      </c>
      <c r="B71" s="3" t="s">
        <v>24</v>
      </c>
      <c r="C71" s="3" t="s">
        <v>25</v>
      </c>
      <c r="D71" s="13" t="s">
        <v>26</v>
      </c>
      <c r="E71" s="13"/>
      <c r="F71" s="3" t="s">
        <v>27</v>
      </c>
    </row>
    <row r="72" spans="1:6" ht="15.75">
      <c r="A72" s="4" t="s">
        <v>28</v>
      </c>
      <c r="B72">
        <v>5</v>
      </c>
      <c r="C72">
        <v>210</v>
      </c>
      <c r="D72">
        <v>5.0000000000000001E-3</v>
      </c>
      <c r="F72">
        <f>C75*F52/C55</f>
        <v>0.19702702702702701</v>
      </c>
    </row>
    <row r="73" spans="1:6" ht="15.75">
      <c r="A73" s="4" t="s">
        <v>29</v>
      </c>
      <c r="B73">
        <f t="array" ref="B73:D73">$B$64:$D$64</f>
        <v>8</v>
      </c>
      <c r="C73">
        <v>300</v>
      </c>
      <c r="D73">
        <v>0.01</v>
      </c>
    </row>
    <row r="74" spans="1:6" ht="15.75">
      <c r="A74" s="4" t="s">
        <v>30</v>
      </c>
      <c r="B74">
        <f t="array" ref="B74:D74">$B$64:$D$64</f>
        <v>8</v>
      </c>
      <c r="C74">
        <v>300</v>
      </c>
      <c r="D74">
        <v>0.01</v>
      </c>
    </row>
    <row r="75" spans="1:6" ht="15.75">
      <c r="A75" t="s">
        <v>3</v>
      </c>
      <c r="B75" s="12">
        <f>SUM(B72:B74)</f>
        <v>21</v>
      </c>
      <c r="C75" s="12">
        <f>SUM(C72:C74)</f>
        <v>810</v>
      </c>
      <c r="D75" s="12">
        <f>(B72*D72+B73*D73+B74*D74)/B75</f>
        <v>8.8095238095238088E-3</v>
      </c>
      <c r="E75" s="12"/>
    </row>
    <row r="76" spans="1:6" ht="15.75">
      <c r="A76" s="1" t="s">
        <v>32</v>
      </c>
      <c r="B76" s="3" t="s">
        <v>24</v>
      </c>
      <c r="C76" s="3" t="s">
        <v>25</v>
      </c>
      <c r="D76" s="3" t="s">
        <v>26</v>
      </c>
      <c r="E76" s="3"/>
      <c r="F76" s="3" t="s">
        <v>27</v>
      </c>
    </row>
    <row r="77" spans="1:6" ht="15.75">
      <c r="A77" s="14" t="s">
        <v>28</v>
      </c>
      <c r="B77">
        <v>4</v>
      </c>
      <c r="C77">
        <v>220</v>
      </c>
      <c r="D77">
        <v>8.9999999999999993E-3</v>
      </c>
      <c r="F77">
        <f>C80*F57/C60</f>
        <v>9.7748344370860926E-2</v>
      </c>
    </row>
    <row r="78" spans="1:6" ht="15.75">
      <c r="A78" s="14" t="s">
        <v>29</v>
      </c>
      <c r="B78">
        <f t="array" ref="B78:D78">$B$64:$D$64</f>
        <v>8</v>
      </c>
      <c r="C78">
        <v>300</v>
      </c>
      <c r="D78">
        <v>0.01</v>
      </c>
    </row>
    <row r="79" spans="1:6" ht="15.75">
      <c r="A79" s="14" t="s">
        <v>30</v>
      </c>
      <c r="B79">
        <f t="array" ref="B79:D79">$B$64:$D$64</f>
        <v>8</v>
      </c>
      <c r="C79">
        <v>300</v>
      </c>
      <c r="D79">
        <v>0.01</v>
      </c>
    </row>
    <row r="80" spans="1:6" ht="15.75">
      <c r="A80" t="s">
        <v>3</v>
      </c>
      <c r="B80" s="12">
        <f>SUM(B77:B79)</f>
        <v>20</v>
      </c>
      <c r="C80" s="12">
        <f>SUM(C77:C79)</f>
        <v>820</v>
      </c>
      <c r="D80" s="12">
        <f>(B77*D77+B78*D78+B79*D79)/B80</f>
        <v>9.7999999999999997E-3</v>
      </c>
    </row>
    <row r="81" spans="1:7">
      <c r="B81" t="s">
        <v>36</v>
      </c>
      <c r="C81" t="s">
        <v>37</v>
      </c>
      <c r="F81" t="s">
        <v>36</v>
      </c>
      <c r="G81" t="s">
        <v>37</v>
      </c>
    </row>
    <row r="82" spans="1:7">
      <c r="A82" t="s">
        <v>58</v>
      </c>
      <c r="B82">
        <v>1</v>
      </c>
      <c r="C82">
        <v>2</v>
      </c>
      <c r="E82" t="s">
        <v>38</v>
      </c>
      <c r="F82">
        <v>1</v>
      </c>
      <c r="G82">
        <v>2</v>
      </c>
    </row>
    <row r="83" spans="1:7">
      <c r="A83">
        <v>1</v>
      </c>
      <c r="B83">
        <f>F47/B50</f>
        <v>1.6666666666666666E-2</v>
      </c>
      <c r="C83">
        <f>F67/B70</f>
        <v>7.4719800747198003E-3</v>
      </c>
      <c r="E83">
        <v>1</v>
      </c>
      <c r="F83">
        <f>D50</f>
        <v>9.1111111111111115E-3</v>
      </c>
      <c r="G83">
        <f>D70</f>
        <v>9.4545454545454551E-3</v>
      </c>
    </row>
    <row r="84" spans="1:7">
      <c r="A84">
        <v>2</v>
      </c>
      <c r="B84">
        <f>F52/B55</f>
        <v>2.2499999999999999E-2</v>
      </c>
      <c r="C84">
        <f>F72/B75</f>
        <v>9.3822393822393813E-3</v>
      </c>
      <c r="E84">
        <v>2</v>
      </c>
      <c r="F84">
        <f>D55</f>
        <v>7.3749999999999996E-3</v>
      </c>
      <c r="G84">
        <f>D75</f>
        <v>8.8095238095238088E-3</v>
      </c>
    </row>
    <row r="85" spans="1:7">
      <c r="A85">
        <v>3</v>
      </c>
      <c r="B85">
        <f>F57/B60</f>
        <v>1.2E-2</v>
      </c>
      <c r="C85">
        <f>F77/B80</f>
        <v>4.8874172185430463E-3</v>
      </c>
      <c r="E85">
        <v>3</v>
      </c>
      <c r="F85">
        <f>D60</f>
        <v>9.8000000000000014E-3</v>
      </c>
      <c r="G85">
        <f>D80</f>
        <v>9.7999999999999997E-3</v>
      </c>
    </row>
    <row r="87" spans="1:7">
      <c r="B87" t="s">
        <v>36</v>
      </c>
      <c r="C87" t="s">
        <v>37</v>
      </c>
      <c r="F87" t="s">
        <v>36</v>
      </c>
      <c r="G87" t="s">
        <v>37</v>
      </c>
    </row>
    <row r="88" spans="1:7">
      <c r="A88" t="s">
        <v>39</v>
      </c>
      <c r="B88">
        <v>1</v>
      </c>
      <c r="C88">
        <v>2</v>
      </c>
      <c r="E88" t="s">
        <v>40</v>
      </c>
      <c r="F88">
        <v>1</v>
      </c>
      <c r="G88">
        <v>2</v>
      </c>
    </row>
    <row r="89" spans="1:7">
      <c r="A89">
        <v>1</v>
      </c>
      <c r="B89">
        <f>B50</f>
        <v>9</v>
      </c>
      <c r="C89">
        <f>B70</f>
        <v>22</v>
      </c>
      <c r="E89">
        <v>1</v>
      </c>
      <c r="F89">
        <f t="shared" ref="F89:G91" si="5">B89*160</f>
        <v>1440</v>
      </c>
      <c r="G89">
        <f t="shared" si="5"/>
        <v>3520</v>
      </c>
    </row>
    <row r="90" spans="1:7">
      <c r="A90">
        <v>2</v>
      </c>
      <c r="B90">
        <f>B55</f>
        <v>8</v>
      </c>
      <c r="C90">
        <f>B75</f>
        <v>21</v>
      </c>
      <c r="E90">
        <v>2</v>
      </c>
      <c r="F90">
        <f t="shared" si="5"/>
        <v>1280</v>
      </c>
      <c r="G90">
        <f t="shared" si="5"/>
        <v>3360</v>
      </c>
    </row>
    <row r="91" spans="1:7">
      <c r="A91">
        <v>3</v>
      </c>
      <c r="B91">
        <f>B60</f>
        <v>7.5</v>
      </c>
      <c r="C91">
        <f>B80</f>
        <v>20</v>
      </c>
      <c r="E91">
        <v>3</v>
      </c>
      <c r="F91">
        <f t="shared" si="5"/>
        <v>1200</v>
      </c>
      <c r="G91">
        <f t="shared" si="5"/>
        <v>3200</v>
      </c>
    </row>
  </sheetData>
  <mergeCells count="6">
    <mergeCell ref="A61:D61"/>
    <mergeCell ref="B1:I1"/>
    <mergeCell ref="A23:A24"/>
    <mergeCell ref="A30:A31"/>
    <mergeCell ref="A37:A38"/>
    <mergeCell ref="A44:F44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B19" sqref="B19"/>
    </sheetView>
  </sheetViews>
  <sheetFormatPr defaultRowHeight="12.75"/>
  <cols>
    <col min="1" max="1025" width="11.5703125"/>
  </cols>
  <sheetData>
    <row r="1" spans="1:14">
      <c r="A1" s="16" t="s">
        <v>41</v>
      </c>
    </row>
    <row r="2" spans="1:14">
      <c r="A2" t="s">
        <v>42</v>
      </c>
    </row>
    <row r="3" spans="1:14">
      <c r="A3" t="s">
        <v>43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 t="s">
        <v>3</v>
      </c>
      <c r="L3" t="s">
        <v>55</v>
      </c>
      <c r="N3" t="s">
        <v>56</v>
      </c>
    </row>
    <row r="4" spans="1:14">
      <c r="A4">
        <v>1</v>
      </c>
      <c r="B4" s="19">
        <v>0</v>
      </c>
      <c r="C4" s="20">
        <v>0</v>
      </c>
      <c r="D4" s="20">
        <v>124.9999999999992</v>
      </c>
      <c r="E4" s="20">
        <v>0</v>
      </c>
      <c r="F4" s="20">
        <v>225.00000000000009</v>
      </c>
      <c r="G4" s="20">
        <v>0</v>
      </c>
      <c r="H4" s="20">
        <v>49.999999999999993</v>
      </c>
      <c r="I4" s="21">
        <v>75.000000000000014</v>
      </c>
      <c r="J4">
        <f>SUM(B4:I4)</f>
        <v>474.99999999999932</v>
      </c>
      <c r="K4" t="s">
        <v>44</v>
      </c>
      <c r="L4">
        <f t="array" ref="L4:L6">Data_Source!$F$89:$F$91*(1-Results!$B$4:$B$6)+Data_Source!$G$89:$G$91*Results!$B$4:$B$6</f>
        <v>1440</v>
      </c>
      <c r="M4" t="s">
        <v>45</v>
      </c>
      <c r="N4">
        <f>$L$7/3</f>
        <v>475</v>
      </c>
    </row>
    <row r="5" spans="1:14">
      <c r="A5">
        <v>2</v>
      </c>
      <c r="B5" s="22">
        <v>0</v>
      </c>
      <c r="C5" s="18">
        <v>0</v>
      </c>
      <c r="D5" s="18">
        <v>0</v>
      </c>
      <c r="E5" s="18">
        <v>74.999999963534066</v>
      </c>
      <c r="F5" s="18">
        <v>0</v>
      </c>
      <c r="G5" s="18">
        <v>400.0000000327903</v>
      </c>
      <c r="H5" s="18">
        <v>0</v>
      </c>
      <c r="I5" s="23">
        <v>0</v>
      </c>
      <c r="J5">
        <f>SUM(B5:I5)</f>
        <v>474.99999999632439</v>
      </c>
      <c r="K5" t="s">
        <v>44</v>
      </c>
      <c r="L5">
        <v>1280</v>
      </c>
      <c r="M5" t="s">
        <v>45</v>
      </c>
      <c r="N5">
        <f>$L$7/3</f>
        <v>475</v>
      </c>
    </row>
    <row r="6" spans="1:14" ht="14.25">
      <c r="A6">
        <v>3</v>
      </c>
      <c r="B6" s="24">
        <v>199.99999996355751</v>
      </c>
      <c r="C6" s="25">
        <v>99.99999999997668</v>
      </c>
      <c r="D6" s="25">
        <v>0</v>
      </c>
      <c r="E6" s="25">
        <v>175.00000003646588</v>
      </c>
      <c r="F6" s="25">
        <v>0</v>
      </c>
      <c r="G6" s="25">
        <v>0</v>
      </c>
      <c r="H6" s="25">
        <v>0</v>
      </c>
      <c r="I6" s="26">
        <v>0</v>
      </c>
      <c r="J6">
        <f>SUM(B6:I6)</f>
        <v>475.00000000000011</v>
      </c>
      <c r="K6" t="s">
        <v>44</v>
      </c>
      <c r="L6" s="17">
        <v>1200</v>
      </c>
      <c r="M6" t="s">
        <v>45</v>
      </c>
      <c r="N6">
        <f>$L$7/3</f>
        <v>475</v>
      </c>
    </row>
    <row r="7" spans="1:14">
      <c r="A7" t="s">
        <v>3</v>
      </c>
      <c r="B7">
        <f t="shared" ref="B7:I7" si="0">SUM(B4:B6)</f>
        <v>199.99999996355751</v>
      </c>
      <c r="C7">
        <f t="shared" si="0"/>
        <v>99.99999999997668</v>
      </c>
      <c r="D7">
        <f t="shared" si="0"/>
        <v>124.9999999999992</v>
      </c>
      <c r="E7">
        <f t="shared" si="0"/>
        <v>249.99999999999994</v>
      </c>
      <c r="F7">
        <f t="shared" si="0"/>
        <v>225.00000000000009</v>
      </c>
      <c r="G7">
        <f t="shared" si="0"/>
        <v>400.0000000327903</v>
      </c>
      <c r="H7">
        <f t="shared" si="0"/>
        <v>49.999999999999993</v>
      </c>
      <c r="I7">
        <f t="shared" si="0"/>
        <v>75.000000000000014</v>
      </c>
      <c r="J7">
        <f>SUM(B7:I7)</f>
        <v>1424.9999999963238</v>
      </c>
      <c r="K7" t="s">
        <v>45</v>
      </c>
      <c r="L7">
        <f>Data_Source!J3</f>
        <v>1425</v>
      </c>
    </row>
    <row r="8" spans="1:14"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</row>
    <row r="9" spans="1:14">
      <c r="B9">
        <f t="array" ref="B9:I9">Data_Source!B3:I3</f>
        <v>200</v>
      </c>
      <c r="C9">
        <v>100</v>
      </c>
      <c r="D9">
        <v>125</v>
      </c>
      <c r="E9">
        <v>250</v>
      </c>
      <c r="F9">
        <v>225</v>
      </c>
      <c r="G9">
        <v>400</v>
      </c>
      <c r="H9">
        <v>50</v>
      </c>
      <c r="I9">
        <v>75</v>
      </c>
    </row>
    <row r="12" spans="1:14">
      <c r="A12" t="s">
        <v>46</v>
      </c>
    </row>
    <row r="13" spans="1:14">
      <c r="A13" t="s">
        <v>47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</row>
    <row r="14" spans="1:14">
      <c r="A14">
        <v>1</v>
      </c>
      <c r="B14" s="19">
        <v>0</v>
      </c>
      <c r="C14" s="20">
        <v>0</v>
      </c>
      <c r="D14" s="20">
        <v>1</v>
      </c>
      <c r="E14" s="20">
        <v>0</v>
      </c>
      <c r="F14" s="20">
        <v>1</v>
      </c>
      <c r="G14" s="20">
        <v>0</v>
      </c>
      <c r="H14" s="20">
        <v>1</v>
      </c>
      <c r="I14" s="21">
        <v>1</v>
      </c>
    </row>
    <row r="15" spans="1:14">
      <c r="A15">
        <v>2</v>
      </c>
      <c r="B15" s="22">
        <v>0</v>
      </c>
      <c r="C15" s="18">
        <v>0</v>
      </c>
      <c r="D15" s="18">
        <v>0</v>
      </c>
      <c r="E15" s="18">
        <v>1</v>
      </c>
      <c r="F15" s="18">
        <v>0</v>
      </c>
      <c r="G15" s="18">
        <v>2</v>
      </c>
      <c r="H15" s="18">
        <v>0</v>
      </c>
      <c r="I15" s="23">
        <v>0</v>
      </c>
    </row>
    <row r="16" spans="1:14">
      <c r="A16">
        <v>3</v>
      </c>
      <c r="B16" s="24">
        <v>1</v>
      </c>
      <c r="C16" s="25">
        <v>1</v>
      </c>
      <c r="D16" s="25">
        <v>0</v>
      </c>
      <c r="E16" s="25">
        <v>1</v>
      </c>
      <c r="F16" s="25">
        <v>0</v>
      </c>
      <c r="G16" s="25">
        <v>0</v>
      </c>
      <c r="H16" s="25">
        <v>0</v>
      </c>
      <c r="I16" s="26">
        <v>0</v>
      </c>
    </row>
    <row r="18" spans="1:9">
      <c r="A18" s="16" t="s">
        <v>48</v>
      </c>
    </row>
    <row r="19" spans="1:9">
      <c r="A19" t="s">
        <v>49</v>
      </c>
      <c r="B19">
        <f t="array" ref="B19">MMULT(TRANSPOSE(Month_01!B4:I6),Data_Source!B83:B85*(1-Results!B4:B6)+Data_Source!C83:C85*Results!B4:B6)+1.2*SUMPRODUCT(Month_01!B14:I16,Data_Source!B32:I34)+1.2*SUMPRODUCT(Month_01!B4:I6,Data_Source!B39:I41)</f>
        <v>1464.6719999832917</v>
      </c>
    </row>
    <row r="20" spans="1:9">
      <c r="A20" t="s">
        <v>50</v>
      </c>
      <c r="B20">
        <f t="array" ref="B20">MMULT(TRANSPOSE(Month_01!B4:I6),(1-Results!B4:B6)*Data_Source!F83:F85+Results!B4:B6*Data_Source!G83:G85)</f>
        <v>1.9599999996428639</v>
      </c>
    </row>
    <row r="22" spans="1:9">
      <c r="A22" s="16" t="s">
        <v>54</v>
      </c>
    </row>
    <row r="23" spans="1:9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</row>
    <row r="24" spans="1:9">
      <c r="A24">
        <v>1</v>
      </c>
      <c r="B24">
        <f t="array" ref="B24:I26">250*B14:I16</f>
        <v>0</v>
      </c>
      <c r="C24">
        <v>0</v>
      </c>
      <c r="D24">
        <v>250</v>
      </c>
      <c r="E24">
        <v>0</v>
      </c>
      <c r="F24">
        <v>250</v>
      </c>
      <c r="G24">
        <v>0</v>
      </c>
      <c r="H24">
        <v>250</v>
      </c>
      <c r="I24">
        <v>250</v>
      </c>
    </row>
    <row r="25" spans="1:9">
      <c r="A25">
        <v>2</v>
      </c>
      <c r="B25">
        <v>0</v>
      </c>
      <c r="C25">
        <v>0</v>
      </c>
      <c r="D25">
        <v>0</v>
      </c>
      <c r="E25">
        <v>250</v>
      </c>
      <c r="F25">
        <v>0</v>
      </c>
      <c r="G25">
        <v>500</v>
      </c>
      <c r="H25">
        <v>0</v>
      </c>
      <c r="I25">
        <v>0</v>
      </c>
    </row>
    <row r="26" spans="1:9">
      <c r="A26">
        <v>3</v>
      </c>
      <c r="B26">
        <v>250</v>
      </c>
      <c r="C26">
        <v>250</v>
      </c>
      <c r="D26">
        <v>0</v>
      </c>
      <c r="E26">
        <v>250</v>
      </c>
      <c r="F26">
        <v>0</v>
      </c>
      <c r="G26">
        <v>0</v>
      </c>
      <c r="H26">
        <v>0</v>
      </c>
      <c r="I26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A2" sqref="A2"/>
    </sheetView>
  </sheetViews>
  <sheetFormatPr defaultRowHeight="12.75"/>
  <cols>
    <col min="1" max="1025" width="11.5703125"/>
  </cols>
  <sheetData>
    <row r="1" spans="1:14">
      <c r="A1" s="16" t="s">
        <v>41</v>
      </c>
    </row>
    <row r="2" spans="1:14">
      <c r="A2" t="s">
        <v>42</v>
      </c>
    </row>
    <row r="3" spans="1:14">
      <c r="A3" t="s">
        <v>43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 t="s">
        <v>3</v>
      </c>
      <c r="L3" t="s">
        <v>55</v>
      </c>
      <c r="N3" t="s">
        <v>56</v>
      </c>
    </row>
    <row r="4" spans="1:14">
      <c r="A4">
        <v>1</v>
      </c>
      <c r="B4" s="19">
        <v>0</v>
      </c>
      <c r="C4" s="20">
        <v>0</v>
      </c>
      <c r="D4" s="20">
        <v>0</v>
      </c>
      <c r="E4" s="20">
        <v>116.66666666666666</v>
      </c>
      <c r="F4" s="20">
        <v>200</v>
      </c>
      <c r="G4" s="20">
        <v>0</v>
      </c>
      <c r="H4" s="20">
        <v>75</v>
      </c>
      <c r="I4" s="21">
        <v>100</v>
      </c>
      <c r="J4">
        <f>SUM(B4:I4)</f>
        <v>491.66666666666663</v>
      </c>
      <c r="K4" t="s">
        <v>44</v>
      </c>
      <c r="L4">
        <f t="array" ref="L4:L6">Data_Source!$F$89:$F$91*(1-Results!$B$4:$B$6)+Data_Source!$G$89:$G$91*Results!$B$4:$B$6</f>
        <v>1440</v>
      </c>
      <c r="M4" t="s">
        <v>45</v>
      </c>
      <c r="N4">
        <f>$L$7/3</f>
        <v>491.66666666666669</v>
      </c>
    </row>
    <row r="5" spans="1:14">
      <c r="A5">
        <v>2</v>
      </c>
      <c r="B5" s="22">
        <v>0</v>
      </c>
      <c r="C5" s="18">
        <v>0</v>
      </c>
      <c r="D5" s="18">
        <v>100</v>
      </c>
      <c r="E5" s="18">
        <v>183.33333333333337</v>
      </c>
      <c r="F5" s="18">
        <v>0</v>
      </c>
      <c r="G5" s="18">
        <v>208.33333333333334</v>
      </c>
      <c r="H5" s="18">
        <v>0</v>
      </c>
      <c r="I5" s="23">
        <v>0</v>
      </c>
      <c r="J5">
        <f>SUM(B5:I5)</f>
        <v>491.66666666666674</v>
      </c>
      <c r="K5" t="s">
        <v>44</v>
      </c>
      <c r="L5">
        <v>1280</v>
      </c>
      <c r="M5" t="s">
        <v>45</v>
      </c>
      <c r="N5">
        <f>$L$7/3</f>
        <v>491.66666666666669</v>
      </c>
    </row>
    <row r="6" spans="1:14">
      <c r="A6">
        <v>3</v>
      </c>
      <c r="B6" s="24">
        <v>150</v>
      </c>
      <c r="C6" s="25">
        <v>125</v>
      </c>
      <c r="D6" s="25">
        <v>0</v>
      </c>
      <c r="E6" s="25">
        <v>0</v>
      </c>
      <c r="F6" s="25">
        <v>0</v>
      </c>
      <c r="G6" s="25">
        <v>216.66666666666666</v>
      </c>
      <c r="H6" s="25">
        <v>0</v>
      </c>
      <c r="I6" s="26">
        <v>0</v>
      </c>
      <c r="J6">
        <f>SUM(B6:I6)</f>
        <v>491.66666666666663</v>
      </c>
      <c r="K6" t="s">
        <v>44</v>
      </c>
      <c r="L6">
        <v>1200</v>
      </c>
      <c r="M6" t="s">
        <v>45</v>
      </c>
      <c r="N6">
        <f>$L$7/3</f>
        <v>491.66666666666669</v>
      </c>
    </row>
    <row r="7" spans="1:14">
      <c r="A7" t="s">
        <v>3</v>
      </c>
      <c r="B7">
        <f t="shared" ref="B7:I7" si="0">SUM(B4:B6)</f>
        <v>150</v>
      </c>
      <c r="C7">
        <f t="shared" si="0"/>
        <v>125</v>
      </c>
      <c r="D7">
        <f t="shared" si="0"/>
        <v>100</v>
      </c>
      <c r="E7">
        <f t="shared" si="0"/>
        <v>300</v>
      </c>
      <c r="F7">
        <f t="shared" si="0"/>
        <v>200</v>
      </c>
      <c r="G7">
        <f t="shared" si="0"/>
        <v>425</v>
      </c>
      <c r="H7">
        <f t="shared" si="0"/>
        <v>75</v>
      </c>
      <c r="I7">
        <f t="shared" si="0"/>
        <v>100</v>
      </c>
      <c r="J7">
        <f>SUM(B7:I7)</f>
        <v>1475</v>
      </c>
      <c r="K7" t="s">
        <v>45</v>
      </c>
      <c r="L7">
        <f>Data_Source!J4</f>
        <v>1475</v>
      </c>
    </row>
    <row r="8" spans="1:14"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</row>
    <row r="9" spans="1:14">
      <c r="B9">
        <f t="array" ref="B9:I9">Data_Source!B4:I4</f>
        <v>150</v>
      </c>
      <c r="C9">
        <v>125</v>
      </c>
      <c r="D9">
        <v>100</v>
      </c>
      <c r="E9">
        <v>300</v>
      </c>
      <c r="F9">
        <v>200</v>
      </c>
      <c r="G9">
        <v>425</v>
      </c>
      <c r="H9">
        <v>75</v>
      </c>
      <c r="I9">
        <v>100</v>
      </c>
    </row>
    <row r="12" spans="1:14">
      <c r="A12" t="s">
        <v>46</v>
      </c>
    </row>
    <row r="13" spans="1:14">
      <c r="A13" t="s">
        <v>47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</row>
    <row r="14" spans="1:14">
      <c r="A14">
        <v>1</v>
      </c>
      <c r="B14" s="19">
        <v>0</v>
      </c>
      <c r="C14" s="20">
        <v>0</v>
      </c>
      <c r="D14" s="20">
        <v>0</v>
      </c>
      <c r="E14" s="20">
        <v>1</v>
      </c>
      <c r="F14" s="20">
        <v>1</v>
      </c>
      <c r="G14" s="20">
        <v>0</v>
      </c>
      <c r="H14" s="20">
        <v>1</v>
      </c>
      <c r="I14" s="21">
        <v>1</v>
      </c>
    </row>
    <row r="15" spans="1:14">
      <c r="A15">
        <v>2</v>
      </c>
      <c r="B15" s="22">
        <v>0</v>
      </c>
      <c r="C15" s="18">
        <v>0</v>
      </c>
      <c r="D15" s="18">
        <v>1</v>
      </c>
      <c r="E15" s="18">
        <v>1</v>
      </c>
      <c r="F15" s="18">
        <v>0</v>
      </c>
      <c r="G15" s="18">
        <v>1</v>
      </c>
      <c r="H15" s="18">
        <v>0</v>
      </c>
      <c r="I15" s="23">
        <v>0</v>
      </c>
    </row>
    <row r="16" spans="1:14">
      <c r="A16">
        <v>3</v>
      </c>
      <c r="B16" s="24">
        <v>1</v>
      </c>
      <c r="C16" s="25">
        <v>1</v>
      </c>
      <c r="D16" s="25">
        <v>0</v>
      </c>
      <c r="E16" s="25">
        <v>0</v>
      </c>
      <c r="F16" s="25">
        <v>0</v>
      </c>
      <c r="G16" s="25">
        <v>1</v>
      </c>
      <c r="H16" s="25">
        <v>0</v>
      </c>
      <c r="I16" s="26">
        <v>0</v>
      </c>
    </row>
    <row r="18" spans="1:9">
      <c r="A18" s="16" t="s">
        <v>48</v>
      </c>
    </row>
    <row r="19" spans="1:9">
      <c r="A19" t="s">
        <v>49</v>
      </c>
      <c r="B19">
        <f t="array" ref="B19">MMULT(TRANSPOSE(Month_02!B4:I6),Data_Source!B83:B85*(1-Results!B4:B6)+Data_Source!C83:C85*Results!B4:B6)+1.2*SUMPRODUCT(Month_02!B14:I16,Data_Source!B32:I34)+1.2*SUMPRODUCT(Month_02!B4:I6,Data_Source!B39:I41)</f>
        <v>1759.0906666666663</v>
      </c>
    </row>
    <row r="20" spans="1:9">
      <c r="A20" t="s">
        <v>50</v>
      </c>
      <c r="B20">
        <f t="array" ref="B20">MMULT(TRANSPOSE(Month_02!B4:I6),(1-Results!B4:B6)*Data_Source!F83:F85+Results!B4:B6*Data_Source!G83:G85)</f>
        <v>1.4700000000000002</v>
      </c>
    </row>
    <row r="22" spans="1:9">
      <c r="A22" s="16" t="s">
        <v>54</v>
      </c>
    </row>
    <row r="23" spans="1:9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</row>
    <row r="24" spans="1:9">
      <c r="A24">
        <v>1</v>
      </c>
      <c r="B24">
        <f t="array" ref="B24:I26">250*B14:I16</f>
        <v>0</v>
      </c>
      <c r="C24">
        <v>0</v>
      </c>
      <c r="D24">
        <v>0</v>
      </c>
      <c r="E24">
        <v>250</v>
      </c>
      <c r="F24">
        <v>250</v>
      </c>
      <c r="G24">
        <v>0</v>
      </c>
      <c r="H24">
        <v>250</v>
      </c>
      <c r="I24">
        <v>250</v>
      </c>
    </row>
    <row r="25" spans="1:9">
      <c r="A25">
        <v>2</v>
      </c>
      <c r="B25">
        <v>0</v>
      </c>
      <c r="C25">
        <v>0</v>
      </c>
      <c r="D25">
        <v>250</v>
      </c>
      <c r="E25">
        <v>250</v>
      </c>
      <c r="F25">
        <v>0</v>
      </c>
      <c r="G25">
        <v>250</v>
      </c>
      <c r="H25">
        <v>0</v>
      </c>
      <c r="I25">
        <v>0</v>
      </c>
    </row>
    <row r="26" spans="1:9">
      <c r="A26">
        <v>3</v>
      </c>
      <c r="B26">
        <v>250</v>
      </c>
      <c r="C26">
        <v>250</v>
      </c>
      <c r="D26">
        <v>0</v>
      </c>
      <c r="E26">
        <v>0</v>
      </c>
      <c r="F26">
        <v>0</v>
      </c>
      <c r="G26">
        <v>250</v>
      </c>
      <c r="H26">
        <v>0</v>
      </c>
      <c r="I26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K12" sqref="K12"/>
    </sheetView>
  </sheetViews>
  <sheetFormatPr defaultRowHeight="12.75"/>
  <cols>
    <col min="1" max="1025" width="11.5703125"/>
  </cols>
  <sheetData>
    <row r="1" spans="1:14">
      <c r="A1" s="16" t="s">
        <v>41</v>
      </c>
    </row>
    <row r="2" spans="1:14">
      <c r="A2" t="s">
        <v>42</v>
      </c>
    </row>
    <row r="3" spans="1:14">
      <c r="A3" t="s">
        <v>43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 t="s">
        <v>3</v>
      </c>
      <c r="L3" t="s">
        <v>55</v>
      </c>
      <c r="N3" t="s">
        <v>56</v>
      </c>
    </row>
    <row r="4" spans="1:14">
      <c r="A4">
        <v>1</v>
      </c>
      <c r="B4" s="19">
        <v>0</v>
      </c>
      <c r="C4" s="20">
        <v>0</v>
      </c>
      <c r="D4" s="20">
        <v>75.000000045079716</v>
      </c>
      <c r="E4" s="20">
        <v>0</v>
      </c>
      <c r="F4" s="20">
        <v>225.00000000000003</v>
      </c>
      <c r="G4" s="20">
        <v>0</v>
      </c>
      <c r="H4" s="20">
        <v>99.999999999999972</v>
      </c>
      <c r="I4" s="21">
        <v>108.33333421439403</v>
      </c>
      <c r="J4">
        <f>SUM(B4:I4)</f>
        <v>508.3333342594737</v>
      </c>
      <c r="K4" t="s">
        <v>44</v>
      </c>
      <c r="L4">
        <f t="array" ref="L4:L6">Data_Source!$F$89:$F$91*(1-Results!$B$4:$B$6)+Data_Source!$G$89:$G$91*Results!$B$4:$B$6</f>
        <v>1440</v>
      </c>
      <c r="M4" t="s">
        <v>45</v>
      </c>
      <c r="N4">
        <f>$L$7/3</f>
        <v>508.33333333333331</v>
      </c>
    </row>
    <row r="5" spans="1:14">
      <c r="A5">
        <v>2</v>
      </c>
      <c r="B5" s="22">
        <v>0</v>
      </c>
      <c r="C5" s="18">
        <v>0</v>
      </c>
      <c r="D5" s="18">
        <v>0</v>
      </c>
      <c r="E5" s="18">
        <v>116.66666776135305</v>
      </c>
      <c r="F5" s="18">
        <v>0</v>
      </c>
      <c r="G5" s="18">
        <v>374.99999999999994</v>
      </c>
      <c r="H5" s="18">
        <v>0</v>
      </c>
      <c r="I5" s="23">
        <v>16.666664993981861</v>
      </c>
      <c r="J5">
        <f>SUM(B5:I5)</f>
        <v>508.33333275533482</v>
      </c>
      <c r="K5" t="s">
        <v>44</v>
      </c>
      <c r="L5">
        <v>1280</v>
      </c>
      <c r="M5" t="s">
        <v>45</v>
      </c>
      <c r="N5">
        <f>$L$7/3</f>
        <v>508.33333333333331</v>
      </c>
    </row>
    <row r="6" spans="1:14">
      <c r="A6">
        <v>3</v>
      </c>
      <c r="B6" s="24">
        <v>224.99999993098945</v>
      </c>
      <c r="C6" s="25">
        <v>149.99999994047027</v>
      </c>
      <c r="D6" s="25">
        <v>0</v>
      </c>
      <c r="E6" s="25">
        <v>133.33333312116909</v>
      </c>
      <c r="F6" s="25">
        <v>0</v>
      </c>
      <c r="G6" s="25">
        <v>0</v>
      </c>
      <c r="H6" s="25">
        <v>0</v>
      </c>
      <c r="I6" s="26">
        <v>0</v>
      </c>
      <c r="J6">
        <f>SUM(B6:I6)</f>
        <v>508.33333299262881</v>
      </c>
      <c r="K6" t="s">
        <v>44</v>
      </c>
      <c r="L6">
        <v>1200</v>
      </c>
      <c r="M6" t="s">
        <v>45</v>
      </c>
      <c r="N6">
        <f>$L$7/3</f>
        <v>508.33333333333331</v>
      </c>
    </row>
    <row r="7" spans="1:14">
      <c r="A7" t="s">
        <v>3</v>
      </c>
      <c r="B7">
        <f t="shared" ref="B7:I7" si="0">SUM(B4:B6)</f>
        <v>224.99999993098945</v>
      </c>
      <c r="C7">
        <f t="shared" si="0"/>
        <v>149.99999994047027</v>
      </c>
      <c r="D7">
        <f t="shared" si="0"/>
        <v>75.000000045079716</v>
      </c>
      <c r="E7">
        <f t="shared" si="0"/>
        <v>250.00000088252216</v>
      </c>
      <c r="F7">
        <f t="shared" si="0"/>
        <v>225.00000000000003</v>
      </c>
      <c r="G7">
        <f t="shared" si="0"/>
        <v>374.99999999999994</v>
      </c>
      <c r="H7">
        <f t="shared" si="0"/>
        <v>99.999999999999972</v>
      </c>
      <c r="I7">
        <f t="shared" si="0"/>
        <v>124.9999992083759</v>
      </c>
      <c r="J7">
        <f>SUM(B7:I7)</f>
        <v>1525.0000000074374</v>
      </c>
      <c r="K7" t="s">
        <v>45</v>
      </c>
      <c r="L7">
        <f>Data_Source!J5</f>
        <v>1525</v>
      </c>
    </row>
    <row r="8" spans="1:14"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</row>
    <row r="9" spans="1:14">
      <c r="B9">
        <f t="array" ref="B9:I9">Data_Source!B5:I5</f>
        <v>225</v>
      </c>
      <c r="C9">
        <v>150</v>
      </c>
      <c r="D9">
        <v>75</v>
      </c>
      <c r="E9">
        <v>250</v>
      </c>
      <c r="F9">
        <v>225</v>
      </c>
      <c r="G9">
        <v>375</v>
      </c>
      <c r="H9">
        <v>100</v>
      </c>
      <c r="I9">
        <v>125</v>
      </c>
    </row>
    <row r="12" spans="1:14">
      <c r="A12" t="s">
        <v>46</v>
      </c>
    </row>
    <row r="13" spans="1:14">
      <c r="A13" t="s">
        <v>47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</row>
    <row r="14" spans="1:14">
      <c r="A14">
        <v>1</v>
      </c>
      <c r="B14" s="19">
        <v>0</v>
      </c>
      <c r="C14" s="20">
        <v>0</v>
      </c>
      <c r="D14" s="20">
        <v>1</v>
      </c>
      <c r="E14" s="20">
        <v>0</v>
      </c>
      <c r="F14" s="20">
        <v>1</v>
      </c>
      <c r="G14" s="20">
        <v>0</v>
      </c>
      <c r="H14" s="20">
        <v>1</v>
      </c>
      <c r="I14" s="21">
        <v>1</v>
      </c>
    </row>
    <row r="15" spans="1:14">
      <c r="A15">
        <v>2</v>
      </c>
      <c r="B15" s="22">
        <v>0</v>
      </c>
      <c r="C15" s="18">
        <v>0</v>
      </c>
      <c r="D15" s="18">
        <v>0</v>
      </c>
      <c r="E15" s="18">
        <v>1</v>
      </c>
      <c r="F15" s="18">
        <v>0</v>
      </c>
      <c r="G15" s="18">
        <v>2</v>
      </c>
      <c r="H15" s="18">
        <v>0</v>
      </c>
      <c r="I15" s="23">
        <v>1</v>
      </c>
    </row>
    <row r="16" spans="1:14">
      <c r="A16">
        <v>3</v>
      </c>
      <c r="B16" s="24">
        <v>1</v>
      </c>
      <c r="C16" s="25">
        <v>1</v>
      </c>
      <c r="D16" s="25">
        <v>0</v>
      </c>
      <c r="E16" s="25">
        <v>1</v>
      </c>
      <c r="F16" s="25">
        <v>0</v>
      </c>
      <c r="G16" s="25">
        <v>0</v>
      </c>
      <c r="H16" s="25">
        <v>0</v>
      </c>
      <c r="I16" s="26">
        <v>0</v>
      </c>
    </row>
    <row r="18" spans="1:9">
      <c r="A18" s="16" t="s">
        <v>48</v>
      </c>
    </row>
    <row r="19" spans="1:9">
      <c r="A19" t="s">
        <v>49</v>
      </c>
      <c r="B19">
        <f t="array" ref="B19">MMULT(TRANSPOSE(Month_03!B4:I6),Data_Source!B83:B85*(1-Results!B4:B6)+Data_Source!C83:C85*Results!B4:B6)+1.2*SUMPRODUCT(Month_03!B14:I16,Data_Source!B32:I34)+1.2*SUMPRODUCT(Month_03!B4:I6,Data_Source!B39:I41)</f>
        <v>1597.8146665230649</v>
      </c>
    </row>
    <row r="20" spans="1:9">
      <c r="A20" t="s">
        <v>50</v>
      </c>
      <c r="B20">
        <f t="array" ref="B20">MMULT(TRANSPOSE(Month_03!B4:I6),(1-Results!B4:B6)*Data_Source!F83:F85+Results!B4:B6*Data_Source!G83:G85)</f>
        <v>2.2049999993236971</v>
      </c>
    </row>
    <row r="22" spans="1:9">
      <c r="A22" s="16" t="s">
        <v>54</v>
      </c>
    </row>
    <row r="23" spans="1:9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</row>
    <row r="24" spans="1:9">
      <c r="A24">
        <v>1</v>
      </c>
      <c r="B24">
        <f t="array" ref="B24:I26">250*B14:I16</f>
        <v>0</v>
      </c>
      <c r="C24">
        <v>0</v>
      </c>
      <c r="D24">
        <v>250</v>
      </c>
      <c r="E24">
        <v>0</v>
      </c>
      <c r="F24">
        <v>250</v>
      </c>
      <c r="G24">
        <v>0</v>
      </c>
      <c r="H24">
        <v>250</v>
      </c>
      <c r="I24">
        <v>250</v>
      </c>
    </row>
    <row r="25" spans="1:9">
      <c r="A25">
        <v>2</v>
      </c>
      <c r="B25">
        <v>0</v>
      </c>
      <c r="C25">
        <v>0</v>
      </c>
      <c r="D25">
        <v>0</v>
      </c>
      <c r="E25">
        <v>250</v>
      </c>
      <c r="F25">
        <v>0</v>
      </c>
      <c r="G25">
        <v>500</v>
      </c>
      <c r="H25">
        <v>0</v>
      </c>
      <c r="I25">
        <v>250</v>
      </c>
    </row>
    <row r="26" spans="1:9">
      <c r="A26">
        <v>3</v>
      </c>
      <c r="B26">
        <v>250</v>
      </c>
      <c r="C26">
        <v>250</v>
      </c>
      <c r="D26">
        <v>0</v>
      </c>
      <c r="E26">
        <v>250</v>
      </c>
      <c r="F26">
        <v>0</v>
      </c>
      <c r="G26">
        <v>0</v>
      </c>
      <c r="H26">
        <v>0</v>
      </c>
      <c r="I26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K16" sqref="K16"/>
    </sheetView>
  </sheetViews>
  <sheetFormatPr defaultRowHeight="12.75"/>
  <cols>
    <col min="1" max="1025" width="11.5703125"/>
  </cols>
  <sheetData>
    <row r="1" spans="1:14">
      <c r="A1" s="16" t="s">
        <v>41</v>
      </c>
    </row>
    <row r="2" spans="1:14">
      <c r="A2" t="s">
        <v>42</v>
      </c>
    </row>
    <row r="3" spans="1:14">
      <c r="A3" t="s">
        <v>43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 t="s">
        <v>3</v>
      </c>
      <c r="L3" t="s">
        <v>55</v>
      </c>
      <c r="N3" t="s">
        <v>56</v>
      </c>
    </row>
    <row r="4" spans="1:14">
      <c r="A4">
        <v>1</v>
      </c>
      <c r="B4" s="19">
        <v>0</v>
      </c>
      <c r="C4" s="20">
        <v>0</v>
      </c>
      <c r="D4" s="20">
        <v>100</v>
      </c>
      <c r="E4" s="20">
        <v>0</v>
      </c>
      <c r="F4" s="20">
        <v>199.99999999999997</v>
      </c>
      <c r="G4" s="20">
        <v>0</v>
      </c>
      <c r="H4" s="20">
        <v>124.99999999999997</v>
      </c>
      <c r="I4" s="21">
        <v>100</v>
      </c>
      <c r="J4">
        <f>SUM(B4:I4)</f>
        <v>525</v>
      </c>
      <c r="K4" t="s">
        <v>44</v>
      </c>
      <c r="L4">
        <f t="array" ref="L4:L6">Data_Source!$F$89:$F$91*(1-Results!$B$4:$B$6)+Data_Source!$G$89:$G$91*Results!$B$4:$B$6</f>
        <v>1440</v>
      </c>
      <c r="M4" t="s">
        <v>45</v>
      </c>
      <c r="N4">
        <f>$L$7/3</f>
        <v>525</v>
      </c>
    </row>
    <row r="5" spans="1:14">
      <c r="A5">
        <v>2</v>
      </c>
      <c r="B5" s="22">
        <v>0</v>
      </c>
      <c r="C5" s="18">
        <v>0</v>
      </c>
      <c r="D5" s="18">
        <v>0</v>
      </c>
      <c r="E5" s="18">
        <v>125</v>
      </c>
      <c r="F5" s="18">
        <v>0</v>
      </c>
      <c r="G5" s="18">
        <v>349.99999996872742</v>
      </c>
      <c r="H5" s="18">
        <v>0</v>
      </c>
      <c r="I5" s="23">
        <v>50</v>
      </c>
      <c r="J5">
        <f>SUM(B5:I5)</f>
        <v>524.99999996872748</v>
      </c>
      <c r="K5" t="s">
        <v>44</v>
      </c>
      <c r="L5">
        <v>1280</v>
      </c>
      <c r="M5" t="s">
        <v>45</v>
      </c>
      <c r="N5">
        <f>$L$7/3</f>
        <v>525</v>
      </c>
    </row>
    <row r="6" spans="1:14">
      <c r="A6">
        <v>3</v>
      </c>
      <c r="B6" s="24">
        <v>250.00000041187644</v>
      </c>
      <c r="C6" s="25">
        <v>199.99999997658796</v>
      </c>
      <c r="D6" s="25">
        <v>0</v>
      </c>
      <c r="E6" s="25">
        <v>75</v>
      </c>
      <c r="F6" s="25">
        <v>0</v>
      </c>
      <c r="G6" s="25">
        <v>0</v>
      </c>
      <c r="H6" s="25">
        <v>0</v>
      </c>
      <c r="I6" s="26">
        <v>0</v>
      </c>
      <c r="J6">
        <f>SUM(B6:I6)</f>
        <v>525.0000003884644</v>
      </c>
      <c r="K6" t="s">
        <v>44</v>
      </c>
      <c r="L6">
        <v>1200</v>
      </c>
      <c r="M6" t="s">
        <v>45</v>
      </c>
      <c r="N6">
        <f>$L$7/3</f>
        <v>525</v>
      </c>
    </row>
    <row r="7" spans="1:14">
      <c r="A7" t="s">
        <v>3</v>
      </c>
      <c r="B7">
        <f t="shared" ref="B7:I7" si="0">SUM(B4:B6)</f>
        <v>250.00000041187644</v>
      </c>
      <c r="C7">
        <f t="shared" si="0"/>
        <v>199.99999997658796</v>
      </c>
      <c r="D7">
        <f t="shared" si="0"/>
        <v>100</v>
      </c>
      <c r="E7">
        <f t="shared" si="0"/>
        <v>200</v>
      </c>
      <c r="F7">
        <f t="shared" si="0"/>
        <v>199.99999999999997</v>
      </c>
      <c r="G7">
        <f t="shared" si="0"/>
        <v>349.99999996872742</v>
      </c>
      <c r="H7">
        <f t="shared" si="0"/>
        <v>124.99999999999997</v>
      </c>
      <c r="I7">
        <f t="shared" si="0"/>
        <v>150</v>
      </c>
      <c r="J7">
        <f>SUM(B7:I7)</f>
        <v>1575.0000003571918</v>
      </c>
      <c r="K7" t="s">
        <v>45</v>
      </c>
      <c r="L7">
        <f>Data_Source!J6</f>
        <v>1575</v>
      </c>
    </row>
    <row r="8" spans="1:14"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</row>
    <row r="9" spans="1:14">
      <c r="B9">
        <f t="array" ref="B9:I9">Data_Source!B6:I6</f>
        <v>250</v>
      </c>
      <c r="C9">
        <v>200</v>
      </c>
      <c r="D9">
        <v>100</v>
      </c>
      <c r="E9">
        <v>200</v>
      </c>
      <c r="F9">
        <v>200</v>
      </c>
      <c r="G9">
        <v>350</v>
      </c>
      <c r="H9">
        <v>125</v>
      </c>
      <c r="I9">
        <v>150</v>
      </c>
    </row>
    <row r="12" spans="1:14">
      <c r="A12" t="s">
        <v>46</v>
      </c>
    </row>
    <row r="13" spans="1:14">
      <c r="A13" t="s">
        <v>47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</row>
    <row r="14" spans="1:14">
      <c r="A14">
        <v>1</v>
      </c>
      <c r="B14" s="19">
        <v>0</v>
      </c>
      <c r="C14" s="20">
        <v>0</v>
      </c>
      <c r="D14" s="20">
        <v>1</v>
      </c>
      <c r="E14" s="20">
        <v>0</v>
      </c>
      <c r="F14" s="20">
        <v>1</v>
      </c>
      <c r="G14" s="20">
        <v>0</v>
      </c>
      <c r="H14" s="20">
        <v>1</v>
      </c>
      <c r="I14" s="21">
        <v>1</v>
      </c>
    </row>
    <row r="15" spans="1:14">
      <c r="A15">
        <v>2</v>
      </c>
      <c r="B15" s="22">
        <v>0</v>
      </c>
      <c r="C15" s="18">
        <v>0</v>
      </c>
      <c r="D15" s="18">
        <v>0</v>
      </c>
      <c r="E15" s="18">
        <v>1</v>
      </c>
      <c r="F15" s="18">
        <v>0</v>
      </c>
      <c r="G15" s="18">
        <v>2</v>
      </c>
      <c r="H15" s="18">
        <v>0</v>
      </c>
      <c r="I15" s="23">
        <v>1</v>
      </c>
    </row>
    <row r="16" spans="1:14">
      <c r="A16">
        <v>3</v>
      </c>
      <c r="B16" s="24">
        <v>1</v>
      </c>
      <c r="C16" s="25">
        <v>1</v>
      </c>
      <c r="D16" s="25">
        <v>0</v>
      </c>
      <c r="E16" s="25">
        <v>1</v>
      </c>
      <c r="F16" s="25">
        <v>0</v>
      </c>
      <c r="G16" s="25">
        <v>0</v>
      </c>
      <c r="H16" s="25">
        <v>0</v>
      </c>
      <c r="I16" s="26">
        <v>0</v>
      </c>
    </row>
    <row r="18" spans="1:9">
      <c r="A18" s="16" t="s">
        <v>48</v>
      </c>
    </row>
    <row r="19" spans="1:9">
      <c r="A19" t="s">
        <v>49</v>
      </c>
      <c r="B19">
        <f t="array" ref="B19">MMULT(TRANSPOSE(Month_04!B4:I6),Data_Source!B83:B85*(1-Results!B4:B6)+Data_Source!C83:C85*Results!B4:B6)+1.2*SUMPRODUCT(Month_04!B14:I16,Data_Source!B32:I34)+1.2*SUMPRODUCT(Month_04!B4:I6,Data_Source!B39:I41)</f>
        <v>1664.9520001984267</v>
      </c>
    </row>
    <row r="20" spans="1:9">
      <c r="A20" t="s">
        <v>50</v>
      </c>
      <c r="B20">
        <f t="array" ref="B20">MMULT(TRANSPOSE(Month_04!B4:I6),(1-Results!B4:B6)*Data_Source!F83:F85+Results!B4:B6*Data_Source!G83:G85)</f>
        <v>2.4500000040363896</v>
      </c>
    </row>
    <row r="22" spans="1:9">
      <c r="A22" s="16" t="s">
        <v>54</v>
      </c>
    </row>
    <row r="23" spans="1:9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</row>
    <row r="24" spans="1:9">
      <c r="A24">
        <v>1</v>
      </c>
      <c r="B24">
        <f t="array" ref="B24:I26">250*B14:I16</f>
        <v>0</v>
      </c>
      <c r="C24">
        <v>0</v>
      </c>
      <c r="D24">
        <v>250</v>
      </c>
      <c r="E24">
        <v>0</v>
      </c>
      <c r="F24">
        <v>250</v>
      </c>
      <c r="G24">
        <v>0</v>
      </c>
      <c r="H24">
        <v>250</v>
      </c>
      <c r="I24">
        <v>250</v>
      </c>
    </row>
    <row r="25" spans="1:9">
      <c r="A25">
        <v>2</v>
      </c>
      <c r="B25">
        <v>0</v>
      </c>
      <c r="C25">
        <v>0</v>
      </c>
      <c r="D25">
        <v>0</v>
      </c>
      <c r="E25">
        <v>250</v>
      </c>
      <c r="F25">
        <v>0</v>
      </c>
      <c r="G25">
        <v>500</v>
      </c>
      <c r="H25">
        <v>0</v>
      </c>
      <c r="I25">
        <v>250</v>
      </c>
    </row>
    <row r="26" spans="1:9">
      <c r="A26">
        <v>3</v>
      </c>
      <c r="B26">
        <v>250</v>
      </c>
      <c r="C26">
        <v>250</v>
      </c>
      <c r="D26">
        <v>0</v>
      </c>
      <c r="E26">
        <v>250</v>
      </c>
      <c r="F26">
        <v>0</v>
      </c>
      <c r="G26">
        <v>0</v>
      </c>
      <c r="H26">
        <v>0</v>
      </c>
      <c r="I26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J12" sqref="J12"/>
    </sheetView>
  </sheetViews>
  <sheetFormatPr defaultRowHeight="12.75"/>
  <cols>
    <col min="1" max="1025" width="11.5703125"/>
  </cols>
  <sheetData>
    <row r="1" spans="1:14">
      <c r="A1" s="16" t="s">
        <v>41</v>
      </c>
    </row>
    <row r="2" spans="1:14">
      <c r="A2" t="s">
        <v>42</v>
      </c>
    </row>
    <row r="3" spans="1:14">
      <c r="A3" t="s">
        <v>43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 t="s">
        <v>3</v>
      </c>
      <c r="L3" t="s">
        <v>55</v>
      </c>
      <c r="N3" t="s">
        <v>56</v>
      </c>
    </row>
    <row r="4" spans="1:14">
      <c r="A4">
        <v>1</v>
      </c>
      <c r="B4" s="19">
        <v>0</v>
      </c>
      <c r="C4" s="20">
        <v>0</v>
      </c>
      <c r="D4" s="20">
        <v>75</v>
      </c>
      <c r="E4" s="20">
        <v>0</v>
      </c>
      <c r="F4" s="20">
        <v>250</v>
      </c>
      <c r="G4" s="20">
        <v>0</v>
      </c>
      <c r="H4" s="20">
        <v>75.000000009179644</v>
      </c>
      <c r="I4" s="21">
        <v>83.333329267558639</v>
      </c>
      <c r="J4">
        <f>SUM(B4:I4)</f>
        <v>483.33332927673825</v>
      </c>
      <c r="K4" t="s">
        <v>44</v>
      </c>
      <c r="L4">
        <f t="array" ref="L4:L6">Data_Source!$F$89:$F$91*(1-Results!$B$4:$B$6)+Data_Source!$G$89:$G$91*Results!$B$4:$B$6</f>
        <v>1440</v>
      </c>
      <c r="M4" t="s">
        <v>45</v>
      </c>
      <c r="N4">
        <f>$L$7/3</f>
        <v>483.33333333333331</v>
      </c>
    </row>
    <row r="5" spans="1:14">
      <c r="A5">
        <v>2</v>
      </c>
      <c r="B5" s="22">
        <v>0</v>
      </c>
      <c r="C5" s="18">
        <v>0</v>
      </c>
      <c r="D5" s="18">
        <v>0</v>
      </c>
      <c r="E5" s="18">
        <v>141.6666648319802</v>
      </c>
      <c r="F5" s="18">
        <v>0</v>
      </c>
      <c r="G5" s="18">
        <v>300</v>
      </c>
      <c r="H5" s="18">
        <v>0</v>
      </c>
      <c r="I5" s="23">
        <v>41.66666910717678</v>
      </c>
      <c r="J5">
        <f>SUM(B5:I5)</f>
        <v>483.333333939157</v>
      </c>
      <c r="K5" t="s">
        <v>44</v>
      </c>
      <c r="L5">
        <v>1280</v>
      </c>
      <c r="M5" t="s">
        <v>45</v>
      </c>
      <c r="N5">
        <f>$L$7/3</f>
        <v>483.33333333333331</v>
      </c>
    </row>
    <row r="6" spans="1:14">
      <c r="A6">
        <v>3</v>
      </c>
      <c r="B6" s="24">
        <v>250</v>
      </c>
      <c r="C6" s="25">
        <v>174.99999999999997</v>
      </c>
      <c r="D6" s="25">
        <v>0</v>
      </c>
      <c r="E6" s="25">
        <v>58.333335845408619</v>
      </c>
      <c r="F6" s="25">
        <v>0</v>
      </c>
      <c r="G6" s="25">
        <v>0</v>
      </c>
      <c r="H6" s="25">
        <v>0</v>
      </c>
      <c r="I6" s="26">
        <v>0</v>
      </c>
      <c r="J6">
        <f>SUM(B6:I6)</f>
        <v>483.33333584540861</v>
      </c>
      <c r="K6" t="s">
        <v>44</v>
      </c>
      <c r="L6">
        <v>1200</v>
      </c>
      <c r="M6" t="s">
        <v>45</v>
      </c>
      <c r="N6">
        <f>$L$7/3</f>
        <v>483.33333333333331</v>
      </c>
    </row>
    <row r="7" spans="1:14">
      <c r="A7" t="s">
        <v>3</v>
      </c>
      <c r="B7">
        <f t="shared" ref="B7:I7" si="0">SUM(B4:B6)</f>
        <v>250</v>
      </c>
      <c r="C7">
        <f t="shared" si="0"/>
        <v>174.99999999999997</v>
      </c>
      <c r="D7">
        <f t="shared" si="0"/>
        <v>75</v>
      </c>
      <c r="E7">
        <f t="shared" si="0"/>
        <v>200.00000067738881</v>
      </c>
      <c r="F7">
        <f t="shared" si="0"/>
        <v>250</v>
      </c>
      <c r="G7">
        <f t="shared" si="0"/>
        <v>300</v>
      </c>
      <c r="H7">
        <f t="shared" si="0"/>
        <v>75.000000009179644</v>
      </c>
      <c r="I7">
        <f t="shared" si="0"/>
        <v>124.99999837473541</v>
      </c>
      <c r="J7">
        <f>SUM(B7:I7)</f>
        <v>1449.9999990613039</v>
      </c>
      <c r="K7" t="s">
        <v>45</v>
      </c>
      <c r="L7">
        <f>Data_Source!J7</f>
        <v>1450</v>
      </c>
    </row>
    <row r="8" spans="1:14"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</row>
    <row r="9" spans="1:14">
      <c r="B9">
        <f t="array" ref="B9:I9">Data_Source!B7:I7</f>
        <v>250</v>
      </c>
      <c r="C9">
        <v>175</v>
      </c>
      <c r="D9">
        <v>75</v>
      </c>
      <c r="E9">
        <v>200</v>
      </c>
      <c r="F9">
        <v>250</v>
      </c>
      <c r="G9">
        <v>300</v>
      </c>
      <c r="H9">
        <v>75</v>
      </c>
      <c r="I9">
        <v>125</v>
      </c>
    </row>
    <row r="12" spans="1:14">
      <c r="A12" t="s">
        <v>46</v>
      </c>
    </row>
    <row r="13" spans="1:14">
      <c r="A13" t="s">
        <v>47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</row>
    <row r="14" spans="1:14">
      <c r="A14">
        <v>1</v>
      </c>
      <c r="B14" s="19">
        <v>0</v>
      </c>
      <c r="C14" s="20">
        <v>0</v>
      </c>
      <c r="D14" s="20">
        <v>1</v>
      </c>
      <c r="E14" s="20">
        <v>0</v>
      </c>
      <c r="F14" s="20">
        <v>1</v>
      </c>
      <c r="G14" s="20">
        <v>0</v>
      </c>
      <c r="H14" s="20">
        <v>1</v>
      </c>
      <c r="I14" s="21">
        <v>1</v>
      </c>
    </row>
    <row r="15" spans="1:14">
      <c r="A15">
        <v>2</v>
      </c>
      <c r="B15" s="22">
        <v>0</v>
      </c>
      <c r="C15" s="18">
        <v>0</v>
      </c>
      <c r="D15" s="18">
        <v>0</v>
      </c>
      <c r="E15" s="18">
        <v>1</v>
      </c>
      <c r="F15" s="18">
        <v>0</v>
      </c>
      <c r="G15" s="18">
        <v>2</v>
      </c>
      <c r="H15" s="18">
        <v>0</v>
      </c>
      <c r="I15" s="23">
        <v>1</v>
      </c>
    </row>
    <row r="16" spans="1:14">
      <c r="A16">
        <v>3</v>
      </c>
      <c r="B16" s="24">
        <v>1</v>
      </c>
      <c r="C16" s="25">
        <v>1</v>
      </c>
      <c r="D16" s="25">
        <v>0</v>
      </c>
      <c r="E16" s="25">
        <v>1</v>
      </c>
      <c r="F16" s="25">
        <v>0</v>
      </c>
      <c r="G16" s="25">
        <v>0</v>
      </c>
      <c r="H16" s="25">
        <v>0</v>
      </c>
      <c r="I16" s="26">
        <v>0</v>
      </c>
    </row>
    <row r="18" spans="1:9">
      <c r="A18" s="16" t="s">
        <v>48</v>
      </c>
    </row>
    <row r="19" spans="1:9">
      <c r="A19" t="s">
        <v>49</v>
      </c>
      <c r="B19">
        <f t="array" ref="B19">MMULT(TRANSPOSE(Month_05!B4:I6),Data_Source!B83:B85*(1-Results!B4:B6)+Data_Source!C83:C85*Results!B4:B6)+1.2*SUMPRODUCT(Month_05!B14:I16,Data_Source!B32:I34)+1.2*SUMPRODUCT(Month_05!B4:I6,Data_Source!B39:I41)</f>
        <v>1616.0346665146508</v>
      </c>
    </row>
    <row r="20" spans="1:9">
      <c r="A20" t="s">
        <v>50</v>
      </c>
      <c r="B20">
        <f t="array" ref="B20">MMULT(TRANSPOSE(Month_05!B4:I6),(1-Results!B4:B6)*Data_Source!F83:F85+Results!B4:B6*Data_Source!G83:G85)</f>
        <v>2.4500000000000002</v>
      </c>
    </row>
    <row r="22" spans="1:9">
      <c r="A22" s="16" t="s">
        <v>54</v>
      </c>
    </row>
    <row r="23" spans="1:9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</row>
    <row r="24" spans="1:9">
      <c r="A24">
        <v>1</v>
      </c>
      <c r="B24">
        <f t="array" ref="B24:I26">250*B14:I16</f>
        <v>0</v>
      </c>
      <c r="C24">
        <v>0</v>
      </c>
      <c r="D24">
        <v>250</v>
      </c>
      <c r="E24">
        <v>0</v>
      </c>
      <c r="F24">
        <v>250</v>
      </c>
      <c r="G24">
        <v>0</v>
      </c>
      <c r="H24">
        <v>250</v>
      </c>
      <c r="I24">
        <v>250</v>
      </c>
    </row>
    <row r="25" spans="1:9">
      <c r="A25">
        <v>2</v>
      </c>
      <c r="B25">
        <v>0</v>
      </c>
      <c r="C25">
        <v>0</v>
      </c>
      <c r="D25">
        <v>0</v>
      </c>
      <c r="E25">
        <v>250</v>
      </c>
      <c r="F25">
        <v>0</v>
      </c>
      <c r="G25">
        <v>500</v>
      </c>
      <c r="H25">
        <v>0</v>
      </c>
      <c r="I25">
        <v>250</v>
      </c>
    </row>
    <row r="26" spans="1:9">
      <c r="A26">
        <v>3</v>
      </c>
      <c r="B26">
        <v>250</v>
      </c>
      <c r="C26">
        <v>250</v>
      </c>
      <c r="D26">
        <v>0</v>
      </c>
      <c r="E26">
        <v>250</v>
      </c>
      <c r="F26">
        <v>0</v>
      </c>
      <c r="G26">
        <v>0</v>
      </c>
      <c r="H26">
        <v>0</v>
      </c>
      <c r="I26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L13" sqref="L13"/>
    </sheetView>
  </sheetViews>
  <sheetFormatPr defaultRowHeight="12.75"/>
  <cols>
    <col min="1" max="1025" width="11.5703125"/>
  </cols>
  <sheetData>
    <row r="1" spans="1:14">
      <c r="A1" s="16" t="s">
        <v>41</v>
      </c>
    </row>
    <row r="2" spans="1:14">
      <c r="A2" t="s">
        <v>42</v>
      </c>
    </row>
    <row r="3" spans="1:14">
      <c r="A3" t="s">
        <v>43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 t="s">
        <v>3</v>
      </c>
      <c r="L3" t="s">
        <v>55</v>
      </c>
      <c r="N3" t="s">
        <v>56</v>
      </c>
    </row>
    <row r="4" spans="1:14">
      <c r="A4">
        <v>1</v>
      </c>
      <c r="B4" s="19">
        <v>0</v>
      </c>
      <c r="C4" s="20">
        <v>0</v>
      </c>
      <c r="D4" s="20">
        <v>100</v>
      </c>
      <c r="E4" s="20">
        <v>0</v>
      </c>
      <c r="F4" s="20">
        <v>175</v>
      </c>
      <c r="G4" s="20">
        <v>68.33333333333313</v>
      </c>
      <c r="H4" s="20">
        <v>49.999999999999986</v>
      </c>
      <c r="I4" s="21">
        <v>100.00000000000001</v>
      </c>
      <c r="J4">
        <f>SUM(B4:I4)</f>
        <v>493.33333333333314</v>
      </c>
      <c r="K4" t="s">
        <v>44</v>
      </c>
      <c r="L4">
        <f t="array" ref="L4:L6">Data_Source!$F$89:$F$91*(1-Results!$B$4:$B$6)+Data_Source!$G$89:$G$91*Results!$B$4:$B$6</f>
        <v>1440</v>
      </c>
      <c r="M4" t="s">
        <v>45</v>
      </c>
      <c r="N4">
        <f>$L$7/3</f>
        <v>493.33333333333331</v>
      </c>
    </row>
    <row r="5" spans="1:14">
      <c r="A5">
        <v>2</v>
      </c>
      <c r="B5" s="22">
        <v>0</v>
      </c>
      <c r="C5" s="18">
        <v>0</v>
      </c>
      <c r="D5" s="18">
        <v>0</v>
      </c>
      <c r="E5" s="18">
        <v>161.66666666666643</v>
      </c>
      <c r="F5" s="18">
        <v>0</v>
      </c>
      <c r="G5" s="18">
        <v>331.66666666666686</v>
      </c>
      <c r="H5" s="18">
        <v>0</v>
      </c>
      <c r="I5" s="23">
        <v>0</v>
      </c>
      <c r="J5">
        <f>SUM(B5:I5)</f>
        <v>493.33333333333326</v>
      </c>
      <c r="K5" t="s">
        <v>44</v>
      </c>
      <c r="L5">
        <v>1280</v>
      </c>
      <c r="M5" t="s">
        <v>45</v>
      </c>
      <c r="N5">
        <f>$L$7/3</f>
        <v>493.33333333333331</v>
      </c>
    </row>
    <row r="6" spans="1:14">
      <c r="A6">
        <v>3</v>
      </c>
      <c r="B6" s="24">
        <v>179.99999999999989</v>
      </c>
      <c r="C6" s="25">
        <v>174.99999999999994</v>
      </c>
      <c r="D6" s="25">
        <v>0</v>
      </c>
      <c r="E6" s="25">
        <v>138.33333333333351</v>
      </c>
      <c r="F6" s="25">
        <v>0</v>
      </c>
      <c r="G6" s="25">
        <v>0</v>
      </c>
      <c r="H6" s="25">
        <v>0</v>
      </c>
      <c r="I6" s="26">
        <v>0</v>
      </c>
      <c r="J6">
        <f>SUM(B6:I6)</f>
        <v>493.33333333333337</v>
      </c>
      <c r="K6" t="s">
        <v>44</v>
      </c>
      <c r="L6">
        <v>1200</v>
      </c>
      <c r="M6" t="s">
        <v>45</v>
      </c>
      <c r="N6">
        <f>$L$7/3</f>
        <v>493.33333333333331</v>
      </c>
    </row>
    <row r="7" spans="1:14">
      <c r="A7" t="s">
        <v>3</v>
      </c>
      <c r="B7">
        <f t="shared" ref="B7:I7" si="0">SUM(B4:B6)</f>
        <v>179.99999999999989</v>
      </c>
      <c r="C7">
        <f t="shared" si="0"/>
        <v>174.99999999999994</v>
      </c>
      <c r="D7">
        <f t="shared" si="0"/>
        <v>100</v>
      </c>
      <c r="E7">
        <f t="shared" si="0"/>
        <v>299.99999999999994</v>
      </c>
      <c r="F7">
        <f t="shared" si="0"/>
        <v>175</v>
      </c>
      <c r="G7">
        <f t="shared" si="0"/>
        <v>400</v>
      </c>
      <c r="H7">
        <f t="shared" si="0"/>
        <v>49.999999999999986</v>
      </c>
      <c r="I7">
        <f t="shared" si="0"/>
        <v>100.00000000000001</v>
      </c>
      <c r="J7">
        <f>SUM(B7:I7)</f>
        <v>1479.9999999999998</v>
      </c>
      <c r="K7" t="s">
        <v>45</v>
      </c>
      <c r="L7">
        <f>Data_Source!J8</f>
        <v>1480</v>
      </c>
    </row>
    <row r="8" spans="1:14"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</row>
    <row r="9" spans="1:14">
      <c r="B9">
        <f t="array" ref="B9:I9">Data_Source!B8:I8</f>
        <v>180</v>
      </c>
      <c r="C9">
        <v>175</v>
      </c>
      <c r="D9">
        <v>100</v>
      </c>
      <c r="E9">
        <v>300</v>
      </c>
      <c r="F9">
        <v>175</v>
      </c>
      <c r="G9">
        <v>400</v>
      </c>
      <c r="H9">
        <v>50</v>
      </c>
      <c r="I9">
        <v>100</v>
      </c>
    </row>
    <row r="12" spans="1:14">
      <c r="A12" t="s">
        <v>46</v>
      </c>
    </row>
    <row r="13" spans="1:14">
      <c r="A13" t="s">
        <v>47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</row>
    <row r="14" spans="1:14">
      <c r="A14">
        <v>1</v>
      </c>
      <c r="B14" s="19">
        <v>0</v>
      </c>
      <c r="C14" s="20">
        <v>0</v>
      </c>
      <c r="D14" s="20">
        <v>1</v>
      </c>
      <c r="E14" s="20">
        <v>0</v>
      </c>
      <c r="F14" s="20">
        <v>1</v>
      </c>
      <c r="G14" s="20">
        <v>1</v>
      </c>
      <c r="H14" s="20">
        <v>1</v>
      </c>
      <c r="I14" s="21">
        <v>1</v>
      </c>
    </row>
    <row r="15" spans="1:14">
      <c r="A15">
        <v>2</v>
      </c>
      <c r="B15" s="22">
        <v>0</v>
      </c>
      <c r="C15" s="18">
        <v>0</v>
      </c>
      <c r="D15" s="18">
        <v>0</v>
      </c>
      <c r="E15" s="18">
        <v>1</v>
      </c>
      <c r="F15" s="18">
        <v>0</v>
      </c>
      <c r="G15" s="18">
        <v>2</v>
      </c>
      <c r="H15" s="18">
        <v>0</v>
      </c>
      <c r="I15" s="23">
        <v>0</v>
      </c>
    </row>
    <row r="16" spans="1:14">
      <c r="A16">
        <v>3</v>
      </c>
      <c r="B16" s="24">
        <v>1</v>
      </c>
      <c r="C16" s="25">
        <v>1</v>
      </c>
      <c r="D16" s="25">
        <v>0</v>
      </c>
      <c r="E16" s="25">
        <v>1</v>
      </c>
      <c r="F16" s="25">
        <v>0</v>
      </c>
      <c r="G16" s="25">
        <v>0</v>
      </c>
      <c r="H16" s="25">
        <v>0</v>
      </c>
      <c r="I16" s="26">
        <v>0</v>
      </c>
    </row>
    <row r="18" spans="1:9">
      <c r="A18" s="16" t="s">
        <v>48</v>
      </c>
    </row>
    <row r="19" spans="1:9">
      <c r="A19" t="s">
        <v>49</v>
      </c>
      <c r="B19">
        <f t="array" ref="B19">MMULT(TRANSPOSE(Month_06!B4:I6),Data_Source!B83:B85*(1-Results!B4:B6)+Data_Source!C83:C85*Results!B4:B6)+1.2*SUMPRODUCT(Month_06!B14:I16,Data_Source!B32:I34)+1.2*SUMPRODUCT(Month_06!B4:I6,Data_Source!B39:I41)</f>
        <v>1618.7061333333331</v>
      </c>
    </row>
    <row r="20" spans="1:9">
      <c r="A20" t="s">
        <v>50</v>
      </c>
      <c r="B20">
        <f t="array" ref="B20">MMULT(TRANSPOSE(Month_06!B4:I6),(1-Results!B4:B6)*Data_Source!F83:F85+Results!B4:B6*Data_Source!G83:G85)</f>
        <v>1.7639999999999991</v>
      </c>
    </row>
    <row r="22" spans="1:9">
      <c r="A22" s="16" t="s">
        <v>54</v>
      </c>
    </row>
    <row r="23" spans="1:9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</row>
    <row r="24" spans="1:9">
      <c r="A24">
        <v>1</v>
      </c>
      <c r="B24">
        <f t="array" ref="B24:I26">250*B14:I16</f>
        <v>0</v>
      </c>
      <c r="C24">
        <v>0</v>
      </c>
      <c r="D24">
        <v>250</v>
      </c>
      <c r="E24">
        <v>0</v>
      </c>
      <c r="F24">
        <v>250</v>
      </c>
      <c r="G24">
        <v>250</v>
      </c>
      <c r="H24">
        <v>250</v>
      </c>
      <c r="I24">
        <v>250</v>
      </c>
    </row>
    <row r="25" spans="1:9">
      <c r="A25">
        <v>2</v>
      </c>
      <c r="B25">
        <v>0</v>
      </c>
      <c r="C25">
        <v>0</v>
      </c>
      <c r="D25">
        <v>0</v>
      </c>
      <c r="E25">
        <v>250</v>
      </c>
      <c r="F25">
        <v>0</v>
      </c>
      <c r="G25">
        <v>500</v>
      </c>
      <c r="H25">
        <v>0</v>
      </c>
      <c r="I25">
        <v>0</v>
      </c>
    </row>
    <row r="26" spans="1:9">
      <c r="A26">
        <v>3</v>
      </c>
      <c r="B26">
        <v>250</v>
      </c>
      <c r="C26">
        <v>250</v>
      </c>
      <c r="D26">
        <v>0</v>
      </c>
      <c r="E26">
        <v>250</v>
      </c>
      <c r="F26">
        <v>0</v>
      </c>
      <c r="G26">
        <v>0</v>
      </c>
      <c r="H26">
        <v>0</v>
      </c>
      <c r="I26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G6" sqref="G6"/>
    </sheetView>
  </sheetViews>
  <sheetFormatPr defaultRowHeight="12.75"/>
  <cols>
    <col min="1" max="1025" width="11.5703125"/>
  </cols>
  <sheetData>
    <row r="1" spans="1:14">
      <c r="A1" s="16" t="s">
        <v>41</v>
      </c>
    </row>
    <row r="2" spans="1:14">
      <c r="A2" t="s">
        <v>42</v>
      </c>
    </row>
    <row r="3" spans="1:14">
      <c r="A3" t="s">
        <v>43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 t="s">
        <v>3</v>
      </c>
      <c r="L3" t="s">
        <v>55</v>
      </c>
      <c r="N3" t="s">
        <v>56</v>
      </c>
    </row>
    <row r="4" spans="1:14">
      <c r="A4">
        <v>1</v>
      </c>
      <c r="B4" s="19">
        <v>0</v>
      </c>
      <c r="C4" s="20">
        <v>0</v>
      </c>
      <c r="D4" s="20">
        <v>125.00000003719437</v>
      </c>
      <c r="E4" s="20">
        <v>0</v>
      </c>
      <c r="F4" s="20">
        <v>199.99999997080778</v>
      </c>
      <c r="G4" s="20">
        <v>0</v>
      </c>
      <c r="H4" s="20">
        <v>99.999999970807664</v>
      </c>
      <c r="I4" s="21">
        <v>51.666661989774184</v>
      </c>
      <c r="J4">
        <f>SUM(B4:I4)</f>
        <v>476.66666196858398</v>
      </c>
      <c r="K4" t="s">
        <v>44</v>
      </c>
      <c r="L4">
        <f t="array" ref="L4:L6">Data_Source!$F$89:$F$91*(1-Results!$B$4:$B$6)+Data_Source!$G$89:$G$91*Results!$B$4:$B$6</f>
        <v>1440</v>
      </c>
      <c r="M4" t="s">
        <v>45</v>
      </c>
      <c r="N4">
        <f>$L$7/3</f>
        <v>476.66666666666669</v>
      </c>
    </row>
    <row r="5" spans="1:14">
      <c r="A5">
        <v>2</v>
      </c>
      <c r="B5" s="22">
        <v>0</v>
      </c>
      <c r="C5" s="18">
        <v>0</v>
      </c>
      <c r="D5" s="18">
        <v>0</v>
      </c>
      <c r="E5" s="18">
        <v>153.33333247210689</v>
      </c>
      <c r="F5" s="18">
        <v>0</v>
      </c>
      <c r="G5" s="18">
        <v>250</v>
      </c>
      <c r="H5" s="18">
        <v>0</v>
      </c>
      <c r="I5" s="23">
        <v>73.333334879067053</v>
      </c>
      <c r="J5">
        <f>SUM(B5:I5)</f>
        <v>476.66666735117394</v>
      </c>
      <c r="K5" t="s">
        <v>44</v>
      </c>
      <c r="L5">
        <v>1280</v>
      </c>
      <c r="M5" t="s">
        <v>45</v>
      </c>
      <c r="N5">
        <f>$L$7/3</f>
        <v>476.66666666666669</v>
      </c>
    </row>
    <row r="6" spans="1:14">
      <c r="A6">
        <v>3</v>
      </c>
      <c r="B6" s="24">
        <v>180</v>
      </c>
      <c r="C6" s="25">
        <v>200.00000000000003</v>
      </c>
      <c r="D6" s="25">
        <v>0</v>
      </c>
      <c r="E6" s="25">
        <v>96.666663984003662</v>
      </c>
      <c r="F6" s="25">
        <v>0</v>
      </c>
      <c r="G6" s="25">
        <v>0</v>
      </c>
      <c r="H6" s="25">
        <v>0</v>
      </c>
      <c r="I6" s="26">
        <v>0</v>
      </c>
      <c r="J6">
        <f>SUM(B6:I6)</f>
        <v>476.66666398400366</v>
      </c>
      <c r="K6" t="s">
        <v>44</v>
      </c>
      <c r="L6">
        <v>1200</v>
      </c>
      <c r="M6" t="s">
        <v>45</v>
      </c>
      <c r="N6">
        <f>$L$7/3</f>
        <v>476.66666666666669</v>
      </c>
    </row>
    <row r="7" spans="1:14">
      <c r="A7" t="s">
        <v>3</v>
      </c>
      <c r="B7">
        <f t="shared" ref="B7:I7" si="0">SUM(B4:B6)</f>
        <v>180</v>
      </c>
      <c r="C7">
        <f t="shared" si="0"/>
        <v>200.00000000000003</v>
      </c>
      <c r="D7">
        <f t="shared" si="0"/>
        <v>125.00000003719437</v>
      </c>
      <c r="E7">
        <f t="shared" si="0"/>
        <v>249.99999645611055</v>
      </c>
      <c r="F7">
        <f t="shared" si="0"/>
        <v>199.99999997080778</v>
      </c>
      <c r="G7">
        <f t="shared" si="0"/>
        <v>250</v>
      </c>
      <c r="H7">
        <f t="shared" si="0"/>
        <v>99.999999970807664</v>
      </c>
      <c r="I7">
        <f t="shared" si="0"/>
        <v>124.99999686884124</v>
      </c>
      <c r="J7">
        <f>SUM(B7:I7)</f>
        <v>1429.9999933037616</v>
      </c>
      <c r="K7" t="s">
        <v>45</v>
      </c>
      <c r="L7">
        <f>Data_Source!J9</f>
        <v>1430</v>
      </c>
    </row>
    <row r="8" spans="1:14"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</row>
    <row r="9" spans="1:14">
      <c r="B9">
        <f t="array" ref="B9:I9">Data_Source!B9:I9</f>
        <v>180</v>
      </c>
      <c r="C9">
        <v>200</v>
      </c>
      <c r="D9">
        <v>125</v>
      </c>
      <c r="E9">
        <v>250</v>
      </c>
      <c r="F9">
        <v>200</v>
      </c>
      <c r="G9">
        <v>250</v>
      </c>
      <c r="H9">
        <v>100</v>
      </c>
      <c r="I9">
        <v>125</v>
      </c>
    </row>
    <row r="12" spans="1:14">
      <c r="A12" t="s">
        <v>46</v>
      </c>
    </row>
    <row r="13" spans="1:14">
      <c r="A13" t="s">
        <v>47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</row>
    <row r="14" spans="1:14">
      <c r="A14">
        <v>1</v>
      </c>
      <c r="B14" s="19">
        <v>0</v>
      </c>
      <c r="C14" s="20">
        <v>0</v>
      </c>
      <c r="D14" s="20">
        <v>1</v>
      </c>
      <c r="E14" s="20">
        <v>0</v>
      </c>
      <c r="F14" s="20">
        <v>1</v>
      </c>
      <c r="G14" s="20">
        <v>0</v>
      </c>
      <c r="H14" s="20">
        <v>1</v>
      </c>
      <c r="I14" s="21">
        <v>1</v>
      </c>
    </row>
    <row r="15" spans="1:14">
      <c r="A15">
        <v>2</v>
      </c>
      <c r="B15" s="22">
        <v>0</v>
      </c>
      <c r="C15" s="18">
        <v>0</v>
      </c>
      <c r="D15" s="18">
        <v>0</v>
      </c>
      <c r="E15" s="18">
        <v>1</v>
      </c>
      <c r="F15" s="18">
        <v>0</v>
      </c>
      <c r="G15" s="18">
        <v>1</v>
      </c>
      <c r="H15" s="18">
        <v>0</v>
      </c>
      <c r="I15" s="23">
        <v>1</v>
      </c>
    </row>
    <row r="16" spans="1:14">
      <c r="A16">
        <v>3</v>
      </c>
      <c r="B16" s="24">
        <v>1</v>
      </c>
      <c r="C16" s="25">
        <v>1</v>
      </c>
      <c r="D16" s="25">
        <v>0</v>
      </c>
      <c r="E16" s="25">
        <v>1</v>
      </c>
      <c r="F16" s="25">
        <v>0</v>
      </c>
      <c r="G16" s="25">
        <v>0</v>
      </c>
      <c r="H16" s="25">
        <v>0</v>
      </c>
      <c r="I16" s="26">
        <v>0</v>
      </c>
    </row>
    <row r="18" spans="1:9">
      <c r="A18" s="16" t="s">
        <v>48</v>
      </c>
    </row>
    <row r="19" spans="1:9">
      <c r="A19" t="s">
        <v>49</v>
      </c>
      <c r="B19">
        <f t="array" ref="B19">MMULT(TRANSPOSE(Month_07!B4:I6),Data_Source!B83:B85*(1-Results!B4:B6)+Data_Source!C83:C85*Results!B4:B6)+1.2*SUMPRODUCT(Month_07!B14:I16,Data_Source!B32:I34)+1.2*SUMPRODUCT(Month_07!B4:I6,Data_Source!B39:I41)</f>
        <v>1630.354131515415</v>
      </c>
    </row>
    <row r="20" spans="1:9">
      <c r="A20" t="s">
        <v>50</v>
      </c>
      <c r="B20">
        <f t="array" ref="B20">MMULT(TRANSPOSE(Month_07!B4:I6),(1-Results!B4:B6)*Data_Source!F83:F85+Results!B4:B6*Data_Source!G83:G85)</f>
        <v>1.7640000000000002</v>
      </c>
    </row>
    <row r="22" spans="1:9">
      <c r="A22" s="16" t="s">
        <v>54</v>
      </c>
    </row>
    <row r="23" spans="1:9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</row>
    <row r="24" spans="1:9">
      <c r="A24">
        <v>1</v>
      </c>
      <c r="B24">
        <f t="array" ref="B24:I26">250*B14:I16</f>
        <v>0</v>
      </c>
      <c r="C24">
        <v>0</v>
      </c>
      <c r="D24">
        <v>250</v>
      </c>
      <c r="E24">
        <v>0</v>
      </c>
      <c r="F24">
        <v>250</v>
      </c>
      <c r="G24">
        <v>0</v>
      </c>
      <c r="H24">
        <v>250</v>
      </c>
      <c r="I24">
        <v>250</v>
      </c>
    </row>
    <row r="25" spans="1:9">
      <c r="A25">
        <v>2</v>
      </c>
      <c r="B25">
        <v>0</v>
      </c>
      <c r="C25">
        <v>0</v>
      </c>
      <c r="D25">
        <v>0</v>
      </c>
      <c r="E25">
        <v>250</v>
      </c>
      <c r="F25">
        <v>0</v>
      </c>
      <c r="G25">
        <v>250</v>
      </c>
      <c r="H25">
        <v>0</v>
      </c>
      <c r="I25">
        <v>250</v>
      </c>
    </row>
    <row r="26" spans="1:9">
      <c r="A26">
        <v>3</v>
      </c>
      <c r="B26">
        <v>250</v>
      </c>
      <c r="C26">
        <v>250</v>
      </c>
      <c r="D26">
        <v>0</v>
      </c>
      <c r="E26">
        <v>250</v>
      </c>
      <c r="F26">
        <v>0</v>
      </c>
      <c r="G26">
        <v>0</v>
      </c>
      <c r="H26">
        <v>0</v>
      </c>
      <c r="I26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M13" sqref="M13"/>
    </sheetView>
  </sheetViews>
  <sheetFormatPr defaultRowHeight="12.75"/>
  <cols>
    <col min="1" max="1025" width="11.5703125"/>
  </cols>
  <sheetData>
    <row r="1" spans="1:14">
      <c r="A1" s="16" t="s">
        <v>41</v>
      </c>
    </row>
    <row r="2" spans="1:14">
      <c r="A2" t="s">
        <v>42</v>
      </c>
    </row>
    <row r="3" spans="1:14">
      <c r="A3" t="s">
        <v>43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 t="s">
        <v>3</v>
      </c>
      <c r="L3" t="s">
        <v>55</v>
      </c>
      <c r="N3" t="s">
        <v>56</v>
      </c>
    </row>
    <row r="4" spans="1:14">
      <c r="A4">
        <v>1</v>
      </c>
      <c r="B4" s="19">
        <v>0</v>
      </c>
      <c r="C4" s="20">
        <v>0</v>
      </c>
      <c r="D4" s="20">
        <v>200</v>
      </c>
      <c r="E4" s="20">
        <v>0</v>
      </c>
      <c r="F4" s="20">
        <v>150</v>
      </c>
      <c r="G4" s="20">
        <v>0</v>
      </c>
      <c r="H4" s="20">
        <v>150</v>
      </c>
      <c r="I4" s="21">
        <v>0</v>
      </c>
      <c r="J4">
        <f>SUM(B4:I4)</f>
        <v>500</v>
      </c>
      <c r="K4" t="s">
        <v>44</v>
      </c>
      <c r="L4">
        <f t="array" ref="L4:L6">Data_Source!$F$89:$F$91*(1-Results!$B$4:$B$6)+Data_Source!$G$89:$G$91*Results!$B$4:$B$6</f>
        <v>1440</v>
      </c>
      <c r="M4" t="s">
        <v>45</v>
      </c>
      <c r="N4">
        <f>$L$7/3</f>
        <v>500</v>
      </c>
    </row>
    <row r="5" spans="1:14">
      <c r="A5">
        <v>2</v>
      </c>
      <c r="B5" s="22">
        <v>0</v>
      </c>
      <c r="C5" s="18">
        <v>0</v>
      </c>
      <c r="D5" s="18">
        <v>0</v>
      </c>
      <c r="E5" s="18">
        <v>150</v>
      </c>
      <c r="F5" s="18">
        <v>0</v>
      </c>
      <c r="G5" s="18">
        <v>199.99999999999997</v>
      </c>
      <c r="H5" s="18">
        <v>0</v>
      </c>
      <c r="I5" s="23">
        <v>150.00000047220561</v>
      </c>
      <c r="J5">
        <f>SUM(B5:I5)</f>
        <v>500.00000047220561</v>
      </c>
      <c r="K5" t="s">
        <v>44</v>
      </c>
      <c r="L5">
        <v>1280</v>
      </c>
      <c r="M5" t="s">
        <v>45</v>
      </c>
      <c r="N5">
        <f>$L$7/3</f>
        <v>500</v>
      </c>
    </row>
    <row r="6" spans="1:14">
      <c r="A6">
        <v>3</v>
      </c>
      <c r="B6" s="24">
        <v>200</v>
      </c>
      <c r="C6" s="25">
        <v>149.99999999999994</v>
      </c>
      <c r="D6" s="25">
        <v>0</v>
      </c>
      <c r="E6" s="25">
        <v>150</v>
      </c>
      <c r="F6" s="25">
        <v>0</v>
      </c>
      <c r="G6" s="25">
        <v>0</v>
      </c>
      <c r="H6" s="25">
        <v>0</v>
      </c>
      <c r="I6" s="26">
        <v>0</v>
      </c>
      <c r="J6">
        <f>SUM(B6:I6)</f>
        <v>499.99999999999994</v>
      </c>
      <c r="K6" t="s">
        <v>44</v>
      </c>
      <c r="L6">
        <v>1200</v>
      </c>
      <c r="M6" t="s">
        <v>45</v>
      </c>
      <c r="N6">
        <f>$L$7/3</f>
        <v>500</v>
      </c>
    </row>
    <row r="7" spans="1:14">
      <c r="A7" t="s">
        <v>3</v>
      </c>
      <c r="B7">
        <f t="shared" ref="B7:I7" si="0">SUM(B4:B6)</f>
        <v>200</v>
      </c>
      <c r="C7">
        <f t="shared" si="0"/>
        <v>149.99999999999994</v>
      </c>
      <c r="D7">
        <f t="shared" si="0"/>
        <v>200</v>
      </c>
      <c r="E7">
        <f t="shared" si="0"/>
        <v>300</v>
      </c>
      <c r="F7">
        <f t="shared" si="0"/>
        <v>150</v>
      </c>
      <c r="G7">
        <f t="shared" si="0"/>
        <v>199.99999999999997</v>
      </c>
      <c r="H7">
        <f t="shared" si="0"/>
        <v>150</v>
      </c>
      <c r="I7">
        <f t="shared" si="0"/>
        <v>150.00000047220561</v>
      </c>
      <c r="J7">
        <f>SUM(B7:I7)</f>
        <v>1500.0000004722056</v>
      </c>
      <c r="K7" t="s">
        <v>45</v>
      </c>
      <c r="L7">
        <f>Data_Source!J10</f>
        <v>1500</v>
      </c>
    </row>
    <row r="8" spans="1:14"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</row>
    <row r="9" spans="1:14">
      <c r="B9">
        <f t="array" ref="B9:I9">Data_Source!B10:I10</f>
        <v>200</v>
      </c>
      <c r="C9">
        <v>150</v>
      </c>
      <c r="D9">
        <v>200</v>
      </c>
      <c r="E9">
        <v>300</v>
      </c>
      <c r="F9">
        <v>150</v>
      </c>
      <c r="G9">
        <v>200</v>
      </c>
      <c r="H9">
        <v>150</v>
      </c>
      <c r="I9">
        <v>150</v>
      </c>
    </row>
    <row r="12" spans="1:14">
      <c r="A12" t="s">
        <v>46</v>
      </c>
    </row>
    <row r="13" spans="1:14">
      <c r="A13" t="s">
        <v>47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</row>
    <row r="14" spans="1:14">
      <c r="A14">
        <v>1</v>
      </c>
      <c r="B14" s="19">
        <v>0</v>
      </c>
      <c r="C14" s="20">
        <v>0</v>
      </c>
      <c r="D14" s="20">
        <v>1</v>
      </c>
      <c r="E14" s="20">
        <v>0</v>
      </c>
      <c r="F14" s="20">
        <v>1</v>
      </c>
      <c r="G14" s="20">
        <v>0</v>
      </c>
      <c r="H14" s="20">
        <v>1</v>
      </c>
      <c r="I14" s="21">
        <v>0</v>
      </c>
    </row>
    <row r="15" spans="1:14">
      <c r="A15">
        <v>2</v>
      </c>
      <c r="B15" s="22">
        <v>0</v>
      </c>
      <c r="C15" s="18">
        <v>0</v>
      </c>
      <c r="D15" s="18">
        <v>0</v>
      </c>
      <c r="E15" s="18">
        <v>1</v>
      </c>
      <c r="F15" s="18">
        <v>0</v>
      </c>
      <c r="G15" s="18">
        <v>1</v>
      </c>
      <c r="H15" s="18">
        <v>0</v>
      </c>
      <c r="I15" s="23">
        <v>1</v>
      </c>
    </row>
    <row r="16" spans="1:14">
      <c r="A16">
        <v>3</v>
      </c>
      <c r="B16" s="24">
        <v>1</v>
      </c>
      <c r="C16" s="25">
        <v>1</v>
      </c>
      <c r="D16" s="25">
        <v>0</v>
      </c>
      <c r="E16" s="25">
        <v>1</v>
      </c>
      <c r="F16" s="25">
        <v>0</v>
      </c>
      <c r="G16" s="25">
        <v>0</v>
      </c>
      <c r="H16" s="25">
        <v>0</v>
      </c>
      <c r="I16" s="26">
        <v>0</v>
      </c>
    </row>
    <row r="18" spans="1:9">
      <c r="A18" s="16" t="s">
        <v>48</v>
      </c>
    </row>
    <row r="19" spans="1:9">
      <c r="A19" t="s">
        <v>49</v>
      </c>
      <c r="B19">
        <f t="array" ref="B19">MMULT(TRANSPOSE(Month_08!B4:I6),Data_Source!B83:B85*(1-Results!B4:B6)+Data_Source!C83:C85*Results!B4:B6)+1.2*SUMPRODUCT(Month_08!B14:I16,Data_Source!B32:I34)+1.2*SUMPRODUCT(Month_08!B4:I6,Data_Source!B39:I41)</f>
        <v>1601.3760001535234</v>
      </c>
    </row>
    <row r="20" spans="1:9">
      <c r="A20" t="s">
        <v>50</v>
      </c>
      <c r="B20">
        <f t="array" ref="B20">MMULT(TRANSPOSE(Month_08!B4:I6),(1-Results!B4:B6)*Data_Source!F83:F85+Results!B4:B6*Data_Source!G83:G85)</f>
        <v>1.9600000000000002</v>
      </c>
    </row>
    <row r="22" spans="1:9">
      <c r="A22" s="16" t="s">
        <v>54</v>
      </c>
    </row>
    <row r="23" spans="1:9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</row>
    <row r="24" spans="1:9">
      <c r="A24">
        <v>1</v>
      </c>
      <c r="B24">
        <f t="array" ref="B24:I26">250*B14:I16</f>
        <v>0</v>
      </c>
      <c r="C24">
        <v>0</v>
      </c>
      <c r="D24">
        <v>250</v>
      </c>
      <c r="E24">
        <v>0</v>
      </c>
      <c r="F24">
        <v>250</v>
      </c>
      <c r="G24">
        <v>0</v>
      </c>
      <c r="H24">
        <v>250</v>
      </c>
      <c r="I24">
        <v>0</v>
      </c>
    </row>
    <row r="25" spans="1:9">
      <c r="A25">
        <v>2</v>
      </c>
      <c r="B25">
        <v>0</v>
      </c>
      <c r="C25">
        <v>0</v>
      </c>
      <c r="D25">
        <v>0</v>
      </c>
      <c r="E25">
        <v>250</v>
      </c>
      <c r="F25">
        <v>0</v>
      </c>
      <c r="G25">
        <v>250</v>
      </c>
      <c r="H25">
        <v>0</v>
      </c>
      <c r="I25">
        <v>250</v>
      </c>
    </row>
    <row r="26" spans="1:9">
      <c r="A26">
        <v>3</v>
      </c>
      <c r="B26">
        <v>250</v>
      </c>
      <c r="C26">
        <v>250</v>
      </c>
      <c r="D26">
        <v>0</v>
      </c>
      <c r="E26">
        <v>250</v>
      </c>
      <c r="F26">
        <v>0</v>
      </c>
      <c r="G26">
        <v>0</v>
      </c>
      <c r="H26">
        <v>0</v>
      </c>
      <c r="I26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K9" sqref="K9"/>
    </sheetView>
  </sheetViews>
  <sheetFormatPr defaultRowHeight="12.75"/>
  <cols>
    <col min="1" max="1025" width="11.5703125"/>
  </cols>
  <sheetData>
    <row r="1" spans="1:14">
      <c r="A1" s="16" t="s">
        <v>41</v>
      </c>
    </row>
    <row r="2" spans="1:14">
      <c r="A2" t="s">
        <v>42</v>
      </c>
    </row>
    <row r="3" spans="1:14">
      <c r="A3" t="s">
        <v>43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 t="s">
        <v>3</v>
      </c>
      <c r="L3" t="s">
        <v>55</v>
      </c>
      <c r="N3" t="s">
        <v>56</v>
      </c>
    </row>
    <row r="4" spans="1:14">
      <c r="A4">
        <v>1</v>
      </c>
      <c r="B4" s="19">
        <v>0</v>
      </c>
      <c r="C4" s="20">
        <v>0</v>
      </c>
      <c r="D4" s="20">
        <v>150</v>
      </c>
      <c r="E4" s="20">
        <v>0</v>
      </c>
      <c r="F4" s="20">
        <v>199.99999981645809</v>
      </c>
      <c r="G4" s="20">
        <v>0</v>
      </c>
      <c r="H4" s="20">
        <v>25</v>
      </c>
      <c r="I4" s="21">
        <v>58.333337008231375</v>
      </c>
      <c r="J4">
        <f>SUM(B4:I4)</f>
        <v>433.33333682468941</v>
      </c>
      <c r="K4" t="s">
        <v>44</v>
      </c>
      <c r="L4">
        <f t="array" ref="L4:L6">Data_Source!$F$89:$F$91*(1-Results!$B$4:$B$6)+Data_Source!$G$89:$G$91*Results!$B$4:$B$6</f>
        <v>1440</v>
      </c>
      <c r="M4" t="s">
        <v>45</v>
      </c>
      <c r="N4">
        <f>$L$7/3</f>
        <v>433.33333333333331</v>
      </c>
    </row>
    <row r="5" spans="1:14">
      <c r="A5">
        <v>2</v>
      </c>
      <c r="B5" s="22">
        <v>0</v>
      </c>
      <c r="C5" s="18">
        <v>0</v>
      </c>
      <c r="D5" s="18">
        <v>0</v>
      </c>
      <c r="E5" s="18">
        <v>166.66666757828688</v>
      </c>
      <c r="F5" s="18">
        <v>0</v>
      </c>
      <c r="G5" s="18">
        <v>225</v>
      </c>
      <c r="H5" s="18">
        <v>0</v>
      </c>
      <c r="I5" s="23">
        <v>41.666663815976605</v>
      </c>
      <c r="J5">
        <f>SUM(B5:I5)</f>
        <v>433.3333313942635</v>
      </c>
      <c r="K5" t="s">
        <v>44</v>
      </c>
      <c r="L5">
        <v>1280</v>
      </c>
      <c r="M5" t="s">
        <v>45</v>
      </c>
      <c r="N5">
        <f>$L$7/3</f>
        <v>433.33333333333331</v>
      </c>
    </row>
    <row r="6" spans="1:14">
      <c r="A6">
        <v>3</v>
      </c>
      <c r="B6" s="24">
        <v>150.00000001178893</v>
      </c>
      <c r="C6" s="25">
        <v>99.999999984227742</v>
      </c>
      <c r="D6" s="25">
        <v>0</v>
      </c>
      <c r="E6" s="25">
        <v>183.33333236951921</v>
      </c>
      <c r="F6" s="25">
        <v>0</v>
      </c>
      <c r="G6" s="25">
        <v>0</v>
      </c>
      <c r="H6" s="25">
        <v>0</v>
      </c>
      <c r="I6" s="26">
        <v>0</v>
      </c>
      <c r="J6">
        <f>SUM(B6:I6)</f>
        <v>433.33333236553585</v>
      </c>
      <c r="K6" t="s">
        <v>44</v>
      </c>
      <c r="L6">
        <v>1200</v>
      </c>
      <c r="M6" t="s">
        <v>45</v>
      </c>
      <c r="N6">
        <f>$L$7/3</f>
        <v>433.33333333333331</v>
      </c>
    </row>
    <row r="7" spans="1:14">
      <c r="A7" t="s">
        <v>3</v>
      </c>
      <c r="B7">
        <f t="shared" ref="B7:I7" si="0">SUM(B4:B6)</f>
        <v>150.00000001178893</v>
      </c>
      <c r="C7">
        <f t="shared" si="0"/>
        <v>99.999999984227742</v>
      </c>
      <c r="D7">
        <f t="shared" si="0"/>
        <v>150</v>
      </c>
      <c r="E7">
        <f t="shared" si="0"/>
        <v>349.99999994780609</v>
      </c>
      <c r="F7">
        <f t="shared" si="0"/>
        <v>199.99999981645809</v>
      </c>
      <c r="G7">
        <f t="shared" si="0"/>
        <v>225</v>
      </c>
      <c r="H7">
        <f t="shared" si="0"/>
        <v>25</v>
      </c>
      <c r="I7">
        <f t="shared" si="0"/>
        <v>100.00000082420797</v>
      </c>
      <c r="J7">
        <f>SUM(B7:I7)</f>
        <v>1300.0000005844888</v>
      </c>
      <c r="K7" t="s">
        <v>45</v>
      </c>
      <c r="L7">
        <f>Data_Source!J11</f>
        <v>1300</v>
      </c>
    </row>
    <row r="8" spans="1:14"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</row>
    <row r="9" spans="1:14">
      <c r="B9">
        <f t="array" ref="B9:I9">Data_Source!B11:I11</f>
        <v>150</v>
      </c>
      <c r="C9">
        <v>100</v>
      </c>
      <c r="D9">
        <v>150</v>
      </c>
      <c r="E9">
        <v>350</v>
      </c>
      <c r="F9">
        <v>200</v>
      </c>
      <c r="G9">
        <v>225</v>
      </c>
      <c r="H9">
        <v>25</v>
      </c>
      <c r="I9">
        <v>100</v>
      </c>
    </row>
    <row r="12" spans="1:14">
      <c r="A12" t="s">
        <v>46</v>
      </c>
    </row>
    <row r="13" spans="1:14">
      <c r="A13" t="s">
        <v>47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</row>
    <row r="14" spans="1:14">
      <c r="A14">
        <v>1</v>
      </c>
      <c r="B14" s="19">
        <v>0</v>
      </c>
      <c r="C14" s="20">
        <v>0</v>
      </c>
      <c r="D14" s="20">
        <v>1</v>
      </c>
      <c r="E14" s="20">
        <v>0</v>
      </c>
      <c r="F14" s="20">
        <v>1</v>
      </c>
      <c r="G14" s="20">
        <v>0</v>
      </c>
      <c r="H14" s="20">
        <v>1</v>
      </c>
      <c r="I14" s="21">
        <v>1</v>
      </c>
    </row>
    <row r="15" spans="1:14">
      <c r="A15">
        <v>2</v>
      </c>
      <c r="B15" s="22">
        <v>0</v>
      </c>
      <c r="C15" s="18">
        <v>0</v>
      </c>
      <c r="D15" s="18">
        <v>0</v>
      </c>
      <c r="E15" s="18">
        <v>1</v>
      </c>
      <c r="F15" s="18">
        <v>0</v>
      </c>
      <c r="G15" s="18">
        <v>1</v>
      </c>
      <c r="H15" s="18">
        <v>0</v>
      </c>
      <c r="I15" s="23">
        <v>1</v>
      </c>
    </row>
    <row r="16" spans="1:14">
      <c r="A16">
        <v>3</v>
      </c>
      <c r="B16" s="24">
        <v>1</v>
      </c>
      <c r="C16" s="25">
        <v>1</v>
      </c>
      <c r="D16" s="25">
        <v>0</v>
      </c>
      <c r="E16" s="25">
        <v>1</v>
      </c>
      <c r="F16" s="25">
        <v>0</v>
      </c>
      <c r="G16" s="25">
        <v>0</v>
      </c>
      <c r="H16" s="25">
        <v>0</v>
      </c>
      <c r="I16" s="26">
        <v>0</v>
      </c>
    </row>
    <row r="18" spans="1:9">
      <c r="A18" s="16" t="s">
        <v>48</v>
      </c>
    </row>
    <row r="19" spans="1:9">
      <c r="A19" t="s">
        <v>49</v>
      </c>
      <c r="B19">
        <f t="array" ref="B19">MMULT(TRANSPOSE(Month_09!B4:I6),Data_Source!B83:B85*(1-Results!B4:B6)+Data_Source!C83:C85*Results!B4:B6)+1.2*SUMPRODUCT(Month_09!B14:I16,Data_Source!B32:I34)+1.2*SUMPRODUCT(Month_09!B4:I6,Data_Source!B39:I41)</f>
        <v>1534.6426666956922</v>
      </c>
    </row>
    <row r="20" spans="1:9">
      <c r="A20" t="s">
        <v>50</v>
      </c>
      <c r="B20">
        <f t="array" ref="B20">MMULT(TRANSPOSE(Month_09!B4:I6),(1-Results!B4:B6)*Data_Source!F83:F85+Results!B4:B6*Data_Source!G83:G85)</f>
        <v>1.4700000001155318</v>
      </c>
    </row>
    <row r="22" spans="1:9">
      <c r="A22" s="16" t="s">
        <v>54</v>
      </c>
    </row>
    <row r="23" spans="1:9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</row>
    <row r="24" spans="1:9">
      <c r="A24">
        <v>1</v>
      </c>
      <c r="B24">
        <f t="array" ref="B24:I26">250*B14:I16</f>
        <v>0</v>
      </c>
      <c r="C24">
        <v>0</v>
      </c>
      <c r="D24">
        <v>250</v>
      </c>
      <c r="E24">
        <v>0</v>
      </c>
      <c r="F24">
        <v>250</v>
      </c>
      <c r="G24">
        <v>0</v>
      </c>
      <c r="H24">
        <v>250</v>
      </c>
      <c r="I24">
        <v>250</v>
      </c>
    </row>
    <row r="25" spans="1:9">
      <c r="A25">
        <v>2</v>
      </c>
      <c r="B25">
        <v>0</v>
      </c>
      <c r="C25">
        <v>0</v>
      </c>
      <c r="D25">
        <v>0</v>
      </c>
      <c r="E25">
        <v>250</v>
      </c>
      <c r="F25">
        <v>0</v>
      </c>
      <c r="G25">
        <v>250</v>
      </c>
      <c r="H25">
        <v>0</v>
      </c>
      <c r="I25">
        <v>250</v>
      </c>
    </row>
    <row r="26" spans="1:9">
      <c r="A26">
        <v>3</v>
      </c>
      <c r="B26">
        <v>250</v>
      </c>
      <c r="C26">
        <v>250</v>
      </c>
      <c r="D26">
        <v>0</v>
      </c>
      <c r="E26">
        <v>250</v>
      </c>
      <c r="F26">
        <v>0</v>
      </c>
      <c r="G26">
        <v>0</v>
      </c>
      <c r="H26">
        <v>0</v>
      </c>
      <c r="I26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J10" sqref="J10"/>
    </sheetView>
  </sheetViews>
  <sheetFormatPr defaultRowHeight="12.75"/>
  <cols>
    <col min="1" max="1025" width="11.5703125"/>
  </cols>
  <sheetData>
    <row r="1" spans="1:14">
      <c r="A1" s="16" t="s">
        <v>41</v>
      </c>
    </row>
    <row r="2" spans="1:14">
      <c r="A2" t="s">
        <v>42</v>
      </c>
    </row>
    <row r="3" spans="1:14">
      <c r="A3" t="s">
        <v>43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 t="s">
        <v>3</v>
      </c>
      <c r="L3" t="s">
        <v>55</v>
      </c>
      <c r="N3" t="s">
        <v>56</v>
      </c>
    </row>
    <row r="4" spans="1:14">
      <c r="A4">
        <v>1</v>
      </c>
      <c r="B4" s="19">
        <v>0</v>
      </c>
      <c r="C4" s="20">
        <v>0</v>
      </c>
      <c r="D4" s="20">
        <v>99.999999998925034</v>
      </c>
      <c r="E4" s="20">
        <v>0</v>
      </c>
      <c r="F4" s="20">
        <v>250.00000000000009</v>
      </c>
      <c r="G4" s="20">
        <v>16.666666125074229</v>
      </c>
      <c r="H4" s="20">
        <v>49.999999999999993</v>
      </c>
      <c r="I4" s="21">
        <v>75</v>
      </c>
      <c r="J4">
        <f>SUM(B4:I4)</f>
        <v>491.66666612399933</v>
      </c>
      <c r="K4" t="s">
        <v>44</v>
      </c>
      <c r="L4">
        <f t="array" ref="L4:L6">Data_Source!$F$89:$F$91*(1-Results!$B$4:$B$6)+Data_Source!$G$89:$G$91*Results!$B$4:$B$6</f>
        <v>1440</v>
      </c>
      <c r="M4" t="s">
        <v>45</v>
      </c>
      <c r="N4">
        <f>$L$7/3</f>
        <v>491.66666666666669</v>
      </c>
    </row>
    <row r="5" spans="1:14">
      <c r="A5">
        <v>2</v>
      </c>
      <c r="B5" s="22">
        <v>0</v>
      </c>
      <c r="C5" s="18">
        <v>0</v>
      </c>
      <c r="D5" s="18">
        <v>0</v>
      </c>
      <c r="E5" s="18">
        <v>108.33324391565249</v>
      </c>
      <c r="F5" s="18">
        <v>0</v>
      </c>
      <c r="G5" s="18">
        <v>383.3333338749257</v>
      </c>
      <c r="H5" s="18">
        <v>0</v>
      </c>
      <c r="I5" s="23">
        <v>0</v>
      </c>
      <c r="J5">
        <f>SUM(B5:I5)</f>
        <v>491.66657779057817</v>
      </c>
      <c r="K5" t="s">
        <v>44</v>
      </c>
      <c r="L5">
        <v>1280</v>
      </c>
      <c r="M5" t="s">
        <v>45</v>
      </c>
      <c r="N5">
        <f>$L$7/3</f>
        <v>491.66666666666669</v>
      </c>
    </row>
    <row r="6" spans="1:14">
      <c r="A6">
        <v>3</v>
      </c>
      <c r="B6" s="24">
        <v>150</v>
      </c>
      <c r="C6" s="25">
        <v>100</v>
      </c>
      <c r="D6" s="25">
        <v>0</v>
      </c>
      <c r="E6" s="25">
        <v>241.6667560349012</v>
      </c>
      <c r="F6" s="25">
        <v>0</v>
      </c>
      <c r="G6" s="25">
        <v>0</v>
      </c>
      <c r="H6" s="25">
        <v>0</v>
      </c>
      <c r="I6" s="26">
        <v>0</v>
      </c>
      <c r="J6">
        <f>SUM(B6:I6)</f>
        <v>491.6667560349012</v>
      </c>
      <c r="K6" t="s">
        <v>44</v>
      </c>
      <c r="L6">
        <v>1200</v>
      </c>
      <c r="M6" t="s">
        <v>45</v>
      </c>
      <c r="N6">
        <f>$L$7/3</f>
        <v>491.66666666666669</v>
      </c>
    </row>
    <row r="7" spans="1:14">
      <c r="A7" t="s">
        <v>3</v>
      </c>
      <c r="B7">
        <f t="shared" ref="B7:I7" si="0">SUM(B4:B6)</f>
        <v>150</v>
      </c>
      <c r="C7">
        <f t="shared" si="0"/>
        <v>100</v>
      </c>
      <c r="D7">
        <f t="shared" si="0"/>
        <v>99.999999998925034</v>
      </c>
      <c r="E7">
        <f t="shared" si="0"/>
        <v>349.99999995055367</v>
      </c>
      <c r="F7">
        <f t="shared" si="0"/>
        <v>250.00000000000009</v>
      </c>
      <c r="G7">
        <f t="shared" si="0"/>
        <v>399.99999999999994</v>
      </c>
      <c r="H7">
        <f t="shared" si="0"/>
        <v>49.999999999999993</v>
      </c>
      <c r="I7">
        <f t="shared" si="0"/>
        <v>75</v>
      </c>
      <c r="J7">
        <f>SUM(B7:I7)</f>
        <v>1474.9999999494787</v>
      </c>
      <c r="K7" t="s">
        <v>45</v>
      </c>
      <c r="L7">
        <f>Data_Source!J12</f>
        <v>1475</v>
      </c>
    </row>
    <row r="8" spans="1:14"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</row>
    <row r="9" spans="1:14">
      <c r="B9">
        <f t="array" ref="B9:I9">Data_Source!B12:I12</f>
        <v>150</v>
      </c>
      <c r="C9">
        <v>100</v>
      </c>
      <c r="D9">
        <v>100</v>
      </c>
      <c r="E9">
        <v>350</v>
      </c>
      <c r="F9">
        <v>250</v>
      </c>
      <c r="G9">
        <v>400</v>
      </c>
      <c r="H9">
        <v>50</v>
      </c>
      <c r="I9">
        <v>75</v>
      </c>
    </row>
    <row r="12" spans="1:14">
      <c r="A12" t="s">
        <v>46</v>
      </c>
    </row>
    <row r="13" spans="1:14">
      <c r="A13" t="s">
        <v>47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</row>
    <row r="14" spans="1:14">
      <c r="A14">
        <v>1</v>
      </c>
      <c r="B14" s="19">
        <v>0</v>
      </c>
      <c r="C14" s="20">
        <v>0</v>
      </c>
      <c r="D14" s="20">
        <v>1</v>
      </c>
      <c r="E14" s="20">
        <v>0</v>
      </c>
      <c r="F14" s="20">
        <v>1</v>
      </c>
      <c r="G14" s="20">
        <v>1</v>
      </c>
      <c r="H14" s="20">
        <v>1</v>
      </c>
      <c r="I14" s="21">
        <v>1</v>
      </c>
    </row>
    <row r="15" spans="1:14">
      <c r="A15">
        <v>2</v>
      </c>
      <c r="B15" s="22">
        <v>0</v>
      </c>
      <c r="C15" s="18">
        <v>0</v>
      </c>
      <c r="D15" s="18">
        <v>0</v>
      </c>
      <c r="E15" s="18">
        <v>1</v>
      </c>
      <c r="F15" s="18">
        <v>0</v>
      </c>
      <c r="G15" s="18">
        <v>2</v>
      </c>
      <c r="H15" s="18">
        <v>0</v>
      </c>
      <c r="I15" s="23">
        <v>0</v>
      </c>
    </row>
    <row r="16" spans="1:14">
      <c r="A16">
        <v>3</v>
      </c>
      <c r="B16" s="24">
        <v>1</v>
      </c>
      <c r="C16" s="25">
        <v>1</v>
      </c>
      <c r="D16" s="25">
        <v>0</v>
      </c>
      <c r="E16" s="25">
        <v>1</v>
      </c>
      <c r="F16" s="25">
        <v>0</v>
      </c>
      <c r="G16" s="25">
        <v>0</v>
      </c>
      <c r="H16" s="25">
        <v>0</v>
      </c>
      <c r="I16" s="26">
        <v>0</v>
      </c>
    </row>
    <row r="18" spans="1:9">
      <c r="A18" s="16" t="s">
        <v>48</v>
      </c>
    </row>
    <row r="19" spans="1:9">
      <c r="A19" t="s">
        <v>49</v>
      </c>
      <c r="B19">
        <f t="array" ref="B19">MMULT(TRANSPOSE(Month_10!B4:I6),Data_Source!B83:B85*(1-Results!B4:B6)+Data_Source!C83:C85*Results!B4:B6)+1.2*SUMPRODUCT(Month_10!B14:I16,Data_Source!B32:I34)+1.2*SUMPRODUCT(Month_10!B4:I6,Data_Source!B39:I41)</f>
        <v>1562.7386705717699</v>
      </c>
    </row>
    <row r="20" spans="1:9">
      <c r="A20" t="s">
        <v>50</v>
      </c>
      <c r="B20">
        <f t="array" ref="B20">MMULT(TRANSPOSE(Month_10!B4:I6),(1-Results!B4:B6)*Data_Source!F83:F85+Results!B4:B6*Data_Source!G83:G85)</f>
        <v>1.4700000000000002</v>
      </c>
    </row>
    <row r="22" spans="1:9">
      <c r="A22" s="16" t="s">
        <v>54</v>
      </c>
    </row>
    <row r="23" spans="1:9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</row>
    <row r="24" spans="1:9">
      <c r="A24">
        <v>1</v>
      </c>
      <c r="B24">
        <f t="array" ref="B24:I26">250*B14:I16</f>
        <v>0</v>
      </c>
      <c r="C24">
        <v>0</v>
      </c>
      <c r="D24">
        <v>250</v>
      </c>
      <c r="E24">
        <v>0</v>
      </c>
      <c r="F24">
        <v>250</v>
      </c>
      <c r="G24">
        <v>250</v>
      </c>
      <c r="H24">
        <v>250</v>
      </c>
      <c r="I24">
        <v>250</v>
      </c>
    </row>
    <row r="25" spans="1:9">
      <c r="A25">
        <v>2</v>
      </c>
      <c r="B25">
        <v>0</v>
      </c>
      <c r="C25">
        <v>0</v>
      </c>
      <c r="D25">
        <v>0</v>
      </c>
      <c r="E25">
        <v>250</v>
      </c>
      <c r="F25">
        <v>0</v>
      </c>
      <c r="G25">
        <v>500</v>
      </c>
      <c r="H25">
        <v>0</v>
      </c>
      <c r="I25">
        <v>0</v>
      </c>
    </row>
    <row r="26" spans="1:9">
      <c r="A26">
        <v>3</v>
      </c>
      <c r="B26">
        <v>250</v>
      </c>
      <c r="C26">
        <v>250</v>
      </c>
      <c r="D26">
        <v>0</v>
      </c>
      <c r="E26">
        <v>250</v>
      </c>
      <c r="F26">
        <v>0</v>
      </c>
      <c r="G26">
        <v>0</v>
      </c>
      <c r="H26">
        <v>0</v>
      </c>
      <c r="I26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I5" sqref="I5"/>
    </sheetView>
  </sheetViews>
  <sheetFormatPr defaultRowHeight="12.75"/>
  <cols>
    <col min="1" max="1025" width="11.5703125"/>
  </cols>
  <sheetData>
    <row r="1" spans="1:14">
      <c r="A1" s="16" t="s">
        <v>41</v>
      </c>
    </row>
    <row r="2" spans="1:14">
      <c r="A2" t="s">
        <v>42</v>
      </c>
    </row>
    <row r="3" spans="1:14">
      <c r="A3" t="s">
        <v>43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 t="s">
        <v>3</v>
      </c>
      <c r="L3" t="s">
        <v>55</v>
      </c>
      <c r="N3" t="s">
        <v>56</v>
      </c>
    </row>
    <row r="4" spans="1:14">
      <c r="A4">
        <v>1</v>
      </c>
      <c r="B4" s="19">
        <v>0</v>
      </c>
      <c r="C4" s="20">
        <v>0</v>
      </c>
      <c r="D4" s="20">
        <v>150.00000021008896</v>
      </c>
      <c r="E4" s="20">
        <v>0</v>
      </c>
      <c r="F4" s="20">
        <v>225.00000041973627</v>
      </c>
      <c r="G4" s="20">
        <v>0</v>
      </c>
      <c r="H4" s="20">
        <v>149.99999976034115</v>
      </c>
      <c r="I4" s="21">
        <v>100</v>
      </c>
      <c r="J4">
        <f>SUM(B4:I4)</f>
        <v>625.00000039016641</v>
      </c>
      <c r="K4" t="s">
        <v>44</v>
      </c>
      <c r="L4">
        <f t="array" ref="L4:L6">Data_Source!$F$89:$F$91*(1-Results!$B$4:$B$6)+Data_Source!$G$89:$G$91*Results!$B$4:$B$6</f>
        <v>1440</v>
      </c>
      <c r="M4" t="s">
        <v>45</v>
      </c>
      <c r="N4">
        <f>$L$7/3</f>
        <v>625</v>
      </c>
    </row>
    <row r="5" spans="1:14">
      <c r="A5">
        <v>2</v>
      </c>
      <c r="B5" s="22">
        <v>0</v>
      </c>
      <c r="C5" s="18">
        <v>0</v>
      </c>
      <c r="D5" s="18">
        <v>0</v>
      </c>
      <c r="E5" s="18">
        <v>49.999999994409713</v>
      </c>
      <c r="F5" s="18">
        <v>75</v>
      </c>
      <c r="G5" s="18">
        <v>499.99999999106137</v>
      </c>
      <c r="H5" s="18">
        <v>0</v>
      </c>
      <c r="I5" s="23">
        <v>0</v>
      </c>
      <c r="J5">
        <f>SUM(B5:I5)</f>
        <v>624.99999998547105</v>
      </c>
      <c r="K5" t="s">
        <v>44</v>
      </c>
      <c r="L5">
        <v>1280</v>
      </c>
      <c r="M5" t="s">
        <v>45</v>
      </c>
      <c r="N5">
        <f>$L$7/3</f>
        <v>625</v>
      </c>
    </row>
    <row r="6" spans="1:14">
      <c r="A6">
        <v>3</v>
      </c>
      <c r="B6" s="24">
        <v>200.00000000000017</v>
      </c>
      <c r="C6" s="25">
        <v>75.000000000000028</v>
      </c>
      <c r="D6" s="25">
        <v>0</v>
      </c>
      <c r="E6" s="25">
        <v>350.00000018929882</v>
      </c>
      <c r="F6" s="25">
        <v>0</v>
      </c>
      <c r="G6" s="25">
        <v>0</v>
      </c>
      <c r="H6" s="25">
        <v>0</v>
      </c>
      <c r="I6" s="26">
        <v>0</v>
      </c>
      <c r="J6">
        <f>SUM(B6:I6)</f>
        <v>625.00000018929904</v>
      </c>
      <c r="K6" t="s">
        <v>44</v>
      </c>
      <c r="L6">
        <v>1200</v>
      </c>
      <c r="M6" t="s">
        <v>45</v>
      </c>
      <c r="N6">
        <f>$L$7/3</f>
        <v>625</v>
      </c>
    </row>
    <row r="7" spans="1:14">
      <c r="A7" t="s">
        <v>3</v>
      </c>
      <c r="B7">
        <f t="shared" ref="B7:I7" si="0">SUM(B4:B6)</f>
        <v>200.00000000000017</v>
      </c>
      <c r="C7">
        <f t="shared" si="0"/>
        <v>75.000000000000028</v>
      </c>
      <c r="D7">
        <f t="shared" si="0"/>
        <v>150.00000021008896</v>
      </c>
      <c r="E7">
        <f t="shared" si="0"/>
        <v>400.00000018370855</v>
      </c>
      <c r="F7">
        <f t="shared" si="0"/>
        <v>300.00000041973624</v>
      </c>
      <c r="G7">
        <f t="shared" si="0"/>
        <v>499.99999999106137</v>
      </c>
      <c r="H7">
        <f t="shared" si="0"/>
        <v>149.99999976034115</v>
      </c>
      <c r="I7">
        <f t="shared" si="0"/>
        <v>100</v>
      </c>
      <c r="J7">
        <f>SUM(B7:I7)</f>
        <v>1875.0000005649365</v>
      </c>
      <c r="K7" t="s">
        <v>45</v>
      </c>
      <c r="L7">
        <f>Data_Source!J13</f>
        <v>1875</v>
      </c>
    </row>
    <row r="8" spans="1:14"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</row>
    <row r="9" spans="1:14">
      <c r="B9">
        <f t="array" ref="B9:I9">Data_Source!B13:I13</f>
        <v>200</v>
      </c>
      <c r="C9">
        <v>75</v>
      </c>
      <c r="D9">
        <v>150</v>
      </c>
      <c r="E9">
        <v>400</v>
      </c>
      <c r="F9">
        <v>300</v>
      </c>
      <c r="G9">
        <v>500</v>
      </c>
      <c r="H9">
        <v>150</v>
      </c>
      <c r="I9">
        <v>100</v>
      </c>
    </row>
    <row r="12" spans="1:14">
      <c r="A12" t="s">
        <v>46</v>
      </c>
    </row>
    <row r="13" spans="1:14">
      <c r="A13" t="s">
        <v>47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</row>
    <row r="14" spans="1:14">
      <c r="A14">
        <v>1</v>
      </c>
      <c r="B14" s="19">
        <v>0</v>
      </c>
      <c r="C14" s="20">
        <v>0</v>
      </c>
      <c r="D14" s="20">
        <v>1</v>
      </c>
      <c r="E14" s="20">
        <v>0</v>
      </c>
      <c r="F14" s="20">
        <v>1</v>
      </c>
      <c r="G14" s="20">
        <v>0</v>
      </c>
      <c r="H14" s="20">
        <v>1</v>
      </c>
      <c r="I14" s="21">
        <v>1</v>
      </c>
    </row>
    <row r="15" spans="1:14">
      <c r="A15">
        <v>2</v>
      </c>
      <c r="B15" s="22">
        <v>0</v>
      </c>
      <c r="C15" s="18">
        <v>0</v>
      </c>
      <c r="D15" s="18">
        <v>0</v>
      </c>
      <c r="E15" s="18">
        <v>1</v>
      </c>
      <c r="F15" s="18">
        <v>1</v>
      </c>
      <c r="G15" s="18">
        <v>2</v>
      </c>
      <c r="H15" s="18">
        <v>0</v>
      </c>
      <c r="I15" s="23">
        <v>0</v>
      </c>
    </row>
    <row r="16" spans="1:14">
      <c r="A16">
        <v>3</v>
      </c>
      <c r="B16" s="24">
        <v>1</v>
      </c>
      <c r="C16" s="25">
        <v>1</v>
      </c>
      <c r="D16" s="25">
        <v>0</v>
      </c>
      <c r="E16" s="25">
        <v>2</v>
      </c>
      <c r="F16" s="25">
        <v>0</v>
      </c>
      <c r="G16" s="25">
        <v>0</v>
      </c>
      <c r="H16" s="25">
        <v>0</v>
      </c>
      <c r="I16" s="26">
        <v>0</v>
      </c>
    </row>
    <row r="18" spans="1:9">
      <c r="A18" s="16" t="s">
        <v>48</v>
      </c>
    </row>
    <row r="19" spans="1:9">
      <c r="A19" t="s">
        <v>49</v>
      </c>
      <c r="B19">
        <f t="array" ref="B19">MMULT(TRANSPOSE(Month_11!B4:I6),Data_Source!B83:B85*(1-Results!B4:B6)+Data_Source!C83:C85*Results!B4:B6)+1.2*SUMPRODUCT(Month_11!B14:I16,Data_Source!B32:I34)+1.2*SUMPRODUCT(Month_11!B4:I6,Data_Source!B39:I41)</f>
        <v>1812.9600002913126</v>
      </c>
    </row>
    <row r="20" spans="1:9">
      <c r="A20" t="s">
        <v>50</v>
      </c>
      <c r="B20">
        <f t="array" ref="B20">MMULT(TRANSPOSE(Month_11!B4:I6),(1-Results!B4:B6)*Data_Source!F83:F85+Results!B4:B6*Data_Source!G83:G85)</f>
        <v>1.960000000000002</v>
      </c>
    </row>
    <row r="22" spans="1:9">
      <c r="A22" s="16" t="s">
        <v>54</v>
      </c>
    </row>
    <row r="23" spans="1:9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</row>
    <row r="24" spans="1:9">
      <c r="A24">
        <v>1</v>
      </c>
      <c r="B24">
        <f t="array" ref="B24:I26">250*B14:I16</f>
        <v>0</v>
      </c>
      <c r="C24">
        <v>0</v>
      </c>
      <c r="D24">
        <v>250</v>
      </c>
      <c r="E24">
        <v>0</v>
      </c>
      <c r="F24">
        <v>250</v>
      </c>
      <c r="G24">
        <v>0</v>
      </c>
      <c r="H24">
        <v>250</v>
      </c>
      <c r="I24">
        <v>250</v>
      </c>
    </row>
    <row r="25" spans="1:9">
      <c r="A25">
        <v>2</v>
      </c>
      <c r="B25">
        <v>0</v>
      </c>
      <c r="C25">
        <v>0</v>
      </c>
      <c r="D25">
        <v>0</v>
      </c>
      <c r="E25">
        <v>250</v>
      </c>
      <c r="F25">
        <v>250</v>
      </c>
      <c r="G25">
        <v>500</v>
      </c>
      <c r="H25">
        <v>0</v>
      </c>
      <c r="I25">
        <v>0</v>
      </c>
    </row>
    <row r="26" spans="1:9">
      <c r="A26">
        <v>3</v>
      </c>
      <c r="B26">
        <v>250</v>
      </c>
      <c r="C26">
        <v>250</v>
      </c>
      <c r="D26">
        <v>0</v>
      </c>
      <c r="E26">
        <v>500</v>
      </c>
      <c r="F26">
        <v>0</v>
      </c>
      <c r="G26">
        <v>0</v>
      </c>
      <c r="H26">
        <v>0</v>
      </c>
      <c r="I26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K9" sqref="K9"/>
    </sheetView>
  </sheetViews>
  <sheetFormatPr defaultRowHeight="12.75"/>
  <cols>
    <col min="1" max="1025" width="11.5703125"/>
  </cols>
  <sheetData>
    <row r="1" spans="1:14">
      <c r="A1" s="16" t="s">
        <v>41</v>
      </c>
    </row>
    <row r="2" spans="1:14">
      <c r="A2" t="s">
        <v>42</v>
      </c>
    </row>
    <row r="3" spans="1:14">
      <c r="A3" t="s">
        <v>43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 t="s">
        <v>3</v>
      </c>
      <c r="L3" t="s">
        <v>55</v>
      </c>
      <c r="N3" t="s">
        <v>56</v>
      </c>
    </row>
    <row r="4" spans="1:14">
      <c r="A4">
        <v>1</v>
      </c>
      <c r="B4" s="19">
        <v>0</v>
      </c>
      <c r="C4" s="20">
        <v>0</v>
      </c>
      <c r="D4" s="20">
        <v>175</v>
      </c>
      <c r="E4" s="20">
        <v>0</v>
      </c>
      <c r="F4" s="20">
        <v>399.9999998572759</v>
      </c>
      <c r="G4" s="20">
        <v>0</v>
      </c>
      <c r="H4" s="20">
        <v>150</v>
      </c>
      <c r="I4" s="21">
        <v>41.666661306863951</v>
      </c>
      <c r="J4">
        <f>SUM(B4:I4)</f>
        <v>766.6666611641399</v>
      </c>
      <c r="K4" t="s">
        <v>44</v>
      </c>
      <c r="L4">
        <f t="array" ref="L4:L6">Data_Source!$F$89:$F$91*(1-Results!$B$4:$B$6)+Data_Source!$G$89:$G$91*Results!$B$4:$B$6</f>
        <v>1440</v>
      </c>
      <c r="M4" t="s">
        <v>45</v>
      </c>
      <c r="N4">
        <f>$L$7/3</f>
        <v>766.66666666666663</v>
      </c>
    </row>
    <row r="5" spans="1:14">
      <c r="A5">
        <v>2</v>
      </c>
      <c r="B5" s="22">
        <v>0</v>
      </c>
      <c r="C5" s="18">
        <v>0</v>
      </c>
      <c r="D5" s="18">
        <v>0</v>
      </c>
      <c r="E5" s="18">
        <v>183.33333029446689</v>
      </c>
      <c r="F5" s="18">
        <v>0</v>
      </c>
      <c r="G5" s="18">
        <v>475</v>
      </c>
      <c r="H5" s="18">
        <v>0</v>
      </c>
      <c r="I5" s="23">
        <v>108.3333392689679</v>
      </c>
      <c r="J5">
        <f>SUM(B5:I5)</f>
        <v>766.66666956343488</v>
      </c>
      <c r="K5" t="s">
        <v>44</v>
      </c>
      <c r="L5">
        <v>1280</v>
      </c>
      <c r="M5" t="s">
        <v>45</v>
      </c>
      <c r="N5">
        <f>$L$7/3</f>
        <v>766.66666666666663</v>
      </c>
    </row>
    <row r="6" spans="1:14">
      <c r="A6">
        <v>3</v>
      </c>
      <c r="B6" s="24">
        <v>300</v>
      </c>
      <c r="C6" s="25">
        <v>200</v>
      </c>
      <c r="D6" s="25">
        <v>0</v>
      </c>
      <c r="E6" s="25">
        <v>266.66666928194536</v>
      </c>
      <c r="F6" s="25">
        <v>0</v>
      </c>
      <c r="G6" s="25">
        <v>0</v>
      </c>
      <c r="H6" s="25">
        <v>0</v>
      </c>
      <c r="I6" s="26">
        <v>0</v>
      </c>
      <c r="J6">
        <f>SUM(B6:I6)</f>
        <v>766.66666928194536</v>
      </c>
      <c r="K6" t="s">
        <v>44</v>
      </c>
      <c r="L6">
        <v>1200</v>
      </c>
      <c r="M6" t="s">
        <v>45</v>
      </c>
      <c r="N6">
        <f>$L$7/3</f>
        <v>766.66666666666663</v>
      </c>
    </row>
    <row r="7" spans="1:14">
      <c r="A7" t="s">
        <v>3</v>
      </c>
      <c r="B7">
        <f t="shared" ref="B7:I7" si="0">SUM(B4:B6)</f>
        <v>300</v>
      </c>
      <c r="C7">
        <f t="shared" si="0"/>
        <v>200</v>
      </c>
      <c r="D7">
        <f t="shared" si="0"/>
        <v>175</v>
      </c>
      <c r="E7">
        <f t="shared" si="0"/>
        <v>449.99999957641228</v>
      </c>
      <c r="F7">
        <f t="shared" si="0"/>
        <v>399.9999998572759</v>
      </c>
      <c r="G7">
        <f t="shared" si="0"/>
        <v>475</v>
      </c>
      <c r="H7">
        <f t="shared" si="0"/>
        <v>150</v>
      </c>
      <c r="I7">
        <f t="shared" si="0"/>
        <v>150.00000057583185</v>
      </c>
      <c r="J7">
        <f>SUM(B7:I7)</f>
        <v>2300.0000000095206</v>
      </c>
      <c r="K7" t="s">
        <v>45</v>
      </c>
      <c r="L7">
        <f>Data_Source!J14</f>
        <v>2300</v>
      </c>
    </row>
    <row r="8" spans="1:14"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</row>
    <row r="9" spans="1:14">
      <c r="B9">
        <f t="array" ref="B9:I9">Data_Source!B14:I14</f>
        <v>300</v>
      </c>
      <c r="C9">
        <v>200</v>
      </c>
      <c r="D9">
        <v>175</v>
      </c>
      <c r="E9">
        <v>450</v>
      </c>
      <c r="F9">
        <v>400</v>
      </c>
      <c r="G9">
        <v>475</v>
      </c>
      <c r="H9">
        <v>150</v>
      </c>
      <c r="I9">
        <v>150</v>
      </c>
    </row>
    <row r="12" spans="1:14">
      <c r="A12" t="s">
        <v>46</v>
      </c>
    </row>
    <row r="13" spans="1:14">
      <c r="A13" t="s">
        <v>47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</row>
    <row r="14" spans="1:14">
      <c r="A14">
        <v>1</v>
      </c>
      <c r="B14" s="19">
        <v>0</v>
      </c>
      <c r="C14" s="20">
        <v>0</v>
      </c>
      <c r="D14" s="20">
        <v>1</v>
      </c>
      <c r="E14" s="20">
        <v>0</v>
      </c>
      <c r="F14" s="20">
        <v>2</v>
      </c>
      <c r="G14" s="20">
        <v>0</v>
      </c>
      <c r="H14" s="20">
        <v>1</v>
      </c>
      <c r="I14" s="21">
        <v>1</v>
      </c>
    </row>
    <row r="15" spans="1:14">
      <c r="A15">
        <v>2</v>
      </c>
      <c r="B15" s="22">
        <v>0</v>
      </c>
      <c r="C15" s="18">
        <v>0</v>
      </c>
      <c r="D15" s="18">
        <v>0</v>
      </c>
      <c r="E15" s="18">
        <v>1</v>
      </c>
      <c r="F15" s="18">
        <v>0</v>
      </c>
      <c r="G15" s="18">
        <v>2</v>
      </c>
      <c r="H15" s="18">
        <v>0</v>
      </c>
      <c r="I15" s="23">
        <v>1</v>
      </c>
    </row>
    <row r="16" spans="1:14">
      <c r="A16">
        <v>3</v>
      </c>
      <c r="B16" s="24">
        <v>2</v>
      </c>
      <c r="C16" s="25">
        <v>1</v>
      </c>
      <c r="D16" s="25">
        <v>0</v>
      </c>
      <c r="E16" s="25">
        <v>2</v>
      </c>
      <c r="F16" s="25">
        <v>0</v>
      </c>
      <c r="G16" s="25">
        <v>0</v>
      </c>
      <c r="H16" s="25">
        <v>0</v>
      </c>
      <c r="I16" s="26">
        <v>0</v>
      </c>
    </row>
    <row r="18" spans="1:9">
      <c r="A18" s="16" t="s">
        <v>48</v>
      </c>
    </row>
    <row r="19" spans="1:9">
      <c r="A19" t="s">
        <v>49</v>
      </c>
      <c r="B19">
        <f t="array" ref="B19">MMULT(TRANSPOSE(Month_12!B4:I6),Data_Source!B83:B85*(1-Results!B4:B6)+Data_Source!C83:C85*Results!B4:B6)+1.2*SUMPRODUCT(Month_12!B14:I16,Data_Source!B32:I34)+1.2*SUMPRODUCT(Month_12!B4:I6,Data_Source!B39:I41)</f>
        <v>2227.2373336192695</v>
      </c>
    </row>
    <row r="20" spans="1:9">
      <c r="A20" t="s">
        <v>50</v>
      </c>
      <c r="B20">
        <f t="array" ref="B20">MMULT(TRANSPOSE(Month_12!B4:I6),(1-Results!B4:B6)*Data_Source!F83:F85+Results!B4:B6*Data_Source!G83:G85)</f>
        <v>2.9400000000000004</v>
      </c>
    </row>
    <row r="22" spans="1:9">
      <c r="A22" s="16" t="s">
        <v>54</v>
      </c>
    </row>
    <row r="23" spans="1:9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</row>
    <row r="24" spans="1:9">
      <c r="A24">
        <v>1</v>
      </c>
      <c r="B24">
        <f t="array" ref="B24:I26">250*B14:I16</f>
        <v>0</v>
      </c>
      <c r="C24">
        <v>0</v>
      </c>
      <c r="D24">
        <v>250</v>
      </c>
      <c r="E24">
        <v>0</v>
      </c>
      <c r="F24">
        <v>500</v>
      </c>
      <c r="G24">
        <v>0</v>
      </c>
      <c r="H24">
        <v>250</v>
      </c>
      <c r="I24">
        <v>250</v>
      </c>
    </row>
    <row r="25" spans="1:9">
      <c r="A25">
        <v>2</v>
      </c>
      <c r="B25">
        <v>0</v>
      </c>
      <c r="C25">
        <v>0</v>
      </c>
      <c r="D25">
        <v>0</v>
      </c>
      <c r="E25">
        <v>250</v>
      </c>
      <c r="F25">
        <v>0</v>
      </c>
      <c r="G25">
        <v>500</v>
      </c>
      <c r="H25">
        <v>0</v>
      </c>
      <c r="I25">
        <v>250</v>
      </c>
    </row>
    <row r="26" spans="1:9">
      <c r="A26">
        <v>3</v>
      </c>
      <c r="B26">
        <v>500</v>
      </c>
      <c r="C26">
        <v>250</v>
      </c>
      <c r="D26">
        <v>0</v>
      </c>
      <c r="E26">
        <v>500</v>
      </c>
      <c r="F26">
        <v>0</v>
      </c>
      <c r="G26">
        <v>0</v>
      </c>
      <c r="H26">
        <v>0</v>
      </c>
      <c r="I26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/>
  </sheetViews>
  <sheetFormatPr defaultRowHeight="12.75"/>
  <cols>
    <col min="1" max="1" width="18.140625" bestFit="1" customWidth="1"/>
    <col min="2" max="1025" width="11.5703125"/>
  </cols>
  <sheetData>
    <row r="1" spans="1:4">
      <c r="A1" s="16" t="s">
        <v>41</v>
      </c>
    </row>
    <row r="2" spans="1:4">
      <c r="A2" t="s">
        <v>51</v>
      </c>
    </row>
    <row r="3" spans="1:4">
      <c r="A3" t="s">
        <v>52</v>
      </c>
    </row>
    <row r="4" spans="1:4" ht="14.25">
      <c r="A4">
        <v>1</v>
      </c>
      <c r="B4" s="27">
        <v>0</v>
      </c>
      <c r="D4" s="17"/>
    </row>
    <row r="5" spans="1:4">
      <c r="A5">
        <v>2</v>
      </c>
      <c r="B5" s="28">
        <v>0</v>
      </c>
    </row>
    <row r="6" spans="1:4">
      <c r="A6">
        <v>3</v>
      </c>
      <c r="B6" s="29">
        <v>0</v>
      </c>
    </row>
    <row r="8" spans="1:4">
      <c r="A8" s="16" t="s">
        <v>48</v>
      </c>
    </row>
    <row r="9" spans="1:4">
      <c r="A9" t="s">
        <v>53</v>
      </c>
      <c r="B9" s="30">
        <f>SUM(Month_01!B19,Month_02!B19,Month_03!B19,Month_04!B19,Month_04!B19,Month_05!B19,Month_06!B19,Month_07!B19,Month_08!B19,Month_09!B19,Month_10!B19,Month_11!B19,Month_12!B19)</f>
        <v>21755.530936264844</v>
      </c>
    </row>
    <row r="10" spans="1:4">
      <c r="A10" t="s">
        <v>57</v>
      </c>
      <c r="B10" s="30">
        <f>SUM(Month_01!B20,Month_02!B20,Month_03!B20,Month_04!B20,Month_04!B20,Month_05!B20,Month_06!B20,Month_07!B20,Month_08!B20,Month_09!B20,Month_10!B20,Month_11!B20,Month_12!B20)</f>
        <v>26.313000007154876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16</vt:i4>
      </vt:variant>
    </vt:vector>
  </HeadingPairs>
  <TitlesOfParts>
    <vt:vector size="30" baseType="lpstr">
      <vt:lpstr>Data_Source</vt:lpstr>
      <vt:lpstr>Month_01</vt:lpstr>
      <vt:lpstr>Month_02</vt:lpstr>
      <vt:lpstr>Month_03</vt:lpstr>
      <vt:lpstr>Month_04</vt:lpstr>
      <vt:lpstr>Month_05</vt:lpstr>
      <vt:lpstr>Month_06</vt:lpstr>
      <vt:lpstr>Month_07</vt:lpstr>
      <vt:lpstr>Month_08</vt:lpstr>
      <vt:lpstr>Month_09</vt:lpstr>
      <vt:lpstr>Month_10</vt:lpstr>
      <vt:lpstr>Month_11</vt:lpstr>
      <vt:lpstr>Month_12</vt:lpstr>
      <vt:lpstr>Results</vt:lpstr>
      <vt:lpstr>Ship_Dist</vt:lpstr>
      <vt:lpstr>Store_Apr_Demand</vt:lpstr>
      <vt:lpstr>Store_Aug_Demand</vt:lpstr>
      <vt:lpstr>Store_Dec_Demand</vt:lpstr>
      <vt:lpstr>Store_Feb_Demand</vt:lpstr>
      <vt:lpstr>Store_Jan_Demand</vt:lpstr>
      <vt:lpstr>Store_Jul_Demand</vt:lpstr>
      <vt:lpstr>Store_Jun_Demand</vt:lpstr>
      <vt:lpstr>Store_Mar_Demand</vt:lpstr>
      <vt:lpstr>Store_May_Demand</vt:lpstr>
      <vt:lpstr>Store_Nov_Demand</vt:lpstr>
      <vt:lpstr>Store_Oct_Dem</vt:lpstr>
      <vt:lpstr>Store_Sep_Demand</vt:lpstr>
      <vt:lpstr>Trip_Cost</vt:lpstr>
      <vt:lpstr>Trip_Gal</vt:lpstr>
      <vt:lpstr>Unit_Ship_Cost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Stephen M 1st Lt USAF AETC AFIT/ENS</dc:creator>
  <dc:description/>
  <cp:lastModifiedBy>Lee, Stephen M 1st Lt USAF AETC AFIT/ENS</cp:lastModifiedBy>
  <cp:revision>9</cp:revision>
  <dcterms:created xsi:type="dcterms:W3CDTF">2018-11-26T09:37:57Z</dcterms:created>
  <dcterms:modified xsi:type="dcterms:W3CDTF">2018-11-26T20:17:56Z</dcterms:modified>
  <dc:language>en-US</dc:language>
</cp:coreProperties>
</file>