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art Rock Bill of Materials" sheetId="1" r:id="rId4"/>
    <sheet state="visible" name="Mechanical Components" sheetId="2" r:id="rId5"/>
    <sheet state="visible" name="Electrical Components" sheetId="3" r:id="rId6"/>
    <sheet state="visible" name="PCBs" sheetId="4" r:id="rId7"/>
    <sheet state="visible" name="Bulk Materials" sheetId="5" r:id="rId8"/>
    <sheet state="visible" name="Participant kit" sheetId="6" r:id="rId9"/>
  </sheets>
  <definedNames/>
  <calcPr/>
  <extLst>
    <ext uri="GoogleSheetsCustomDataVersion1">
      <go:sheetsCustomData xmlns:go="http://customooxmlschemas.google.com/" r:id="rId10" roundtripDataSignature="AMtx7mhkeBVarx5qEUnx7N6tq92UxwUip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5">
      <text>
        <t xml:space="preserve">1 day shipping
======</t>
      </text>
    </comment>
    <comment authorId="0" ref="K5">
      <text>
        <t xml:space="preserve">======
ID#AAAAJsGVwcE
Cara Walter    (2020-06-19 00:08:23)
shipping ~$16</t>
      </text>
    </comment>
  </commentList>
  <extLst>
    <ext uri="GoogleSheetsCustomDataVersion1">
      <go:sheetsCustomData xmlns:go="http://customooxmlschemas.google.com/" r:id="rId1" roundtripDataSignature="AMtx7miKejgkZxOq4tdCe/EurxTO4sXH2A=="/>
    </ext>
  </extLst>
</comments>
</file>

<file path=xl/sharedStrings.xml><?xml version="1.0" encoding="utf-8"?>
<sst xmlns="http://schemas.openxmlformats.org/spreadsheetml/2006/main" count="391" uniqueCount="261">
  <si>
    <t>Smart Rock Bill of Materials</t>
  </si>
  <si>
    <t>Document updated/edited by: Martin Escoto and Alicia Veach</t>
  </si>
  <si>
    <t>Most recent update: 6/12/2020</t>
  </si>
  <si>
    <t>Total Cost per 1 Smart Rock:</t>
  </si>
  <si>
    <t>Laser cutter fee</t>
  </si>
  <si>
    <t>Smart Rock Mechanical Components Bill of Materials</t>
  </si>
  <si>
    <t>29 participants + 4 instructor/demo kits</t>
  </si>
  <si>
    <t>Section of Smart Rock</t>
  </si>
  <si>
    <t>Smart Rock ID number</t>
  </si>
  <si>
    <t xml:space="preserve">Item Description </t>
  </si>
  <si>
    <t>Distributor part number</t>
  </si>
  <si>
    <t>MFG part number</t>
  </si>
  <si>
    <t>Quantity per 1 Smart Rock</t>
  </si>
  <si>
    <t>Cost per 1 pcs</t>
  </si>
  <si>
    <t>Cost Per 1 Smart Rock</t>
  </si>
  <si>
    <t>Required Purchasing quantity</t>
  </si>
  <si>
    <t>Cost for Required quantity</t>
  </si>
  <si>
    <t>Product/site info</t>
  </si>
  <si>
    <t>Quantity req. for workshop</t>
  </si>
  <si>
    <t>Quantity ordered</t>
  </si>
  <si>
    <t>Item ordered</t>
  </si>
  <si>
    <t>Notes</t>
  </si>
  <si>
    <t>Total cost for one Smart Rock:</t>
  </si>
  <si>
    <t xml:space="preserve">Waterproof Case </t>
  </si>
  <si>
    <t>M2-0801</t>
  </si>
  <si>
    <t>Union PVC Fittings</t>
  </si>
  <si>
    <t>457-025</t>
  </si>
  <si>
    <t>n/a</t>
  </si>
  <si>
    <t>SupplyHouse</t>
  </si>
  <si>
    <t>Internal dimensions different for unions from PVC Fittings Online</t>
  </si>
  <si>
    <t>WWC Supply</t>
  </si>
  <si>
    <t>w/o securing structure</t>
  </si>
  <si>
    <t>M3-0001</t>
  </si>
  <si>
    <t>M1-0103</t>
  </si>
  <si>
    <t>Acrylic (ends)</t>
  </si>
  <si>
    <t>8560K354</t>
  </si>
  <si>
    <t>12"x12"</t>
  </si>
  <si>
    <t>McMaster 24" x 24"</t>
  </si>
  <si>
    <t xml:space="preserve">92 mm diameter (~3.62"), 6 mm thickness 2 per rock =0.236" ~ 1/4" thick for ordering purposes --&gt; Cost division is approximate </t>
  </si>
  <si>
    <t>Grainger $10.20</t>
  </si>
  <si>
    <t>Grainger</t>
  </si>
  <si>
    <t>M1-0101</t>
  </si>
  <si>
    <t>PVC Pipe</t>
  </si>
  <si>
    <t>48925K99</t>
  </si>
  <si>
    <t>60"</t>
  </si>
  <si>
    <t>grainger 10'</t>
  </si>
  <si>
    <t>qty per 1 rock is # of inches, 1pcs=1inch; 7 rocks per 5' purchased length; also available in 10' lengths at $24.83 (high shipping?)</t>
  </si>
  <si>
    <t>grainger $26.60 for 10'</t>
  </si>
  <si>
    <t>Internal Structure</t>
  </si>
  <si>
    <t>M2-0802</t>
  </si>
  <si>
    <t>Velcro hook squares</t>
  </si>
  <si>
    <t>9737K72</t>
  </si>
  <si>
    <t>mcmaster combined</t>
  </si>
  <si>
    <t>5 per rock</t>
  </si>
  <si>
    <t>grainger $7.2 for 50 pack</t>
  </si>
  <si>
    <t>M3-0002</t>
  </si>
  <si>
    <t>M2-0803</t>
  </si>
  <si>
    <t>Velcro loop squares</t>
  </si>
  <si>
    <t>9737K82</t>
  </si>
  <si>
    <t>---</t>
  </si>
  <si>
    <t>--</t>
  </si>
  <si>
    <t>see above</t>
  </si>
  <si>
    <t>M1-0301</t>
  </si>
  <si>
    <t>3D printed rails</t>
  </si>
  <si>
    <t>Asa print, 1 outside, 1 inside, cost comes from opens lab --&gt; only service cost for the project.</t>
  </si>
  <si>
    <t>M1-0102</t>
  </si>
  <si>
    <t>Acrylic (slide)</t>
  </si>
  <si>
    <t>8560K239</t>
  </si>
  <si>
    <t>12"x12"--&gt; 8 slides</t>
  </si>
  <si>
    <t>mcmaster 24" x 24"</t>
  </si>
  <si>
    <t>50x195x4mm (~2" x ~7.7"), laser cut, 1 per rock  = 0.16" ~1/8"thick for ordering purposes  --&gt; Cost division is approximate</t>
  </si>
  <si>
    <t>https://www.mcmaster.com/8560K184/</t>
  </si>
  <si>
    <t>Securing Structure</t>
  </si>
  <si>
    <t>M2-0901</t>
  </si>
  <si>
    <t>U-Bolt</t>
  </si>
  <si>
    <t>3035T55</t>
  </si>
  <si>
    <t>arriving July 27</t>
  </si>
  <si>
    <t>M3-0003</t>
  </si>
  <si>
    <t>Rebar</t>
  </si>
  <si>
    <t>pipe strap alternative?</t>
  </si>
  <si>
    <t>grainger options</t>
  </si>
  <si>
    <t>Smart Rock Electrical Components Bill of Materials</t>
  </si>
  <si>
    <t>Item</t>
  </si>
  <si>
    <t>Cost per 1 Smart Rock</t>
  </si>
  <si>
    <t>Pressure Sensor Assembly</t>
  </si>
  <si>
    <t>E2-0101</t>
  </si>
  <si>
    <t>Pressure Sensor</t>
  </si>
  <si>
    <t>223-1623-5-ND</t>
  </si>
  <si>
    <t>MS580302BA01-00</t>
  </si>
  <si>
    <t>Arrow</t>
  </si>
  <si>
    <t>Arrow $13.45</t>
  </si>
  <si>
    <t>E3-0001</t>
  </si>
  <si>
    <t>E2-0201</t>
  </si>
  <si>
    <t>10k resistor</t>
  </si>
  <si>
    <t>RR12P10.0KDCT-ND</t>
  </si>
  <si>
    <t>RR1220P-103-D</t>
  </si>
  <si>
    <t>surface mount</t>
  </si>
  <si>
    <t>E2-0301</t>
  </si>
  <si>
    <t>100nF Capacitor</t>
  </si>
  <si>
    <t>1276-1007-1-ND</t>
  </si>
  <si>
    <t>CL21F104ZBCNNNC</t>
  </si>
  <si>
    <t>Microcontroller Assembly</t>
  </si>
  <si>
    <t>E2-0601</t>
  </si>
  <si>
    <t>Feather m0 - Basic Proto</t>
  </si>
  <si>
    <t>Mouser</t>
  </si>
  <si>
    <t>needs male headers</t>
  </si>
  <si>
    <t>Digikey</t>
  </si>
  <si>
    <t>E3-0006</t>
  </si>
  <si>
    <t>E2-0505</t>
  </si>
  <si>
    <t>Stackable headers</t>
  </si>
  <si>
    <t>for Hypnos PCB</t>
  </si>
  <si>
    <t>male header</t>
  </si>
  <si>
    <t>Adafruit</t>
  </si>
  <si>
    <t>for feather M0 and Hypnos</t>
  </si>
  <si>
    <t>Female headers</t>
  </si>
  <si>
    <t>for Hydro PCB and Hypnos</t>
  </si>
  <si>
    <t>arrow</t>
  </si>
  <si>
    <t>E2-0506</t>
  </si>
  <si>
    <t>Break away male headers</t>
  </si>
  <si>
    <t>17 pins total needed on Hydro PCB - 3 per analog sensor x 3, 4 per I2C sensor x 2, 360 per pack</t>
  </si>
  <si>
    <t>Turbidity Sensor E3-0007</t>
  </si>
  <si>
    <t>E2-0102</t>
  </si>
  <si>
    <t>Turbidity Sensor</t>
  </si>
  <si>
    <t>SEN0189</t>
  </si>
  <si>
    <t>Battery</t>
  </si>
  <si>
    <t>E2-1203</t>
  </si>
  <si>
    <t>Lithium-Ion Poly Battery</t>
  </si>
  <si>
    <t>Adafruit 2000 mAh</t>
  </si>
  <si>
    <t>3.7V, 2500mAh preferred (out of stock), 2000 mAh #2011 instead</t>
  </si>
  <si>
    <t>Salinity assembly</t>
  </si>
  <si>
    <t>E2-0103</t>
  </si>
  <si>
    <t>TDS Sensor Probe</t>
  </si>
  <si>
    <t>SEN0244</t>
  </si>
  <si>
    <t>Switch</t>
  </si>
  <si>
    <t>Hypnos assembly</t>
  </si>
  <si>
    <t>n channel mosfet</t>
  </si>
  <si>
    <t>621-DMN65D8L-7</t>
  </si>
  <si>
    <t>p channel mosfet</t>
  </si>
  <si>
    <t>621-DMP3099L-7</t>
  </si>
  <si>
    <t xml:space="preserve">100k resistor 1%
</t>
  </si>
  <si>
    <t>603-RC1206FR-07100KL</t>
  </si>
  <si>
    <t>30k resistor 5%</t>
  </si>
  <si>
    <t>667-ERJ-8GEYJ303V</t>
  </si>
  <si>
    <t>MicroSD card socket</t>
  </si>
  <si>
    <t>DS3231 IC</t>
  </si>
  <si>
    <t>700-DS3231SN#T&amp;R-</t>
  </si>
  <si>
    <t>Push button</t>
  </si>
  <si>
    <t>611-KMR731NGLFS</t>
  </si>
  <si>
    <t>Battery holder 12mm</t>
  </si>
  <si>
    <t>534-3000TR</t>
  </si>
  <si>
    <t>10k resistor 1%</t>
  </si>
  <si>
    <t>279-CRGCQ1206J10K</t>
  </si>
  <si>
    <t>0.1uF capacitor</t>
  </si>
  <si>
    <t>603-CC206KKX7R0BB104</t>
  </si>
  <si>
    <t>KingBright LED low current</t>
  </si>
  <si>
    <t>604-APT2012LSECKJ3RV</t>
  </si>
  <si>
    <t>3K ohm resistor 1%</t>
  </si>
  <si>
    <t>652-CR1206FX-3001ELF</t>
  </si>
  <si>
    <t>6.2k ohm resistor 1%</t>
  </si>
  <si>
    <t>603-RC1206FR-076K2L</t>
  </si>
  <si>
    <t>100pF Capacitor</t>
  </si>
  <si>
    <t>80-C0805C101J5G</t>
  </si>
  <si>
    <t>Schottky Diodes</t>
  </si>
  <si>
    <t>833-SM5817PL-TP</t>
  </si>
  <si>
    <t>E2-1202</t>
  </si>
  <si>
    <t>MicroSD Card with adapter</t>
  </si>
  <si>
    <t>Amazon - ultra</t>
  </si>
  <si>
    <t>E2-1201</t>
  </si>
  <si>
    <t>Coin cell battery</t>
  </si>
  <si>
    <t>Hypnos assembled</t>
  </si>
  <si>
    <t>RushPCB</t>
  </si>
  <si>
    <t>Smart Rock ID Number</t>
  </si>
  <si>
    <t>Quantity per Smart Rock</t>
  </si>
  <si>
    <t>Required Purchasing Quantity</t>
  </si>
  <si>
    <t>Cost for required quantity</t>
  </si>
  <si>
    <t>Product site/info</t>
  </si>
  <si>
    <t>E2-0701</t>
  </si>
  <si>
    <t>Pressure Sensor PCB</t>
  </si>
  <si>
    <t>PCBway</t>
  </si>
  <si>
    <t>Hydro PCB</t>
  </si>
  <si>
    <t>E2-0703</t>
  </si>
  <si>
    <t>Base PCB</t>
  </si>
  <si>
    <t>needs female headers</t>
  </si>
  <si>
    <t>Hypnos</t>
  </si>
  <si>
    <t>E2-0704</t>
  </si>
  <si>
    <t>Rush PCB</t>
  </si>
  <si>
    <t>female and male headers</t>
  </si>
  <si>
    <t xml:space="preserve">Smart Rock Bulk Materials Bill of Materials </t>
  </si>
  <si>
    <t>(materials that can not have calculated quantities per 1 Smart Rock)</t>
  </si>
  <si>
    <t>Waterproof Case</t>
  </si>
  <si>
    <t>M1-0201</t>
  </si>
  <si>
    <t>Epoxy</t>
  </si>
  <si>
    <t>N/A</t>
  </si>
  <si>
    <t>1 tube 0.85 oz</t>
  </si>
  <si>
    <t>M1-0202</t>
  </si>
  <si>
    <t>Silicone Grease</t>
  </si>
  <si>
    <t>1 tube 3 oz</t>
  </si>
  <si>
    <t>optional for lubing o-ring</t>
  </si>
  <si>
    <t>M1-0203</t>
  </si>
  <si>
    <t>PVC Cement</t>
  </si>
  <si>
    <t>1can 16oz</t>
  </si>
  <si>
    <t>Grainger $17.60</t>
  </si>
  <si>
    <t>Grainger $17.60, estimate ~40 rocks per can</t>
  </si>
  <si>
    <t>M1-0204</t>
  </si>
  <si>
    <t>PVC Primer</t>
  </si>
  <si>
    <t>18815K51</t>
  </si>
  <si>
    <t>1can 8oz</t>
  </si>
  <si>
    <t>Grainger $4.44</t>
  </si>
  <si>
    <t>E1-0201</t>
  </si>
  <si>
    <t>Lead Free Solder Paste</t>
  </si>
  <si>
    <t>TS391SNL-ND</t>
  </si>
  <si>
    <t>TS391SNL</t>
  </si>
  <si>
    <t>12 month shelf life, only needed if assemblying hypnos</t>
  </si>
  <si>
    <t>Solder stock</t>
  </si>
  <si>
    <t>E1-0202</t>
  </si>
  <si>
    <t>Rosin Flux-Core Solder</t>
  </si>
  <si>
    <t>7659A41</t>
  </si>
  <si>
    <t>?</t>
  </si>
  <si>
    <t>1 lb</t>
  </si>
  <si>
    <t>for each kit - included in soldering kit</t>
  </si>
  <si>
    <t>Wiring</t>
  </si>
  <si>
    <t>E1-0101</t>
  </si>
  <si>
    <t>Female dupont wire, 15cm</t>
  </si>
  <si>
    <t>1 pack</t>
  </si>
  <si>
    <t>Amazon</t>
  </si>
  <si>
    <t>15cm, 1 pack is enough for 30 kits- we have stock in lab</t>
  </si>
  <si>
    <t>Battery Charger</t>
  </si>
  <si>
    <r>
      <rPr>
        <color rgb="FF1155CC"/>
        <u/>
      </rPr>
      <t>Adafruit</t>
    </r>
    <r>
      <rPr>
        <color rgb="FF000000"/>
      </rPr>
      <t xml:space="preserve"> $6.95</t>
    </r>
  </si>
  <si>
    <t>M1-0205</t>
  </si>
  <si>
    <t>Super Glue</t>
  </si>
  <si>
    <t>1 0.53oz container</t>
  </si>
  <si>
    <t>1 per kit</t>
  </si>
  <si>
    <t>We supply</t>
  </si>
  <si>
    <t>Price for required purchase</t>
  </si>
  <si>
    <t>Included items</t>
  </si>
  <si>
    <t>Unit cost</t>
  </si>
  <si>
    <t>Kit cost</t>
  </si>
  <si>
    <t>Participant supplies:</t>
  </si>
  <si>
    <t>i. Micro USB cord (e.g. one of these for $1.4 each)</t>
  </si>
  <si>
    <t>5 gallon bucket</t>
  </si>
  <si>
    <t>1 of soldering kit</t>
  </si>
  <si>
    <t>Adjustable Temperature Soldering Iron (60 W); Soldering Iron Stand, Multimeter with Premium Probes; Mini Wire Stripper Tool, Diagonal Wire Cutter and Cutter; Tweezers (Curved ESD-15, Straight Tweezers ESD-11); Tin Wire Solder Tube; Desoldering Pump; Black 22 and Red 22 AWG Wire; Soldering Iron Tip Set (5 pcs); Solder Wick and Soldering Paste; Mini Screwdriver and Mini PCB; Insulating Tape (black, red and yellow); Pen Shaped Screwdriver; Bonus Heat Shrink Kit; Ebook for download: Mastering the art of soldering</t>
  </si>
  <si>
    <t>Way of reading SD card – either slot in computer or USB adapter (e.g. this one for $12.99)</t>
  </si>
  <si>
    <t>1 of  breadboard</t>
  </si>
  <si>
    <t>USB wall adapter (e.g. ) or USB port for charging battery (e.g. one
     of these for $2.50 each)</t>
  </si>
  <si>
    <t>1 of safety glasses</t>
  </si>
  <si>
    <t>coffee grounds</t>
  </si>
  <si>
    <t>1 of thermometer</t>
  </si>
  <si>
    <t>table salt</t>
  </si>
  <si>
    <r>
      <t xml:space="preserve">1 of </t>
    </r>
    <r>
      <rPr>
        <color rgb="FF1155CC"/>
        <u/>
      </rPr>
      <t>ruler</t>
    </r>
  </si>
  <si>
    <t>ice</t>
  </si>
  <si>
    <r>
      <t xml:space="preserve">1 of DI </t>
    </r>
    <r>
      <rPr>
        <color rgb="FF0000FF"/>
        <u/>
      </rPr>
      <t xml:space="preserve">rinse </t>
    </r>
    <r>
      <t>pouch</t>
    </r>
  </si>
  <si>
    <t>scissors</t>
  </si>
  <si>
    <t>1 of 10
      μS/cm Conductivity/TDS Singles calibration pouch</t>
  </si>
  <si>
    <t>1 of 447
      μS/cm Conductivity/TDS Singles calibration pouch</t>
  </si>
  <si>
    <t>1 of 1413
      μS/cm Conductivity/TDS Singles calibration pouch</t>
  </si>
  <si>
    <r>
      <t xml:space="preserve">5 of 30 mL cups (e.g. </t>
    </r>
    <r>
      <rPr>
        <color rgb="FF0000FF"/>
        <u/>
      </rPr>
      <t>these</t>
    </r>
    <r>
      <t xml:space="preserve"> for $0.06 each)</t>
    </r>
  </si>
  <si>
    <r>
      <rPr>
        <color rgb="FF1155CC"/>
        <u/>
      </rPr>
      <t>weight for inside smart rock</t>
    </r>
    <r>
      <t xml:space="preserve"> - 2 pieces at ~8"</t>
    </r>
  </si>
  <si>
    <t>j hooks x 2 for Smart rock to suspend in bucket</t>
  </si>
  <si>
    <t>popsicle stick</t>
  </si>
  <si>
    <t>pipette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</si>
</sst>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8">
    <font>
      <sz val="10.0"/>
      <color rgb="FF000000"/>
      <name val="Arial"/>
    </font>
    <font>
      <sz val="10.0"/>
      <color theme="1"/>
      <name val="Arial"/>
    </font>
    <font>
      <b/>
      <sz val="14.0"/>
      <color theme="1"/>
      <name val="Arial"/>
    </font>
    <font>
      <sz val="10.0"/>
      <color rgb="FF000000"/>
      <name val="Roboto"/>
    </font>
    <font>
      <b/>
      <color theme="1"/>
      <name val="Calibri"/>
    </font>
    <font>
      <color theme="1"/>
      <name val="Calibri"/>
    </font>
    <font>
      <sz val="11.0"/>
      <color rgb="FF11A9CC"/>
    </font>
    <font>
      <b/>
      <sz val="10.0"/>
      <color rgb="FF000000"/>
      <name val="Arial"/>
    </font>
    <font>
      <b/>
      <sz val="10.0"/>
      <color theme="1"/>
      <name val="Arial"/>
    </font>
    <font>
      <u/>
      <color rgb="FF1155CC"/>
      <name val="Arial"/>
    </font>
    <font>
      <color theme="1"/>
      <name val="Arial"/>
    </font>
    <font>
      <u/>
      <color rgb="FF1155CC"/>
    </font>
    <font>
      <u/>
      <sz val="10.0"/>
      <color rgb="FF0000FF"/>
      <name val="Arial"/>
    </font>
    <font>
      <sz val="11.0"/>
      <color theme="1"/>
      <name val="Inconsolata"/>
    </font>
    <font>
      <u/>
      <sz val="10.0"/>
      <color rgb="FF0000FF"/>
      <name val="Arial"/>
    </font>
    <font>
      <u/>
      <sz val="11.0"/>
      <color rgb="FF1155CC"/>
      <name val="Calibri"/>
    </font>
    <font>
      <u/>
      <color rgb="FF0000FF"/>
    </font>
    <font>
      <u/>
      <color rgb="FF1155CC"/>
      <name val="Calibri"/>
    </font>
    <font>
      <sz val="9.0"/>
      <color rgb="FF000000"/>
      <name val="Arial"/>
    </font>
    <font>
      <u/>
      <sz val="10.0"/>
      <color rgb="FF1155CC"/>
      <name val="Arial"/>
    </font>
    <font>
      <b/>
      <u/>
      <sz val="10.0"/>
      <color rgb="FF1155CC"/>
      <name val="Arial"/>
    </font>
    <font>
      <u/>
      <color rgb="FF1155CC"/>
      <name val="Arial"/>
    </font>
    <font>
      <u/>
      <sz val="10.0"/>
      <color rgb="FF0000FF"/>
      <name val="Arial"/>
    </font>
    <font>
      <u/>
      <sz val="10.0"/>
      <color rgb="FF1155CC"/>
      <name val="Arial"/>
    </font>
    <font>
      <u/>
      <color rgb="FF1155CC"/>
      <name val="Arial"/>
    </font>
    <font>
      <u/>
      <color rgb="FF1155CC"/>
      <name val="Arial"/>
    </font>
    <font>
      <strike/>
      <sz val="10.0"/>
      <color theme="1"/>
      <name val="Arial"/>
    </font>
    <font>
      <strike/>
      <sz val="10.0"/>
      <color rgb="FF0000FF"/>
      <name val="Arial"/>
    </font>
    <font>
      <strike/>
      <color theme="1"/>
      <name val="Calibri"/>
    </font>
    <font>
      <strike/>
      <color theme="1"/>
      <name val="Arial"/>
    </font>
    <font>
      <u/>
      <sz val="10.0"/>
      <color rgb="FF0000FF"/>
      <name val="Arial"/>
    </font>
    <font>
      <u/>
      <sz val="10.0"/>
      <color rgb="FF1155CC"/>
      <name val="Arial"/>
    </font>
    <font>
      <sz val="11.0"/>
      <color rgb="FF000000"/>
      <name val="Calibri"/>
    </font>
    <font>
      <sz val="10.0"/>
      <color rgb="FF333333"/>
      <name val="Arial"/>
    </font>
    <font>
      <sz val="10.0"/>
      <color rgb="FF0563C1"/>
      <name val="Arial"/>
    </font>
    <font>
      <sz val="10.0"/>
      <color rgb="FFB7B7B7"/>
      <name val="Arial"/>
    </font>
    <font>
      <sz val="11.0"/>
      <color rgb="FFB7B7B7"/>
      <name val="Calibri"/>
    </font>
    <font>
      <u/>
      <sz val="10.0"/>
      <color rgb="FFB7B7B7"/>
      <name val="Arial"/>
    </font>
    <font>
      <sz val="9.0"/>
      <color rgb="FFB7B7B7"/>
      <name val="Arial"/>
    </font>
    <font>
      <color rgb="FFB7B7B7"/>
      <name val="Calibri"/>
    </font>
    <font>
      <u/>
      <sz val="11.0"/>
      <color rgb="FFB7B7B7"/>
    </font>
    <font>
      <sz val="11.0"/>
      <color rgb="FF000000"/>
      <name val="Inconsolata"/>
    </font>
    <font>
      <sz val="10.0"/>
      <color rgb="FFB7B7B7"/>
      <name val="Calibri"/>
    </font>
    <font>
      <u/>
      <sz val="10.0"/>
      <color rgb="FFB7B7B7"/>
      <name val="Arial"/>
    </font>
    <font>
      <u/>
      <sz val="11.0"/>
      <color rgb="FFB7B7B7"/>
    </font>
    <font>
      <u/>
      <sz val="10.0"/>
      <color rgb="FF1155CC"/>
      <name val="Arial"/>
    </font>
    <font>
      <sz val="11.0"/>
      <color rgb="FF000000"/>
      <name val="Arial"/>
    </font>
    <font>
      <sz val="11.0"/>
      <color rgb="FF999999"/>
      <name val="Arial"/>
    </font>
    <font>
      <sz val="10.0"/>
      <color rgb="FF111111"/>
      <name val="Arial"/>
    </font>
    <font>
      <u/>
      <sz val="10.0"/>
      <color rgb="FF1155CC"/>
      <name val="Arial"/>
    </font>
    <font>
      <sz val="10.0"/>
      <color rgb="FF1155CC"/>
      <name val="Arial"/>
    </font>
    <font>
      <u/>
      <sz val="10.0"/>
      <color rgb="FF0000FF"/>
      <name val="Arial"/>
    </font>
    <font>
      <u/>
      <sz val="10.0"/>
      <color theme="10"/>
      <name val="Arial"/>
    </font>
    <font>
      <u/>
      <sz val="12.0"/>
      <color rgb="FF00B050"/>
      <name val="Calibri"/>
    </font>
    <font>
      <u/>
      <sz val="12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4">
    <border/>
    <border>
      <left/>
      <right/>
      <top/>
      <bottom/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thin">
        <color rgb="FF000000"/>
      </top>
      <bottom/>
    </border>
    <border>
      <top style="thin">
        <color rgb="FF000000"/>
      </top>
      <bottom style="thin">
        <color rgb="FF000000"/>
      </bottom>
    </border>
    <border>
      <left/>
      <right/>
      <bottom/>
    </border>
    <border>
      <left/>
      <right style="thin">
        <color rgb="FF000000"/>
      </right>
      <top/>
      <bottom/>
    </border>
    <border>
      <right style="thin">
        <color rgb="FF000000"/>
      </righ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164" xfId="0" applyFont="1" applyNumberFormat="1"/>
    <xf borderId="0" fillId="0" fontId="6" numFmtId="0" xfId="0" applyFont="1"/>
    <xf borderId="0" fillId="0" fontId="5" numFmtId="0" xfId="0" applyAlignment="1" applyFont="1">
      <alignment readingOrder="0"/>
    </xf>
    <xf borderId="2" fillId="0" fontId="2" numFmtId="0" xfId="0" applyBorder="1" applyFont="1"/>
    <xf borderId="1" fillId="2" fontId="7" numFmtId="0" xfId="0" applyBorder="1" applyFont="1"/>
    <xf borderId="0" fillId="0" fontId="8" numFmtId="0" xfId="0" applyFont="1"/>
    <xf borderId="0" fillId="0" fontId="8" numFmtId="0" xfId="0" applyAlignment="1" applyFont="1">
      <alignment readingOrder="0"/>
    </xf>
    <xf borderId="3" fillId="0" fontId="8" numFmtId="0" xfId="0" applyBorder="1" applyFont="1"/>
    <xf borderId="4" fillId="0" fontId="8" numFmtId="0" xfId="0" applyBorder="1" applyFont="1"/>
    <xf borderId="5" fillId="2" fontId="7" numFmtId="0" xfId="0" applyBorder="1" applyFont="1"/>
    <xf borderId="4" fillId="2" fontId="7" numFmtId="0" xfId="0" applyBorder="1" applyFont="1"/>
    <xf borderId="4" fillId="0" fontId="8" numFmtId="0" xfId="0" applyAlignment="1" applyBorder="1" applyFont="1">
      <alignment readingOrder="0"/>
    </xf>
    <xf borderId="6" fillId="0" fontId="8" numFmtId="0" xfId="0" applyBorder="1" applyFont="1"/>
    <xf borderId="7" fillId="0" fontId="8" numFmtId="164" xfId="0" applyBorder="1" applyFont="1" applyNumberFormat="1"/>
    <xf borderId="2" fillId="0" fontId="1" numFmtId="0" xfId="0" applyBorder="1" applyFont="1"/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Alignment="1" applyFont="1">
      <alignment horizontal="right"/>
    </xf>
    <xf borderId="8" fillId="0" fontId="9" numFmtId="0" xfId="0" applyAlignment="1" applyBorder="1" applyFont="1">
      <alignment vertical="bottom"/>
    </xf>
    <xf borderId="0" fillId="0" fontId="5" numFmtId="0" xfId="0" applyFont="1"/>
    <xf borderId="8" fillId="0" fontId="10" numFmtId="0" xfId="0" applyAlignment="1" applyBorder="1" applyFont="1">
      <alignment vertical="bottom"/>
    </xf>
    <xf borderId="0" fillId="0" fontId="11" numFmtId="0" xfId="0" applyAlignment="1" applyFont="1">
      <alignment readingOrder="0"/>
    </xf>
    <xf borderId="1" fillId="2" fontId="0" numFmtId="0" xfId="0" applyAlignment="1" applyBorder="1" applyFont="1">
      <alignment horizontal="left"/>
    </xf>
    <xf borderId="9" fillId="0" fontId="1" numFmtId="0" xfId="0" applyBorder="1" applyFont="1"/>
    <xf borderId="0" fillId="0" fontId="12" numFmtId="0" xfId="0" applyFont="1"/>
    <xf borderId="3" fillId="0" fontId="1" numFmtId="0" xfId="0" applyAlignment="1" applyBorder="1" applyFont="1">
      <alignment readingOrder="0"/>
    </xf>
    <xf borderId="0" fillId="2" fontId="13" numFmtId="164" xfId="0" applyFont="1" applyNumberFormat="1"/>
    <xf borderId="10" fillId="0" fontId="5" numFmtId="0" xfId="0" applyAlignment="1" applyBorder="1" applyFont="1">
      <alignment readingOrder="0"/>
    </xf>
    <xf borderId="11" fillId="0" fontId="1" numFmtId="0" xfId="0" applyBorder="1" applyFont="1"/>
    <xf borderId="12" fillId="0" fontId="1" numFmtId="0" xfId="0" applyBorder="1" applyFont="1"/>
    <xf borderId="12" fillId="0" fontId="1" numFmtId="164" xfId="0" applyBorder="1" applyFont="1" applyNumberFormat="1"/>
    <xf borderId="12" fillId="0" fontId="1" numFmtId="0" xfId="0" applyAlignment="1" applyBorder="1" applyFont="1">
      <alignment horizontal="right"/>
    </xf>
    <xf borderId="12" fillId="0" fontId="14" numFmtId="0" xfId="0" applyBorder="1" applyFont="1"/>
    <xf borderId="12" fillId="0" fontId="1" numFmtId="0" xfId="0" applyAlignment="1" applyBorder="1" applyFont="1">
      <alignment readingOrder="0"/>
    </xf>
    <xf borderId="0" fillId="0" fontId="15" numFmtId="0" xfId="0" applyAlignment="1" applyFont="1">
      <alignment readingOrder="0" vertical="bottom"/>
    </xf>
    <xf borderId="13" fillId="0" fontId="1" numFmtId="0" xfId="0" applyBorder="1" applyFont="1"/>
    <xf borderId="3" fillId="0" fontId="1" numFmtId="0" xfId="0" applyBorder="1" applyFont="1"/>
    <xf borderId="0" fillId="0" fontId="5" numFmtId="0" xfId="0" applyFont="1"/>
    <xf borderId="0" fillId="0" fontId="1" numFmtId="0" xfId="0" applyAlignment="1" applyFont="1">
      <alignment horizontal="right" readingOrder="0"/>
    </xf>
    <xf borderId="0" fillId="0" fontId="16" numFmtId="0" xfId="0" applyAlignment="1" applyFont="1">
      <alignment readingOrder="0"/>
    </xf>
    <xf borderId="10" fillId="0" fontId="5" numFmtId="0" xfId="0" applyBorder="1" applyFont="1"/>
    <xf borderId="13" fillId="0" fontId="1" numFmtId="0" xfId="0" applyAlignment="1" applyBorder="1" applyFont="1">
      <alignment readingOrder="0"/>
    </xf>
    <xf borderId="0" fillId="0" fontId="17" numFmtId="0" xfId="0" applyAlignment="1" applyFont="1">
      <alignment readingOrder="0"/>
    </xf>
    <xf borderId="0" fillId="3" fontId="10" numFmtId="0" xfId="0" applyAlignment="1" applyFill="1" applyFont="1">
      <alignment readingOrder="0"/>
    </xf>
    <xf borderId="0" fillId="0" fontId="7" numFmtId="0" xfId="0" applyFont="1"/>
    <xf borderId="14" fillId="0" fontId="8" numFmtId="0" xfId="0" applyBorder="1" applyFont="1"/>
    <xf borderId="7" fillId="0" fontId="7" numFmtId="0" xfId="0" applyBorder="1" applyFont="1"/>
    <xf borderId="0" fillId="0" fontId="18" numFmtId="0" xfId="0" applyFont="1"/>
    <xf borderId="0" fillId="0" fontId="18" numFmtId="0" xfId="0" applyAlignment="1" applyFont="1">
      <alignment horizontal="right"/>
    </xf>
    <xf borderId="0" fillId="0" fontId="1" numFmtId="164" xfId="0" applyAlignment="1" applyFont="1" applyNumberFormat="1">
      <alignment horizontal="right"/>
    </xf>
    <xf borderId="0" fillId="0" fontId="19" numFmtId="0" xfId="0" applyFont="1"/>
    <xf borderId="0" fillId="0" fontId="20" numFmtId="0" xfId="0" applyAlignment="1" applyFont="1">
      <alignment readingOrder="0"/>
    </xf>
    <xf borderId="0" fillId="0" fontId="21" numFmtId="0" xfId="0" applyAlignment="1" applyFont="1">
      <alignment vertical="bottom"/>
    </xf>
    <xf borderId="15" fillId="2" fontId="0" numFmtId="0" xfId="0" applyBorder="1" applyFont="1"/>
    <xf borderId="15" fillId="2" fontId="0" numFmtId="0" xfId="0" applyAlignment="1" applyBorder="1" applyFont="1">
      <alignment readingOrder="0"/>
    </xf>
    <xf borderId="12" fillId="0" fontId="1" numFmtId="164" xfId="0" applyAlignment="1" applyBorder="1" applyFont="1" applyNumberFormat="1">
      <alignment readingOrder="0"/>
    </xf>
    <xf borderId="12" fillId="0" fontId="22" numFmtId="0" xfId="0" applyAlignment="1" applyBorder="1" applyFont="1">
      <alignment readingOrder="0"/>
    </xf>
    <xf borderId="0" fillId="0" fontId="23" numFmtId="0" xfId="0" applyAlignment="1" applyFont="1">
      <alignment readingOrder="0"/>
    </xf>
    <xf borderId="0" fillId="0" fontId="24" numFmtId="0" xfId="0" applyAlignment="1" applyFont="1">
      <alignment vertical="bottom"/>
    </xf>
    <xf borderId="8" fillId="0" fontId="25" numFmtId="0" xfId="0" applyAlignment="1" applyBorder="1" applyFont="1">
      <alignment readingOrder="0" vertical="bottom"/>
    </xf>
    <xf borderId="0" fillId="0" fontId="26" numFmtId="0" xfId="0" applyFont="1"/>
    <xf borderId="0" fillId="0" fontId="26" numFmtId="0" xfId="0" applyAlignment="1" applyFont="1">
      <alignment readingOrder="0"/>
    </xf>
    <xf borderId="0" fillId="0" fontId="26" numFmtId="164" xfId="0" applyFont="1" applyNumberFormat="1"/>
    <xf borderId="0" fillId="0" fontId="27" numFmtId="0" xfId="0" applyFont="1"/>
    <xf borderId="0" fillId="0" fontId="28" numFmtId="0" xfId="0" applyAlignment="1" applyFont="1">
      <alignment readingOrder="0"/>
    </xf>
    <xf borderId="8" fillId="0" fontId="29" numFmtId="0" xfId="0" applyAlignment="1" applyBorder="1" applyFont="1">
      <alignment readingOrder="0" vertical="bottom"/>
    </xf>
    <xf borderId="0" fillId="0" fontId="29" numFmtId="0" xfId="0" applyAlignment="1" applyFont="1">
      <alignment vertical="bottom"/>
    </xf>
    <xf borderId="0" fillId="0" fontId="28" numFmtId="0" xfId="0" applyFont="1"/>
    <xf borderId="0" fillId="0" fontId="18" numFmtId="0" xfId="0" applyAlignment="1" applyFont="1">
      <alignment horizontal="left"/>
    </xf>
    <xf borderId="0" fillId="0" fontId="18" numFmtId="0" xfId="0" applyAlignment="1" applyFont="1">
      <alignment horizontal="left" readingOrder="0"/>
    </xf>
    <xf borderId="8" fillId="0" fontId="10" numFmtId="0" xfId="0" applyAlignment="1" applyBorder="1" applyFont="1">
      <alignment readingOrder="0" vertical="bottom"/>
    </xf>
    <xf borderId="0" fillId="0" fontId="10" numFmtId="0" xfId="0" applyAlignment="1" applyFont="1">
      <alignment vertical="bottom"/>
    </xf>
    <xf borderId="12" fillId="0" fontId="18" numFmtId="0" xfId="0" applyAlignment="1" applyBorder="1" applyFont="1">
      <alignment horizontal="left"/>
    </xf>
    <xf borderId="16" fillId="0" fontId="1" numFmtId="0" xfId="0" applyBorder="1" applyFont="1"/>
    <xf borderId="16" fillId="0" fontId="1" numFmtId="164" xfId="0" applyBorder="1" applyFont="1" applyNumberFormat="1"/>
    <xf borderId="16" fillId="0" fontId="30" numFmtId="0" xfId="0" applyBorder="1" applyFont="1"/>
    <xf borderId="12" fillId="0" fontId="31" numFmtId="0" xfId="0" applyAlignment="1" applyBorder="1" applyFont="1">
      <alignment readingOrder="0"/>
    </xf>
    <xf borderId="0" fillId="0" fontId="32" numFmtId="0" xfId="0" applyAlignment="1" applyFont="1">
      <alignment readingOrder="0"/>
    </xf>
    <xf borderId="17" fillId="2" fontId="33" numFmtId="0" xfId="0" applyBorder="1" applyFont="1"/>
    <xf borderId="0" fillId="0" fontId="34" numFmtId="0" xfId="0" applyAlignment="1" applyFont="1">
      <alignment readingOrder="0"/>
    </xf>
    <xf borderId="12" fillId="0" fontId="35" numFmtId="0" xfId="0" applyBorder="1" applyFont="1"/>
    <xf borderId="12" fillId="0" fontId="36" numFmtId="0" xfId="0" applyBorder="1" applyFont="1"/>
    <xf borderId="15" fillId="2" fontId="35" numFmtId="0" xfId="0" applyBorder="1" applyFont="1"/>
    <xf borderId="12" fillId="0" fontId="35" numFmtId="164" xfId="0" applyAlignment="1" applyBorder="1" applyFont="1" applyNumberFormat="1">
      <alignment readingOrder="0"/>
    </xf>
    <xf borderId="12" fillId="0" fontId="35" numFmtId="164" xfId="0" applyBorder="1" applyFont="1" applyNumberFormat="1"/>
    <xf borderId="0" fillId="0" fontId="37" numFmtId="0" xfId="0" applyAlignment="1" applyFont="1">
      <alignment readingOrder="0"/>
    </xf>
    <xf borderId="0" fillId="0" fontId="35" numFmtId="0" xfId="0" applyAlignment="1" applyFont="1">
      <alignment readingOrder="0"/>
    </xf>
    <xf borderId="2" fillId="0" fontId="1" numFmtId="164" xfId="0" applyBorder="1" applyFont="1" applyNumberFormat="1"/>
    <xf borderId="0" fillId="0" fontId="38" numFmtId="0" xfId="0" applyFont="1"/>
    <xf borderId="0" fillId="0" fontId="36" numFmtId="0" xfId="0" applyFont="1"/>
    <xf borderId="1" fillId="2" fontId="35" numFmtId="0" xfId="0" applyBorder="1" applyFont="1"/>
    <xf borderId="0" fillId="0" fontId="35" numFmtId="0" xfId="0" applyFont="1"/>
    <xf borderId="0" fillId="0" fontId="35" numFmtId="164" xfId="0" applyFont="1" applyNumberFormat="1"/>
    <xf borderId="0" fillId="0" fontId="39" numFmtId="0" xfId="0" applyFont="1"/>
    <xf borderId="0" fillId="0" fontId="40" numFmtId="0" xfId="0" applyAlignment="1" applyFont="1">
      <alignment readingOrder="0"/>
    </xf>
    <xf borderId="18" fillId="2" fontId="41" numFmtId="0" xfId="0" applyBorder="1" applyFont="1"/>
    <xf borderId="0" fillId="0" fontId="42" numFmtId="0" xfId="0" applyFont="1"/>
    <xf borderId="0" fillId="0" fontId="43" numFmtId="0" xfId="0" applyFont="1"/>
    <xf borderId="0" fillId="0" fontId="35" numFmtId="0" xfId="0" applyAlignment="1" applyFont="1">
      <alignment horizontal="right"/>
    </xf>
    <xf borderId="0" fillId="0" fontId="44" numFmtId="0" xfId="0" applyFont="1"/>
    <xf borderId="0" fillId="0" fontId="35" numFmtId="164" xfId="0" applyAlignment="1" applyFont="1" applyNumberFormat="1">
      <alignment readingOrder="0"/>
    </xf>
    <xf borderId="0" fillId="0" fontId="36" numFmtId="0" xfId="0" applyAlignment="1" applyFont="1">
      <alignment shrinkToFit="0" vertical="center" wrapText="1"/>
    </xf>
    <xf borderId="3" fillId="0" fontId="45" numFmtId="0" xfId="0" applyAlignment="1" applyBorder="1" applyFont="1">
      <alignment readingOrder="0"/>
    </xf>
    <xf borderId="1" fillId="2" fontId="46" numFmtId="0" xfId="0" applyBorder="1" applyFont="1"/>
    <xf borderId="0" fillId="0" fontId="5" numFmtId="0" xfId="0" applyFont="1"/>
    <xf borderId="0" fillId="2" fontId="47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1" fillId="2" fontId="1" numFmtId="0" xfId="0" applyBorder="1" applyFont="1"/>
    <xf borderId="1" fillId="2" fontId="3" numFmtId="0" xfId="0" applyBorder="1" applyFont="1"/>
    <xf borderId="0" fillId="0" fontId="48" numFmtId="0" xfId="0" applyFont="1"/>
    <xf borderId="0" fillId="0" fontId="1" numFmtId="164" xfId="0" applyFont="1" applyNumberFormat="1"/>
    <xf borderId="19" fillId="0" fontId="1" numFmtId="0" xfId="0" applyBorder="1" applyFont="1"/>
    <xf borderId="20" fillId="0" fontId="1" numFmtId="0" xfId="0" applyBorder="1" applyFont="1"/>
    <xf borderId="20" fillId="0" fontId="18" numFmtId="0" xfId="0" applyBorder="1" applyFont="1"/>
    <xf borderId="20" fillId="0" fontId="1" numFmtId="0" xfId="0" applyAlignment="1" applyBorder="1" applyFont="1">
      <alignment horizontal="right"/>
    </xf>
    <xf borderId="20" fillId="0" fontId="1" numFmtId="164" xfId="0" applyAlignment="1" applyBorder="1" applyFont="1" applyNumberFormat="1">
      <alignment horizontal="right"/>
    </xf>
    <xf borderId="20" fillId="0" fontId="49" numFmtId="0" xfId="0" applyBorder="1" applyFont="1"/>
    <xf borderId="20" fillId="0" fontId="50" numFmtId="0" xfId="0" applyAlignment="1" applyBorder="1" applyFont="1">
      <alignment readingOrder="0"/>
    </xf>
    <xf borderId="20" fillId="0" fontId="50" numFmtId="0" xfId="0" applyBorder="1" applyFont="1"/>
    <xf borderId="21" fillId="0" fontId="1" numFmtId="0" xfId="0" applyAlignment="1" applyBorder="1" applyFont="1">
      <alignment readingOrder="0"/>
    </xf>
    <xf borderId="22" fillId="0" fontId="1" numFmtId="0" xfId="0" applyBorder="1" applyFont="1"/>
    <xf borderId="10" fillId="0" fontId="1" numFmtId="0" xfId="0" applyBorder="1" applyFont="1"/>
    <xf borderId="10" fillId="0" fontId="1" numFmtId="164" xfId="0" applyAlignment="1" applyBorder="1" applyFont="1" applyNumberFormat="1">
      <alignment readingOrder="0"/>
    </xf>
    <xf borderId="10" fillId="0" fontId="51" numFmtId="0" xfId="0" applyBorder="1" applyFont="1"/>
    <xf borderId="10" fillId="0" fontId="1" numFmtId="0" xfId="0" applyAlignment="1" applyBorder="1" applyFont="1">
      <alignment readingOrder="0"/>
    </xf>
    <xf borderId="23" fillId="0" fontId="1" numFmtId="0" xfId="0" applyAlignment="1" applyBorder="1" applyFont="1">
      <alignment readingOrder="0"/>
    </xf>
    <xf borderId="0" fillId="0" fontId="1" numFmtId="164" xfId="0" applyAlignment="1" applyFont="1" applyNumberFormat="1">
      <alignment readingOrder="0"/>
    </xf>
    <xf borderId="0" fillId="0" fontId="52" numFmtId="0" xfId="0" applyFont="1"/>
    <xf borderId="0" fillId="0" fontId="34" numFmtId="0" xfId="0" applyAlignment="1" applyFont="1">
      <alignment readingOrder="0"/>
    </xf>
    <xf borderId="0" fillId="0" fontId="53" numFmtId="0" xfId="0" applyAlignment="1" applyFont="1">
      <alignment readingOrder="0"/>
    </xf>
    <xf borderId="0" fillId="0" fontId="54" numFmtId="0" xfId="0" applyAlignment="1" applyFont="1">
      <alignment readingOrder="0"/>
    </xf>
    <xf borderId="0" fillId="0" fontId="55" numFmtId="0" xfId="0" applyAlignment="1" applyFont="1">
      <alignment readingOrder="0"/>
    </xf>
    <xf borderId="0" fillId="0" fontId="56" numFmtId="0" xfId="0" applyAlignment="1" applyFont="1">
      <alignment readingOrder="0"/>
    </xf>
    <xf borderId="0" fillId="3" fontId="57" numFmtId="0" xfId="0" applyAlignment="1" applyFont="1">
      <alignment readingOrder="0"/>
    </xf>
    <xf borderId="0" fillId="0" fontId="5" numFmtId="164" xfId="0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0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grainger.com/product/VELCRO-BRAND-Hook-and-Loop-Type-Reclosable-5JLH2" TargetMode="External"/><Relationship Id="rId10" Type="http://schemas.openxmlformats.org/officeDocument/2006/relationships/hyperlink" Target="https://www.mcmaster.com/9273K27-9273K273/" TargetMode="External"/><Relationship Id="rId13" Type="http://schemas.openxmlformats.org/officeDocument/2006/relationships/hyperlink" Target="https://www.mcmaster.com/8560K184/" TargetMode="External"/><Relationship Id="rId12" Type="http://schemas.openxmlformats.org/officeDocument/2006/relationships/hyperlink" Target="https://www.mcmaster.com/8589K43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supplyhouse.com/Spears-457-025-2-1-2-PVC-Sch-40-Socket-Union-w-Buna-N-O-ring" TargetMode="External"/><Relationship Id="rId3" Type="http://schemas.openxmlformats.org/officeDocument/2006/relationships/hyperlink" Target="https://www.supplyhouse.com/Spears-457-025-2-1-2-PVC-Sch-40-Socket-Union-w-Buna-N-O-ring" TargetMode="External"/><Relationship Id="rId4" Type="http://schemas.openxmlformats.org/officeDocument/2006/relationships/hyperlink" Target="https://wwcsupply.com/spears-pvc-union-with-buna-n-o-ring-seal-2-1-2-inch-socket-x-socket.html?gclid=EAIaIQobChMI4Ov769re6gIVdiCtBh0KLgE9EAQYAiABEgKd7vD_BwE" TargetMode="External"/><Relationship Id="rId9" Type="http://schemas.openxmlformats.org/officeDocument/2006/relationships/hyperlink" Target="https://www.grainger.com/product/GRAINGER-APPROVED-Pipe-5AFJ8?" TargetMode="External"/><Relationship Id="rId15" Type="http://schemas.openxmlformats.org/officeDocument/2006/relationships/hyperlink" Target="https://www.grainger.com/search/plumbing/pipe-tubing-and-fittings/pipe-and-tubing-accessories/pipe-straps?attrs=Pipe+Size+%28In.%29%7C2-1%2F2&amp;filters=attrs&amp;searchQuery=pipe+strap&amp;sst=4&amp;tv_optin=true" TargetMode="External"/><Relationship Id="rId14" Type="http://schemas.openxmlformats.org/officeDocument/2006/relationships/hyperlink" Target="https://www.grainger.com/product/FABORY-U-Bolt-5ZE19" TargetMode="External"/><Relationship Id="rId17" Type="http://schemas.openxmlformats.org/officeDocument/2006/relationships/vmlDrawing" Target="../drawings/vmlDrawing1.vml"/><Relationship Id="rId16" Type="http://schemas.openxmlformats.org/officeDocument/2006/relationships/drawing" Target="../drawings/drawing2.xml"/><Relationship Id="rId5" Type="http://schemas.openxmlformats.org/officeDocument/2006/relationships/hyperlink" Target="https://www.mcmaster.com/8560K357/" TargetMode="External"/><Relationship Id="rId6" Type="http://schemas.openxmlformats.org/officeDocument/2006/relationships/hyperlink" Target="https://www.grainger.com/product/USA-SEALING-Sheet-Stock-55TE66" TargetMode="External"/><Relationship Id="rId7" Type="http://schemas.openxmlformats.org/officeDocument/2006/relationships/hyperlink" Target="https://www.grainger.com/product/POLYMERSHAPES-Sheet-Stock-1UNY1" TargetMode="External"/><Relationship Id="rId8" Type="http://schemas.openxmlformats.org/officeDocument/2006/relationships/hyperlink" Target="https://www.grainger.com/product/GRAINGER-APPROVED-Pipe-5AFJ8?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ouser.com/ProductDetail/Adafruit/1660?qs=sGAEpiMZZMsMyYRRhGMFNvyxRu5Civa4Xe9EwZhtNjo%3D" TargetMode="External"/><Relationship Id="rId11" Type="http://schemas.openxmlformats.org/officeDocument/2006/relationships/hyperlink" Target="https://www.adafruit.com/product/2886" TargetMode="External"/><Relationship Id="rId22" Type="http://schemas.openxmlformats.org/officeDocument/2006/relationships/hyperlink" Target="https://www.amazon.com/SanDisk-Ultra-microSDHC-Memory-Adapter/dp/B073K14CVB/ref=dp_ob_title_ce" TargetMode="External"/><Relationship Id="rId10" Type="http://schemas.openxmlformats.org/officeDocument/2006/relationships/hyperlink" Target="https://www.adafruit.com/product/2886" TargetMode="External"/><Relationship Id="rId21" Type="http://schemas.openxmlformats.org/officeDocument/2006/relationships/hyperlink" Target="https://www.mouser.com/ProductDetail/CK/KMR731NGLFS?qs=%2Fha2pyFaduiYmAh2YH01EjoHSsd%2F4x%252BsVgk0GVi4JwmLxfMBh2nzdw%3D%3D" TargetMode="External"/><Relationship Id="rId13" Type="http://schemas.openxmlformats.org/officeDocument/2006/relationships/hyperlink" Target="https://www.mouser.com/ProductDetail/DFRobot/SEN0189?qs=%2Fha2pyFaduj1KeQ3FcKM1Ly0omfLehZTrOlQOUnMhq0%3D" TargetMode="External"/><Relationship Id="rId24" Type="http://schemas.openxmlformats.org/officeDocument/2006/relationships/drawing" Target="../drawings/drawing3.xml"/><Relationship Id="rId12" Type="http://schemas.openxmlformats.org/officeDocument/2006/relationships/hyperlink" Target="https://www.arrow.com/en/products/2886/adafruit-industries?utm_campaign=octopart_2018&amp;utm_currency=USD&amp;utm_keyword=2886&amp;utm_medium=aggregator&amp;utm_content=inv_listing&amp;utm_source=octopart" TargetMode="External"/><Relationship Id="rId23" Type="http://schemas.openxmlformats.org/officeDocument/2006/relationships/hyperlink" Target="https://www.grainger.com/product/GRAINGER-APPROVED-1220-54ZU79?searchBar=true&amp;searchQuery=cr1220" TargetMode="External"/><Relationship Id="rId1" Type="http://schemas.openxmlformats.org/officeDocument/2006/relationships/hyperlink" Target="https://www.arrow.com/en/products/ms580302ba01-00/te-connectivity/" TargetMode="External"/><Relationship Id="rId2" Type="http://schemas.openxmlformats.org/officeDocument/2006/relationships/hyperlink" Target="https://www.arrow.com/en/products/ms580302ba01-00/te-connectivity" TargetMode="External"/><Relationship Id="rId3" Type="http://schemas.openxmlformats.org/officeDocument/2006/relationships/hyperlink" Target="https://www.arrow.com/en/products/rr1220p-103-d/susumu" TargetMode="External"/><Relationship Id="rId4" Type="http://schemas.openxmlformats.org/officeDocument/2006/relationships/hyperlink" Target="https://www.arrow.com/en/products/cl21f104zbcnnnc/samsung-electro-mechanics" TargetMode="External"/><Relationship Id="rId9" Type="http://schemas.openxmlformats.org/officeDocument/2006/relationships/hyperlink" Target="https://www.adafruit.com/product/3002" TargetMode="External"/><Relationship Id="rId15" Type="http://schemas.openxmlformats.org/officeDocument/2006/relationships/hyperlink" Target="https://www.digikey.com/products/en?keywords=sen0244" TargetMode="External"/><Relationship Id="rId14" Type="http://schemas.openxmlformats.org/officeDocument/2006/relationships/hyperlink" Target="https://www.adafruit.com/product/2011" TargetMode="External"/><Relationship Id="rId17" Type="http://schemas.openxmlformats.org/officeDocument/2006/relationships/hyperlink" Target="https://www.adafruit.com/product/805" TargetMode="External"/><Relationship Id="rId16" Type="http://schemas.openxmlformats.org/officeDocument/2006/relationships/hyperlink" Target="https://www.mouser.com/ProductDetail/DFRobot/SEN0244?qs=%2Fha2pyFadugXaR4%2FF0ARKU%252BagLhjFF6V6O0pMsk0kFk%3D" TargetMode="External"/><Relationship Id="rId5" Type="http://schemas.openxmlformats.org/officeDocument/2006/relationships/hyperlink" Target="https://www.mouser.com/ProductDetail/Adafruit/2772?qs=%2Fha2pyFaduimWx1KgG4fKbhQeM19IR9Gi%252BJWqDc%2FZSQ%3D&amp;utm_source=octopart&amp;utm_medium=aggregator&amp;utm_campaign=485-2772&amp;utm_content=Adafruit" TargetMode="External"/><Relationship Id="rId19" Type="http://schemas.openxmlformats.org/officeDocument/2006/relationships/hyperlink" Target="https://www.mouser.com/ProductDetail/Panasonic/ERJ-8GEYJ303V?qs=%2Fha2pyFaduinKyTi2T1cNyGJwJv5PqBtDT%252BOz%252BrpFFMQ3ugjKT2IRw%3D%3D" TargetMode="External"/><Relationship Id="rId6" Type="http://schemas.openxmlformats.org/officeDocument/2006/relationships/hyperlink" Target="https://www.mouser.com/ProductDetail/Adafruit/3010?qs=%2Fha2pyFaduidPXPXSuFTA%2Fb5a%2FfndoofH1RzJ1ySr58qUH8u0LyqAQ%3D%3D" TargetMode="External"/><Relationship Id="rId18" Type="http://schemas.openxmlformats.org/officeDocument/2006/relationships/hyperlink" Target="https://www.adafruit.com/product/805" TargetMode="External"/><Relationship Id="rId7" Type="http://schemas.openxmlformats.org/officeDocument/2006/relationships/hyperlink" Target="https://www.digikey.com/products/en?keywords=adafruit%203010" TargetMode="External"/><Relationship Id="rId8" Type="http://schemas.openxmlformats.org/officeDocument/2006/relationships/hyperlink" Target="https://www.adafruit.com/product/3002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rainger.com/product/OATEY-Clear-Solvent-Cement-29FJ03?searchBar=true&amp;searchQuery=29FJ03" TargetMode="External"/><Relationship Id="rId2" Type="http://schemas.openxmlformats.org/officeDocument/2006/relationships/hyperlink" Target="https://www.grainger.com/product/OATEY-Clear-Solvent-Cement-29FJ03?searchBar=true&amp;searchQuery=29FJ03" TargetMode="External"/><Relationship Id="rId3" Type="http://schemas.openxmlformats.org/officeDocument/2006/relationships/hyperlink" Target="https://www.grainger.com/product/EZ-WELD-Purple-Primer-5E520?" TargetMode="External"/><Relationship Id="rId4" Type="http://schemas.openxmlformats.org/officeDocument/2006/relationships/hyperlink" Target="https://www.grainger.com/product/EZ-WELD-Purple-Primer-5E520?" TargetMode="External"/><Relationship Id="rId5" Type="http://schemas.openxmlformats.org/officeDocument/2006/relationships/hyperlink" Target="https://www.amazon.com/EDGELEC-Breadboard-1pin-1pin-Connector-Multicolored/dp/B07GCZVCGS/ref=sr_1_1_sspa?dchild=1&amp;keywords=female%2Bdupont%2Bwire&amp;qid=1594758929&amp;sr=8-1-spons&amp;spLa=ZW5jcnlwdGVkUXVhbGlmaWVyPUEzQTFSUUVYVkpNUFpZJmVuY3J5cHRlZElkPUEwMjA5MTk4MUFFOVlIWFJJQ0tKRiZlbmNyeXB0ZWRBZElkPUEwMjE3NTQ2UUFSREQzREM4MTNTJndpZGdldE5hbWU9c3BfYXRmJmFjdGlvbj1jbGlja1JlZGlyZWN0JmRvTm90TG9nQ2xpY2s9dHJ1ZQ&amp;th=1" TargetMode="External"/><Relationship Id="rId6" Type="http://schemas.openxmlformats.org/officeDocument/2006/relationships/hyperlink" Target="https://www.amazon.com/gp/product/B07GCZVCGS/ref=ppx_od_dt_b_asin_title_s00?ie=UTF8&amp;psc=1" TargetMode="External"/><Relationship Id="rId7" Type="http://schemas.openxmlformats.org/officeDocument/2006/relationships/hyperlink" Target="https://www.adafruit.com/product/1904" TargetMode="External"/><Relationship Id="rId8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globaltestsupply.com/product/oakton-wd-35653-10-conductivity-tds-calibration-pouches" TargetMode="External"/><Relationship Id="rId10" Type="http://schemas.openxmlformats.org/officeDocument/2006/relationships/hyperlink" Target="https://www.globaltestsupply.com/product/oakton-wd-35653-09-conductivity-tds-calibration-pouches" TargetMode="External"/><Relationship Id="rId13" Type="http://schemas.openxmlformats.org/officeDocument/2006/relationships/hyperlink" Target="https://www.amazon.com/Plastic-Medicine-30mL-Durable-Disposable/dp/B01BKV4WKQ" TargetMode="External"/><Relationship Id="rId12" Type="http://schemas.openxmlformats.org/officeDocument/2006/relationships/hyperlink" Target="https://www.globaltestsupply.com/product/oakton-wd-35653-11-conductivity-calibration-pouches" TargetMode="External"/><Relationship Id="rId1" Type="http://schemas.openxmlformats.org/officeDocument/2006/relationships/hyperlink" Target="https://www.amazon.com/gp/product/B07J9WTJFQ/" TargetMode="External"/><Relationship Id="rId2" Type="http://schemas.openxmlformats.org/officeDocument/2006/relationships/hyperlink" Target="https://www.amazon.com/gp/product/B07Q2B4ZY9/ref=ppx_yo_dt_b_search_asin_title?ie=UTF8&amp;psc=1" TargetMode="External"/><Relationship Id="rId3" Type="http://schemas.openxmlformats.org/officeDocument/2006/relationships/hyperlink" Target="https://www.amazon.com/Anker-Portable-Reader-RS-MMC-Micro/dp/B006T9B6R2/ref=pd_bxgy_img_2/135-3911043-4026367?_encoding=UTF8&amp;pd_rd_i=B006T9B6R2&amp;pd_rd_r=f454b823-548f-4708-959b-ff2f3a781c71&amp;pd_rd_w=6xjSv&amp;pd_rd_wg=aBDxf&amp;pf_rd_p=ce6c479b-ef53-49a6-845b-bbbf35c28dd3&amp;pf_rd_r=QV1Z46PQ46PQGQM3XBN1&amp;psc=1&amp;refRID=QV1Z46PQ46PQGQM3XBN1" TargetMode="External"/><Relationship Id="rId4" Type="http://schemas.openxmlformats.org/officeDocument/2006/relationships/hyperlink" Target="https://www.amazon.com/gp/product/B01KKE602W/ref=ppx_yo_dt_b_search_asin_title?ie=UTF8&amp;psc=1" TargetMode="External"/><Relationship Id="rId9" Type="http://schemas.openxmlformats.org/officeDocument/2006/relationships/hyperlink" Target="https://www.globaltestsupply.com/product/oakton-wd-35653-00-deionized-rinse-water-pouches-" TargetMode="External"/><Relationship Id="rId15" Type="http://schemas.openxmlformats.org/officeDocument/2006/relationships/hyperlink" Target="https://www.computercablestore.com/34-inch-j-hook-standard-mount-galvanized-25-pack" TargetMode="External"/><Relationship Id="rId14" Type="http://schemas.openxmlformats.org/officeDocument/2006/relationships/hyperlink" Target="https://www.grainger.com/product/GRAINGER-APPROVED-Rod-2EXD1" TargetMode="External"/><Relationship Id="rId17" Type="http://schemas.openxmlformats.org/officeDocument/2006/relationships/hyperlink" Target="https://www.amazon.com/KINGLAKE-Transfer-Pipettes-Essential-Graduated/dp/B00WLIQHQ0/ref=sr_1_3?dchild=1&amp;keywords=pipette&amp;qid=1594933022&amp;sr=8-3" TargetMode="External"/><Relationship Id="rId16" Type="http://schemas.openxmlformats.org/officeDocument/2006/relationships/hyperlink" Target="https://www.amazon.com/Sticks-Natural-Popsicle-Length-Crafts/dp/B07F367TCK/ref=sr_1_5?crid=35Q126K333W1A&amp;dchild=1&amp;keywords=popsicle+stick&amp;qid=1594854839&amp;sprefix=popsi%2Caps%2C211&amp;sr=8-5" TargetMode="External"/><Relationship Id="rId5" Type="http://schemas.openxmlformats.org/officeDocument/2006/relationships/hyperlink" Target="https://www.amazon.com/Charger-UorMe-Adapter-Samsung-BlackBerry/dp/B07P41X3L3/ref=sr_1_5?dchild=1&amp;keywords=usb+wall+charger+adapter&amp;qid=1594237671&amp;sr=8-5" TargetMode="External"/><Relationship Id="rId6" Type="http://schemas.openxmlformats.org/officeDocument/2006/relationships/hyperlink" Target="https://www.amazon.com/gp/product/B000FPANVG/ref=ppx_yo_dt_b_search_asin_title?ie=UTF8&amp;psc=1" TargetMode="External"/><Relationship Id="rId18" Type="http://schemas.openxmlformats.org/officeDocument/2006/relationships/drawing" Target="../drawings/drawing6.xml"/><Relationship Id="rId7" Type="http://schemas.openxmlformats.org/officeDocument/2006/relationships/hyperlink" Target="https://www.amazon.com/gp/product/B000I21NEC/ref=ppx_yo_dt_b_search_asin_title?ie=UTF8&amp;psc=1" TargetMode="External"/><Relationship Id="rId8" Type="http://schemas.openxmlformats.org/officeDocument/2006/relationships/hyperlink" Target="https://www.amazon.com/Ruler-Metal-Straight-Stainless-Rulers/dp/B07R8LWHDL/ref=psdc_553278_t2_B079D4MJX6?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4.43" defaultRowHeight="15.0"/>
  <cols>
    <col customWidth="1" min="1" max="1" width="6.43"/>
    <col customWidth="1" min="2" max="2" width="26.57"/>
    <col customWidth="1" min="3" max="3" width="23.0"/>
    <col customWidth="1" min="4" max="4" width="18.57"/>
    <col customWidth="1" min="5" max="5" width="25.86"/>
    <col customWidth="1" min="6" max="6" width="15.57"/>
  </cols>
  <sheetData>
    <row r="1" ht="15.75" customHeight="1">
      <c r="B1" s="1"/>
    </row>
    <row r="2" ht="15.75" customHeight="1">
      <c r="B2" s="2" t="s">
        <v>0</v>
      </c>
    </row>
    <row r="3" ht="15.75" customHeight="1">
      <c r="B3" s="1"/>
    </row>
    <row r="4" ht="15.75" customHeight="1">
      <c r="B4" s="1"/>
      <c r="E4" s="1"/>
    </row>
    <row r="5" ht="15.75" customHeight="1">
      <c r="B5" s="3" t="s">
        <v>1</v>
      </c>
    </row>
    <row r="6" ht="15.75" customHeight="1">
      <c r="B6" s="4" t="s">
        <v>2</v>
      </c>
    </row>
    <row r="7" ht="15.75" customHeight="1"/>
    <row r="8" ht="15.75" customHeight="1"/>
    <row r="9" ht="15.75" customHeight="1"/>
    <row r="10" ht="15.75" customHeight="1">
      <c r="B10" s="5" t="s">
        <v>3</v>
      </c>
      <c r="C10" s="6">
        <f>('Electrical Components'!R2+'Mechanical Components'!R3+PCBs!N2+'Bulk Materials'!R3)</f>
        <v>194.0922619</v>
      </c>
      <c r="D10" s="7"/>
    </row>
    <row r="11" ht="15.75" customHeight="1">
      <c r="B11" s="8" t="s">
        <v>4</v>
      </c>
      <c r="C11" s="8">
        <v>27.0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22.0"/>
    <col customWidth="1" min="2" max="2" width="21.43"/>
    <col customWidth="1" min="3" max="3" width="23.43"/>
    <col customWidth="1" min="4" max="4" width="22.43"/>
    <col customWidth="1" min="5" max="5" width="17.43"/>
    <col customWidth="1" min="6" max="6" width="25.43"/>
    <col customWidth="1" min="8" max="8" width="22.86"/>
    <col customWidth="1" min="9" max="9" width="27.57"/>
    <col customWidth="1" min="10" max="10" width="25.43"/>
    <col customWidth="1" min="11" max="13" width="22.57"/>
    <col customWidth="1" min="14" max="14" width="18.29"/>
    <col customWidth="1" min="15" max="15" width="95.43"/>
    <col customWidth="1" min="17" max="17" width="28.43"/>
    <col customWidth="1" min="18" max="18" width="11.86"/>
  </cols>
  <sheetData>
    <row r="1" ht="22.5" customHeight="1">
      <c r="A1" s="9" t="s">
        <v>5</v>
      </c>
      <c r="B1" s="10"/>
      <c r="C1" s="11"/>
      <c r="D1" s="10"/>
      <c r="E1" s="11"/>
      <c r="F1" s="11"/>
      <c r="G1" s="11"/>
      <c r="H1" s="11"/>
      <c r="J1" s="11"/>
      <c r="K1" s="12">
        <v>33.0</v>
      </c>
      <c r="L1" s="12" t="s">
        <v>6</v>
      </c>
      <c r="M1" s="11"/>
      <c r="O1" s="13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ht="15.75" customHeight="1">
      <c r="A2" s="14" t="s">
        <v>7</v>
      </c>
      <c r="B2" s="15" t="s">
        <v>8</v>
      </c>
      <c r="C2" s="14" t="s">
        <v>9</v>
      </c>
      <c r="D2" s="16" t="s">
        <v>10</v>
      </c>
      <c r="E2" s="14" t="s">
        <v>11</v>
      </c>
      <c r="F2" s="14" t="s">
        <v>12</v>
      </c>
      <c r="G2" s="14" t="s">
        <v>13</v>
      </c>
      <c r="H2" s="14" t="s">
        <v>14</v>
      </c>
      <c r="I2" s="14" t="s">
        <v>15</v>
      </c>
      <c r="J2" s="14" t="s">
        <v>16</v>
      </c>
      <c r="K2" s="14" t="s">
        <v>17</v>
      </c>
      <c r="L2" s="17" t="s">
        <v>18</v>
      </c>
      <c r="M2" s="17" t="s">
        <v>19</v>
      </c>
      <c r="N2" s="17" t="s">
        <v>20</v>
      </c>
      <c r="O2" s="14" t="s">
        <v>21</v>
      </c>
      <c r="P2" s="11"/>
      <c r="Q2" s="18" t="s">
        <v>22</v>
      </c>
      <c r="R2" s="19">
        <f>SUM(H3:H996)</f>
        <v>59.3285119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ht="15.75" customHeight="1">
      <c r="A3" s="20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>
        <v>2.0</v>
      </c>
      <c r="G3" s="21">
        <v>17.79</v>
      </c>
      <c r="H3" s="22">
        <f>F3*G3</f>
        <v>35.58</v>
      </c>
      <c r="I3" s="23">
        <v>1.0</v>
      </c>
      <c r="J3" s="22">
        <v>13.93</v>
      </c>
      <c r="K3" s="24" t="s">
        <v>28</v>
      </c>
      <c r="L3" s="25">
        <f>$K$1*F3</f>
        <v>66</v>
      </c>
      <c r="M3" s="25">
        <v>66.0</v>
      </c>
      <c r="N3" s="24" t="s">
        <v>28</v>
      </c>
      <c r="O3" s="26" t="s">
        <v>29</v>
      </c>
      <c r="P3" s="27" t="s">
        <v>30</v>
      </c>
      <c r="Q3" s="1" t="s">
        <v>31</v>
      </c>
      <c r="R3" s="22">
        <f>SUM(H3:H10)</f>
        <v>49.7085119</v>
      </c>
    </row>
    <row r="4" ht="15.75" customHeight="1">
      <c r="A4" s="28" t="s">
        <v>32</v>
      </c>
      <c r="B4" s="29" t="s">
        <v>33</v>
      </c>
      <c r="C4" s="1" t="s">
        <v>34</v>
      </c>
      <c r="D4" s="1" t="s">
        <v>35</v>
      </c>
      <c r="E4" s="1" t="s">
        <v>27</v>
      </c>
      <c r="F4" s="1">
        <v>2.0</v>
      </c>
      <c r="G4" s="22">
        <f>J4/9</f>
        <v>1.926666667</v>
      </c>
      <c r="H4" s="22">
        <f>G4*2</f>
        <v>3.853333333</v>
      </c>
      <c r="I4" s="23" t="s">
        <v>36</v>
      </c>
      <c r="J4" s="22">
        <v>17.34</v>
      </c>
      <c r="K4" s="30" t="str">
        <f>HYPERLINK("https://www.mcmaster.com/8560k354","McMaster Carr")</f>
        <v>McMaster Carr</v>
      </c>
      <c r="L4" s="8">
        <v>2.0</v>
      </c>
      <c r="M4" s="4">
        <v>2.0</v>
      </c>
      <c r="N4" s="27" t="s">
        <v>37</v>
      </c>
      <c r="O4" s="31" t="s">
        <v>38</v>
      </c>
      <c r="P4" s="27" t="s">
        <v>39</v>
      </c>
      <c r="Q4" s="27" t="s">
        <v>40</v>
      </c>
    </row>
    <row r="5" ht="15.75" customHeight="1">
      <c r="A5" s="1"/>
      <c r="B5" s="29" t="s">
        <v>41</v>
      </c>
      <c r="C5" s="1" t="s">
        <v>42</v>
      </c>
      <c r="D5" s="1" t="s">
        <v>43</v>
      </c>
      <c r="E5" s="1" t="s">
        <v>27</v>
      </c>
      <c r="F5" s="1">
        <v>8.0</v>
      </c>
      <c r="G5" s="32">
        <f>J5/56</f>
        <v>0.2926785714</v>
      </c>
      <c r="H5" s="32">
        <f>G5*F5</f>
        <v>2.341428571</v>
      </c>
      <c r="I5" s="23" t="s">
        <v>44</v>
      </c>
      <c r="J5" s="22">
        <v>16.39</v>
      </c>
      <c r="K5" s="30" t="str">
        <f>HYPERLINK("https://www.mcmaster.com/48925k99","McMasterCarr")</f>
        <v>McMasterCarr</v>
      </c>
      <c r="L5" s="33">
        <v>3.0</v>
      </c>
      <c r="M5" s="4">
        <v>3.0</v>
      </c>
      <c r="N5" s="27" t="s">
        <v>45</v>
      </c>
      <c r="O5" s="31" t="s">
        <v>46</v>
      </c>
      <c r="P5" s="27" t="s">
        <v>47</v>
      </c>
    </row>
    <row r="6" ht="15.75" customHeight="1">
      <c r="A6" s="34" t="s">
        <v>48</v>
      </c>
      <c r="B6" s="35" t="s">
        <v>49</v>
      </c>
      <c r="C6" s="35" t="s">
        <v>50</v>
      </c>
      <c r="D6" s="35" t="s">
        <v>51</v>
      </c>
      <c r="E6" s="35" t="s">
        <v>27</v>
      </c>
      <c r="F6" s="35">
        <v>5.0</v>
      </c>
      <c r="G6" s="36">
        <f t="shared" ref="G6:G7" si="1">J6/I6</f>
        <v>0.279</v>
      </c>
      <c r="H6" s="36">
        <f t="shared" ref="H6:H7" si="2">F6*G6</f>
        <v>1.395</v>
      </c>
      <c r="I6" s="37">
        <v>10.0</v>
      </c>
      <c r="J6" s="36">
        <v>2.79</v>
      </c>
      <c r="K6" s="38" t="str">
        <f>HYPERLINK("https://www.mcmaster.com/9737k72","McMaster")</f>
        <v>McMaster</v>
      </c>
      <c r="L6" s="8">
        <v>2.0</v>
      </c>
      <c r="M6" s="39">
        <v>2.0</v>
      </c>
      <c r="N6" s="40" t="s">
        <v>52</v>
      </c>
      <c r="O6" s="41" t="s">
        <v>53</v>
      </c>
      <c r="P6" s="27" t="s">
        <v>54</v>
      </c>
    </row>
    <row r="7" ht="15.75" customHeight="1">
      <c r="A7" s="20" t="s">
        <v>55</v>
      </c>
      <c r="B7" s="1" t="s">
        <v>56</v>
      </c>
      <c r="C7" s="1" t="s">
        <v>57</v>
      </c>
      <c r="D7" s="1" t="s">
        <v>58</v>
      </c>
      <c r="E7" s="1" t="s">
        <v>27</v>
      </c>
      <c r="F7" s="1">
        <v>5.0</v>
      </c>
      <c r="G7" s="36">
        <f t="shared" si="1"/>
        <v>0.279</v>
      </c>
      <c r="H7" s="22">
        <f t="shared" si="2"/>
        <v>1.395</v>
      </c>
      <c r="I7" s="23">
        <v>10.0</v>
      </c>
      <c r="J7" s="22">
        <v>2.79</v>
      </c>
      <c r="K7" s="30" t="str">
        <f>HYPERLINK("https://www.mcmaster.com/9737k82","McMaster")</f>
        <v>McMaster</v>
      </c>
      <c r="L7" s="8" t="s">
        <v>59</v>
      </c>
      <c r="M7" s="4" t="s">
        <v>60</v>
      </c>
      <c r="N7" s="8" t="s">
        <v>61</v>
      </c>
      <c r="O7" s="42" t="s">
        <v>53</v>
      </c>
    </row>
    <row r="8" ht="15.75" customHeight="1">
      <c r="A8" s="20"/>
      <c r="B8" s="1" t="s">
        <v>62</v>
      </c>
      <c r="C8" s="1" t="s">
        <v>63</v>
      </c>
      <c r="D8" s="1" t="s">
        <v>27</v>
      </c>
      <c r="E8" s="1" t="s">
        <v>27</v>
      </c>
      <c r="F8" s="1">
        <v>1.0</v>
      </c>
      <c r="G8" s="22">
        <v>4.0</v>
      </c>
      <c r="H8" s="22">
        <v>4.0</v>
      </c>
      <c r="I8" s="23">
        <v>1.0</v>
      </c>
      <c r="J8" s="22">
        <v>4.0</v>
      </c>
      <c r="K8" s="30" t="str">
        <f>HYPERLINK("http://www.open-sensing.org/resources#form-2","OPEnS")</f>
        <v>OPEnS</v>
      </c>
      <c r="L8" s="43"/>
      <c r="M8" s="1"/>
      <c r="O8" s="42" t="s">
        <v>64</v>
      </c>
    </row>
    <row r="9" ht="15.75" customHeight="1">
      <c r="A9" s="20"/>
      <c r="B9" s="1" t="s">
        <v>65</v>
      </c>
      <c r="C9" s="1" t="s">
        <v>66</v>
      </c>
      <c r="D9" s="1" t="s">
        <v>67</v>
      </c>
      <c r="E9" s="1" t="s">
        <v>27</v>
      </c>
      <c r="F9" s="1">
        <v>1.0</v>
      </c>
      <c r="G9" s="22">
        <f>J9/8</f>
        <v>1.14375</v>
      </c>
      <c r="H9" s="22">
        <f>F9*G9</f>
        <v>1.14375</v>
      </c>
      <c r="I9" s="44" t="s">
        <v>68</v>
      </c>
      <c r="J9" s="22">
        <v>9.15</v>
      </c>
      <c r="K9" s="30" t="str">
        <f>HYPERLINK("https://www.mcmaster.com/8560k239","McMasterCarr")</f>
        <v>McMasterCarr</v>
      </c>
      <c r="L9" s="8">
        <v>3.0</v>
      </c>
      <c r="M9" s="4">
        <v>2.5</v>
      </c>
      <c r="N9" s="27" t="s">
        <v>69</v>
      </c>
      <c r="O9" s="31" t="s">
        <v>70</v>
      </c>
      <c r="P9" s="45" t="s">
        <v>71</v>
      </c>
    </row>
    <row r="10" ht="15.75" customHeight="1">
      <c r="A10" s="20"/>
      <c r="I10" s="23"/>
      <c r="J10" s="22"/>
      <c r="K10" s="1"/>
      <c r="L10" s="46"/>
      <c r="M10" s="1"/>
      <c r="O10" s="42"/>
    </row>
    <row r="11" ht="15.75" customHeight="1">
      <c r="A11" s="34" t="s">
        <v>72</v>
      </c>
      <c r="B11" s="35" t="s">
        <v>73</v>
      </c>
      <c r="C11" s="35" t="s">
        <v>74</v>
      </c>
      <c r="D11" s="35" t="s">
        <v>75</v>
      </c>
      <c r="E11" s="35" t="s">
        <v>27</v>
      </c>
      <c r="F11" s="35">
        <v>2.0</v>
      </c>
      <c r="G11" s="36">
        <v>4.81</v>
      </c>
      <c r="H11" s="36">
        <f>G11*F11</f>
        <v>9.62</v>
      </c>
      <c r="I11" s="37">
        <v>1.0</v>
      </c>
      <c r="J11" s="36">
        <v>4.81</v>
      </c>
      <c r="K11" s="38" t="str">
        <f>HYPERLINK("https://www.mcmaster.com/3035t55","McMasterCarr")</f>
        <v>McMasterCarr</v>
      </c>
      <c r="L11" s="25">
        <f>$K$1*F11</f>
        <v>66</v>
      </c>
      <c r="M11" s="39">
        <v>66.0</v>
      </c>
      <c r="N11" s="27" t="s">
        <v>40</v>
      </c>
      <c r="O11" s="47" t="s">
        <v>76</v>
      </c>
      <c r="P11" s="48"/>
    </row>
    <row r="12" ht="15.75" customHeight="1">
      <c r="A12" s="20" t="s">
        <v>77</v>
      </c>
      <c r="C12" s="49" t="s">
        <v>78</v>
      </c>
      <c r="I12" s="23"/>
      <c r="O12" s="42"/>
    </row>
    <row r="13" ht="15.75" customHeight="1">
      <c r="A13" s="20"/>
      <c r="C13" s="8" t="s">
        <v>79</v>
      </c>
      <c r="I13" s="23"/>
      <c r="K13" s="27" t="s">
        <v>80</v>
      </c>
      <c r="O13" s="31"/>
    </row>
    <row r="14" ht="15.75" customHeight="1">
      <c r="A14" s="20"/>
      <c r="I14" s="23"/>
      <c r="O14" s="42"/>
    </row>
    <row r="15" ht="15.75" customHeight="1">
      <c r="A15" s="20"/>
      <c r="I15" s="23"/>
      <c r="O15" s="42"/>
    </row>
    <row r="16" ht="15.75" customHeight="1">
      <c r="A16" s="20"/>
      <c r="I16" s="23"/>
      <c r="O16" s="42"/>
    </row>
    <row r="17" ht="15.75" customHeight="1">
      <c r="A17" s="20"/>
      <c r="I17" s="23"/>
      <c r="O17" s="42"/>
    </row>
    <row r="18" ht="15.75" customHeight="1">
      <c r="A18" s="20"/>
      <c r="O18" s="42"/>
    </row>
    <row r="19" ht="15.75" customHeight="1">
      <c r="A19" s="20"/>
      <c r="O19" s="42"/>
    </row>
    <row r="20" ht="15.75" customHeight="1">
      <c r="A20" s="20"/>
      <c r="O20" s="42"/>
    </row>
    <row r="21" ht="15.75" customHeight="1">
      <c r="A21" s="20"/>
      <c r="O21" s="42"/>
    </row>
    <row r="22" ht="15.75" customHeight="1">
      <c r="A22" s="20"/>
      <c r="O22" s="42"/>
    </row>
    <row r="23" ht="15.75" customHeight="1">
      <c r="A23" s="20"/>
      <c r="O23" s="42"/>
    </row>
    <row r="24" ht="15.75" customHeight="1">
      <c r="A24" s="20"/>
      <c r="O24" s="42"/>
    </row>
    <row r="25" ht="15.75" customHeight="1">
      <c r="A25" s="20"/>
      <c r="O25" s="42"/>
    </row>
    <row r="26" ht="15.75" customHeight="1">
      <c r="A26" s="20"/>
      <c r="O26" s="42"/>
    </row>
    <row r="27" ht="15.75" customHeight="1">
      <c r="A27" s="20"/>
      <c r="O27" s="42"/>
    </row>
    <row r="28" ht="15.75" customHeight="1">
      <c r="A28" s="20"/>
      <c r="O28" s="42"/>
    </row>
    <row r="29" ht="15.75" customHeight="1">
      <c r="A29" s="20"/>
      <c r="O29" s="42"/>
    </row>
    <row r="30" ht="15.75" customHeight="1">
      <c r="A30" s="20"/>
      <c r="O30" s="42"/>
    </row>
    <row r="31" ht="15.75" customHeight="1">
      <c r="A31" s="20"/>
      <c r="O31" s="42"/>
    </row>
    <row r="32" ht="15.75" customHeight="1">
      <c r="A32" s="20"/>
      <c r="O32" s="42"/>
    </row>
    <row r="33" ht="15.75" customHeight="1">
      <c r="A33" s="20"/>
      <c r="O33" s="42"/>
    </row>
    <row r="34" ht="15.75" customHeight="1">
      <c r="A34" s="20"/>
      <c r="O34" s="42"/>
    </row>
    <row r="35" ht="15.75" customHeight="1">
      <c r="A35" s="20"/>
      <c r="O35" s="42"/>
    </row>
    <row r="36" ht="15.75" customHeight="1">
      <c r="A36" s="20"/>
      <c r="O36" s="42"/>
    </row>
    <row r="37" ht="15.75" customHeight="1">
      <c r="A37" s="20"/>
      <c r="O37" s="42"/>
    </row>
    <row r="38" ht="15.75" customHeight="1">
      <c r="A38" s="20"/>
      <c r="O38" s="42"/>
    </row>
    <row r="39" ht="15.75" customHeight="1">
      <c r="A39" s="20"/>
      <c r="O39" s="42"/>
    </row>
    <row r="40" ht="15.75" customHeight="1">
      <c r="A40" s="20"/>
      <c r="O40" s="42"/>
    </row>
    <row r="41" ht="15.75" customHeight="1">
      <c r="A41" s="20"/>
      <c r="O41" s="42"/>
    </row>
    <row r="42" ht="15.75" customHeight="1">
      <c r="A42" s="20"/>
      <c r="O42" s="42"/>
    </row>
    <row r="43" ht="15.75" customHeight="1">
      <c r="A43" s="20"/>
      <c r="O43" s="42"/>
    </row>
    <row r="44" ht="15.75" customHeight="1">
      <c r="A44" s="20"/>
      <c r="O44" s="42"/>
    </row>
    <row r="45" ht="15.75" customHeight="1">
      <c r="A45" s="20"/>
      <c r="O45" s="42"/>
    </row>
    <row r="46" ht="15.75" customHeight="1">
      <c r="A46" s="20"/>
      <c r="O46" s="42"/>
    </row>
    <row r="47" ht="15.75" customHeight="1">
      <c r="A47" s="20"/>
      <c r="O47" s="42"/>
    </row>
    <row r="48" ht="15.75" customHeight="1">
      <c r="A48" s="20"/>
      <c r="O48" s="42"/>
    </row>
    <row r="49" ht="15.75" customHeight="1">
      <c r="A49" s="20"/>
      <c r="O49" s="42"/>
    </row>
    <row r="50" ht="15.75" customHeight="1">
      <c r="A50" s="20"/>
      <c r="O50" s="42"/>
    </row>
    <row r="51" ht="15.75" customHeight="1">
      <c r="A51" s="20"/>
      <c r="O51" s="42"/>
    </row>
    <row r="52" ht="15.75" customHeight="1">
      <c r="A52" s="20"/>
      <c r="O52" s="42"/>
    </row>
    <row r="53" ht="15.75" customHeight="1">
      <c r="A53" s="20"/>
      <c r="O53" s="42"/>
    </row>
    <row r="54" ht="15.75" customHeight="1">
      <c r="A54" s="20"/>
      <c r="O54" s="42"/>
    </row>
    <row r="55" ht="15.75" customHeight="1">
      <c r="A55" s="20"/>
      <c r="O55" s="42"/>
    </row>
    <row r="56" ht="15.75" customHeight="1">
      <c r="A56" s="20"/>
      <c r="O56" s="42"/>
    </row>
    <row r="57" ht="15.75" customHeight="1">
      <c r="A57" s="20"/>
      <c r="O57" s="42"/>
    </row>
    <row r="58" ht="15.75" customHeight="1">
      <c r="A58" s="20"/>
      <c r="O58" s="42"/>
    </row>
    <row r="59" ht="15.75" customHeight="1">
      <c r="A59" s="20"/>
      <c r="O59" s="42"/>
    </row>
    <row r="60" ht="15.75" customHeight="1">
      <c r="A60" s="20"/>
      <c r="O60" s="42"/>
    </row>
    <row r="61" ht="15.75" customHeight="1">
      <c r="A61" s="20"/>
      <c r="O61" s="42"/>
    </row>
    <row r="62" ht="15.75" customHeight="1">
      <c r="A62" s="20"/>
      <c r="O62" s="42"/>
    </row>
    <row r="63" ht="15.75" customHeight="1">
      <c r="A63" s="20"/>
      <c r="O63" s="42"/>
    </row>
    <row r="64" ht="15.75" customHeight="1">
      <c r="A64" s="20"/>
      <c r="O64" s="42"/>
    </row>
    <row r="65" ht="15.75" customHeight="1">
      <c r="A65" s="20"/>
      <c r="O65" s="42"/>
    </row>
    <row r="66" ht="15.75" customHeight="1">
      <c r="A66" s="20"/>
      <c r="O66" s="42"/>
    </row>
    <row r="67" ht="15.75" customHeight="1">
      <c r="A67" s="20"/>
      <c r="O67" s="42"/>
    </row>
    <row r="68" ht="15.75" customHeight="1">
      <c r="A68" s="20"/>
      <c r="O68" s="42"/>
    </row>
    <row r="69" ht="15.75" customHeight="1">
      <c r="A69" s="20"/>
      <c r="O69" s="42"/>
    </row>
    <row r="70" ht="15.75" customHeight="1">
      <c r="A70" s="20"/>
      <c r="O70" s="42"/>
    </row>
    <row r="71" ht="15.75" customHeight="1">
      <c r="A71" s="20"/>
      <c r="O71" s="42"/>
    </row>
    <row r="72" ht="15.75" customHeight="1">
      <c r="A72" s="20"/>
      <c r="O72" s="42"/>
    </row>
    <row r="73" ht="15.75" customHeight="1">
      <c r="A73" s="20"/>
      <c r="O73" s="42"/>
    </row>
    <row r="74" ht="15.75" customHeight="1">
      <c r="A74" s="20"/>
      <c r="O74" s="42"/>
    </row>
    <row r="75" ht="15.75" customHeight="1">
      <c r="A75" s="20"/>
      <c r="O75" s="42"/>
    </row>
    <row r="76" ht="15.75" customHeight="1">
      <c r="A76" s="20"/>
      <c r="O76" s="42"/>
    </row>
    <row r="77" ht="15.75" customHeight="1">
      <c r="A77" s="20"/>
      <c r="O77" s="42"/>
    </row>
    <row r="78" ht="15.75" customHeight="1">
      <c r="A78" s="20"/>
      <c r="O78" s="42"/>
    </row>
    <row r="79" ht="15.75" customHeight="1">
      <c r="A79" s="20"/>
      <c r="O79" s="42"/>
    </row>
    <row r="80" ht="15.75" customHeight="1">
      <c r="A80" s="20"/>
      <c r="O80" s="42"/>
    </row>
    <row r="81" ht="15.75" customHeight="1">
      <c r="A81" s="20"/>
      <c r="O81" s="42"/>
    </row>
    <row r="82" ht="15.75" customHeight="1">
      <c r="A82" s="20"/>
      <c r="O82" s="42"/>
    </row>
    <row r="83" ht="15.75" customHeight="1">
      <c r="A83" s="20"/>
      <c r="O83" s="42"/>
    </row>
    <row r="84" ht="15.75" customHeight="1">
      <c r="A84" s="20"/>
      <c r="O84" s="42"/>
    </row>
    <row r="85" ht="15.75" customHeight="1">
      <c r="A85" s="20"/>
      <c r="O85" s="42"/>
    </row>
    <row r="86" ht="15.75" customHeight="1">
      <c r="A86" s="20"/>
      <c r="O86" s="42"/>
    </row>
    <row r="87" ht="15.75" customHeight="1">
      <c r="A87" s="20"/>
      <c r="O87" s="42"/>
    </row>
    <row r="88" ht="15.75" customHeight="1">
      <c r="A88" s="20"/>
      <c r="O88" s="42"/>
    </row>
    <row r="89" ht="15.75" customHeight="1">
      <c r="A89" s="20"/>
      <c r="O89" s="42"/>
    </row>
    <row r="90" ht="15.75" customHeight="1">
      <c r="A90" s="20"/>
      <c r="O90" s="42"/>
    </row>
    <row r="91" ht="15.75" customHeight="1">
      <c r="A91" s="20"/>
      <c r="O91" s="42"/>
    </row>
    <row r="92" ht="15.75" customHeight="1">
      <c r="A92" s="20"/>
      <c r="O92" s="42"/>
    </row>
    <row r="93" ht="15.75" customHeight="1">
      <c r="A93" s="20"/>
      <c r="O93" s="42"/>
    </row>
    <row r="94" ht="15.75" customHeight="1">
      <c r="A94" s="20"/>
      <c r="O94" s="42"/>
    </row>
    <row r="95" ht="15.75" customHeight="1">
      <c r="A95" s="20"/>
      <c r="O95" s="42"/>
    </row>
    <row r="96" ht="15.75" customHeight="1">
      <c r="A96" s="20"/>
      <c r="O96" s="42"/>
    </row>
    <row r="97" ht="15.75" customHeight="1">
      <c r="A97" s="20"/>
      <c r="O97" s="42"/>
    </row>
    <row r="98" ht="15.75" customHeight="1">
      <c r="A98" s="20"/>
      <c r="O98" s="42"/>
    </row>
    <row r="99" ht="15.75" customHeight="1">
      <c r="A99" s="20"/>
      <c r="O99" s="42"/>
    </row>
    <row r="100" ht="15.75" customHeight="1">
      <c r="A100" s="20"/>
      <c r="O100" s="42"/>
    </row>
    <row r="101" ht="15.75" customHeight="1">
      <c r="A101" s="20"/>
      <c r="O101" s="42"/>
    </row>
    <row r="102" ht="15.75" customHeight="1">
      <c r="A102" s="20"/>
      <c r="O102" s="42"/>
    </row>
    <row r="103" ht="15.75" customHeight="1">
      <c r="A103" s="20"/>
      <c r="O103" s="42"/>
    </row>
    <row r="104" ht="15.75" customHeight="1">
      <c r="A104" s="20"/>
      <c r="O104" s="42"/>
    </row>
    <row r="105" ht="15.75" customHeight="1">
      <c r="A105" s="20"/>
      <c r="O105" s="42"/>
    </row>
    <row r="106" ht="15.75" customHeight="1">
      <c r="A106" s="20"/>
      <c r="O106" s="42"/>
    </row>
    <row r="107" ht="15.75" customHeight="1">
      <c r="A107" s="20"/>
      <c r="O107" s="42"/>
    </row>
    <row r="108" ht="15.75" customHeight="1">
      <c r="A108" s="20"/>
      <c r="O108" s="42"/>
    </row>
    <row r="109" ht="15.75" customHeight="1">
      <c r="A109" s="20"/>
      <c r="O109" s="42"/>
    </row>
    <row r="110" ht="15.75" customHeight="1">
      <c r="A110" s="20"/>
      <c r="O110" s="42"/>
    </row>
    <row r="111" ht="15.75" customHeight="1">
      <c r="A111" s="20"/>
      <c r="O111" s="42"/>
    </row>
    <row r="112" ht="15.75" customHeight="1">
      <c r="A112" s="20"/>
      <c r="O112" s="42"/>
    </row>
    <row r="113" ht="15.75" customHeight="1">
      <c r="A113" s="20"/>
      <c r="O113" s="42"/>
    </row>
    <row r="114" ht="15.75" customHeight="1">
      <c r="A114" s="20"/>
      <c r="O114" s="42"/>
    </row>
    <row r="115" ht="15.75" customHeight="1">
      <c r="A115" s="20"/>
      <c r="O115" s="42"/>
    </row>
    <row r="116" ht="15.75" customHeight="1">
      <c r="A116" s="20"/>
      <c r="O116" s="42"/>
    </row>
    <row r="117" ht="15.75" customHeight="1">
      <c r="A117" s="20"/>
      <c r="O117" s="42"/>
    </row>
    <row r="118" ht="15.75" customHeight="1">
      <c r="A118" s="20"/>
      <c r="O118" s="42"/>
    </row>
    <row r="119" ht="15.75" customHeight="1">
      <c r="A119" s="20"/>
      <c r="O119" s="42"/>
    </row>
    <row r="120" ht="15.75" customHeight="1">
      <c r="A120" s="20"/>
      <c r="O120" s="42"/>
    </row>
    <row r="121" ht="15.75" customHeight="1">
      <c r="A121" s="20"/>
      <c r="O121" s="42"/>
    </row>
    <row r="122" ht="15.75" customHeight="1">
      <c r="A122" s="20"/>
      <c r="O122" s="42"/>
    </row>
    <row r="123" ht="15.75" customHeight="1">
      <c r="A123" s="20"/>
      <c r="O123" s="42"/>
    </row>
    <row r="124" ht="15.75" customHeight="1">
      <c r="A124" s="20"/>
      <c r="O124" s="42"/>
    </row>
    <row r="125" ht="15.75" customHeight="1">
      <c r="A125" s="20"/>
      <c r="O125" s="42"/>
    </row>
    <row r="126" ht="15.75" customHeight="1">
      <c r="A126" s="20"/>
      <c r="O126" s="42"/>
    </row>
    <row r="127" ht="15.75" customHeight="1">
      <c r="A127" s="20"/>
      <c r="O127" s="42"/>
    </row>
    <row r="128" ht="15.75" customHeight="1">
      <c r="A128" s="20"/>
      <c r="O128" s="42"/>
    </row>
    <row r="129" ht="15.75" customHeight="1">
      <c r="A129" s="20"/>
      <c r="O129" s="42"/>
    </row>
    <row r="130" ht="15.75" customHeight="1">
      <c r="A130" s="20"/>
      <c r="O130" s="42"/>
    </row>
    <row r="131" ht="15.75" customHeight="1">
      <c r="A131" s="20"/>
      <c r="O131" s="42"/>
    </row>
    <row r="132" ht="15.75" customHeight="1">
      <c r="A132" s="20"/>
      <c r="O132" s="42"/>
    </row>
    <row r="133" ht="15.75" customHeight="1">
      <c r="A133" s="20"/>
      <c r="O133" s="42"/>
    </row>
    <row r="134" ht="15.75" customHeight="1">
      <c r="A134" s="20"/>
      <c r="O134" s="42"/>
    </row>
    <row r="135" ht="15.75" customHeight="1">
      <c r="A135" s="20"/>
      <c r="O135" s="42"/>
    </row>
    <row r="136" ht="15.75" customHeight="1">
      <c r="A136" s="20"/>
      <c r="O136" s="42"/>
    </row>
    <row r="137" ht="15.75" customHeight="1">
      <c r="A137" s="20"/>
      <c r="O137" s="42"/>
    </row>
    <row r="138" ht="15.75" customHeight="1">
      <c r="A138" s="20"/>
      <c r="O138" s="42"/>
    </row>
    <row r="139" ht="15.75" customHeight="1">
      <c r="A139" s="20"/>
      <c r="O139" s="42"/>
    </row>
    <row r="140" ht="15.75" customHeight="1">
      <c r="A140" s="20"/>
      <c r="O140" s="42"/>
    </row>
    <row r="141" ht="15.75" customHeight="1">
      <c r="A141" s="20"/>
      <c r="O141" s="42"/>
    </row>
    <row r="142" ht="15.75" customHeight="1">
      <c r="A142" s="20"/>
      <c r="O142" s="42"/>
    </row>
    <row r="143" ht="15.75" customHeight="1">
      <c r="A143" s="20"/>
      <c r="O143" s="42"/>
    </row>
    <row r="144" ht="15.75" customHeight="1">
      <c r="A144" s="20"/>
      <c r="O144" s="42"/>
    </row>
    <row r="145" ht="15.75" customHeight="1">
      <c r="A145" s="20"/>
      <c r="O145" s="42"/>
    </row>
    <row r="146" ht="15.75" customHeight="1">
      <c r="A146" s="20"/>
      <c r="O146" s="42"/>
    </row>
    <row r="147" ht="15.75" customHeight="1">
      <c r="A147" s="20"/>
      <c r="O147" s="42"/>
    </row>
    <row r="148" ht="15.75" customHeight="1">
      <c r="A148" s="20"/>
      <c r="O148" s="42"/>
    </row>
    <row r="149" ht="15.75" customHeight="1">
      <c r="A149" s="20"/>
      <c r="O149" s="42"/>
    </row>
    <row r="150" ht="15.75" customHeight="1">
      <c r="A150" s="20"/>
      <c r="O150" s="42"/>
    </row>
    <row r="151" ht="15.75" customHeight="1">
      <c r="A151" s="20"/>
      <c r="O151" s="42"/>
    </row>
    <row r="152" ht="15.75" customHeight="1">
      <c r="A152" s="20"/>
      <c r="O152" s="42"/>
    </row>
    <row r="153" ht="15.75" customHeight="1">
      <c r="A153" s="20"/>
      <c r="O153" s="42"/>
    </row>
    <row r="154" ht="15.75" customHeight="1">
      <c r="A154" s="20"/>
      <c r="O154" s="42"/>
    </row>
    <row r="155" ht="15.75" customHeight="1">
      <c r="A155" s="20"/>
      <c r="O155" s="42"/>
    </row>
    <row r="156" ht="15.75" customHeight="1">
      <c r="A156" s="20"/>
      <c r="O156" s="42"/>
    </row>
    <row r="157" ht="15.75" customHeight="1">
      <c r="A157" s="20"/>
      <c r="O157" s="42"/>
    </row>
    <row r="158" ht="15.75" customHeight="1">
      <c r="A158" s="20"/>
      <c r="O158" s="42"/>
    </row>
    <row r="159" ht="15.75" customHeight="1">
      <c r="A159" s="20"/>
      <c r="O159" s="42"/>
    </row>
    <row r="160" ht="15.75" customHeight="1">
      <c r="A160" s="20"/>
      <c r="O160" s="42"/>
    </row>
    <row r="161" ht="15.75" customHeight="1">
      <c r="A161" s="20"/>
      <c r="O161" s="42"/>
    </row>
    <row r="162" ht="15.75" customHeight="1">
      <c r="A162" s="20"/>
      <c r="O162" s="42"/>
    </row>
    <row r="163" ht="15.75" customHeight="1">
      <c r="A163" s="20"/>
      <c r="O163" s="42"/>
    </row>
    <row r="164" ht="15.75" customHeight="1">
      <c r="A164" s="20"/>
      <c r="O164" s="42"/>
    </row>
    <row r="165" ht="15.75" customHeight="1">
      <c r="A165" s="20"/>
      <c r="O165" s="42"/>
    </row>
    <row r="166" ht="15.75" customHeight="1">
      <c r="A166" s="20"/>
      <c r="O166" s="42"/>
    </row>
    <row r="167" ht="15.75" customHeight="1">
      <c r="A167" s="20"/>
      <c r="O167" s="42"/>
    </row>
    <row r="168" ht="15.75" customHeight="1">
      <c r="A168" s="20"/>
      <c r="O168" s="42"/>
    </row>
    <row r="169" ht="15.75" customHeight="1">
      <c r="A169" s="20"/>
      <c r="O169" s="42"/>
    </row>
    <row r="170" ht="15.75" customHeight="1">
      <c r="A170" s="20"/>
      <c r="O170" s="42"/>
    </row>
    <row r="171" ht="15.75" customHeight="1">
      <c r="A171" s="20"/>
      <c r="O171" s="42"/>
    </row>
    <row r="172" ht="15.75" customHeight="1">
      <c r="A172" s="20"/>
      <c r="O172" s="42"/>
    </row>
    <row r="173" ht="15.75" customHeight="1">
      <c r="A173" s="20"/>
      <c r="O173" s="42"/>
    </row>
    <row r="174" ht="15.75" customHeight="1">
      <c r="A174" s="20"/>
      <c r="O174" s="42"/>
    </row>
    <row r="175" ht="15.75" customHeight="1">
      <c r="A175" s="20"/>
      <c r="O175" s="42"/>
    </row>
    <row r="176" ht="15.75" customHeight="1">
      <c r="A176" s="20"/>
      <c r="O176" s="42"/>
    </row>
    <row r="177" ht="15.75" customHeight="1">
      <c r="A177" s="20"/>
      <c r="O177" s="42"/>
    </row>
    <row r="178" ht="15.75" customHeight="1">
      <c r="A178" s="20"/>
      <c r="O178" s="42"/>
    </row>
    <row r="179" ht="15.75" customHeight="1">
      <c r="A179" s="20"/>
      <c r="O179" s="42"/>
    </row>
    <row r="180" ht="15.75" customHeight="1">
      <c r="A180" s="20"/>
      <c r="O180" s="42"/>
    </row>
    <row r="181" ht="15.75" customHeight="1">
      <c r="A181" s="20"/>
      <c r="O181" s="42"/>
    </row>
    <row r="182" ht="15.75" customHeight="1">
      <c r="A182" s="20"/>
      <c r="O182" s="42"/>
    </row>
    <row r="183" ht="15.75" customHeight="1">
      <c r="A183" s="20"/>
      <c r="O183" s="42"/>
    </row>
    <row r="184" ht="15.75" customHeight="1">
      <c r="A184" s="20"/>
      <c r="O184" s="42"/>
    </row>
    <row r="185" ht="15.75" customHeight="1">
      <c r="A185" s="20"/>
      <c r="O185" s="42"/>
    </row>
    <row r="186" ht="15.75" customHeight="1">
      <c r="A186" s="20"/>
      <c r="O186" s="42"/>
    </row>
    <row r="187" ht="15.75" customHeight="1">
      <c r="A187" s="20"/>
      <c r="O187" s="42"/>
    </row>
    <row r="188" ht="15.75" customHeight="1">
      <c r="A188" s="20"/>
      <c r="O188" s="42"/>
    </row>
    <row r="189" ht="15.75" customHeight="1">
      <c r="A189" s="20"/>
      <c r="O189" s="42"/>
    </row>
    <row r="190" ht="15.75" customHeight="1">
      <c r="A190" s="20"/>
      <c r="O190" s="42"/>
    </row>
    <row r="191" ht="15.75" customHeight="1">
      <c r="A191" s="20"/>
      <c r="O191" s="42"/>
    </row>
    <row r="192" ht="15.75" customHeight="1">
      <c r="A192" s="20"/>
      <c r="O192" s="42"/>
    </row>
    <row r="193" ht="15.75" customHeight="1">
      <c r="A193" s="20"/>
      <c r="O193" s="42"/>
    </row>
    <row r="194" ht="15.75" customHeight="1">
      <c r="A194" s="20"/>
      <c r="O194" s="42"/>
    </row>
    <row r="195" ht="15.75" customHeight="1">
      <c r="A195" s="20"/>
      <c r="O195" s="42"/>
    </row>
    <row r="196" ht="15.75" customHeight="1">
      <c r="A196" s="20"/>
      <c r="O196" s="42"/>
    </row>
    <row r="197" ht="15.75" customHeight="1">
      <c r="A197" s="20"/>
      <c r="O197" s="42"/>
    </row>
    <row r="198" ht="15.75" customHeight="1">
      <c r="A198" s="20"/>
      <c r="O198" s="42"/>
    </row>
    <row r="199" ht="15.75" customHeight="1">
      <c r="A199" s="20"/>
      <c r="O199" s="42"/>
    </row>
    <row r="200" ht="15.75" customHeight="1">
      <c r="A200" s="20"/>
      <c r="O200" s="42"/>
    </row>
    <row r="201" ht="15.75" customHeight="1">
      <c r="A201" s="20"/>
      <c r="O201" s="42"/>
    </row>
    <row r="202" ht="15.75" customHeight="1">
      <c r="A202" s="20"/>
      <c r="O202" s="42"/>
    </row>
    <row r="203" ht="15.75" customHeight="1">
      <c r="A203" s="20"/>
      <c r="O203" s="42"/>
    </row>
    <row r="204" ht="15.75" customHeight="1">
      <c r="A204" s="20"/>
      <c r="O204" s="42"/>
    </row>
    <row r="205" ht="15.75" customHeight="1">
      <c r="A205" s="20"/>
      <c r="O205" s="42"/>
    </row>
    <row r="206" ht="15.75" customHeight="1">
      <c r="A206" s="20"/>
      <c r="O206" s="42"/>
    </row>
    <row r="207" ht="15.75" customHeight="1">
      <c r="A207" s="20"/>
      <c r="O207" s="42"/>
    </row>
    <row r="208" ht="15.75" customHeight="1">
      <c r="A208" s="20"/>
      <c r="O208" s="42"/>
    </row>
    <row r="209" ht="15.75" customHeight="1">
      <c r="A209" s="20"/>
      <c r="O209" s="42"/>
    </row>
    <row r="210" ht="15.75" customHeight="1">
      <c r="A210" s="20"/>
      <c r="O210" s="42"/>
    </row>
    <row r="211" ht="15.75" customHeight="1">
      <c r="A211" s="20"/>
      <c r="O211" s="42"/>
    </row>
    <row r="212" ht="15.75" customHeight="1">
      <c r="A212" s="20"/>
      <c r="O212" s="42"/>
    </row>
    <row r="213" ht="15.75" customHeight="1">
      <c r="A213" s="20"/>
      <c r="O213" s="42"/>
    </row>
    <row r="214" ht="15.75" customHeight="1">
      <c r="A214" s="20"/>
      <c r="O214" s="42"/>
    </row>
    <row r="215" ht="15.75" customHeight="1">
      <c r="A215" s="20"/>
      <c r="O215" s="42"/>
    </row>
    <row r="216" ht="15.75" customHeight="1">
      <c r="A216" s="20"/>
      <c r="O216" s="42"/>
    </row>
    <row r="217" ht="15.75" customHeight="1">
      <c r="A217" s="20"/>
      <c r="O217" s="42"/>
    </row>
    <row r="218" ht="15.75" customHeight="1">
      <c r="A218" s="20"/>
      <c r="O218" s="42"/>
    </row>
    <row r="219" ht="15.75" customHeight="1">
      <c r="A219" s="20"/>
      <c r="O219" s="42"/>
    </row>
    <row r="220" ht="15.75" customHeight="1">
      <c r="A220" s="20"/>
      <c r="O220" s="4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K3"/>
    <hyperlink r:id="rId3" ref="N3"/>
    <hyperlink r:id="rId4" ref="P3"/>
    <hyperlink r:id="rId5" ref="N4"/>
    <hyperlink r:id="rId6" ref="P4"/>
    <hyperlink r:id="rId7" ref="Q4"/>
    <hyperlink r:id="rId8" ref="N5"/>
    <hyperlink r:id="rId9" ref="P5"/>
    <hyperlink r:id="rId10" ref="N6"/>
    <hyperlink r:id="rId11" ref="P6"/>
    <hyperlink r:id="rId12" ref="N9"/>
    <hyperlink r:id="rId13" ref="P9"/>
    <hyperlink r:id="rId14" ref="N11"/>
    <hyperlink r:id="rId15" ref="K13"/>
  </hyperlinks>
  <printOptions/>
  <pageMargins bottom="0.75" footer="0.0" header="0.0" left="0.7" right="0.7" top="0.75"/>
  <pageSetup orientation="landscape"/>
  <drawing r:id="rId16"/>
  <legacyDrawing r:id="rId1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26.14"/>
    <col customWidth="1" min="2" max="2" width="21.57"/>
    <col customWidth="1" min="3" max="3" width="31.0"/>
    <col customWidth="1" min="4" max="4" width="27.57"/>
    <col customWidth="1" min="5" max="5" width="21.86"/>
    <col customWidth="1" min="6" max="6" width="24.57"/>
    <col customWidth="1" min="8" max="8" width="21.57"/>
    <col customWidth="1" min="9" max="9" width="27.57"/>
    <col customWidth="1" min="10" max="10" width="25.0"/>
    <col customWidth="1" min="11" max="11" width="18.43"/>
    <col customWidth="1" min="12" max="12" width="25.0"/>
    <col customWidth="1" min="13" max="14" width="18.43"/>
    <col customWidth="1" min="15" max="15" width="44.57"/>
    <col customWidth="1" min="16" max="16" width="12.86"/>
    <col customWidth="1" min="17" max="17" width="29.43"/>
  </cols>
  <sheetData>
    <row r="1" ht="24.0" customHeight="1">
      <c r="A1" s="9" t="s">
        <v>81</v>
      </c>
      <c r="B1" s="50"/>
      <c r="C1" s="11"/>
      <c r="D1" s="50"/>
      <c r="E1" s="11"/>
      <c r="F1" s="11"/>
      <c r="G1" s="11"/>
      <c r="H1" s="11"/>
      <c r="I1" s="11"/>
      <c r="J1" s="11"/>
      <c r="K1" s="12">
        <v>33.0</v>
      </c>
      <c r="L1" s="12" t="s">
        <v>6</v>
      </c>
      <c r="M1" s="11"/>
      <c r="N1" s="11"/>
      <c r="O1" s="13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ht="15.75" customHeight="1">
      <c r="A2" s="51" t="s">
        <v>7</v>
      </c>
      <c r="B2" s="52" t="s">
        <v>8</v>
      </c>
      <c r="C2" s="14" t="s">
        <v>82</v>
      </c>
      <c r="D2" s="16" t="s">
        <v>10</v>
      </c>
      <c r="E2" s="14" t="s">
        <v>11</v>
      </c>
      <c r="F2" s="14" t="s">
        <v>12</v>
      </c>
      <c r="G2" s="14" t="s">
        <v>13</v>
      </c>
      <c r="H2" s="14" t="s">
        <v>83</v>
      </c>
      <c r="I2" s="14" t="s">
        <v>15</v>
      </c>
      <c r="J2" s="14" t="s">
        <v>16</v>
      </c>
      <c r="K2" s="14" t="s">
        <v>17</v>
      </c>
      <c r="L2" s="17" t="s">
        <v>18</v>
      </c>
      <c r="M2" s="17" t="s">
        <v>19</v>
      </c>
      <c r="N2" s="17" t="s">
        <v>20</v>
      </c>
      <c r="O2" s="14" t="s">
        <v>21</v>
      </c>
      <c r="P2" s="11"/>
      <c r="Q2" s="18" t="s">
        <v>22</v>
      </c>
      <c r="R2" s="19">
        <f>sum(H3:H32)</f>
        <v>131.95375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ht="15.75" customHeight="1">
      <c r="A3" s="20" t="s">
        <v>84</v>
      </c>
      <c r="B3" s="1" t="s">
        <v>85</v>
      </c>
      <c r="C3" s="1" t="s">
        <v>86</v>
      </c>
      <c r="D3" s="53" t="s">
        <v>87</v>
      </c>
      <c r="E3" s="53" t="s">
        <v>88</v>
      </c>
      <c r="F3" s="54">
        <v>1.0</v>
      </c>
      <c r="G3" s="21">
        <v>13.7</v>
      </c>
      <c r="H3" s="22">
        <f t="shared" ref="H3:H6" si="1">F3*G3</f>
        <v>13.7</v>
      </c>
      <c r="I3" s="23">
        <v>1.0</v>
      </c>
      <c r="J3" s="55">
        <f>G3</f>
        <v>13.7</v>
      </c>
      <c r="K3" s="56" t="str">
        <f>HYPERLINK("https://www.digikey.com/product-detail/en/te-connectivity-measurement-specialties/MS580301BA01-00/223-1623-5-ND/5277628","Digikey")</f>
        <v>Digikey</v>
      </c>
      <c r="L3" s="8">
        <v>33.0</v>
      </c>
      <c r="M3" s="8">
        <v>38.0</v>
      </c>
      <c r="N3" s="24" t="s">
        <v>89</v>
      </c>
      <c r="O3" s="42"/>
      <c r="P3" s="57" t="s">
        <v>90</v>
      </c>
      <c r="Q3" s="11"/>
    </row>
    <row r="4" ht="15.75" customHeight="1">
      <c r="A4" s="20" t="s">
        <v>91</v>
      </c>
      <c r="B4" s="1" t="s">
        <v>92</v>
      </c>
      <c r="C4" s="1" t="s">
        <v>93</v>
      </c>
      <c r="D4" s="53" t="s">
        <v>94</v>
      </c>
      <c r="E4" s="53" t="s">
        <v>95</v>
      </c>
      <c r="F4" s="23">
        <v>2.0</v>
      </c>
      <c r="G4" s="22">
        <v>0.04</v>
      </c>
      <c r="H4" s="22">
        <f t="shared" si="1"/>
        <v>0.08</v>
      </c>
      <c r="I4" s="23">
        <v>100.0</v>
      </c>
      <c r="J4" s="55">
        <v>3.49</v>
      </c>
      <c r="K4" s="56" t="str">
        <f>HYPERLINK("https://www.digikey.com/product-detail/en/susumu/RR1220P-103-D/RR12P10.0KDCT-ND/432854","Digikey")</f>
        <v>Digikey</v>
      </c>
      <c r="L4" s="43">
        <f>34*F4</f>
        <v>68</v>
      </c>
      <c r="M4" s="8">
        <v>100.0</v>
      </c>
      <c r="N4" s="58" t="s">
        <v>89</v>
      </c>
      <c r="O4" s="42" t="s">
        <v>96</v>
      </c>
    </row>
    <row r="5" ht="15.75" customHeight="1">
      <c r="A5" s="20"/>
      <c r="B5" s="1" t="s">
        <v>97</v>
      </c>
      <c r="C5" s="1" t="s">
        <v>98</v>
      </c>
      <c r="D5" s="53" t="s">
        <v>99</v>
      </c>
      <c r="E5" s="53" t="s">
        <v>100</v>
      </c>
      <c r="F5" s="23">
        <v>1.0</v>
      </c>
      <c r="G5" s="22">
        <v>0.03</v>
      </c>
      <c r="H5" s="22">
        <f t="shared" si="1"/>
        <v>0.03</v>
      </c>
      <c r="I5" s="23">
        <v>100.0</v>
      </c>
      <c r="J5" s="55">
        <v>2.03</v>
      </c>
      <c r="K5" s="56" t="str">
        <f>HYPERLINK("https://www.digikey.com/product-detail/en/samsung-electro-mechanics/CL21F104ZBCNNNC/1276-1007-1-ND/3889093","Digikey")</f>
        <v>Digikey</v>
      </c>
      <c r="L5" s="8">
        <v>33.0</v>
      </c>
      <c r="M5" s="8">
        <v>38.0</v>
      </c>
      <c r="N5" s="24" t="s">
        <v>89</v>
      </c>
      <c r="O5" s="42" t="s">
        <v>96</v>
      </c>
    </row>
    <row r="6" ht="15.75" customHeight="1">
      <c r="A6" s="34" t="s">
        <v>101</v>
      </c>
      <c r="B6" s="35" t="s">
        <v>102</v>
      </c>
      <c r="C6" s="39" t="s">
        <v>103</v>
      </c>
      <c r="D6" s="59"/>
      <c r="E6" s="60">
        <v>2772.0</v>
      </c>
      <c r="F6" s="35">
        <v>1.0</v>
      </c>
      <c r="G6" s="61">
        <v>19.95</v>
      </c>
      <c r="H6" s="36">
        <f t="shared" si="1"/>
        <v>19.95</v>
      </c>
      <c r="I6" s="35">
        <v>1.0</v>
      </c>
      <c r="J6" s="61">
        <v>19.95</v>
      </c>
      <c r="K6" s="62" t="str">
        <f>HYPERLINK("https://www.adafruit.com/product/2772","Adafruit Product")</f>
        <v>Adafruit Product</v>
      </c>
      <c r="L6" s="8">
        <f t="shared" ref="L6:L9" si="2">$K$1*F6</f>
        <v>33</v>
      </c>
      <c r="M6" s="8">
        <v>33.0</v>
      </c>
      <c r="N6" s="63" t="s">
        <v>104</v>
      </c>
      <c r="O6" s="8" t="s">
        <v>105</v>
      </c>
      <c r="P6" s="64" t="s">
        <v>104</v>
      </c>
      <c r="Q6" s="65" t="s">
        <v>106</v>
      </c>
    </row>
    <row r="7" ht="15.75" customHeight="1">
      <c r="A7" s="66" t="s">
        <v>107</v>
      </c>
      <c r="B7" s="66" t="s">
        <v>108</v>
      </c>
      <c r="C7" s="67" t="s">
        <v>109</v>
      </c>
      <c r="D7" s="66"/>
      <c r="E7" s="66">
        <v>2830.0</v>
      </c>
      <c r="F7" s="67">
        <v>1.0</v>
      </c>
      <c r="G7" s="68">
        <v>0.5</v>
      </c>
      <c r="H7" s="68">
        <f>G7*F7</f>
        <v>0.5</v>
      </c>
      <c r="I7" s="66">
        <v>1.0</v>
      </c>
      <c r="J7" s="68">
        <v>0.5</v>
      </c>
      <c r="K7" s="69" t="str">
        <f>HYPERLINK("https://www.adafruit.com/product/2830","Adafruit")</f>
        <v>Adafruit</v>
      </c>
      <c r="L7" s="70">
        <f t="shared" si="2"/>
        <v>33</v>
      </c>
      <c r="M7" s="70">
        <v>100.0</v>
      </c>
      <c r="N7" s="69" t="str">
        <f>HYPERLINK("https://www.adafruit.com/product/2830","Adafruit")</f>
        <v>Adafruit</v>
      </c>
      <c r="O7" s="71" t="s">
        <v>110</v>
      </c>
      <c r="P7" s="72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</row>
    <row r="8" ht="15.75" customHeight="1">
      <c r="A8" s="1"/>
      <c r="B8" s="1"/>
      <c r="C8" s="4" t="s">
        <v>111</v>
      </c>
      <c r="D8" s="74"/>
      <c r="E8" s="75">
        <v>3002.0</v>
      </c>
      <c r="F8" s="4">
        <v>2.0</v>
      </c>
      <c r="G8" s="21">
        <v>0.5</v>
      </c>
      <c r="H8" s="36">
        <f>F8*G8</f>
        <v>1</v>
      </c>
      <c r="I8" s="4">
        <v>1.0</v>
      </c>
      <c r="J8" s="21">
        <f>F8*G8</f>
        <v>1</v>
      </c>
      <c r="K8" s="63" t="s">
        <v>112</v>
      </c>
      <c r="L8" s="8">
        <f t="shared" si="2"/>
        <v>66</v>
      </c>
      <c r="M8" s="8">
        <v>33.0</v>
      </c>
      <c r="N8" s="63" t="s">
        <v>112</v>
      </c>
      <c r="O8" s="76" t="s">
        <v>113</v>
      </c>
      <c r="P8" s="77"/>
    </row>
    <row r="9" ht="15.75" customHeight="1">
      <c r="A9" s="1"/>
      <c r="B9" s="1"/>
      <c r="C9" s="4" t="s">
        <v>114</v>
      </c>
      <c r="D9" s="74"/>
      <c r="E9" s="75">
        <v>2886.0</v>
      </c>
      <c r="F9" s="4">
        <v>2.0</v>
      </c>
      <c r="G9" s="21">
        <v>0.95</v>
      </c>
      <c r="H9" s="21">
        <v>0.95</v>
      </c>
      <c r="I9" s="4">
        <v>1.0</v>
      </c>
      <c r="J9" s="21">
        <v>0.95</v>
      </c>
      <c r="K9" s="63" t="s">
        <v>112</v>
      </c>
      <c r="L9" s="8">
        <f t="shared" si="2"/>
        <v>66</v>
      </c>
      <c r="M9" s="8">
        <v>33.0</v>
      </c>
      <c r="N9" s="63" t="s">
        <v>112</v>
      </c>
      <c r="O9" s="76" t="s">
        <v>115</v>
      </c>
      <c r="P9" s="63" t="s">
        <v>116</v>
      </c>
    </row>
    <row r="10" ht="15.75" customHeight="1">
      <c r="A10" s="1"/>
      <c r="B10" s="35" t="s">
        <v>117</v>
      </c>
      <c r="C10" s="39" t="s">
        <v>118</v>
      </c>
      <c r="D10" s="78"/>
      <c r="E10" s="78">
        <v>392.0</v>
      </c>
      <c r="F10" s="35">
        <v>1.0</v>
      </c>
      <c r="G10" s="36">
        <v>4.95</v>
      </c>
      <c r="H10" s="36">
        <f>J10/360*17</f>
        <v>0.23375</v>
      </c>
      <c r="I10" s="35">
        <v>1.0</v>
      </c>
      <c r="J10" s="36">
        <v>4.95</v>
      </c>
      <c r="K10" s="38" t="str">
        <f>HYPERLINK("https://www.adafruit.com/product/392","Adafruit")</f>
        <v>Adafruit</v>
      </c>
      <c r="L10" s="8">
        <v>2.0</v>
      </c>
      <c r="M10" s="8">
        <v>2.0</v>
      </c>
      <c r="N10" s="38" t="str">
        <f>HYPERLINK("https://www.adafruit.com/product/392","Adafruit")</f>
        <v>Adafruit</v>
      </c>
      <c r="O10" s="76" t="s">
        <v>119</v>
      </c>
      <c r="P10" s="77"/>
    </row>
    <row r="11" ht="15.75" customHeight="1">
      <c r="A11" s="34" t="s">
        <v>120</v>
      </c>
      <c r="B11" s="35" t="s">
        <v>121</v>
      </c>
      <c r="C11" s="35" t="s">
        <v>122</v>
      </c>
      <c r="D11" s="79" t="s">
        <v>123</v>
      </c>
      <c r="E11" s="79"/>
      <c r="F11" s="79">
        <v>1.0</v>
      </c>
      <c r="G11" s="80">
        <v>9.9</v>
      </c>
      <c r="H11" s="80">
        <f t="shared" ref="H11:H13" si="3">F11*G11</f>
        <v>9.9</v>
      </c>
      <c r="I11" s="79">
        <v>1.0</v>
      </c>
      <c r="J11" s="80">
        <v>9.9</v>
      </c>
      <c r="K11" s="81" t="str">
        <f>HYPERLINK("https://www.dfrobot.com/product-1394.html","DF Robot")</f>
        <v>DF Robot</v>
      </c>
      <c r="L11" s="8">
        <f t="shared" ref="L11:L13" si="4">$K$1*F11</f>
        <v>33</v>
      </c>
      <c r="M11" s="8">
        <v>34.0</v>
      </c>
      <c r="N11" s="81" t="str">
        <f>HYPERLINK("https://www.dfrobot.com/product-1394.html","DF Robot")</f>
        <v>DF Robot</v>
      </c>
      <c r="O11" s="58" t="str">
        <f>HYPERLINK("https://www.digikey.com/product-detail/en/dfrobot/SEN0189/1738-1185-ND/6588606?WT.srch=1&amp;gclid=CjwKCAiA8rnfBRB3EiwAhrhBGoT0opt83JHEgUygrl0Xlq5OvgPqidFa94kGFokfD-ISHXu5mvYvkRoCHoMQAvD_BwE","Digikey")</f>
        <v>Digikey</v>
      </c>
      <c r="P11" s="64" t="s">
        <v>104</v>
      </c>
    </row>
    <row r="12" ht="15.75" customHeight="1">
      <c r="A12" s="34" t="s">
        <v>124</v>
      </c>
      <c r="B12" s="35" t="s">
        <v>125</v>
      </c>
      <c r="C12" s="35" t="s">
        <v>126</v>
      </c>
      <c r="D12" s="35">
        <v>328.0</v>
      </c>
      <c r="E12" s="35"/>
      <c r="F12" s="35">
        <v>1.0</v>
      </c>
      <c r="G12" s="36">
        <v>14.95</v>
      </c>
      <c r="H12" s="36">
        <f t="shared" si="3"/>
        <v>14.95</v>
      </c>
      <c r="I12" s="35">
        <v>1.0</v>
      </c>
      <c r="J12" s="36">
        <f>PRODUCT(F12:G12)</f>
        <v>14.95</v>
      </c>
      <c r="K12" s="38" t="str">
        <f>HYPERLINK("https://www.adafruit.com/product/328","Adafruit Product")</f>
        <v>Adafruit Product</v>
      </c>
      <c r="L12" s="8">
        <f t="shared" si="4"/>
        <v>33</v>
      </c>
      <c r="M12" s="8">
        <v>33.0</v>
      </c>
      <c r="N12" s="82" t="s">
        <v>127</v>
      </c>
      <c r="O12" s="76" t="s">
        <v>128</v>
      </c>
      <c r="P12" s="77"/>
    </row>
    <row r="13" ht="16.5" customHeight="1">
      <c r="A13" s="34" t="s">
        <v>129</v>
      </c>
      <c r="B13" s="35" t="s">
        <v>130</v>
      </c>
      <c r="C13" s="35" t="s">
        <v>131</v>
      </c>
      <c r="D13" s="35" t="s">
        <v>132</v>
      </c>
      <c r="E13" s="35"/>
      <c r="F13" s="35">
        <v>1.0</v>
      </c>
      <c r="G13" s="36">
        <v>12.9</v>
      </c>
      <c r="H13" s="36">
        <f t="shared" si="3"/>
        <v>12.9</v>
      </c>
      <c r="I13" s="35">
        <v>1.0</v>
      </c>
      <c r="J13" s="36">
        <v>12.9</v>
      </c>
      <c r="K13" s="38" t="str">
        <f>HYPERLINK("https://www.dfrobot.com/product-1662.html","DF Robot")</f>
        <v>DF Robot</v>
      </c>
      <c r="L13" s="8">
        <f t="shared" si="4"/>
        <v>33</v>
      </c>
      <c r="M13" s="8">
        <v>34.0</v>
      </c>
      <c r="N13" s="38" t="str">
        <f>HYPERLINK("https://www.dfrobot.com/product-1662.html","DF Robot")</f>
        <v>DF Robot</v>
      </c>
      <c r="O13" s="24" t="s">
        <v>106</v>
      </c>
      <c r="P13" s="64" t="s">
        <v>104</v>
      </c>
    </row>
    <row r="14" ht="17.25" customHeight="1">
      <c r="A14" s="1"/>
      <c r="B14" s="1"/>
      <c r="C14" s="4" t="s">
        <v>133</v>
      </c>
      <c r="D14" s="83">
        <v>805.0</v>
      </c>
      <c r="E14" s="84"/>
      <c r="F14" s="4">
        <v>1.0</v>
      </c>
      <c r="G14" s="21">
        <v>0.95</v>
      </c>
      <c r="H14" s="21">
        <f>G14*F14</f>
        <v>0.95</v>
      </c>
      <c r="I14" s="4">
        <v>1.0</v>
      </c>
      <c r="J14" s="22">
        <f>H14</f>
        <v>0.95</v>
      </c>
      <c r="K14" s="63" t="s">
        <v>112</v>
      </c>
      <c r="L14" s="85">
        <v>33.0</v>
      </c>
      <c r="M14" s="85">
        <v>33.0</v>
      </c>
      <c r="N14" s="63" t="s">
        <v>112</v>
      </c>
      <c r="O14" s="35"/>
    </row>
    <row r="15" ht="17.25" customHeight="1">
      <c r="A15" s="34" t="s">
        <v>134</v>
      </c>
      <c r="B15" s="35"/>
      <c r="C15" s="86" t="s">
        <v>135</v>
      </c>
      <c r="D15" s="87" t="s">
        <v>136</v>
      </c>
      <c r="E15" s="88"/>
      <c r="F15" s="86">
        <v>1.0</v>
      </c>
      <c r="G15" s="89">
        <v>0.17</v>
      </c>
      <c r="H15" s="89">
        <v>0.17</v>
      </c>
      <c r="I15" s="86"/>
      <c r="J15" s="90"/>
      <c r="K15" s="91" t="str">
        <f>HYPERLINK("https://www.digikey.com/product-detail/en/diodes-incorporated/DMN65D8L-7/DMN65D8L-7DICT-ND/3677916","Digikey")</f>
        <v>Digikey</v>
      </c>
      <c r="L15" s="92" t="s">
        <v>59</v>
      </c>
      <c r="M15" s="92" t="s">
        <v>59</v>
      </c>
      <c r="N15" s="92" t="s">
        <v>59</v>
      </c>
      <c r="O15" s="41"/>
    </row>
    <row r="16" ht="15.75" customHeight="1">
      <c r="A16" s="93"/>
      <c r="B16" s="1"/>
      <c r="C16" s="94" t="s">
        <v>137</v>
      </c>
      <c r="D16" s="95" t="s">
        <v>138</v>
      </c>
      <c r="E16" s="96"/>
      <c r="F16" s="97">
        <v>2.0</v>
      </c>
      <c r="G16" s="98">
        <v>0.33</v>
      </c>
      <c r="H16" s="98">
        <f t="shared" ref="H16:H25" si="5">(F16*G16)</f>
        <v>0.66</v>
      </c>
      <c r="I16" s="99"/>
      <c r="J16" s="98"/>
      <c r="K16" s="100" t="str">
        <f>HYPERLINK("https://www.digikey.com/product-detail/en/diodes-incorporated/DMP3099L-7/DMP3099L-7DICT-ND/5218217","Digikey")</f>
        <v>Digikey</v>
      </c>
      <c r="L16" s="92" t="s">
        <v>59</v>
      </c>
      <c r="M16" s="92" t="s">
        <v>59</v>
      </c>
      <c r="N16" s="92" t="s">
        <v>59</v>
      </c>
      <c r="O16" s="42"/>
    </row>
    <row r="17" ht="15.75" customHeight="1">
      <c r="A17" s="20"/>
      <c r="B17" s="29"/>
      <c r="C17" s="97" t="s">
        <v>139</v>
      </c>
      <c r="D17" s="95" t="s">
        <v>140</v>
      </c>
      <c r="E17" s="96"/>
      <c r="F17" s="97">
        <v>2.0</v>
      </c>
      <c r="G17" s="98">
        <v>0.1</v>
      </c>
      <c r="H17" s="98">
        <f t="shared" si="5"/>
        <v>0.2</v>
      </c>
      <c r="I17" s="99"/>
      <c r="J17" s="98"/>
      <c r="K17" s="91" t="str">
        <f>HYPERLINK("https://www.digikey.com/product-detail/en/yageo/RC1206FR-07100KL/311-100KFRCT-ND/731439","Digikey")</f>
        <v>Digikey</v>
      </c>
      <c r="L17" s="92" t="s">
        <v>59</v>
      </c>
      <c r="M17" s="92" t="s">
        <v>59</v>
      </c>
      <c r="N17" s="92" t="s">
        <v>59</v>
      </c>
      <c r="O17" s="42"/>
    </row>
    <row r="18" ht="15.75" customHeight="1">
      <c r="A18" s="101"/>
      <c r="C18" s="102" t="s">
        <v>141</v>
      </c>
      <c r="D18" s="95" t="s">
        <v>142</v>
      </c>
      <c r="E18" s="96"/>
      <c r="F18" s="97">
        <v>2.0</v>
      </c>
      <c r="G18" s="98">
        <v>0.1</v>
      </c>
      <c r="H18" s="98">
        <f t="shared" si="5"/>
        <v>0.2</v>
      </c>
      <c r="I18" s="99"/>
      <c r="J18" s="98"/>
      <c r="K18" s="103" t="s">
        <v>104</v>
      </c>
      <c r="L18" s="92" t="s">
        <v>59</v>
      </c>
      <c r="M18" s="92" t="s">
        <v>59</v>
      </c>
      <c r="N18" s="92" t="s">
        <v>59</v>
      </c>
      <c r="O18" s="42"/>
    </row>
    <row r="19" ht="15.75" customHeight="1">
      <c r="A19" s="20"/>
      <c r="C19" s="97" t="s">
        <v>143</v>
      </c>
      <c r="D19" s="104">
        <v>1660.0</v>
      </c>
      <c r="E19" s="96"/>
      <c r="F19" s="97">
        <v>1.0</v>
      </c>
      <c r="G19" s="98">
        <v>1.95</v>
      </c>
      <c r="H19" s="98">
        <f t="shared" si="5"/>
        <v>1.95</v>
      </c>
      <c r="I19" s="99"/>
      <c r="J19" s="98"/>
      <c r="K19" s="105" t="s">
        <v>104</v>
      </c>
      <c r="L19" s="92" t="s">
        <v>59</v>
      </c>
      <c r="M19" s="92" t="s">
        <v>59</v>
      </c>
      <c r="N19" s="92" t="s">
        <v>59</v>
      </c>
      <c r="O19" s="42"/>
    </row>
    <row r="20" ht="15.75" customHeight="1">
      <c r="A20" s="20"/>
      <c r="C20" s="97" t="s">
        <v>144</v>
      </c>
      <c r="D20" s="95" t="s">
        <v>145</v>
      </c>
      <c r="E20" s="99"/>
      <c r="F20" s="97">
        <v>1.0</v>
      </c>
      <c r="G20" s="106">
        <v>8.82</v>
      </c>
      <c r="H20" s="98">
        <f t="shared" si="5"/>
        <v>8.82</v>
      </c>
      <c r="I20" s="99"/>
      <c r="J20" s="99"/>
      <c r="K20" s="100" t="str">
        <f>HYPERLINK("https://www.digikey.com/product-detail/en/maxim-integrated/DS3231SN-T-R/DS3231SN-T-RCT-ND/3894827","Digikey")</f>
        <v>Digikey</v>
      </c>
      <c r="L20" s="92" t="s">
        <v>59</v>
      </c>
      <c r="M20" s="92" t="s">
        <v>59</v>
      </c>
      <c r="N20" s="92" t="s">
        <v>59</v>
      </c>
      <c r="O20" s="42"/>
    </row>
    <row r="21" ht="15.75" customHeight="1">
      <c r="A21" s="20"/>
      <c r="C21" s="97" t="s">
        <v>146</v>
      </c>
      <c r="D21" s="95" t="s">
        <v>147</v>
      </c>
      <c r="E21" s="99"/>
      <c r="F21" s="97">
        <v>2.0</v>
      </c>
      <c r="G21" s="98">
        <v>0.34</v>
      </c>
      <c r="H21" s="98">
        <f t="shared" si="5"/>
        <v>0.68</v>
      </c>
      <c r="I21" s="99"/>
      <c r="J21" s="99"/>
      <c r="K21" s="105" t="s">
        <v>104</v>
      </c>
      <c r="L21" s="92" t="s">
        <v>59</v>
      </c>
      <c r="M21" s="92" t="s">
        <v>59</v>
      </c>
      <c r="N21" s="92" t="s">
        <v>59</v>
      </c>
      <c r="O21" s="42"/>
    </row>
    <row r="22" ht="15.75" customHeight="1">
      <c r="A22" s="20"/>
      <c r="C22" s="97" t="s">
        <v>148</v>
      </c>
      <c r="D22" s="107" t="s">
        <v>149</v>
      </c>
      <c r="E22" s="99"/>
      <c r="F22" s="97">
        <v>1.0</v>
      </c>
      <c r="G22" s="98">
        <v>0.91</v>
      </c>
      <c r="H22" s="98">
        <f t="shared" si="5"/>
        <v>0.91</v>
      </c>
      <c r="I22" s="99"/>
      <c r="J22" s="99"/>
      <c r="K22" s="100" t="str">
        <f>HYPERLINK("https://www.digikey.com/product-detail/en/keystone-electronics/3000TR/36-3000CT-ND/1532229","Digikey")</f>
        <v>Digikey</v>
      </c>
      <c r="L22" s="92" t="s">
        <v>59</v>
      </c>
      <c r="M22" s="92" t="s">
        <v>59</v>
      </c>
      <c r="N22" s="92" t="s">
        <v>59</v>
      </c>
      <c r="O22" s="42"/>
    </row>
    <row r="23" ht="15.75" customHeight="1">
      <c r="A23" s="20"/>
      <c r="C23" s="102" t="s">
        <v>150</v>
      </c>
      <c r="D23" s="95" t="s">
        <v>151</v>
      </c>
      <c r="E23" s="99"/>
      <c r="F23" s="97">
        <v>2.0</v>
      </c>
      <c r="G23" s="106">
        <v>0.1</v>
      </c>
      <c r="H23" s="98">
        <f t="shared" si="5"/>
        <v>0.2</v>
      </c>
      <c r="I23" s="99"/>
      <c r="J23" s="99"/>
      <c r="K23" s="91" t="str">
        <f>HYPERLINK("https://www.digikey.com/product-detail/en/te-connectivity-passive-product/CRGCQ1206J10K/A130183CT-ND/8578015","Digikey")</f>
        <v>Digikey</v>
      </c>
      <c r="L23" s="92" t="s">
        <v>59</v>
      </c>
      <c r="M23" s="92" t="s">
        <v>59</v>
      </c>
      <c r="N23" s="92" t="s">
        <v>59</v>
      </c>
      <c r="O23" s="42"/>
    </row>
    <row r="24" ht="15.75" customHeight="1">
      <c r="A24" s="20"/>
      <c r="C24" s="97" t="s">
        <v>152</v>
      </c>
      <c r="D24" s="95" t="s">
        <v>153</v>
      </c>
      <c r="E24" s="99"/>
      <c r="F24" s="97">
        <v>2.0</v>
      </c>
      <c r="G24" s="106">
        <v>0.21</v>
      </c>
      <c r="H24" s="98">
        <f t="shared" si="5"/>
        <v>0.42</v>
      </c>
      <c r="I24" s="99"/>
      <c r="J24" s="99"/>
      <c r="K24" s="100" t="str">
        <f>HYPERLINK("https://www.digikey.com/product-detail/en/yageo/CC1206KKX7R0BB104/311-1488-1-ND/2833794","Digikey")</f>
        <v>Digikey</v>
      </c>
      <c r="L24" s="92" t="s">
        <v>59</v>
      </c>
      <c r="M24" s="92" t="s">
        <v>59</v>
      </c>
      <c r="N24" s="92" t="s">
        <v>59</v>
      </c>
      <c r="O24" s="42"/>
    </row>
    <row r="25" ht="15.75" customHeight="1">
      <c r="A25" s="20"/>
      <c r="C25" s="102" t="s">
        <v>154</v>
      </c>
      <c r="D25" s="97" t="s">
        <v>155</v>
      </c>
      <c r="E25" s="99"/>
      <c r="F25" s="97">
        <v>2.0</v>
      </c>
      <c r="G25" s="106">
        <v>0.67</v>
      </c>
      <c r="H25" s="98">
        <f t="shared" si="5"/>
        <v>1.34</v>
      </c>
      <c r="I25" s="99"/>
      <c r="J25" s="99"/>
      <c r="K25" s="100" t="str">
        <f>HYPERLINK("https://www.digikey.com/product-detail/en/kingbright/APT2012LSECK-J3-PRV/754-1935-1-ND/5177465","Digikey")</f>
        <v>Digikey</v>
      </c>
      <c r="L25" s="92" t="s">
        <v>59</v>
      </c>
      <c r="M25" s="92" t="s">
        <v>59</v>
      </c>
      <c r="N25" s="92" t="s">
        <v>59</v>
      </c>
      <c r="O25" s="42"/>
    </row>
    <row r="26" ht="15.75" customHeight="1">
      <c r="A26" s="20"/>
      <c r="C26" s="102" t="s">
        <v>156</v>
      </c>
      <c r="D26" s="95" t="s">
        <v>157</v>
      </c>
      <c r="E26" s="99"/>
      <c r="F26" s="97">
        <v>1.0</v>
      </c>
      <c r="G26" s="98">
        <v>0.1</v>
      </c>
      <c r="H26" s="98">
        <v>0.1</v>
      </c>
      <c r="I26" s="99"/>
      <c r="J26" s="99"/>
      <c r="K26" s="91" t="str">
        <f>HYPERLINK("https://www.digikey.com/product-detail/en/bourns-inc/CR1206-FX-3001ELF/CR1206-FX-3001ELFCT-ND/3767762","Digikey")</f>
        <v>Digikey</v>
      </c>
      <c r="L26" s="92" t="s">
        <v>59</v>
      </c>
      <c r="M26" s="92" t="s">
        <v>59</v>
      </c>
      <c r="N26" s="92" t="s">
        <v>59</v>
      </c>
      <c r="O26" s="42"/>
    </row>
    <row r="27" ht="15.75" customHeight="1">
      <c r="A27" s="20"/>
      <c r="C27" s="102" t="s">
        <v>158</v>
      </c>
      <c r="D27" s="95" t="s">
        <v>159</v>
      </c>
      <c r="E27" s="99"/>
      <c r="F27" s="97">
        <v>1.0</v>
      </c>
      <c r="G27" s="106">
        <v>0.1</v>
      </c>
      <c r="H27" s="106">
        <v>0.1</v>
      </c>
      <c r="I27" s="99"/>
      <c r="J27" s="99"/>
      <c r="K27" s="91" t="str">
        <f>HYPERLINK("https://www.digikey.com/product-detail/en/yageo/RC1206FR-076K2L/311-6.20KFRCT-ND/731963","Digikey")</f>
        <v>Digikey</v>
      </c>
      <c r="L27" s="92" t="s">
        <v>59</v>
      </c>
      <c r="M27" s="92" t="s">
        <v>59</v>
      </c>
      <c r="N27" s="92" t="s">
        <v>59</v>
      </c>
      <c r="O27" s="42"/>
    </row>
    <row r="28" ht="15.75" customHeight="1">
      <c r="A28" s="20"/>
      <c r="C28" s="102" t="s">
        <v>160</v>
      </c>
      <c r="D28" s="95" t="s">
        <v>161</v>
      </c>
      <c r="E28" s="99"/>
      <c r="F28" s="97">
        <v>1.0</v>
      </c>
      <c r="G28" s="98">
        <v>0.1</v>
      </c>
      <c r="H28" s="98">
        <v>0.1</v>
      </c>
      <c r="I28" s="99"/>
      <c r="J28" s="99"/>
      <c r="K28" s="91" t="str">
        <f>HYPERLINK("https://www.digikey.com/product-detail/en/kemet/C0805C101J5GACTU/399-1122-1-ND/411397","Digikey")</f>
        <v>Digikey</v>
      </c>
      <c r="L28" s="92" t="s">
        <v>59</v>
      </c>
      <c r="M28" s="92" t="s">
        <v>59</v>
      </c>
      <c r="N28" s="92" t="s">
        <v>59</v>
      </c>
      <c r="O28" s="42"/>
    </row>
    <row r="29" ht="15.75" customHeight="1">
      <c r="A29" s="20"/>
      <c r="C29" s="97" t="s">
        <v>162</v>
      </c>
      <c r="D29" s="95" t="s">
        <v>163</v>
      </c>
      <c r="E29" s="99"/>
      <c r="F29" s="97">
        <v>1.0</v>
      </c>
      <c r="G29" s="106">
        <v>0.43</v>
      </c>
      <c r="H29" s="106">
        <v>0.43</v>
      </c>
      <c r="I29" s="99"/>
      <c r="J29" s="99"/>
      <c r="K29" s="91" t="str">
        <f>HYPERLINK("https://www.digikey.com/product-detail/en/micro-commercial-co/SM5817PL-TP/SM5817PL-TPMSCT-ND/1793410","Digikey")</f>
        <v>Digikey</v>
      </c>
      <c r="L29" s="92" t="s">
        <v>59</v>
      </c>
      <c r="M29" s="92" t="s">
        <v>59</v>
      </c>
      <c r="N29" s="92" t="s">
        <v>59</v>
      </c>
      <c r="O29" s="42"/>
    </row>
    <row r="30" ht="15.75" customHeight="1">
      <c r="A30" s="20"/>
      <c r="B30" s="1" t="s">
        <v>164</v>
      </c>
      <c r="C30" s="1" t="s">
        <v>165</v>
      </c>
      <c r="F30" s="1">
        <v>1.0</v>
      </c>
      <c r="G30" s="21">
        <v>6.99</v>
      </c>
      <c r="H30" s="22">
        <f t="shared" ref="H30:H31" si="6">F30*G30</f>
        <v>6.99</v>
      </c>
      <c r="I30" s="1">
        <v>1.0</v>
      </c>
      <c r="J30" s="22">
        <f t="shared" ref="J30:J31" si="7">H30</f>
        <v>6.99</v>
      </c>
      <c r="K30" s="30" t="str">
        <f>HYPERLINK("https://www.amazon.com/SanDisk-Mobile-MicroSDHC-SDSDQM-B35A-Adapter/dp/B004ZIENBA/ref=sr_1_5?keywords=sandisk+16gb+microsd&amp;qid=1551740569&amp;s=gateway&amp;sr=8-5","Amazon")</f>
        <v>Amazon</v>
      </c>
      <c r="L30" s="43">
        <f t="shared" ref="L30:L31" si="8">F30*$K$1</f>
        <v>33</v>
      </c>
      <c r="M30" s="8">
        <v>33.0</v>
      </c>
      <c r="N30" s="30" t="str">
        <f>HYPERLINK("https://www.amazon.com/SanDisk-Mobile-MicroSDHC-SDSDQM-B35A-Adapter/dp/B004ZIENBA/ref=sr_1_5?keywords=sandisk+16gb+microsd&amp;qid=1551740569&amp;s=gateway&amp;sr=8-5","Amazon")</f>
        <v>Amazon</v>
      </c>
      <c r="O30" s="108" t="s">
        <v>166</v>
      </c>
    </row>
    <row r="31" ht="15.75" customHeight="1">
      <c r="B31" s="29" t="s">
        <v>167</v>
      </c>
      <c r="C31" s="1" t="s">
        <v>168</v>
      </c>
      <c r="E31" s="109">
        <v>380.0</v>
      </c>
      <c r="F31" s="1">
        <v>1.0</v>
      </c>
      <c r="G31" s="21">
        <v>0.54</v>
      </c>
      <c r="H31" s="22">
        <f t="shared" si="6"/>
        <v>0.54</v>
      </c>
      <c r="I31" s="1">
        <v>1.0</v>
      </c>
      <c r="J31" s="22">
        <f t="shared" si="7"/>
        <v>0.54</v>
      </c>
      <c r="K31" s="38" t="str">
        <f>HYPERLINK("https://www.adafruit.com/product/380","Adafruit Product")</f>
        <v>Adafruit Product</v>
      </c>
      <c r="L31" s="43">
        <f t="shared" si="8"/>
        <v>33</v>
      </c>
      <c r="M31" s="8">
        <v>33.0</v>
      </c>
      <c r="N31" s="82" t="s">
        <v>40</v>
      </c>
      <c r="O31" s="41"/>
    </row>
    <row r="32" ht="15.75" customHeight="1">
      <c r="A32" s="20"/>
      <c r="C32" s="8" t="s">
        <v>169</v>
      </c>
      <c r="F32" s="8">
        <v>1.0</v>
      </c>
      <c r="G32" s="8">
        <v>33.0</v>
      </c>
      <c r="H32" s="110">
        <f>G32*F32</f>
        <v>33</v>
      </c>
      <c r="L32" s="8">
        <v>33.0</v>
      </c>
      <c r="M32" s="8">
        <v>75.0</v>
      </c>
      <c r="N32" s="8" t="s">
        <v>170</v>
      </c>
      <c r="O32" s="42"/>
    </row>
    <row r="33" ht="15.75" customHeight="1">
      <c r="A33" s="20"/>
      <c r="D33" s="111"/>
      <c r="G33" s="112"/>
      <c r="K33" s="48"/>
      <c r="O33" s="42"/>
    </row>
    <row r="34" ht="15.75" customHeight="1">
      <c r="A34" s="20"/>
      <c r="O34" s="42"/>
    </row>
    <row r="35" ht="15.75" customHeight="1">
      <c r="A35" s="20"/>
      <c r="O35" s="42"/>
    </row>
    <row r="36" ht="15.75" customHeight="1">
      <c r="A36" s="20"/>
      <c r="O36" s="42"/>
    </row>
    <row r="37" ht="15.75" customHeight="1">
      <c r="A37" s="20"/>
      <c r="O37" s="42"/>
    </row>
    <row r="38" ht="15.75" customHeight="1">
      <c r="A38" s="20"/>
      <c r="O38" s="42"/>
    </row>
    <row r="39" ht="15.75" customHeight="1">
      <c r="A39" s="20"/>
      <c r="O39" s="42"/>
    </row>
    <row r="40" ht="15.75" customHeight="1">
      <c r="A40" s="20"/>
      <c r="O40" s="42"/>
    </row>
    <row r="41" ht="15.75" customHeight="1">
      <c r="A41" s="20"/>
      <c r="O41" s="42"/>
    </row>
    <row r="42" ht="15.75" customHeight="1">
      <c r="A42" s="20"/>
      <c r="O42" s="42"/>
    </row>
    <row r="43" ht="15.75" customHeight="1">
      <c r="A43" s="20"/>
      <c r="O43" s="42"/>
    </row>
    <row r="44" ht="15.75" customHeight="1">
      <c r="A44" s="20"/>
      <c r="O44" s="42"/>
    </row>
    <row r="45" ht="15.75" customHeight="1">
      <c r="A45" s="20"/>
      <c r="O45" s="42"/>
    </row>
    <row r="46" ht="15.75" customHeight="1">
      <c r="A46" s="20"/>
      <c r="O46" s="42"/>
    </row>
    <row r="47" ht="15.75" customHeight="1">
      <c r="A47" s="20"/>
      <c r="O47" s="42"/>
    </row>
    <row r="48" ht="15.75" customHeight="1">
      <c r="A48" s="20"/>
      <c r="O48" s="42"/>
    </row>
    <row r="49" ht="15.75" customHeight="1">
      <c r="A49" s="20"/>
      <c r="O49" s="42"/>
    </row>
    <row r="50" ht="15.75" customHeight="1">
      <c r="A50" s="20"/>
      <c r="O50" s="42"/>
    </row>
    <row r="51" ht="15.75" customHeight="1">
      <c r="A51" s="20"/>
      <c r="O51" s="42"/>
    </row>
    <row r="52" ht="15.75" customHeight="1">
      <c r="A52" s="20"/>
      <c r="O52" s="42"/>
    </row>
    <row r="53" ht="15.75" customHeight="1">
      <c r="A53" s="20"/>
      <c r="O53" s="42"/>
    </row>
    <row r="54" ht="15.75" customHeight="1">
      <c r="A54" s="20"/>
      <c r="O54" s="42"/>
    </row>
    <row r="55" ht="15.75" customHeight="1">
      <c r="A55" s="20"/>
      <c r="O55" s="42"/>
    </row>
    <row r="56" ht="15.75" customHeight="1">
      <c r="A56" s="20"/>
      <c r="O56" s="42"/>
    </row>
    <row r="57" ht="15.75" customHeight="1">
      <c r="A57" s="20"/>
      <c r="O57" s="42"/>
    </row>
    <row r="58" ht="15.75" customHeight="1">
      <c r="A58" s="20"/>
      <c r="O58" s="42"/>
    </row>
    <row r="59" ht="15.75" customHeight="1">
      <c r="A59" s="20"/>
      <c r="O59" s="42"/>
    </row>
    <row r="60" ht="15.75" customHeight="1">
      <c r="A60" s="20"/>
      <c r="O60" s="42"/>
    </row>
    <row r="61" ht="15.75" customHeight="1">
      <c r="A61" s="20"/>
      <c r="O61" s="42"/>
    </row>
    <row r="62" ht="15.75" customHeight="1">
      <c r="A62" s="20"/>
      <c r="O62" s="42"/>
    </row>
    <row r="63" ht="15.75" customHeight="1">
      <c r="A63" s="20"/>
      <c r="O63" s="42"/>
    </row>
    <row r="64" ht="15.75" customHeight="1">
      <c r="A64" s="20"/>
      <c r="O64" s="42"/>
    </row>
    <row r="65" ht="15.75" customHeight="1">
      <c r="A65" s="20"/>
      <c r="O65" s="42"/>
    </row>
    <row r="66" ht="15.75" customHeight="1">
      <c r="A66" s="20"/>
      <c r="O66" s="42"/>
    </row>
    <row r="67" ht="15.75" customHeight="1">
      <c r="A67" s="20"/>
      <c r="O67" s="42"/>
    </row>
    <row r="68" ht="15.75" customHeight="1">
      <c r="A68" s="20"/>
      <c r="O68" s="42"/>
    </row>
    <row r="69" ht="15.75" customHeight="1">
      <c r="A69" s="20"/>
      <c r="O69" s="42"/>
    </row>
    <row r="70" ht="15.75" customHeight="1">
      <c r="A70" s="20"/>
      <c r="O70" s="42"/>
    </row>
    <row r="71" ht="15.75" customHeight="1">
      <c r="A71" s="20"/>
      <c r="O71" s="42"/>
    </row>
    <row r="72" ht="15.75" customHeight="1">
      <c r="A72" s="20"/>
      <c r="O72" s="42"/>
    </row>
    <row r="73" ht="15.75" customHeight="1">
      <c r="A73" s="20"/>
      <c r="O73" s="42"/>
    </row>
    <row r="74" ht="15.75" customHeight="1">
      <c r="A74" s="20"/>
      <c r="O74" s="42"/>
    </row>
    <row r="75" ht="15.75" customHeight="1">
      <c r="A75" s="20"/>
      <c r="O75" s="42"/>
    </row>
    <row r="76" ht="15.75" customHeight="1">
      <c r="A76" s="20"/>
      <c r="O76" s="42"/>
    </row>
    <row r="77" ht="15.75" customHeight="1">
      <c r="A77" s="20"/>
      <c r="O77" s="42"/>
    </row>
    <row r="78" ht="15.75" customHeight="1">
      <c r="A78" s="20"/>
      <c r="O78" s="42"/>
    </row>
    <row r="79" ht="15.75" customHeight="1">
      <c r="A79" s="20"/>
      <c r="O79" s="42"/>
    </row>
    <row r="80" ht="15.75" customHeight="1">
      <c r="A80" s="20"/>
      <c r="O80" s="42"/>
    </row>
    <row r="81" ht="15.75" customHeight="1">
      <c r="A81" s="20"/>
      <c r="O81" s="42"/>
    </row>
    <row r="82" ht="15.75" customHeight="1">
      <c r="A82" s="20"/>
      <c r="O82" s="42"/>
    </row>
    <row r="83" ht="15.75" customHeight="1">
      <c r="A83" s="20"/>
      <c r="O83" s="42"/>
    </row>
    <row r="84" ht="15.75" customHeight="1">
      <c r="A84" s="20"/>
      <c r="O84" s="42"/>
    </row>
    <row r="85" ht="15.75" customHeight="1">
      <c r="A85" s="20"/>
      <c r="O85" s="42"/>
    </row>
    <row r="86" ht="15.75" customHeight="1">
      <c r="A86" s="20"/>
      <c r="O86" s="42"/>
    </row>
    <row r="87" ht="15.75" customHeight="1">
      <c r="A87" s="20"/>
      <c r="O87" s="42"/>
    </row>
    <row r="88" ht="15.75" customHeight="1">
      <c r="A88" s="20"/>
      <c r="O88" s="42"/>
    </row>
    <row r="89" ht="15.75" customHeight="1">
      <c r="A89" s="20"/>
      <c r="O89" s="42"/>
    </row>
    <row r="90" ht="15.75" customHeight="1">
      <c r="A90" s="20"/>
      <c r="O90" s="42"/>
    </row>
    <row r="91" ht="15.75" customHeight="1">
      <c r="A91" s="20"/>
      <c r="O91" s="42"/>
    </row>
    <row r="92" ht="15.75" customHeight="1">
      <c r="A92" s="20"/>
      <c r="O92" s="42"/>
    </row>
    <row r="93" ht="15.75" customHeight="1">
      <c r="A93" s="20"/>
      <c r="O93" s="42"/>
    </row>
    <row r="94" ht="15.75" customHeight="1">
      <c r="A94" s="20"/>
      <c r="O94" s="42"/>
    </row>
    <row r="95" ht="15.75" customHeight="1">
      <c r="A95" s="20"/>
      <c r="O95" s="42"/>
    </row>
    <row r="96" ht="15.75" customHeight="1">
      <c r="A96" s="20"/>
      <c r="O96" s="42"/>
    </row>
    <row r="97" ht="15.75" customHeight="1">
      <c r="A97" s="20"/>
      <c r="O97" s="42"/>
    </row>
    <row r="98" ht="15.75" customHeight="1">
      <c r="A98" s="20"/>
      <c r="O98" s="42"/>
    </row>
    <row r="99" ht="15.75" customHeight="1">
      <c r="A99" s="20"/>
      <c r="O99" s="42"/>
    </row>
    <row r="100" ht="15.75" customHeight="1">
      <c r="A100" s="20"/>
      <c r="O100" s="42"/>
    </row>
    <row r="101" ht="15.75" customHeight="1">
      <c r="A101" s="20"/>
      <c r="O101" s="42"/>
    </row>
    <row r="102" ht="15.75" customHeight="1">
      <c r="A102" s="20"/>
      <c r="O102" s="42"/>
    </row>
    <row r="103" ht="15.75" customHeight="1">
      <c r="A103" s="20"/>
      <c r="O103" s="42"/>
    </row>
    <row r="104" ht="15.75" customHeight="1">
      <c r="A104" s="20"/>
      <c r="O104" s="42"/>
    </row>
    <row r="105" ht="15.75" customHeight="1">
      <c r="A105" s="20"/>
      <c r="O105" s="42"/>
    </row>
    <row r="106" ht="15.75" customHeight="1">
      <c r="A106" s="20"/>
      <c r="O106" s="42"/>
    </row>
    <row r="107" ht="15.75" customHeight="1">
      <c r="A107" s="20"/>
      <c r="O107" s="42"/>
    </row>
    <row r="108" ht="15.75" customHeight="1">
      <c r="A108" s="20"/>
      <c r="O108" s="42"/>
    </row>
    <row r="109" ht="15.75" customHeight="1">
      <c r="A109" s="20"/>
      <c r="O109" s="42"/>
    </row>
    <row r="110" ht="15.75" customHeight="1">
      <c r="A110" s="20"/>
      <c r="O110" s="42"/>
    </row>
    <row r="111" ht="15.75" customHeight="1">
      <c r="A111" s="20"/>
      <c r="O111" s="42"/>
    </row>
    <row r="112" ht="15.75" customHeight="1">
      <c r="A112" s="20"/>
      <c r="O112" s="42"/>
    </row>
    <row r="113" ht="15.75" customHeight="1">
      <c r="A113" s="20"/>
      <c r="O113" s="42"/>
    </row>
    <row r="114" ht="15.75" customHeight="1">
      <c r="A114" s="20"/>
      <c r="O114" s="42"/>
    </row>
    <row r="115" ht="15.75" customHeight="1">
      <c r="A115" s="20"/>
      <c r="O115" s="42"/>
    </row>
    <row r="116" ht="15.75" customHeight="1">
      <c r="A116" s="20"/>
      <c r="O116" s="42"/>
    </row>
    <row r="117" ht="15.75" customHeight="1">
      <c r="A117" s="20"/>
      <c r="O117" s="42"/>
    </row>
    <row r="118" ht="15.75" customHeight="1">
      <c r="A118" s="20"/>
      <c r="O118" s="42"/>
    </row>
    <row r="119" ht="15.75" customHeight="1">
      <c r="A119" s="20"/>
      <c r="O119" s="42"/>
    </row>
    <row r="120" ht="15.75" customHeight="1">
      <c r="A120" s="20"/>
      <c r="O120" s="42"/>
    </row>
    <row r="121" ht="15.75" customHeight="1">
      <c r="A121" s="20"/>
      <c r="O121" s="42"/>
    </row>
    <row r="122" ht="15.75" customHeight="1">
      <c r="A122" s="20"/>
      <c r="O122" s="42"/>
    </row>
    <row r="123" ht="15.75" customHeight="1">
      <c r="A123" s="20"/>
      <c r="O123" s="42"/>
    </row>
    <row r="124" ht="15.75" customHeight="1">
      <c r="A124" s="20"/>
      <c r="O124" s="42"/>
    </row>
    <row r="125" ht="15.75" customHeight="1">
      <c r="A125" s="20"/>
      <c r="O125" s="42"/>
    </row>
    <row r="126" ht="15.75" customHeight="1">
      <c r="A126" s="20"/>
      <c r="O126" s="42"/>
    </row>
    <row r="127" ht="15.75" customHeight="1">
      <c r="A127" s="20"/>
      <c r="O127" s="42"/>
    </row>
    <row r="128" ht="15.75" customHeight="1">
      <c r="A128" s="20"/>
      <c r="O128" s="42"/>
    </row>
    <row r="129" ht="15.75" customHeight="1">
      <c r="A129" s="20"/>
      <c r="O129" s="42"/>
    </row>
    <row r="130" ht="15.75" customHeight="1">
      <c r="A130" s="20"/>
      <c r="O130" s="42"/>
    </row>
    <row r="131" ht="15.75" customHeight="1">
      <c r="A131" s="20"/>
      <c r="O131" s="42"/>
    </row>
    <row r="132" ht="15.75" customHeight="1">
      <c r="A132" s="20"/>
      <c r="O132" s="42"/>
    </row>
    <row r="133" ht="15.75" customHeight="1">
      <c r="A133" s="20"/>
      <c r="O133" s="42"/>
    </row>
    <row r="134" ht="15.75" customHeight="1">
      <c r="A134" s="20"/>
      <c r="O134" s="42"/>
    </row>
    <row r="135" ht="15.75" customHeight="1">
      <c r="A135" s="20"/>
      <c r="O135" s="42"/>
    </row>
    <row r="136" ht="15.75" customHeight="1">
      <c r="A136" s="20"/>
      <c r="O136" s="42"/>
    </row>
    <row r="137" ht="15.75" customHeight="1">
      <c r="A137" s="20"/>
      <c r="O137" s="42"/>
    </row>
    <row r="138" ht="15.75" customHeight="1">
      <c r="A138" s="20"/>
      <c r="O138" s="42"/>
    </row>
    <row r="139" ht="15.75" customHeight="1">
      <c r="A139" s="20"/>
      <c r="O139" s="42"/>
    </row>
    <row r="140" ht="15.75" customHeight="1">
      <c r="A140" s="20"/>
      <c r="O140" s="42"/>
    </row>
    <row r="141" ht="15.75" customHeight="1">
      <c r="A141" s="20"/>
      <c r="O141" s="42"/>
    </row>
    <row r="142" ht="15.75" customHeight="1">
      <c r="A142" s="20"/>
      <c r="O142" s="42"/>
    </row>
    <row r="143" ht="15.75" customHeight="1">
      <c r="A143" s="20"/>
      <c r="O143" s="42"/>
    </row>
    <row r="144" ht="15.75" customHeight="1">
      <c r="A144" s="20"/>
      <c r="O144" s="42"/>
    </row>
    <row r="145" ht="15.75" customHeight="1">
      <c r="A145" s="20"/>
      <c r="O145" s="42"/>
    </row>
    <row r="146" ht="15.75" customHeight="1">
      <c r="A146" s="20"/>
      <c r="O146" s="42"/>
    </row>
    <row r="147" ht="15.75" customHeight="1">
      <c r="A147" s="20"/>
      <c r="O147" s="42"/>
    </row>
    <row r="148" ht="15.75" customHeight="1">
      <c r="A148" s="20"/>
      <c r="O148" s="42"/>
    </row>
    <row r="149" ht="15.75" customHeight="1">
      <c r="A149" s="20"/>
      <c r="O149" s="42"/>
    </row>
    <row r="150" ht="15.75" customHeight="1">
      <c r="A150" s="20"/>
      <c r="O150" s="42"/>
    </row>
    <row r="151" ht="15.75" customHeight="1">
      <c r="A151" s="20"/>
      <c r="O151" s="42"/>
    </row>
    <row r="152" ht="15.75" customHeight="1">
      <c r="A152" s="20"/>
      <c r="O152" s="42"/>
    </row>
    <row r="153" ht="15.75" customHeight="1">
      <c r="A153" s="20"/>
      <c r="O153" s="42"/>
    </row>
    <row r="154" ht="15.75" customHeight="1">
      <c r="A154" s="20"/>
      <c r="O154" s="42"/>
    </row>
    <row r="155" ht="15.75" customHeight="1">
      <c r="A155" s="20"/>
      <c r="O155" s="42"/>
    </row>
    <row r="156" ht="15.75" customHeight="1">
      <c r="A156" s="20"/>
      <c r="O156" s="42"/>
    </row>
    <row r="157" ht="15.75" customHeight="1">
      <c r="A157" s="20"/>
      <c r="O157" s="42"/>
    </row>
    <row r="158" ht="15.75" customHeight="1">
      <c r="A158" s="20"/>
      <c r="O158" s="42"/>
    </row>
    <row r="159" ht="15.75" customHeight="1">
      <c r="A159" s="20"/>
      <c r="O159" s="42"/>
    </row>
    <row r="160" ht="15.75" customHeight="1">
      <c r="A160" s="20"/>
      <c r="O160" s="42"/>
    </row>
    <row r="161" ht="15.75" customHeight="1">
      <c r="A161" s="20"/>
      <c r="O161" s="42"/>
    </row>
    <row r="162" ht="15.75" customHeight="1">
      <c r="A162" s="20"/>
      <c r="O162" s="42"/>
    </row>
    <row r="163" ht="15.75" customHeight="1">
      <c r="A163" s="20"/>
      <c r="O163" s="42"/>
    </row>
    <row r="164" ht="15.75" customHeight="1">
      <c r="A164" s="20"/>
      <c r="O164" s="42"/>
    </row>
    <row r="165" ht="15.75" customHeight="1">
      <c r="A165" s="20"/>
      <c r="O165" s="42"/>
    </row>
    <row r="166" ht="15.75" customHeight="1">
      <c r="A166" s="20"/>
      <c r="O166" s="42"/>
    </row>
    <row r="167" ht="15.75" customHeight="1">
      <c r="A167" s="20"/>
      <c r="O167" s="42"/>
    </row>
    <row r="168" ht="15.75" customHeight="1">
      <c r="A168" s="20"/>
      <c r="O168" s="42"/>
    </row>
    <row r="169" ht="15.75" customHeight="1">
      <c r="A169" s="20"/>
      <c r="O169" s="42"/>
    </row>
    <row r="170" ht="15.75" customHeight="1">
      <c r="A170" s="20"/>
      <c r="O170" s="42"/>
    </row>
    <row r="171" ht="15.75" customHeight="1">
      <c r="A171" s="20"/>
      <c r="O171" s="42"/>
    </row>
    <row r="172" ht="15.75" customHeight="1">
      <c r="A172" s="20"/>
      <c r="O172" s="42"/>
    </row>
    <row r="173" ht="15.75" customHeight="1">
      <c r="A173" s="20"/>
      <c r="O173" s="42"/>
    </row>
    <row r="174" ht="15.75" customHeight="1">
      <c r="A174" s="20"/>
      <c r="O174" s="42"/>
    </row>
    <row r="175" ht="15.75" customHeight="1">
      <c r="A175" s="20"/>
      <c r="O175" s="42"/>
    </row>
    <row r="176" ht="15.75" customHeight="1">
      <c r="A176" s="20"/>
      <c r="O176" s="42"/>
    </row>
    <row r="177" ht="15.75" customHeight="1">
      <c r="A177" s="20"/>
      <c r="O177" s="42"/>
    </row>
    <row r="178" ht="15.75" customHeight="1">
      <c r="A178" s="20"/>
      <c r="O178" s="42"/>
    </row>
    <row r="179" ht="15.75" customHeight="1">
      <c r="A179" s="20"/>
      <c r="O179" s="42"/>
    </row>
    <row r="180" ht="15.75" customHeight="1">
      <c r="A180" s="20"/>
      <c r="O180" s="42"/>
    </row>
    <row r="181" ht="15.75" customHeight="1">
      <c r="A181" s="20"/>
      <c r="O181" s="42"/>
    </row>
    <row r="182" ht="15.75" customHeight="1">
      <c r="A182" s="20"/>
      <c r="O182" s="42"/>
    </row>
    <row r="183" ht="15.75" customHeight="1">
      <c r="A183" s="20"/>
      <c r="O183" s="42"/>
    </row>
    <row r="184" ht="15.75" customHeight="1">
      <c r="A184" s="20"/>
      <c r="O184" s="42"/>
    </row>
    <row r="185" ht="15.75" customHeight="1">
      <c r="A185" s="20"/>
      <c r="O185" s="42"/>
    </row>
    <row r="186" ht="15.75" customHeight="1">
      <c r="A186" s="20"/>
      <c r="O186" s="42"/>
    </row>
    <row r="187" ht="15.75" customHeight="1">
      <c r="A187" s="20"/>
      <c r="O187" s="42"/>
    </row>
    <row r="188" ht="15.75" customHeight="1">
      <c r="A188" s="20"/>
      <c r="O188" s="42"/>
    </row>
    <row r="189" ht="15.75" customHeight="1">
      <c r="A189" s="20"/>
      <c r="O189" s="42"/>
    </row>
    <row r="190" ht="15.75" customHeight="1">
      <c r="A190" s="20"/>
      <c r="O190" s="42"/>
    </row>
    <row r="191" ht="15.75" customHeight="1">
      <c r="A191" s="20"/>
      <c r="O191" s="42"/>
    </row>
    <row r="192" ht="15.75" customHeight="1">
      <c r="A192" s="20"/>
      <c r="O192" s="42"/>
    </row>
    <row r="193" ht="15.75" customHeight="1">
      <c r="A193" s="20"/>
      <c r="O193" s="42"/>
    </row>
    <row r="194" ht="15.75" customHeight="1">
      <c r="A194" s="20"/>
      <c r="O194" s="42"/>
    </row>
    <row r="195" ht="15.75" customHeight="1">
      <c r="A195" s="20"/>
      <c r="O195" s="42"/>
    </row>
    <row r="196" ht="15.75" customHeight="1">
      <c r="A196" s="20"/>
      <c r="O196" s="42"/>
    </row>
    <row r="197" ht="15.75" customHeight="1">
      <c r="A197" s="20"/>
      <c r="O197" s="42"/>
    </row>
    <row r="198" ht="15.75" customHeight="1">
      <c r="A198" s="20"/>
      <c r="O198" s="42"/>
    </row>
    <row r="199" ht="15.75" customHeight="1">
      <c r="A199" s="20"/>
      <c r="O199" s="42"/>
    </row>
    <row r="200" ht="15.75" customHeight="1">
      <c r="A200" s="20"/>
      <c r="O200" s="42"/>
    </row>
    <row r="201" ht="15.75" customHeight="1">
      <c r="A201" s="20"/>
      <c r="O201" s="42"/>
    </row>
    <row r="202" ht="15.75" customHeight="1">
      <c r="A202" s="20"/>
      <c r="O202" s="42"/>
    </row>
    <row r="203" ht="15.75" customHeight="1">
      <c r="A203" s="20"/>
      <c r="O203" s="42"/>
    </row>
    <row r="204" ht="15.75" customHeight="1">
      <c r="A204" s="20"/>
      <c r="O204" s="42"/>
    </row>
    <row r="205" ht="15.75" customHeight="1">
      <c r="A205" s="20"/>
      <c r="O205" s="42"/>
    </row>
    <row r="206" ht="15.75" customHeight="1">
      <c r="A206" s="20"/>
      <c r="O206" s="42"/>
    </row>
    <row r="207" ht="15.75" customHeight="1">
      <c r="A207" s="20"/>
      <c r="O207" s="42"/>
    </row>
    <row r="208" ht="15.75" customHeight="1">
      <c r="A208" s="20"/>
      <c r="O208" s="42"/>
    </row>
    <row r="209" ht="15.75" customHeight="1">
      <c r="A209" s="20"/>
      <c r="O209" s="42"/>
    </row>
    <row r="210" ht="15.75" customHeight="1">
      <c r="A210" s="20"/>
      <c r="O210" s="42"/>
    </row>
    <row r="211" ht="15.75" customHeight="1">
      <c r="A211" s="20"/>
      <c r="O211" s="42"/>
    </row>
    <row r="212" ht="15.75" customHeight="1">
      <c r="A212" s="20"/>
      <c r="O212" s="42"/>
    </row>
    <row r="213" ht="15.75" customHeight="1">
      <c r="A213" s="20"/>
      <c r="O213" s="42"/>
    </row>
    <row r="214" ht="15.75" customHeight="1">
      <c r="A214" s="20"/>
      <c r="O214" s="42"/>
    </row>
    <row r="215" ht="15.75" customHeight="1">
      <c r="A215" s="20"/>
      <c r="O215" s="42"/>
    </row>
    <row r="216" ht="15.75" customHeight="1">
      <c r="A216" s="20"/>
      <c r="O216" s="42"/>
    </row>
    <row r="217" ht="15.75" customHeight="1">
      <c r="A217" s="20"/>
      <c r="O217" s="42"/>
    </row>
    <row r="218" ht="15.75" customHeight="1">
      <c r="A218" s="20"/>
      <c r="O218" s="42"/>
    </row>
    <row r="219" ht="15.75" customHeight="1">
      <c r="A219" s="20"/>
      <c r="O219" s="42"/>
    </row>
    <row r="220" ht="15.75" customHeight="1">
      <c r="A220" s="20"/>
      <c r="O220" s="42"/>
    </row>
    <row r="221" ht="15.75" customHeight="1">
      <c r="A221" s="20"/>
      <c r="O221" s="42"/>
    </row>
    <row r="222" ht="15.75" customHeight="1">
      <c r="A222" s="20"/>
      <c r="O222" s="42"/>
    </row>
    <row r="223" ht="15.75" customHeight="1">
      <c r="A223" s="20"/>
      <c r="O223" s="42"/>
    </row>
    <row r="224" ht="15.75" customHeight="1">
      <c r="A224" s="20"/>
      <c r="O224" s="42"/>
    </row>
    <row r="225" ht="15.75" customHeight="1">
      <c r="A225" s="20"/>
      <c r="O225" s="42"/>
    </row>
    <row r="226" ht="15.75" customHeight="1">
      <c r="A226" s="20"/>
      <c r="O226" s="42"/>
    </row>
    <row r="227" ht="15.75" customHeight="1">
      <c r="A227" s="20"/>
      <c r="O227" s="42"/>
    </row>
    <row r="228" ht="15.75" customHeight="1">
      <c r="A228" s="20"/>
      <c r="O228" s="42"/>
    </row>
    <row r="229" ht="15.75" customHeight="1">
      <c r="A229" s="20"/>
      <c r="O229" s="42"/>
    </row>
    <row r="230" ht="15.75" customHeight="1">
      <c r="A230" s="20"/>
      <c r="O230" s="42"/>
    </row>
    <row r="231" ht="15.75" customHeight="1">
      <c r="A231" s="20"/>
      <c r="O231" s="42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N3"/>
    <hyperlink r:id="rId2" ref="P3"/>
    <hyperlink r:id="rId3" ref="N4"/>
    <hyperlink r:id="rId4" ref="N5"/>
    <hyperlink r:id="rId5" ref="N6"/>
    <hyperlink r:id="rId6" ref="P6"/>
    <hyperlink r:id="rId7" ref="Q6"/>
    <hyperlink r:id="rId8" ref="K8"/>
    <hyperlink r:id="rId9" ref="N8"/>
    <hyperlink r:id="rId10" ref="K9"/>
    <hyperlink r:id="rId11" ref="N9"/>
    <hyperlink r:id="rId12" ref="P9"/>
    <hyperlink r:id="rId13" ref="P11"/>
    <hyperlink r:id="rId14" ref="N12"/>
    <hyperlink r:id="rId15" ref="O13"/>
    <hyperlink r:id="rId16" ref="P13"/>
    <hyperlink r:id="rId17" ref="K14"/>
    <hyperlink r:id="rId18" ref="N14"/>
    <hyperlink r:id="rId19" ref="K18"/>
    <hyperlink r:id="rId20" ref="K19"/>
    <hyperlink r:id="rId21" ref="K21"/>
    <hyperlink r:id="rId22" ref="O30"/>
    <hyperlink r:id="rId23" ref="N31"/>
  </hyperlinks>
  <printOptions/>
  <pageMargins bottom="0.75" footer="0.0" header="0.0" left="0.7" right="0.7" top="0.75"/>
  <pageSetup orientation="portrait"/>
  <drawing r:id="rId2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2" width="24.43"/>
    <col customWidth="1" min="3" max="3" width="21.86"/>
    <col customWidth="1" min="4" max="4" width="22.57"/>
    <col customWidth="1" min="5" max="5" width="22.43"/>
    <col customWidth="1" min="6" max="6" width="27.57"/>
    <col customWidth="1" min="7" max="7" width="25.43"/>
    <col customWidth="1" min="8" max="8" width="18.43"/>
    <col customWidth="1" min="9" max="11" width="19.86"/>
    <col customWidth="1" min="13" max="13" width="28.57"/>
  </cols>
  <sheetData>
    <row r="1" ht="24.0" customHeight="1">
      <c r="A1" s="2" t="s">
        <v>81</v>
      </c>
      <c r="B1" s="1"/>
      <c r="C1" s="1"/>
      <c r="D1" s="1"/>
      <c r="E1" s="113"/>
      <c r="F1" s="1"/>
      <c r="G1" s="1"/>
      <c r="H1" s="1"/>
      <c r="I1" s="1"/>
      <c r="J1" s="1"/>
      <c r="K1" s="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5.75" customHeight="1">
      <c r="A2" s="14" t="s">
        <v>7</v>
      </c>
      <c r="B2" s="14" t="s">
        <v>171</v>
      </c>
      <c r="C2" s="14" t="s">
        <v>82</v>
      </c>
      <c r="D2" s="14" t="s">
        <v>172</v>
      </c>
      <c r="E2" s="14" t="s">
        <v>14</v>
      </c>
      <c r="F2" s="14" t="s">
        <v>173</v>
      </c>
      <c r="G2" s="14" t="s">
        <v>174</v>
      </c>
      <c r="H2" s="14" t="s">
        <v>175</v>
      </c>
      <c r="I2" s="17" t="s">
        <v>18</v>
      </c>
      <c r="J2" s="17" t="s">
        <v>19</v>
      </c>
      <c r="K2" s="17" t="s">
        <v>20</v>
      </c>
      <c r="L2" s="11"/>
      <c r="M2" s="18" t="s">
        <v>22</v>
      </c>
      <c r="N2" s="19">
        <f>SUM(E3:E999)</f>
        <v>9.43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ht="15.75" customHeight="1">
      <c r="A3" s="1" t="s">
        <v>86</v>
      </c>
      <c r="B3" s="1" t="s">
        <v>176</v>
      </c>
      <c r="C3" s="1" t="s">
        <v>177</v>
      </c>
      <c r="D3" s="1">
        <v>1.0</v>
      </c>
      <c r="E3" s="22">
        <v>0.48</v>
      </c>
      <c r="F3" s="1">
        <v>3.0</v>
      </c>
      <c r="G3" s="22">
        <v>1.45</v>
      </c>
      <c r="H3" s="4" t="s">
        <v>178</v>
      </c>
      <c r="I3" s="4">
        <v>33.0</v>
      </c>
      <c r="J3" s="4">
        <v>40.0</v>
      </c>
      <c r="K3" s="42"/>
    </row>
    <row r="4" ht="15.75" customHeight="1">
      <c r="A4" s="1" t="s">
        <v>179</v>
      </c>
      <c r="B4" s="1" t="s">
        <v>180</v>
      </c>
      <c r="C4" s="1" t="s">
        <v>181</v>
      </c>
      <c r="D4" s="1">
        <v>1.0</v>
      </c>
      <c r="E4" s="22">
        <v>5.5</v>
      </c>
      <c r="F4" s="1">
        <v>3.0</v>
      </c>
      <c r="G4" s="22">
        <v>16.5</v>
      </c>
      <c r="H4" s="4" t="s">
        <v>178</v>
      </c>
      <c r="I4" s="4">
        <v>33.0</v>
      </c>
      <c r="J4" s="4">
        <v>40.0</v>
      </c>
      <c r="K4" s="31" t="s">
        <v>182</v>
      </c>
    </row>
    <row r="5" ht="15.75" customHeight="1">
      <c r="A5" s="1" t="s">
        <v>183</v>
      </c>
      <c r="B5" s="1" t="s">
        <v>184</v>
      </c>
      <c r="C5" s="1" t="s">
        <v>183</v>
      </c>
      <c r="D5" s="1">
        <v>1.0</v>
      </c>
      <c r="E5" s="22">
        <f>(10.35/3)</f>
        <v>3.45</v>
      </c>
      <c r="F5" s="1">
        <v>3.0</v>
      </c>
      <c r="G5" s="22">
        <v>10.35</v>
      </c>
      <c r="H5" s="4" t="s">
        <v>185</v>
      </c>
      <c r="I5" s="4">
        <v>33.0</v>
      </c>
      <c r="J5" s="4">
        <v>75.0</v>
      </c>
      <c r="K5" s="31" t="s">
        <v>186</v>
      </c>
    </row>
    <row r="6" ht="15.75" customHeight="1">
      <c r="I6" s="1"/>
      <c r="J6" s="1"/>
      <c r="K6" s="42"/>
    </row>
    <row r="7" ht="15.75" customHeight="1">
      <c r="I7" s="1"/>
      <c r="J7" s="1"/>
      <c r="K7" s="42"/>
    </row>
    <row r="8" ht="15.75" customHeight="1">
      <c r="I8" s="1"/>
      <c r="J8" s="1"/>
      <c r="K8" s="42"/>
    </row>
    <row r="9" ht="15.75" customHeight="1">
      <c r="I9" s="1"/>
      <c r="J9" s="1"/>
      <c r="K9" s="42"/>
    </row>
    <row r="10" ht="15.75" customHeight="1">
      <c r="I10" s="1"/>
      <c r="J10" s="1"/>
      <c r="K10" s="42"/>
    </row>
    <row r="11" ht="15.75" customHeight="1">
      <c r="I11" s="1"/>
      <c r="J11" s="1"/>
      <c r="K11" s="42"/>
    </row>
    <row r="12" ht="15.75" customHeight="1">
      <c r="I12" s="1"/>
      <c r="J12" s="1"/>
      <c r="K12" s="42"/>
    </row>
    <row r="13" ht="15.75" customHeight="1">
      <c r="I13" s="1"/>
      <c r="J13" s="1"/>
      <c r="K13" s="42"/>
    </row>
    <row r="14" ht="15.75" customHeight="1">
      <c r="I14" s="1"/>
      <c r="J14" s="1"/>
      <c r="K14" s="42"/>
    </row>
    <row r="15" ht="15.75" customHeight="1">
      <c r="I15" s="1"/>
      <c r="J15" s="1"/>
      <c r="K15" s="42"/>
    </row>
    <row r="16" ht="15.75" customHeight="1">
      <c r="I16" s="1"/>
      <c r="J16" s="1"/>
      <c r="K16" s="42"/>
    </row>
    <row r="17" ht="15.75" customHeight="1">
      <c r="I17" s="1"/>
      <c r="J17" s="1"/>
      <c r="K17" s="42"/>
    </row>
    <row r="18" ht="15.75" customHeight="1">
      <c r="I18" s="1"/>
      <c r="J18" s="1"/>
      <c r="K18" s="42"/>
    </row>
    <row r="19" ht="15.75" customHeight="1">
      <c r="I19" s="1"/>
      <c r="J19" s="1"/>
      <c r="K19" s="42"/>
    </row>
    <row r="20" ht="15.75" customHeight="1">
      <c r="I20" s="1"/>
      <c r="J20" s="1"/>
      <c r="K20" s="42"/>
    </row>
    <row r="21" ht="15.75" customHeight="1">
      <c r="I21" s="1"/>
      <c r="J21" s="1"/>
      <c r="K21" s="42"/>
    </row>
    <row r="22" ht="15.75" customHeight="1">
      <c r="I22" s="1"/>
      <c r="J22" s="1"/>
      <c r="K22" s="42"/>
    </row>
    <row r="23" ht="15.75" customHeight="1">
      <c r="I23" s="1"/>
      <c r="J23" s="1"/>
      <c r="K23" s="42"/>
    </row>
    <row r="24" ht="15.75" customHeight="1">
      <c r="I24" s="1"/>
      <c r="J24" s="1"/>
      <c r="K24" s="42"/>
    </row>
    <row r="25" ht="15.75" customHeight="1">
      <c r="I25" s="1"/>
      <c r="J25" s="1"/>
      <c r="K25" s="42"/>
    </row>
    <row r="26" ht="15.75" customHeight="1">
      <c r="I26" s="1"/>
      <c r="J26" s="1"/>
      <c r="K26" s="42"/>
    </row>
    <row r="27" ht="15.75" customHeight="1">
      <c r="I27" s="1"/>
      <c r="J27" s="1"/>
      <c r="K27" s="42"/>
    </row>
    <row r="28" ht="15.75" customHeight="1">
      <c r="I28" s="1"/>
      <c r="J28" s="1"/>
      <c r="K28" s="42"/>
    </row>
    <row r="29" ht="15.75" customHeight="1">
      <c r="I29" s="1"/>
      <c r="J29" s="1"/>
      <c r="K29" s="42"/>
    </row>
    <row r="30" ht="15.75" customHeight="1">
      <c r="I30" s="1"/>
      <c r="J30" s="1"/>
      <c r="K30" s="42"/>
    </row>
    <row r="31" ht="15.75" customHeight="1">
      <c r="I31" s="1"/>
      <c r="J31" s="1"/>
      <c r="K31" s="42"/>
    </row>
    <row r="32" ht="15.75" customHeight="1">
      <c r="I32" s="1"/>
      <c r="J32" s="1"/>
      <c r="K32" s="42"/>
    </row>
    <row r="33" ht="15.75" customHeight="1">
      <c r="I33" s="1"/>
      <c r="J33" s="1"/>
      <c r="K33" s="42"/>
    </row>
    <row r="34" ht="15.75" customHeight="1">
      <c r="I34" s="1"/>
      <c r="J34" s="1"/>
      <c r="K34" s="42"/>
    </row>
    <row r="35" ht="15.75" customHeight="1">
      <c r="I35" s="1"/>
      <c r="J35" s="1"/>
      <c r="K35" s="42"/>
    </row>
    <row r="36" ht="15.75" customHeight="1">
      <c r="I36" s="1"/>
      <c r="J36" s="1"/>
      <c r="K36" s="42"/>
    </row>
    <row r="37" ht="15.75" customHeight="1">
      <c r="I37" s="1"/>
      <c r="J37" s="1"/>
      <c r="K37" s="42"/>
    </row>
    <row r="38" ht="15.75" customHeight="1">
      <c r="I38" s="1"/>
      <c r="J38" s="1"/>
      <c r="K38" s="42"/>
    </row>
    <row r="39" ht="15.75" customHeight="1">
      <c r="I39" s="1"/>
      <c r="J39" s="1"/>
      <c r="K39" s="42"/>
    </row>
    <row r="40" ht="15.75" customHeight="1">
      <c r="I40" s="1"/>
      <c r="J40" s="1"/>
      <c r="K40" s="42"/>
    </row>
    <row r="41" ht="15.75" customHeight="1">
      <c r="I41" s="1"/>
      <c r="J41" s="1"/>
      <c r="K41" s="42"/>
    </row>
    <row r="42" ht="15.75" customHeight="1">
      <c r="I42" s="1"/>
      <c r="J42" s="1"/>
      <c r="K42" s="42"/>
    </row>
    <row r="43" ht="15.75" customHeight="1">
      <c r="I43" s="1"/>
      <c r="J43" s="1"/>
      <c r="K43" s="42"/>
    </row>
    <row r="44" ht="15.75" customHeight="1">
      <c r="I44" s="1"/>
      <c r="J44" s="1"/>
      <c r="K44" s="42"/>
    </row>
    <row r="45" ht="15.75" customHeight="1">
      <c r="I45" s="1"/>
      <c r="J45" s="1"/>
      <c r="K45" s="42"/>
    </row>
    <row r="46" ht="15.75" customHeight="1">
      <c r="I46" s="1"/>
      <c r="J46" s="1"/>
      <c r="K46" s="42"/>
    </row>
    <row r="47" ht="15.75" customHeight="1">
      <c r="I47" s="1"/>
      <c r="J47" s="1"/>
      <c r="K47" s="42"/>
    </row>
    <row r="48" ht="15.75" customHeight="1">
      <c r="I48" s="1"/>
      <c r="J48" s="1"/>
      <c r="K48" s="42"/>
    </row>
    <row r="49" ht="15.75" customHeight="1">
      <c r="I49" s="1"/>
      <c r="J49" s="1"/>
      <c r="K49" s="42"/>
    </row>
    <row r="50" ht="15.75" customHeight="1">
      <c r="I50" s="1"/>
      <c r="J50" s="1"/>
      <c r="K50" s="42"/>
    </row>
    <row r="51" ht="15.75" customHeight="1">
      <c r="I51" s="1"/>
      <c r="J51" s="1"/>
      <c r="K51" s="42"/>
    </row>
    <row r="52" ht="15.75" customHeight="1">
      <c r="I52" s="1"/>
      <c r="J52" s="1"/>
      <c r="K52" s="42"/>
    </row>
    <row r="53" ht="15.75" customHeight="1">
      <c r="I53" s="1"/>
      <c r="J53" s="1"/>
      <c r="K53" s="42"/>
    </row>
    <row r="54" ht="15.75" customHeight="1">
      <c r="I54" s="1"/>
      <c r="J54" s="1"/>
      <c r="K54" s="42"/>
    </row>
    <row r="55" ht="15.75" customHeight="1">
      <c r="I55" s="1"/>
      <c r="J55" s="1"/>
      <c r="K55" s="42"/>
    </row>
    <row r="56" ht="15.75" customHeight="1">
      <c r="I56" s="1"/>
      <c r="J56" s="1"/>
      <c r="K56" s="42"/>
    </row>
    <row r="57" ht="15.75" customHeight="1">
      <c r="I57" s="1"/>
      <c r="J57" s="1"/>
      <c r="K57" s="42"/>
    </row>
    <row r="58" ht="15.75" customHeight="1">
      <c r="I58" s="1"/>
      <c r="J58" s="1"/>
      <c r="K58" s="42"/>
    </row>
    <row r="59" ht="15.75" customHeight="1">
      <c r="I59" s="1"/>
      <c r="J59" s="1"/>
      <c r="K59" s="42"/>
    </row>
    <row r="60" ht="15.75" customHeight="1">
      <c r="I60" s="1"/>
      <c r="J60" s="1"/>
      <c r="K60" s="42"/>
    </row>
    <row r="61" ht="15.75" customHeight="1">
      <c r="I61" s="1"/>
      <c r="J61" s="1"/>
      <c r="K61" s="42"/>
    </row>
    <row r="62" ht="15.75" customHeight="1">
      <c r="I62" s="1"/>
      <c r="J62" s="1"/>
      <c r="K62" s="42"/>
    </row>
    <row r="63" ht="15.75" customHeight="1">
      <c r="I63" s="1"/>
      <c r="J63" s="1"/>
      <c r="K63" s="42"/>
    </row>
    <row r="64" ht="15.75" customHeight="1">
      <c r="I64" s="1"/>
      <c r="J64" s="1"/>
      <c r="K64" s="42"/>
    </row>
    <row r="65" ht="15.75" customHeight="1">
      <c r="I65" s="1"/>
      <c r="J65" s="1"/>
      <c r="K65" s="42"/>
    </row>
    <row r="66" ht="15.75" customHeight="1">
      <c r="I66" s="1"/>
      <c r="J66" s="1"/>
      <c r="K66" s="42"/>
    </row>
    <row r="67" ht="15.75" customHeight="1">
      <c r="I67" s="1"/>
      <c r="J67" s="1"/>
      <c r="K67" s="42"/>
    </row>
    <row r="68" ht="15.75" customHeight="1">
      <c r="I68" s="1"/>
      <c r="J68" s="1"/>
      <c r="K68" s="42"/>
    </row>
    <row r="69" ht="15.75" customHeight="1">
      <c r="I69" s="1"/>
      <c r="J69" s="1"/>
      <c r="K69" s="42"/>
    </row>
    <row r="70" ht="15.75" customHeight="1">
      <c r="I70" s="1"/>
      <c r="J70" s="1"/>
      <c r="K70" s="42"/>
    </row>
    <row r="71" ht="15.75" customHeight="1">
      <c r="I71" s="1"/>
      <c r="J71" s="1"/>
      <c r="K71" s="42"/>
    </row>
    <row r="72" ht="15.75" customHeight="1">
      <c r="I72" s="1"/>
      <c r="J72" s="1"/>
      <c r="K72" s="42"/>
    </row>
    <row r="73" ht="15.75" customHeight="1">
      <c r="I73" s="1"/>
      <c r="J73" s="1"/>
      <c r="K73" s="42"/>
    </row>
    <row r="74" ht="15.75" customHeight="1">
      <c r="I74" s="1"/>
      <c r="J74" s="1"/>
      <c r="K74" s="42"/>
    </row>
    <row r="75" ht="15.75" customHeight="1">
      <c r="I75" s="1"/>
      <c r="J75" s="1"/>
      <c r="K75" s="42"/>
    </row>
    <row r="76" ht="15.75" customHeight="1">
      <c r="I76" s="1"/>
      <c r="J76" s="1"/>
      <c r="K76" s="42"/>
    </row>
    <row r="77" ht="15.75" customHeight="1">
      <c r="I77" s="1"/>
      <c r="J77" s="1"/>
      <c r="K77" s="42"/>
    </row>
    <row r="78" ht="15.75" customHeight="1">
      <c r="I78" s="1"/>
      <c r="J78" s="1"/>
      <c r="K78" s="42"/>
    </row>
    <row r="79" ht="15.75" customHeight="1">
      <c r="I79" s="1"/>
      <c r="J79" s="1"/>
      <c r="K79" s="42"/>
    </row>
    <row r="80" ht="15.75" customHeight="1">
      <c r="I80" s="1"/>
      <c r="J80" s="1"/>
      <c r="K80" s="42"/>
    </row>
    <row r="81" ht="15.75" customHeight="1">
      <c r="I81" s="1"/>
      <c r="J81" s="1"/>
      <c r="K81" s="42"/>
    </row>
    <row r="82" ht="15.75" customHeight="1">
      <c r="I82" s="1"/>
      <c r="J82" s="1"/>
      <c r="K82" s="42"/>
    </row>
    <row r="83" ht="15.75" customHeight="1">
      <c r="I83" s="1"/>
      <c r="J83" s="1"/>
      <c r="K83" s="42"/>
    </row>
    <row r="84" ht="15.75" customHeight="1">
      <c r="I84" s="1"/>
      <c r="J84" s="1"/>
      <c r="K84" s="42"/>
    </row>
    <row r="85" ht="15.75" customHeight="1">
      <c r="I85" s="1"/>
      <c r="J85" s="1"/>
      <c r="K85" s="42"/>
    </row>
    <row r="86" ht="15.75" customHeight="1">
      <c r="I86" s="1"/>
      <c r="J86" s="1"/>
      <c r="K86" s="42"/>
    </row>
    <row r="87" ht="15.75" customHeight="1">
      <c r="I87" s="1"/>
      <c r="J87" s="1"/>
      <c r="K87" s="42"/>
    </row>
    <row r="88" ht="15.75" customHeight="1">
      <c r="I88" s="1"/>
      <c r="J88" s="1"/>
      <c r="K88" s="42"/>
    </row>
    <row r="89" ht="15.75" customHeight="1">
      <c r="I89" s="1"/>
      <c r="J89" s="1"/>
      <c r="K89" s="42"/>
    </row>
    <row r="90" ht="15.75" customHeight="1">
      <c r="I90" s="1"/>
      <c r="J90" s="1"/>
      <c r="K90" s="42"/>
    </row>
    <row r="91" ht="15.75" customHeight="1">
      <c r="I91" s="1"/>
      <c r="J91" s="1"/>
      <c r="K91" s="42"/>
    </row>
    <row r="92" ht="15.75" customHeight="1">
      <c r="I92" s="1"/>
      <c r="J92" s="1"/>
      <c r="K92" s="42"/>
    </row>
    <row r="93" ht="15.75" customHeight="1">
      <c r="I93" s="1"/>
      <c r="J93" s="1"/>
      <c r="K93" s="42"/>
    </row>
    <row r="94" ht="15.75" customHeight="1">
      <c r="I94" s="1"/>
      <c r="J94" s="1"/>
      <c r="K94" s="42"/>
    </row>
    <row r="95" ht="15.75" customHeight="1">
      <c r="I95" s="1"/>
      <c r="J95" s="1"/>
      <c r="K95" s="42"/>
    </row>
    <row r="96" ht="15.75" customHeight="1">
      <c r="I96" s="1"/>
      <c r="J96" s="1"/>
      <c r="K96" s="42"/>
    </row>
    <row r="97" ht="15.75" customHeight="1">
      <c r="I97" s="1"/>
      <c r="J97" s="1"/>
      <c r="K97" s="42"/>
    </row>
    <row r="98" ht="15.75" customHeight="1">
      <c r="I98" s="1"/>
      <c r="J98" s="1"/>
      <c r="K98" s="42"/>
    </row>
    <row r="99" ht="15.75" customHeight="1">
      <c r="I99" s="1"/>
      <c r="J99" s="1"/>
      <c r="K99" s="42"/>
    </row>
    <row r="100" ht="15.75" customHeight="1">
      <c r="I100" s="1"/>
      <c r="J100" s="1"/>
      <c r="K100" s="42"/>
    </row>
    <row r="101" ht="15.75" customHeight="1">
      <c r="I101" s="1"/>
      <c r="J101" s="1"/>
      <c r="K101" s="42"/>
    </row>
    <row r="102" ht="15.75" customHeight="1">
      <c r="I102" s="1"/>
      <c r="J102" s="1"/>
      <c r="K102" s="42"/>
    </row>
    <row r="103" ht="15.75" customHeight="1">
      <c r="I103" s="1"/>
      <c r="J103" s="1"/>
      <c r="K103" s="42"/>
    </row>
    <row r="104" ht="15.75" customHeight="1">
      <c r="I104" s="1"/>
      <c r="J104" s="1"/>
      <c r="K104" s="42"/>
    </row>
    <row r="105" ht="15.75" customHeight="1">
      <c r="I105" s="1"/>
      <c r="J105" s="1"/>
      <c r="K105" s="42"/>
    </row>
    <row r="106" ht="15.75" customHeight="1">
      <c r="I106" s="1"/>
      <c r="J106" s="1"/>
      <c r="K106" s="42"/>
    </row>
    <row r="107" ht="15.75" customHeight="1">
      <c r="I107" s="1"/>
      <c r="J107" s="1"/>
      <c r="K107" s="42"/>
    </row>
    <row r="108" ht="15.75" customHeight="1">
      <c r="I108" s="1"/>
      <c r="J108" s="1"/>
      <c r="K108" s="42"/>
    </row>
    <row r="109" ht="15.75" customHeight="1">
      <c r="I109" s="1"/>
      <c r="J109" s="1"/>
      <c r="K109" s="42"/>
    </row>
    <row r="110" ht="15.75" customHeight="1">
      <c r="I110" s="1"/>
      <c r="J110" s="1"/>
      <c r="K110" s="42"/>
    </row>
    <row r="111" ht="15.75" customHeight="1">
      <c r="I111" s="1"/>
      <c r="J111" s="1"/>
      <c r="K111" s="42"/>
    </row>
    <row r="112" ht="15.75" customHeight="1">
      <c r="I112" s="1"/>
      <c r="J112" s="1"/>
      <c r="K112" s="42"/>
    </row>
    <row r="113" ht="15.75" customHeight="1">
      <c r="I113" s="1"/>
      <c r="J113" s="1"/>
      <c r="K113" s="42"/>
    </row>
    <row r="114" ht="15.75" customHeight="1">
      <c r="I114" s="1"/>
      <c r="J114" s="1"/>
      <c r="K114" s="42"/>
    </row>
    <row r="115" ht="15.75" customHeight="1">
      <c r="I115" s="1"/>
      <c r="J115" s="1"/>
      <c r="K115" s="42"/>
    </row>
    <row r="116" ht="15.75" customHeight="1">
      <c r="I116" s="1"/>
      <c r="J116" s="1"/>
      <c r="K116" s="42"/>
    </row>
    <row r="117" ht="15.75" customHeight="1">
      <c r="I117" s="1"/>
      <c r="J117" s="1"/>
      <c r="K117" s="42"/>
    </row>
    <row r="118" ht="15.75" customHeight="1">
      <c r="I118" s="1"/>
      <c r="J118" s="1"/>
      <c r="K118" s="42"/>
    </row>
    <row r="119" ht="15.75" customHeight="1">
      <c r="I119" s="1"/>
      <c r="J119" s="1"/>
      <c r="K119" s="42"/>
    </row>
    <row r="120" ht="15.75" customHeight="1">
      <c r="I120" s="1"/>
      <c r="J120" s="1"/>
      <c r="K120" s="42"/>
    </row>
    <row r="121" ht="15.75" customHeight="1">
      <c r="I121" s="1"/>
      <c r="J121" s="1"/>
      <c r="K121" s="42"/>
    </row>
    <row r="122" ht="15.75" customHeight="1">
      <c r="I122" s="1"/>
      <c r="J122" s="1"/>
      <c r="K122" s="42"/>
    </row>
    <row r="123" ht="15.75" customHeight="1">
      <c r="I123" s="1"/>
      <c r="J123" s="1"/>
      <c r="K123" s="42"/>
    </row>
    <row r="124" ht="15.75" customHeight="1">
      <c r="I124" s="1"/>
      <c r="J124" s="1"/>
      <c r="K124" s="42"/>
    </row>
    <row r="125" ht="15.75" customHeight="1">
      <c r="I125" s="1"/>
      <c r="J125" s="1"/>
      <c r="K125" s="42"/>
    </row>
    <row r="126" ht="15.75" customHeight="1">
      <c r="I126" s="1"/>
      <c r="J126" s="1"/>
      <c r="K126" s="42"/>
    </row>
    <row r="127" ht="15.75" customHeight="1">
      <c r="I127" s="1"/>
      <c r="J127" s="1"/>
      <c r="K127" s="42"/>
    </row>
    <row r="128" ht="15.75" customHeight="1">
      <c r="I128" s="1"/>
      <c r="J128" s="1"/>
      <c r="K128" s="42"/>
    </row>
    <row r="129" ht="15.75" customHeight="1">
      <c r="I129" s="1"/>
      <c r="J129" s="1"/>
      <c r="K129" s="42"/>
    </row>
    <row r="130" ht="15.75" customHeight="1">
      <c r="I130" s="1"/>
      <c r="J130" s="1"/>
      <c r="K130" s="42"/>
    </row>
    <row r="131" ht="15.75" customHeight="1">
      <c r="I131" s="1"/>
      <c r="J131" s="1"/>
      <c r="K131" s="42"/>
    </row>
    <row r="132" ht="15.75" customHeight="1">
      <c r="I132" s="1"/>
      <c r="J132" s="1"/>
      <c r="K132" s="42"/>
    </row>
    <row r="133" ht="15.75" customHeight="1">
      <c r="I133" s="1"/>
      <c r="J133" s="1"/>
      <c r="K133" s="42"/>
    </row>
    <row r="134" ht="15.75" customHeight="1">
      <c r="I134" s="1"/>
      <c r="J134" s="1"/>
      <c r="K134" s="42"/>
    </row>
    <row r="135" ht="15.75" customHeight="1">
      <c r="I135" s="1"/>
      <c r="J135" s="1"/>
      <c r="K135" s="42"/>
    </row>
    <row r="136" ht="15.75" customHeight="1">
      <c r="I136" s="1"/>
      <c r="J136" s="1"/>
      <c r="K136" s="42"/>
    </row>
    <row r="137" ht="15.75" customHeight="1">
      <c r="I137" s="1"/>
      <c r="J137" s="1"/>
      <c r="K137" s="42"/>
    </row>
    <row r="138" ht="15.75" customHeight="1">
      <c r="I138" s="1"/>
      <c r="J138" s="1"/>
      <c r="K138" s="42"/>
    </row>
    <row r="139" ht="15.75" customHeight="1">
      <c r="I139" s="1"/>
      <c r="J139" s="1"/>
      <c r="K139" s="42"/>
    </row>
    <row r="140" ht="15.75" customHeight="1">
      <c r="I140" s="1"/>
      <c r="J140" s="1"/>
      <c r="K140" s="42"/>
    </row>
    <row r="141" ht="15.75" customHeight="1">
      <c r="I141" s="1"/>
      <c r="J141" s="1"/>
      <c r="K141" s="42"/>
    </row>
    <row r="142" ht="15.75" customHeight="1">
      <c r="I142" s="1"/>
      <c r="J142" s="1"/>
      <c r="K142" s="42"/>
    </row>
    <row r="143" ht="15.75" customHeight="1">
      <c r="I143" s="1"/>
      <c r="J143" s="1"/>
      <c r="K143" s="42"/>
    </row>
    <row r="144" ht="15.75" customHeight="1">
      <c r="I144" s="1"/>
      <c r="J144" s="1"/>
      <c r="K144" s="42"/>
    </row>
    <row r="145" ht="15.75" customHeight="1">
      <c r="I145" s="1"/>
      <c r="J145" s="1"/>
      <c r="K145" s="42"/>
    </row>
    <row r="146" ht="15.75" customHeight="1">
      <c r="I146" s="1"/>
      <c r="J146" s="1"/>
      <c r="K146" s="42"/>
    </row>
    <row r="147" ht="15.75" customHeight="1">
      <c r="I147" s="1"/>
      <c r="J147" s="1"/>
      <c r="K147" s="42"/>
    </row>
    <row r="148" ht="15.75" customHeight="1">
      <c r="I148" s="1"/>
      <c r="J148" s="1"/>
      <c r="K148" s="42"/>
    </row>
    <row r="149" ht="15.75" customHeight="1">
      <c r="I149" s="1"/>
      <c r="J149" s="1"/>
      <c r="K149" s="42"/>
    </row>
    <row r="150" ht="15.75" customHeight="1">
      <c r="I150" s="1"/>
      <c r="J150" s="1"/>
      <c r="K150" s="42"/>
    </row>
    <row r="151" ht="15.75" customHeight="1">
      <c r="I151" s="1"/>
      <c r="J151" s="1"/>
      <c r="K151" s="42"/>
    </row>
    <row r="152" ht="15.75" customHeight="1">
      <c r="I152" s="1"/>
      <c r="J152" s="1"/>
      <c r="K152" s="42"/>
    </row>
    <row r="153" ht="15.75" customHeight="1">
      <c r="I153" s="1"/>
      <c r="J153" s="1"/>
      <c r="K153" s="42"/>
    </row>
    <row r="154" ht="15.75" customHeight="1">
      <c r="I154" s="1"/>
      <c r="J154" s="1"/>
      <c r="K154" s="42"/>
    </row>
    <row r="155" ht="15.75" customHeight="1">
      <c r="I155" s="1"/>
      <c r="J155" s="1"/>
      <c r="K155" s="42"/>
    </row>
    <row r="156" ht="15.75" customHeight="1">
      <c r="I156" s="1"/>
      <c r="J156" s="1"/>
      <c r="K156" s="42"/>
    </row>
    <row r="157" ht="15.75" customHeight="1">
      <c r="I157" s="1"/>
      <c r="J157" s="1"/>
      <c r="K157" s="42"/>
    </row>
    <row r="158" ht="15.75" customHeight="1">
      <c r="I158" s="1"/>
      <c r="J158" s="1"/>
      <c r="K158" s="42"/>
    </row>
    <row r="159" ht="15.75" customHeight="1">
      <c r="I159" s="1"/>
      <c r="J159" s="1"/>
      <c r="K159" s="42"/>
    </row>
    <row r="160" ht="15.75" customHeight="1">
      <c r="I160" s="1"/>
      <c r="J160" s="1"/>
      <c r="K160" s="42"/>
    </row>
    <row r="161" ht="15.75" customHeight="1">
      <c r="I161" s="1"/>
      <c r="J161" s="1"/>
      <c r="K161" s="42"/>
    </row>
    <row r="162" ht="15.75" customHeight="1">
      <c r="I162" s="1"/>
      <c r="J162" s="1"/>
      <c r="K162" s="42"/>
    </row>
    <row r="163" ht="15.75" customHeight="1">
      <c r="I163" s="1"/>
      <c r="J163" s="1"/>
      <c r="K163" s="42"/>
    </row>
    <row r="164" ht="15.75" customHeight="1">
      <c r="I164" s="1"/>
      <c r="J164" s="1"/>
      <c r="K164" s="42"/>
    </row>
    <row r="165" ht="15.75" customHeight="1">
      <c r="I165" s="1"/>
      <c r="J165" s="1"/>
      <c r="K165" s="42"/>
    </row>
    <row r="166" ht="15.75" customHeight="1">
      <c r="I166" s="1"/>
      <c r="J166" s="1"/>
      <c r="K166" s="42"/>
    </row>
    <row r="167" ht="15.75" customHeight="1">
      <c r="I167" s="1"/>
      <c r="J167" s="1"/>
      <c r="K167" s="42"/>
    </row>
    <row r="168" ht="15.75" customHeight="1">
      <c r="I168" s="1"/>
      <c r="J168" s="1"/>
      <c r="K168" s="42"/>
    </row>
    <row r="169" ht="15.75" customHeight="1">
      <c r="I169" s="1"/>
      <c r="J169" s="1"/>
      <c r="K169" s="42"/>
    </row>
    <row r="170" ht="15.75" customHeight="1">
      <c r="I170" s="1"/>
      <c r="J170" s="1"/>
      <c r="K170" s="42"/>
    </row>
    <row r="171" ht="15.75" customHeight="1">
      <c r="I171" s="1"/>
      <c r="J171" s="1"/>
      <c r="K171" s="42"/>
    </row>
    <row r="172" ht="15.75" customHeight="1">
      <c r="I172" s="1"/>
      <c r="J172" s="1"/>
      <c r="K172" s="42"/>
    </row>
    <row r="173" ht="15.75" customHeight="1">
      <c r="I173" s="1"/>
      <c r="J173" s="1"/>
      <c r="K173" s="42"/>
    </row>
    <row r="174" ht="15.75" customHeight="1">
      <c r="I174" s="1"/>
      <c r="J174" s="1"/>
      <c r="K174" s="42"/>
    </row>
    <row r="175" ht="15.75" customHeight="1">
      <c r="I175" s="1"/>
      <c r="J175" s="1"/>
      <c r="K175" s="42"/>
    </row>
    <row r="176" ht="15.75" customHeight="1">
      <c r="I176" s="1"/>
      <c r="J176" s="1"/>
      <c r="K176" s="42"/>
    </row>
    <row r="177" ht="15.75" customHeight="1">
      <c r="I177" s="1"/>
      <c r="J177" s="1"/>
      <c r="K177" s="42"/>
    </row>
    <row r="178" ht="15.75" customHeight="1">
      <c r="I178" s="1"/>
      <c r="J178" s="1"/>
      <c r="K178" s="42"/>
    </row>
    <row r="179" ht="15.75" customHeight="1">
      <c r="I179" s="1"/>
      <c r="J179" s="1"/>
      <c r="K179" s="42"/>
    </row>
    <row r="180" ht="15.75" customHeight="1">
      <c r="I180" s="1"/>
      <c r="J180" s="1"/>
      <c r="K180" s="42"/>
    </row>
    <row r="181" ht="15.75" customHeight="1">
      <c r="I181" s="1"/>
      <c r="J181" s="1"/>
      <c r="K181" s="42"/>
    </row>
    <row r="182" ht="15.75" customHeight="1">
      <c r="I182" s="1"/>
      <c r="J182" s="1"/>
      <c r="K182" s="42"/>
    </row>
    <row r="183" ht="15.75" customHeight="1">
      <c r="I183" s="1"/>
      <c r="J183" s="1"/>
      <c r="K183" s="42"/>
    </row>
    <row r="184" ht="15.75" customHeight="1">
      <c r="I184" s="1"/>
      <c r="J184" s="1"/>
      <c r="K184" s="42"/>
    </row>
    <row r="185" ht="15.75" customHeight="1">
      <c r="I185" s="1"/>
      <c r="J185" s="1"/>
      <c r="K185" s="42"/>
    </row>
    <row r="186" ht="15.75" customHeight="1">
      <c r="I186" s="1"/>
      <c r="J186" s="1"/>
      <c r="K186" s="42"/>
    </row>
    <row r="187" ht="15.75" customHeight="1">
      <c r="I187" s="1"/>
      <c r="J187" s="1"/>
      <c r="K187" s="42"/>
    </row>
    <row r="188" ht="15.75" customHeight="1">
      <c r="I188" s="1"/>
      <c r="J188" s="1"/>
      <c r="K188" s="42"/>
    </row>
    <row r="189" ht="15.75" customHeight="1">
      <c r="I189" s="1"/>
      <c r="J189" s="1"/>
      <c r="K189" s="42"/>
    </row>
    <row r="190" ht="15.75" customHeight="1">
      <c r="I190" s="1"/>
      <c r="J190" s="1"/>
      <c r="K190" s="42"/>
    </row>
    <row r="191" ht="15.75" customHeight="1">
      <c r="I191" s="1"/>
      <c r="J191" s="1"/>
      <c r="K191" s="42"/>
    </row>
    <row r="192" ht="15.75" customHeight="1">
      <c r="I192" s="1"/>
      <c r="J192" s="1"/>
      <c r="K192" s="42"/>
    </row>
    <row r="193" ht="15.75" customHeight="1">
      <c r="I193" s="1"/>
      <c r="J193" s="1"/>
      <c r="K193" s="42"/>
    </row>
    <row r="194" ht="15.75" customHeight="1">
      <c r="I194" s="1"/>
      <c r="J194" s="1"/>
      <c r="K194" s="42"/>
    </row>
    <row r="195" ht="15.75" customHeight="1">
      <c r="I195" s="1"/>
      <c r="J195" s="1"/>
      <c r="K195" s="42"/>
    </row>
    <row r="196" ht="15.75" customHeight="1">
      <c r="I196" s="1"/>
      <c r="J196" s="1"/>
      <c r="K196" s="42"/>
    </row>
    <row r="197" ht="15.75" customHeight="1">
      <c r="I197" s="1"/>
      <c r="J197" s="1"/>
      <c r="K197" s="42"/>
    </row>
    <row r="198" ht="15.75" customHeight="1">
      <c r="I198" s="1"/>
      <c r="J198" s="1"/>
      <c r="K198" s="42"/>
    </row>
    <row r="199" ht="15.75" customHeight="1">
      <c r="I199" s="1"/>
      <c r="J199" s="1"/>
      <c r="K199" s="42"/>
    </row>
    <row r="200" ht="15.75" customHeight="1">
      <c r="I200" s="1"/>
      <c r="J200" s="1"/>
      <c r="K200" s="42"/>
    </row>
    <row r="201" ht="15.75" customHeight="1">
      <c r="I201" s="1"/>
      <c r="J201" s="1"/>
      <c r="K201" s="42"/>
    </row>
    <row r="202" ht="15.75" customHeight="1">
      <c r="I202" s="1"/>
      <c r="J202" s="1"/>
      <c r="K202" s="42"/>
    </row>
    <row r="203" ht="15.75" customHeight="1">
      <c r="I203" s="1"/>
      <c r="J203" s="1"/>
      <c r="K203" s="42"/>
    </row>
    <row r="204" ht="15.75" customHeight="1">
      <c r="I204" s="1"/>
      <c r="J204" s="1"/>
      <c r="K204" s="42"/>
    </row>
    <row r="205" ht="15.75" customHeight="1">
      <c r="I205" s="1"/>
      <c r="J205" s="1"/>
      <c r="K205" s="42"/>
    </row>
    <row r="206" ht="15.75" customHeight="1">
      <c r="I206" s="1"/>
      <c r="J206" s="1"/>
      <c r="K206" s="42"/>
    </row>
    <row r="207" ht="15.75" customHeight="1">
      <c r="I207" s="1"/>
      <c r="J207" s="1"/>
      <c r="K207" s="42"/>
    </row>
    <row r="208" ht="15.75" customHeight="1">
      <c r="I208" s="1"/>
      <c r="J208" s="1"/>
      <c r="K208" s="42"/>
    </row>
    <row r="209" ht="15.75" customHeight="1">
      <c r="I209" s="1"/>
      <c r="J209" s="1"/>
      <c r="K209" s="42"/>
    </row>
    <row r="210" ht="15.75" customHeight="1">
      <c r="I210" s="1"/>
      <c r="J210" s="1"/>
      <c r="K210" s="42"/>
    </row>
    <row r="211" ht="15.75" customHeight="1">
      <c r="I211" s="1"/>
      <c r="J211" s="1"/>
      <c r="K211" s="42"/>
    </row>
    <row r="212" ht="15.75" customHeight="1">
      <c r="I212" s="1"/>
      <c r="J212" s="1"/>
      <c r="K212" s="42"/>
    </row>
    <row r="213" ht="15.75" customHeight="1">
      <c r="I213" s="1"/>
      <c r="J213" s="1"/>
      <c r="K213" s="42"/>
    </row>
    <row r="214" ht="15.75" customHeight="1">
      <c r="I214" s="1"/>
      <c r="J214" s="1"/>
      <c r="K214" s="42"/>
    </row>
    <row r="215" ht="15.75" customHeight="1">
      <c r="I215" s="1"/>
      <c r="J215" s="1"/>
      <c r="K215" s="42"/>
    </row>
    <row r="216" ht="15.75" customHeight="1">
      <c r="I216" s="1"/>
      <c r="J216" s="1"/>
      <c r="K216" s="42"/>
    </row>
    <row r="217" ht="15.75" customHeight="1">
      <c r="I217" s="1"/>
      <c r="J217" s="1"/>
      <c r="K217" s="42"/>
    </row>
    <row r="218" ht="15.75" customHeight="1">
      <c r="I218" s="1"/>
      <c r="J218" s="1"/>
      <c r="K218" s="42"/>
    </row>
    <row r="219" ht="15.75" customHeight="1">
      <c r="I219" s="1"/>
      <c r="J219" s="1"/>
      <c r="K219" s="42"/>
    </row>
    <row r="220" ht="15.75" customHeight="1">
      <c r="I220" s="1"/>
      <c r="J220" s="1"/>
      <c r="K220" s="4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4.43" defaultRowHeight="15.0"/>
  <cols>
    <col customWidth="1" min="1" max="1" width="21.14"/>
    <col customWidth="1" min="2" max="2" width="21.57"/>
    <col customWidth="1" min="3" max="3" width="22.43"/>
    <col customWidth="1" min="4" max="4" width="22.86"/>
    <col customWidth="1" min="5" max="5" width="17.43"/>
    <col customWidth="1" min="6" max="9" width="27.43"/>
    <col customWidth="1" min="10" max="10" width="24.57"/>
    <col customWidth="1" min="11" max="14" width="17.86"/>
    <col customWidth="1" min="15" max="15" width="58.14"/>
    <col customWidth="1" min="17" max="17" width="28.0"/>
  </cols>
  <sheetData>
    <row r="1" ht="15.75" customHeight="1">
      <c r="A1" s="9" t="s">
        <v>187</v>
      </c>
      <c r="B1" s="10"/>
      <c r="C1" s="11"/>
      <c r="D1" s="10"/>
      <c r="E1" s="11"/>
      <c r="F1" s="11"/>
      <c r="G1" s="11"/>
      <c r="H1" s="11"/>
      <c r="I1" s="11"/>
      <c r="J1" s="11"/>
      <c r="K1" s="11"/>
      <c r="L1" s="11"/>
      <c r="M1" s="11"/>
      <c r="N1" s="11"/>
      <c r="O1" s="13"/>
    </row>
    <row r="2" ht="15.75" customHeight="1">
      <c r="A2" s="114" t="s">
        <v>188</v>
      </c>
      <c r="L2" s="12" t="s">
        <v>6</v>
      </c>
      <c r="O2" s="42"/>
    </row>
    <row r="3" ht="15.75" customHeight="1">
      <c r="A3" s="51" t="s">
        <v>7</v>
      </c>
      <c r="B3" s="15" t="s">
        <v>8</v>
      </c>
      <c r="C3" s="14" t="s">
        <v>82</v>
      </c>
      <c r="D3" s="16" t="s">
        <v>10</v>
      </c>
      <c r="E3" s="14" t="s">
        <v>11</v>
      </c>
      <c r="F3" s="14" t="s">
        <v>12</v>
      </c>
      <c r="G3" s="14" t="s">
        <v>13</v>
      </c>
      <c r="H3" s="14" t="s">
        <v>83</v>
      </c>
      <c r="I3" s="14" t="s">
        <v>15</v>
      </c>
      <c r="J3" s="14" t="s">
        <v>16</v>
      </c>
      <c r="K3" s="14" t="s">
        <v>17</v>
      </c>
      <c r="L3" s="17" t="s">
        <v>18</v>
      </c>
      <c r="M3" s="17" t="s">
        <v>19</v>
      </c>
      <c r="N3" s="17" t="s">
        <v>20</v>
      </c>
      <c r="O3" s="14" t="s">
        <v>21</v>
      </c>
      <c r="Q3" s="18" t="s">
        <v>22</v>
      </c>
      <c r="R3" s="19">
        <f>SUM(I4:I1000)</f>
        <v>3</v>
      </c>
    </row>
    <row r="4" ht="15.75" customHeight="1">
      <c r="A4" s="20" t="s">
        <v>189</v>
      </c>
      <c r="B4" s="1" t="s">
        <v>190</v>
      </c>
      <c r="C4" s="1" t="s">
        <v>191</v>
      </c>
      <c r="D4" s="1" t="s">
        <v>192</v>
      </c>
      <c r="E4" s="1" t="s">
        <v>192</v>
      </c>
      <c r="F4" s="1"/>
      <c r="G4" s="1"/>
      <c r="H4" s="1"/>
      <c r="I4" s="1" t="s">
        <v>193</v>
      </c>
      <c r="J4" s="22">
        <v>7.17</v>
      </c>
      <c r="K4" s="30" t="str">
        <f>HYPERLINK("https://www.amazon.com/Loctite-1919324-0-85-Fluid-Syringe-1405604/dp/B00KH62K50/ref=sr_1_1?hvadid=77790515638846&amp;hvbmt=be&amp;hvdev=c&amp;hvqmt=e&amp;keywords=locktite+marine+epoxy&amp;qid=1554759385&amp;s=gateway&amp;sr=8-1","Amazon")</f>
        <v>Amazon</v>
      </c>
      <c r="L4" s="4">
        <v>33.0</v>
      </c>
      <c r="M4" s="4">
        <v>33.0</v>
      </c>
      <c r="N4" s="30" t="str">
        <f>HYPERLINK("https://www.amazon.com/Loctite-1919324-0-85-Fluid-Syringe-1405604/dp/B00KH62K50/ref=sr_1_1?hvadid=77790515638846&amp;hvbmt=be&amp;hvdev=c&amp;hvqmt=e&amp;keywords=locktite+marine+epoxy&amp;qid=1554759385&amp;s=gateway&amp;sr=8-1","Amazon")</f>
        <v>Amazon</v>
      </c>
      <c r="O4" s="42"/>
    </row>
    <row r="5" ht="15.75" customHeight="1">
      <c r="A5" s="20" t="s">
        <v>189</v>
      </c>
      <c r="B5" s="29" t="s">
        <v>194</v>
      </c>
      <c r="C5" s="1" t="s">
        <v>195</v>
      </c>
      <c r="D5" s="115" t="s">
        <v>192</v>
      </c>
      <c r="E5" s="115">
        <v>92003.0</v>
      </c>
      <c r="F5" s="1"/>
      <c r="G5" s="1"/>
      <c r="H5" s="1"/>
      <c r="I5" s="1" t="s">
        <v>196</v>
      </c>
      <c r="J5" s="22">
        <v>9.79</v>
      </c>
      <c r="K5" s="30" t="str">
        <f>HYPERLINK("https://www.amazon.com/Super-Lube-92003-Lubricating-Translucent/dp/B0081JE0OO/ref=sr_1_1?qid=1555628797&amp;s=gateway&amp;sr=8-1&amp;srs=3044028011","Amazon")</f>
        <v>Amazon</v>
      </c>
      <c r="L5" s="4">
        <v>0.0</v>
      </c>
      <c r="M5" s="1"/>
      <c r="N5" s="1"/>
      <c r="O5" s="31" t="s">
        <v>197</v>
      </c>
    </row>
    <row r="6" ht="15.75" customHeight="1">
      <c r="A6" s="20" t="s">
        <v>189</v>
      </c>
      <c r="B6" s="1" t="s">
        <v>198</v>
      </c>
      <c r="C6" s="1" t="s">
        <v>199</v>
      </c>
      <c r="D6" s="1" t="s">
        <v>192</v>
      </c>
      <c r="E6" s="1">
        <v>31133.0</v>
      </c>
      <c r="F6" s="1">
        <f>16/40</f>
        <v>0.4</v>
      </c>
      <c r="G6" s="116">
        <f>J6/16</f>
        <v>1.026875</v>
      </c>
      <c r="H6" s="116">
        <f t="shared" ref="H6:H7" si="1">G6*F6</f>
        <v>0.41075</v>
      </c>
      <c r="I6" s="1" t="s">
        <v>200</v>
      </c>
      <c r="J6" s="22">
        <v>16.43</v>
      </c>
      <c r="K6" s="30" t="str">
        <f>HYPERLINK("https://www.amazon.com/Oatey-31133-Weather-Cement-32-Ounce/dp/B000BVS08C?th=1","Amazon")</f>
        <v>Amazon</v>
      </c>
      <c r="L6" s="4">
        <v>1.0</v>
      </c>
      <c r="M6" s="4">
        <v>1.0</v>
      </c>
      <c r="N6" s="108" t="s">
        <v>201</v>
      </c>
      <c r="O6" s="108" t="s">
        <v>202</v>
      </c>
    </row>
    <row r="7" ht="15.75" customHeight="1">
      <c r="A7" s="20" t="s">
        <v>189</v>
      </c>
      <c r="B7" s="1" t="s">
        <v>203</v>
      </c>
      <c r="C7" s="1" t="s">
        <v>204</v>
      </c>
      <c r="D7" s="1" t="s">
        <v>205</v>
      </c>
      <c r="E7" s="1" t="s">
        <v>192</v>
      </c>
      <c r="F7" s="1">
        <f>8/40</f>
        <v>0.2</v>
      </c>
      <c r="G7" s="116">
        <f>J7/8</f>
        <v>0.75875</v>
      </c>
      <c r="H7" s="116">
        <f t="shared" si="1"/>
        <v>0.15175</v>
      </c>
      <c r="I7" s="1" t="s">
        <v>206</v>
      </c>
      <c r="J7" s="22">
        <v>6.07</v>
      </c>
      <c r="K7" s="30" t="str">
        <f>HYPERLINK("https://www.mcmaster.com/18815k51","McMasterCarr")</f>
        <v>McMasterCarr</v>
      </c>
      <c r="L7" s="4">
        <v>1.0</v>
      </c>
      <c r="M7" s="4">
        <v>1.0</v>
      </c>
      <c r="N7" s="108" t="s">
        <v>207</v>
      </c>
      <c r="O7" s="108" t="s">
        <v>207</v>
      </c>
    </row>
    <row r="8" ht="15.75" customHeight="1">
      <c r="A8" s="117" t="s">
        <v>86</v>
      </c>
      <c r="B8" s="118" t="s">
        <v>208</v>
      </c>
      <c r="C8" s="118" t="s">
        <v>209</v>
      </c>
      <c r="D8" s="119" t="s">
        <v>210</v>
      </c>
      <c r="E8" s="119" t="s">
        <v>211</v>
      </c>
      <c r="F8" s="120"/>
      <c r="G8" s="120"/>
      <c r="H8" s="120"/>
      <c r="I8" s="120">
        <v>1.0</v>
      </c>
      <c r="J8" s="121">
        <v>16.95</v>
      </c>
      <c r="K8" s="122" t="str">
        <f>HYPERLINK("https://www.digikey.com/product-detail/en/chip-quik-inc/TS391SNL/TS391SNL-ND/7802215","Digikey")</f>
        <v>Digikey</v>
      </c>
      <c r="L8" s="123">
        <v>0.0</v>
      </c>
      <c r="M8" s="124"/>
      <c r="N8" s="124"/>
      <c r="O8" s="125" t="s">
        <v>212</v>
      </c>
    </row>
    <row r="9" ht="15.75" customHeight="1">
      <c r="A9" s="126" t="s">
        <v>213</v>
      </c>
      <c r="B9" s="127" t="s">
        <v>214</v>
      </c>
      <c r="C9" s="127" t="s">
        <v>215</v>
      </c>
      <c r="D9" s="127" t="s">
        <v>216</v>
      </c>
      <c r="E9" s="127"/>
      <c r="F9" s="127"/>
      <c r="G9" s="127"/>
      <c r="H9" s="127"/>
      <c r="I9" s="127">
        <v>1.0</v>
      </c>
      <c r="J9" s="128">
        <v>39.49</v>
      </c>
      <c r="K9" s="129" t="str">
        <f>HYPERLINK("https://www.mcmaster.com/7659a41","McMaster-Carr")</f>
        <v>McMaster-Carr</v>
      </c>
      <c r="L9" s="130" t="s">
        <v>217</v>
      </c>
      <c r="M9" s="130" t="s">
        <v>218</v>
      </c>
      <c r="N9" s="30" t="str">
        <f>HYPERLINK("https://www.amazon.com/Loctite-1919324-0-85-Fluid-Syringe-1405604/dp/B00KH62K50/ref=sr_1_1?hvadid=77790515638846&amp;hvbmt=be&amp;hvdev=c&amp;hvqmt=e&amp;keywords=locktite+marine+epoxy&amp;qid=1554759385&amp;s=gateway&amp;sr=8-1","Amazon")</f>
        <v>Amazon</v>
      </c>
      <c r="O9" s="131" t="s">
        <v>219</v>
      </c>
    </row>
    <row r="10" ht="15.75" customHeight="1">
      <c r="A10" s="1" t="s">
        <v>220</v>
      </c>
      <c r="B10" s="1" t="s">
        <v>221</v>
      </c>
      <c r="C10" s="4" t="s">
        <v>222</v>
      </c>
      <c r="F10" s="4">
        <v>4.0</v>
      </c>
      <c r="G10" s="116">
        <f>J10/120</f>
        <v>0.06241666667</v>
      </c>
      <c r="H10" s="116">
        <f t="shared" ref="H10:H11" si="2">G10*F10</f>
        <v>0.2496666667</v>
      </c>
      <c r="I10" s="1" t="s">
        <v>223</v>
      </c>
      <c r="J10" s="21">
        <v>7.49</v>
      </c>
      <c r="K10" s="63" t="s">
        <v>224</v>
      </c>
      <c r="L10" s="4">
        <v>1.0</v>
      </c>
      <c r="M10" s="4">
        <v>1.0</v>
      </c>
      <c r="N10" s="63" t="s">
        <v>224</v>
      </c>
      <c r="O10" s="31" t="s">
        <v>225</v>
      </c>
    </row>
    <row r="11" ht="15.75" customHeight="1">
      <c r="A11" s="1" t="s">
        <v>124</v>
      </c>
      <c r="C11" s="1" t="s">
        <v>226</v>
      </c>
      <c r="D11" s="1">
        <v>1304.0</v>
      </c>
      <c r="F11" s="4">
        <v>1.0</v>
      </c>
      <c r="G11" s="132">
        <v>5.95</v>
      </c>
      <c r="H11" s="116">
        <f t="shared" si="2"/>
        <v>5.95</v>
      </c>
      <c r="I11" s="1">
        <v>1.0</v>
      </c>
      <c r="J11" s="22">
        <v>5.95</v>
      </c>
      <c r="K11" s="30" t="str">
        <f>HYPERLINK("https://www.adafruit.com/product/1304","Adafruit")</f>
        <v>Adafruit</v>
      </c>
      <c r="L11" s="4">
        <v>31.0</v>
      </c>
      <c r="M11" s="4">
        <v>31.0</v>
      </c>
      <c r="N11" s="63" t="s">
        <v>227</v>
      </c>
      <c r="O11" s="42"/>
    </row>
    <row r="12" ht="15.75" customHeight="1">
      <c r="A12" s="1" t="s">
        <v>48</v>
      </c>
      <c r="B12" s="1" t="s">
        <v>228</v>
      </c>
      <c r="C12" s="1" t="s">
        <v>229</v>
      </c>
      <c r="E12" s="1">
        <v>7805001.0</v>
      </c>
      <c r="F12" s="1"/>
      <c r="G12" s="1"/>
      <c r="H12" s="22">
        <f>J12</f>
        <v>2.99</v>
      </c>
      <c r="I12" s="1" t="s">
        <v>230</v>
      </c>
      <c r="J12" s="22">
        <v>2.99</v>
      </c>
      <c r="K12" s="133" t="str">
        <f>HYPERLINK("https://www.amazon.com/Gorilla-Super-Glue-Gram-Clear/dp/B001IY82FM/ref=asc_df_B001IY82FM/?tag=hyprod-20&amp;linkCode=df0&amp;hvadid=193151859311&amp;hvpos=1o1&amp;hvnetw=g&amp;hvrand=18394157195754441336&amp;hvpone=&amp;hvptwo=&amp;hvqmt=&amp;hvdev=c&amp;hvdvcmdl=&amp;hvlocint=&amp;hvlocphy=9032980&amp;hvt"&amp;"argid=pla-307086842855&amp;psc=1","Amazon")</f>
        <v>Amazon</v>
      </c>
      <c r="L12" s="134">
        <v>33.0</v>
      </c>
      <c r="M12" s="134">
        <v>33.0</v>
      </c>
      <c r="N12" s="133" t="str">
        <f>HYPERLINK("https://www.amazon.com/Gorilla-Super-Glue-Gram-Clear/dp/B001IY82FM/ref=asc_df_B001IY82FM/?tag=hyprod-20&amp;linkCode=df0&amp;hvadid=193151859311&amp;hvpos=1o1&amp;hvnetw=g&amp;hvrand=18394157195754441336&amp;hvpone=&amp;hvptwo=&amp;hvqmt=&amp;hvdev=c&amp;hvdvcmdl=&amp;hvlocint=&amp;hvlocphy=9032980&amp;hvt"&amp;"argid=pla-307086842855&amp;psc=1","Amazon")</f>
        <v>Amazon</v>
      </c>
      <c r="O12" s="31" t="s">
        <v>231</v>
      </c>
    </row>
    <row r="13" ht="15.75" customHeight="1">
      <c r="O13" s="42"/>
    </row>
    <row r="14" ht="15.75" customHeight="1">
      <c r="J14" s="22"/>
      <c r="O14" s="42"/>
    </row>
    <row r="15" ht="15.75" customHeight="1">
      <c r="J15" s="6">
        <f>J12+J11+J10+J4</f>
        <v>23.6</v>
      </c>
      <c r="O15" s="42"/>
    </row>
    <row r="16" ht="15.75" customHeight="1">
      <c r="O16" s="42"/>
    </row>
    <row r="17" ht="15.75" customHeight="1">
      <c r="O17" s="42"/>
    </row>
    <row r="18" ht="15.75" customHeight="1">
      <c r="O18" s="42"/>
    </row>
    <row r="19" ht="15.75" customHeight="1">
      <c r="O19" s="42"/>
    </row>
    <row r="20" ht="15.75" customHeight="1">
      <c r="O20" s="42"/>
    </row>
    <row r="21" ht="15.75" customHeight="1">
      <c r="O21" s="42"/>
    </row>
    <row r="22" ht="15.75" customHeight="1">
      <c r="O22" s="42"/>
    </row>
    <row r="23" ht="15.75" customHeight="1">
      <c r="O23" s="42"/>
    </row>
    <row r="24" ht="15.75" customHeight="1">
      <c r="O24" s="42"/>
    </row>
    <row r="25" ht="15.75" customHeight="1">
      <c r="O25" s="42"/>
    </row>
    <row r="26" ht="15.75" customHeight="1">
      <c r="O26" s="42"/>
    </row>
    <row r="27" ht="15.75" customHeight="1">
      <c r="O27" s="42"/>
    </row>
    <row r="28" ht="15.75" customHeight="1">
      <c r="O28" s="42"/>
    </row>
    <row r="29" ht="15.75" customHeight="1">
      <c r="O29" s="42"/>
    </row>
    <row r="30" ht="15.75" customHeight="1">
      <c r="O30" s="42"/>
    </row>
    <row r="31" ht="15.75" customHeight="1">
      <c r="O31" s="42"/>
    </row>
    <row r="32" ht="15.75" customHeight="1">
      <c r="O32" s="42"/>
    </row>
    <row r="33" ht="15.75" customHeight="1">
      <c r="O33" s="42"/>
    </row>
    <row r="34" ht="15.75" customHeight="1">
      <c r="O34" s="42"/>
    </row>
    <row r="35" ht="15.75" customHeight="1">
      <c r="O35" s="42"/>
    </row>
    <row r="36" ht="15.75" customHeight="1">
      <c r="O36" s="42"/>
    </row>
    <row r="37" ht="15.75" customHeight="1">
      <c r="O37" s="42"/>
    </row>
    <row r="38" ht="15.75" customHeight="1">
      <c r="O38" s="42"/>
    </row>
    <row r="39" ht="15.75" customHeight="1">
      <c r="O39" s="42"/>
    </row>
    <row r="40" ht="15.75" customHeight="1">
      <c r="O40" s="42"/>
    </row>
    <row r="41" ht="15.75" customHeight="1">
      <c r="O41" s="42"/>
    </row>
    <row r="42" ht="15.75" customHeight="1">
      <c r="O42" s="42"/>
    </row>
    <row r="43" ht="15.75" customHeight="1">
      <c r="O43" s="42"/>
    </row>
    <row r="44" ht="15.75" customHeight="1">
      <c r="O44" s="42"/>
    </row>
    <row r="45" ht="15.75" customHeight="1">
      <c r="O45" s="42"/>
    </row>
    <row r="46" ht="15.75" customHeight="1">
      <c r="O46" s="42"/>
    </row>
    <row r="47" ht="15.75" customHeight="1">
      <c r="O47" s="42"/>
    </row>
    <row r="48" ht="15.75" customHeight="1">
      <c r="O48" s="42"/>
    </row>
    <row r="49" ht="15.75" customHeight="1">
      <c r="O49" s="42"/>
    </row>
    <row r="50" ht="15.75" customHeight="1">
      <c r="O50" s="42"/>
    </row>
    <row r="51" ht="15.75" customHeight="1">
      <c r="O51" s="42"/>
    </row>
    <row r="52" ht="15.75" customHeight="1">
      <c r="O52" s="42"/>
    </row>
    <row r="53" ht="15.75" customHeight="1">
      <c r="O53" s="42"/>
    </row>
    <row r="54" ht="15.75" customHeight="1">
      <c r="O54" s="42"/>
    </row>
    <row r="55" ht="15.75" customHeight="1">
      <c r="O55" s="42"/>
    </row>
    <row r="56" ht="15.75" customHeight="1">
      <c r="O56" s="42"/>
    </row>
    <row r="57" ht="15.75" customHeight="1">
      <c r="O57" s="42"/>
    </row>
    <row r="58" ht="15.75" customHeight="1">
      <c r="O58" s="42"/>
    </row>
    <row r="59" ht="15.75" customHeight="1">
      <c r="O59" s="42"/>
    </row>
    <row r="60" ht="15.75" customHeight="1">
      <c r="O60" s="42"/>
    </row>
    <row r="61" ht="15.75" customHeight="1">
      <c r="O61" s="42"/>
    </row>
    <row r="62" ht="15.75" customHeight="1">
      <c r="O62" s="42"/>
    </row>
    <row r="63" ht="15.75" customHeight="1">
      <c r="O63" s="42"/>
    </row>
    <row r="64" ht="15.75" customHeight="1">
      <c r="O64" s="42"/>
    </row>
    <row r="65" ht="15.75" customHeight="1">
      <c r="O65" s="42"/>
    </row>
    <row r="66" ht="15.75" customHeight="1">
      <c r="O66" s="42"/>
    </row>
    <row r="67" ht="15.75" customHeight="1">
      <c r="O67" s="42"/>
    </row>
    <row r="68" ht="15.75" customHeight="1">
      <c r="O68" s="42"/>
    </row>
    <row r="69" ht="15.75" customHeight="1">
      <c r="O69" s="42"/>
    </row>
    <row r="70" ht="15.75" customHeight="1">
      <c r="O70" s="42"/>
    </row>
    <row r="71" ht="15.75" customHeight="1">
      <c r="O71" s="42"/>
    </row>
    <row r="72" ht="15.75" customHeight="1">
      <c r="O72" s="42"/>
    </row>
    <row r="73" ht="15.75" customHeight="1">
      <c r="O73" s="42"/>
    </row>
    <row r="74" ht="15.75" customHeight="1">
      <c r="O74" s="42"/>
    </row>
    <row r="75" ht="15.75" customHeight="1">
      <c r="O75" s="42"/>
    </row>
    <row r="76" ht="15.75" customHeight="1">
      <c r="O76" s="42"/>
    </row>
    <row r="77" ht="15.75" customHeight="1">
      <c r="O77" s="42"/>
    </row>
    <row r="78" ht="15.75" customHeight="1">
      <c r="O78" s="42"/>
    </row>
    <row r="79" ht="15.75" customHeight="1">
      <c r="O79" s="42"/>
    </row>
    <row r="80" ht="15.75" customHeight="1">
      <c r="O80" s="42"/>
    </row>
    <row r="81" ht="15.75" customHeight="1">
      <c r="O81" s="42"/>
    </row>
    <row r="82" ht="15.75" customHeight="1">
      <c r="O82" s="42"/>
    </row>
    <row r="83" ht="15.75" customHeight="1">
      <c r="O83" s="42"/>
    </row>
    <row r="84" ht="15.75" customHeight="1">
      <c r="O84" s="42"/>
    </row>
    <row r="85" ht="15.75" customHeight="1">
      <c r="O85" s="42"/>
    </row>
    <row r="86" ht="15.75" customHeight="1">
      <c r="O86" s="42"/>
    </row>
    <row r="87" ht="15.75" customHeight="1">
      <c r="O87" s="42"/>
    </row>
    <row r="88" ht="15.75" customHeight="1">
      <c r="O88" s="42"/>
    </row>
    <row r="89" ht="15.75" customHeight="1">
      <c r="O89" s="42"/>
    </row>
    <row r="90" ht="15.75" customHeight="1">
      <c r="O90" s="42"/>
    </row>
    <row r="91" ht="15.75" customHeight="1">
      <c r="O91" s="42"/>
    </row>
    <row r="92" ht="15.75" customHeight="1">
      <c r="O92" s="42"/>
    </row>
    <row r="93" ht="15.75" customHeight="1">
      <c r="O93" s="42"/>
    </row>
    <row r="94" ht="15.75" customHeight="1">
      <c r="O94" s="42"/>
    </row>
    <row r="95" ht="15.75" customHeight="1">
      <c r="O95" s="42"/>
    </row>
    <row r="96" ht="15.75" customHeight="1">
      <c r="O96" s="42"/>
    </row>
    <row r="97" ht="15.75" customHeight="1">
      <c r="O97" s="42"/>
    </row>
    <row r="98" ht="15.75" customHeight="1">
      <c r="O98" s="42"/>
    </row>
    <row r="99" ht="15.75" customHeight="1">
      <c r="O99" s="42"/>
    </row>
    <row r="100" ht="15.75" customHeight="1">
      <c r="O100" s="42"/>
    </row>
    <row r="101" ht="15.75" customHeight="1">
      <c r="O101" s="42"/>
    </row>
    <row r="102" ht="15.75" customHeight="1">
      <c r="O102" s="42"/>
    </row>
    <row r="103" ht="15.75" customHeight="1">
      <c r="O103" s="42"/>
    </row>
    <row r="104" ht="15.75" customHeight="1">
      <c r="O104" s="42"/>
    </row>
    <row r="105" ht="15.75" customHeight="1">
      <c r="O105" s="42"/>
    </row>
    <row r="106" ht="15.75" customHeight="1">
      <c r="O106" s="42"/>
    </row>
    <row r="107" ht="15.75" customHeight="1">
      <c r="O107" s="42"/>
    </row>
    <row r="108" ht="15.75" customHeight="1">
      <c r="O108" s="42"/>
    </row>
    <row r="109" ht="15.75" customHeight="1">
      <c r="O109" s="42"/>
    </row>
    <row r="110" ht="15.75" customHeight="1">
      <c r="O110" s="42"/>
    </row>
    <row r="111" ht="15.75" customHeight="1">
      <c r="O111" s="42"/>
    </row>
    <row r="112" ht="15.75" customHeight="1">
      <c r="O112" s="42"/>
    </row>
    <row r="113" ht="15.75" customHeight="1">
      <c r="O113" s="42"/>
    </row>
    <row r="114" ht="15.75" customHeight="1">
      <c r="O114" s="42"/>
    </row>
    <row r="115" ht="15.75" customHeight="1">
      <c r="O115" s="42"/>
    </row>
    <row r="116" ht="15.75" customHeight="1">
      <c r="O116" s="42"/>
    </row>
    <row r="117" ht="15.75" customHeight="1">
      <c r="O117" s="42"/>
    </row>
    <row r="118" ht="15.75" customHeight="1">
      <c r="O118" s="42"/>
    </row>
    <row r="119" ht="15.75" customHeight="1">
      <c r="O119" s="42"/>
    </row>
    <row r="120" ht="15.75" customHeight="1">
      <c r="O120" s="42"/>
    </row>
    <row r="121" ht="15.75" customHeight="1">
      <c r="O121" s="42"/>
    </row>
    <row r="122" ht="15.75" customHeight="1">
      <c r="O122" s="42"/>
    </row>
    <row r="123" ht="15.75" customHeight="1">
      <c r="O123" s="42"/>
    </row>
    <row r="124" ht="15.75" customHeight="1">
      <c r="O124" s="42"/>
    </row>
    <row r="125" ht="15.75" customHeight="1">
      <c r="O125" s="42"/>
    </row>
    <row r="126" ht="15.75" customHeight="1">
      <c r="O126" s="42"/>
    </row>
    <row r="127" ht="15.75" customHeight="1">
      <c r="O127" s="42"/>
    </row>
    <row r="128" ht="15.75" customHeight="1">
      <c r="O128" s="42"/>
    </row>
    <row r="129" ht="15.75" customHeight="1">
      <c r="O129" s="42"/>
    </row>
    <row r="130" ht="15.75" customHeight="1">
      <c r="O130" s="42"/>
    </row>
    <row r="131" ht="15.75" customHeight="1">
      <c r="O131" s="42"/>
    </row>
    <row r="132" ht="15.75" customHeight="1">
      <c r="O132" s="42"/>
    </row>
    <row r="133" ht="15.75" customHeight="1">
      <c r="O133" s="42"/>
    </row>
    <row r="134" ht="15.75" customHeight="1">
      <c r="O134" s="42"/>
    </row>
    <row r="135" ht="15.75" customHeight="1">
      <c r="O135" s="42"/>
    </row>
    <row r="136" ht="15.75" customHeight="1">
      <c r="O136" s="42"/>
    </row>
    <row r="137" ht="15.75" customHeight="1">
      <c r="O137" s="42"/>
    </row>
    <row r="138" ht="15.75" customHeight="1">
      <c r="O138" s="42"/>
    </row>
    <row r="139" ht="15.75" customHeight="1">
      <c r="O139" s="42"/>
    </row>
    <row r="140" ht="15.75" customHeight="1">
      <c r="O140" s="42"/>
    </row>
    <row r="141" ht="15.75" customHeight="1">
      <c r="O141" s="42"/>
    </row>
    <row r="142" ht="15.75" customHeight="1">
      <c r="O142" s="42"/>
    </row>
    <row r="143" ht="15.75" customHeight="1">
      <c r="O143" s="42"/>
    </row>
    <row r="144" ht="15.75" customHeight="1">
      <c r="O144" s="42"/>
    </row>
    <row r="145" ht="15.75" customHeight="1">
      <c r="O145" s="42"/>
    </row>
    <row r="146" ht="15.75" customHeight="1">
      <c r="O146" s="42"/>
    </row>
    <row r="147" ht="15.75" customHeight="1">
      <c r="O147" s="42"/>
    </row>
    <row r="148" ht="15.75" customHeight="1">
      <c r="O148" s="42"/>
    </row>
    <row r="149" ht="15.75" customHeight="1">
      <c r="O149" s="42"/>
    </row>
    <row r="150" ht="15.75" customHeight="1">
      <c r="O150" s="42"/>
    </row>
    <row r="151" ht="15.75" customHeight="1">
      <c r="O151" s="42"/>
    </row>
    <row r="152" ht="15.75" customHeight="1">
      <c r="O152" s="42"/>
    </row>
    <row r="153" ht="15.75" customHeight="1">
      <c r="O153" s="42"/>
    </row>
    <row r="154" ht="15.75" customHeight="1">
      <c r="O154" s="42"/>
    </row>
    <row r="155" ht="15.75" customHeight="1">
      <c r="O155" s="42"/>
    </row>
    <row r="156" ht="15.75" customHeight="1">
      <c r="O156" s="42"/>
    </row>
    <row r="157" ht="15.75" customHeight="1">
      <c r="O157" s="42"/>
    </row>
    <row r="158" ht="15.75" customHeight="1">
      <c r="O158" s="42"/>
    </row>
    <row r="159" ht="15.75" customHeight="1">
      <c r="O159" s="42"/>
    </row>
    <row r="160" ht="15.75" customHeight="1">
      <c r="O160" s="42"/>
    </row>
    <row r="161" ht="15.75" customHeight="1">
      <c r="O161" s="42"/>
    </row>
    <row r="162" ht="15.75" customHeight="1">
      <c r="O162" s="42"/>
    </row>
    <row r="163" ht="15.75" customHeight="1">
      <c r="O163" s="42"/>
    </row>
    <row r="164" ht="15.75" customHeight="1">
      <c r="O164" s="42"/>
    </row>
    <row r="165" ht="15.75" customHeight="1">
      <c r="O165" s="42"/>
    </row>
    <row r="166" ht="15.75" customHeight="1">
      <c r="O166" s="42"/>
    </row>
    <row r="167" ht="15.75" customHeight="1">
      <c r="O167" s="42"/>
    </row>
    <row r="168" ht="15.75" customHeight="1">
      <c r="O168" s="42"/>
    </row>
    <row r="169" ht="15.75" customHeight="1">
      <c r="O169" s="42"/>
    </row>
    <row r="170" ht="15.75" customHeight="1">
      <c r="O170" s="42"/>
    </row>
    <row r="171" ht="15.75" customHeight="1">
      <c r="O171" s="42"/>
    </row>
    <row r="172" ht="15.75" customHeight="1">
      <c r="O172" s="42"/>
    </row>
    <row r="173" ht="15.75" customHeight="1">
      <c r="O173" s="42"/>
    </row>
    <row r="174" ht="15.75" customHeight="1">
      <c r="O174" s="42"/>
    </row>
    <row r="175" ht="15.75" customHeight="1">
      <c r="O175" s="42"/>
    </row>
    <row r="176" ht="15.75" customHeight="1">
      <c r="O176" s="42"/>
    </row>
    <row r="177" ht="15.75" customHeight="1">
      <c r="O177" s="42"/>
    </row>
    <row r="178" ht="15.75" customHeight="1">
      <c r="O178" s="42"/>
    </row>
    <row r="179" ht="15.75" customHeight="1">
      <c r="O179" s="42"/>
    </row>
    <row r="180" ht="15.75" customHeight="1">
      <c r="O180" s="42"/>
    </row>
    <row r="181" ht="15.75" customHeight="1">
      <c r="O181" s="42"/>
    </row>
    <row r="182" ht="15.75" customHeight="1">
      <c r="O182" s="42"/>
    </row>
    <row r="183" ht="15.75" customHeight="1">
      <c r="O183" s="42"/>
    </row>
    <row r="184" ht="15.75" customHeight="1">
      <c r="O184" s="42"/>
    </row>
    <row r="185" ht="15.75" customHeight="1">
      <c r="O185" s="42"/>
    </row>
    <row r="186" ht="15.75" customHeight="1">
      <c r="O186" s="42"/>
    </row>
    <row r="187" ht="15.75" customHeight="1">
      <c r="O187" s="42"/>
    </row>
    <row r="188" ht="15.75" customHeight="1">
      <c r="O188" s="42"/>
    </row>
    <row r="189" ht="15.75" customHeight="1">
      <c r="O189" s="42"/>
    </row>
    <row r="190" ht="15.75" customHeight="1">
      <c r="O190" s="42"/>
    </row>
    <row r="191" ht="15.75" customHeight="1">
      <c r="O191" s="42"/>
    </row>
    <row r="192" ht="15.75" customHeight="1">
      <c r="O192" s="42"/>
    </row>
    <row r="193" ht="15.75" customHeight="1">
      <c r="O193" s="42"/>
    </row>
    <row r="194" ht="15.75" customHeight="1">
      <c r="O194" s="42"/>
    </row>
    <row r="195" ht="15.75" customHeight="1">
      <c r="O195" s="42"/>
    </row>
    <row r="196" ht="15.75" customHeight="1">
      <c r="O196" s="42"/>
    </row>
    <row r="197" ht="15.75" customHeight="1">
      <c r="O197" s="42"/>
    </row>
    <row r="198" ht="15.75" customHeight="1">
      <c r="O198" s="42"/>
    </row>
    <row r="199" ht="15.75" customHeight="1">
      <c r="O199" s="42"/>
    </row>
    <row r="200" ht="15.75" customHeight="1">
      <c r="O200" s="42"/>
    </row>
    <row r="201" ht="15.75" customHeight="1">
      <c r="O201" s="42"/>
    </row>
    <row r="202" ht="15.75" customHeight="1">
      <c r="O202" s="42"/>
    </row>
    <row r="203" ht="15.75" customHeight="1">
      <c r="O203" s="42"/>
    </row>
    <row r="204" ht="15.75" customHeight="1">
      <c r="O204" s="42"/>
    </row>
    <row r="205" ht="15.75" customHeight="1">
      <c r="O205" s="42"/>
    </row>
    <row r="206" ht="15.75" customHeight="1">
      <c r="O206" s="42"/>
    </row>
    <row r="207" ht="15.75" customHeight="1">
      <c r="O207" s="42"/>
    </row>
    <row r="208" ht="15.75" customHeight="1">
      <c r="O208" s="42"/>
    </row>
    <row r="209" ht="15.75" customHeight="1">
      <c r="O209" s="42"/>
    </row>
    <row r="210" ht="15.75" customHeight="1">
      <c r="O210" s="42"/>
    </row>
    <row r="211" ht="15.75" customHeight="1">
      <c r="O211" s="42"/>
    </row>
    <row r="212" ht="15.75" customHeight="1">
      <c r="O212" s="42"/>
    </row>
    <row r="213" ht="15.75" customHeight="1">
      <c r="O213" s="42"/>
    </row>
    <row r="214" ht="15.75" customHeight="1">
      <c r="O214" s="42"/>
    </row>
    <row r="215" ht="15.75" customHeight="1">
      <c r="O215" s="42"/>
    </row>
    <row r="216" ht="15.75" customHeight="1">
      <c r="O216" s="42"/>
    </row>
    <row r="217" ht="15.75" customHeight="1">
      <c r="O217" s="42"/>
    </row>
    <row r="218" ht="15.75" customHeight="1">
      <c r="O218" s="42"/>
    </row>
    <row r="219" ht="15.75" customHeight="1">
      <c r="O219" s="42"/>
    </row>
    <row r="220" ht="15.75" customHeight="1">
      <c r="O220" s="4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N6"/>
    <hyperlink r:id="rId2" ref="O6"/>
    <hyperlink r:id="rId3" ref="N7"/>
    <hyperlink r:id="rId4" ref="O7"/>
    <hyperlink r:id="rId5" ref="K10"/>
    <hyperlink r:id="rId6" ref="N10"/>
    <hyperlink r:id="rId7" ref="N11"/>
  </hyperlinks>
  <printOptions/>
  <pageMargins bottom="0.75" footer="0.0" header="0.0" left="0.7" right="0.7" top="0.75"/>
  <pageSetup orientation="landscape"/>
  <drawing r:id="rId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46.86"/>
    <col customWidth="1" min="2" max="2" width="25.43"/>
    <col customWidth="1" min="3" max="3" width="27.71"/>
    <col customWidth="1" min="4" max="4" width="25.0"/>
    <col customWidth="1" min="5" max="5" width="16.29"/>
    <col customWidth="1" min="9" max="9" width="81.86"/>
  </cols>
  <sheetData>
    <row r="1">
      <c r="A1" s="8" t="s">
        <v>232</v>
      </c>
      <c r="B1" s="12" t="s">
        <v>233</v>
      </c>
      <c r="C1" s="14" t="s">
        <v>15</v>
      </c>
      <c r="D1" s="17" t="s">
        <v>18</v>
      </c>
      <c r="E1" s="17" t="s">
        <v>19</v>
      </c>
      <c r="F1" s="8" t="s">
        <v>234</v>
      </c>
      <c r="G1" s="8" t="s">
        <v>235</v>
      </c>
      <c r="H1" s="8" t="s">
        <v>236</v>
      </c>
      <c r="I1" s="5" t="s">
        <v>237</v>
      </c>
    </row>
    <row r="2">
      <c r="A2" s="135" t="s">
        <v>238</v>
      </c>
      <c r="B2" s="8">
        <v>9.95</v>
      </c>
      <c r="C2" s="8">
        <v>10.0</v>
      </c>
      <c r="D2" s="8">
        <v>30.0</v>
      </c>
      <c r="E2" s="8">
        <v>3.0</v>
      </c>
      <c r="G2" s="110">
        <f t="shared" ref="G2:G12" si="1">round(B2/C2,2)</f>
        <v>1</v>
      </c>
      <c r="H2" s="110">
        <f t="shared" ref="H2:H11" si="2">G2*1</f>
        <v>1</v>
      </c>
      <c r="I2" s="8" t="s">
        <v>239</v>
      </c>
    </row>
    <row r="3">
      <c r="A3" s="136" t="s">
        <v>240</v>
      </c>
      <c r="B3" s="8">
        <v>26.18</v>
      </c>
      <c r="C3" s="8">
        <v>1.0</v>
      </c>
      <c r="D3" s="8">
        <v>30.0</v>
      </c>
      <c r="E3" s="8">
        <v>30.0</v>
      </c>
      <c r="F3" s="8" t="s">
        <v>241</v>
      </c>
      <c r="G3" s="110">
        <f t="shared" si="1"/>
        <v>26.18</v>
      </c>
      <c r="H3" s="110">
        <f t="shared" si="2"/>
        <v>26.18</v>
      </c>
      <c r="I3" s="136" t="s">
        <v>242</v>
      </c>
    </row>
    <row r="4">
      <c r="A4" s="136" t="s">
        <v>243</v>
      </c>
      <c r="B4" s="8">
        <v>7.99</v>
      </c>
      <c r="C4" s="8">
        <v>12.0</v>
      </c>
      <c r="D4" s="8">
        <v>33.0</v>
      </c>
      <c r="E4" s="8">
        <v>3.0</v>
      </c>
      <c r="G4" s="110">
        <f t="shared" si="1"/>
        <v>0.67</v>
      </c>
      <c r="H4" s="110">
        <f t="shared" si="2"/>
        <v>0.67</v>
      </c>
      <c r="I4" s="136" t="s">
        <v>244</v>
      </c>
    </row>
    <row r="5">
      <c r="A5" s="136" t="s">
        <v>245</v>
      </c>
      <c r="B5" s="8">
        <v>2.99</v>
      </c>
      <c r="C5" s="8">
        <v>1.0</v>
      </c>
      <c r="D5" s="8">
        <v>30.0</v>
      </c>
      <c r="E5" s="8">
        <v>30.0</v>
      </c>
      <c r="G5" s="110">
        <f t="shared" si="1"/>
        <v>2.99</v>
      </c>
      <c r="H5" s="110">
        <f t="shared" si="2"/>
        <v>2.99</v>
      </c>
      <c r="I5" s="8" t="s">
        <v>246</v>
      </c>
    </row>
    <row r="6">
      <c r="A6" s="137" t="s">
        <v>247</v>
      </c>
      <c r="B6" s="8">
        <v>6.25</v>
      </c>
      <c r="C6" s="8">
        <v>1.0</v>
      </c>
      <c r="D6" s="8">
        <v>33.0</v>
      </c>
      <c r="E6" s="8">
        <v>32.0</v>
      </c>
      <c r="G6" s="110">
        <f t="shared" si="1"/>
        <v>6.25</v>
      </c>
      <c r="H6" s="110">
        <f t="shared" si="2"/>
        <v>6.25</v>
      </c>
      <c r="I6" s="8" t="s">
        <v>248</v>
      </c>
    </row>
    <row r="7">
      <c r="A7" s="138" t="s">
        <v>249</v>
      </c>
      <c r="B7" s="8">
        <v>23.99</v>
      </c>
      <c r="C7" s="8">
        <v>12.0</v>
      </c>
      <c r="D7" s="8">
        <v>33.0</v>
      </c>
      <c r="E7" s="8">
        <v>3.0</v>
      </c>
      <c r="G7" s="110">
        <f t="shared" si="1"/>
        <v>2</v>
      </c>
      <c r="H7" s="110">
        <f t="shared" si="2"/>
        <v>2</v>
      </c>
      <c r="I7" s="8" t="s">
        <v>250</v>
      </c>
    </row>
    <row r="8">
      <c r="A8" s="138" t="s">
        <v>251</v>
      </c>
      <c r="B8" s="8">
        <v>31.61</v>
      </c>
      <c r="C8" s="8">
        <v>20.0</v>
      </c>
      <c r="D8" s="8">
        <v>33.0</v>
      </c>
      <c r="E8" s="8">
        <v>2.0</v>
      </c>
      <c r="G8" s="110">
        <f t="shared" si="1"/>
        <v>1.58</v>
      </c>
      <c r="H8" s="110">
        <f t="shared" si="2"/>
        <v>1.58</v>
      </c>
      <c r="I8" s="8" t="s">
        <v>252</v>
      </c>
    </row>
    <row r="9">
      <c r="A9" s="137" t="s">
        <v>253</v>
      </c>
      <c r="B9" s="8">
        <v>38.22</v>
      </c>
      <c r="C9" s="8">
        <v>20.0</v>
      </c>
      <c r="D9" s="8">
        <v>33.0</v>
      </c>
      <c r="E9" s="8">
        <v>2.0</v>
      </c>
      <c r="G9" s="110">
        <f t="shared" si="1"/>
        <v>1.91</v>
      </c>
      <c r="H9" s="110">
        <f t="shared" si="2"/>
        <v>1.91</v>
      </c>
    </row>
    <row r="10">
      <c r="A10" s="137" t="s">
        <v>254</v>
      </c>
      <c r="B10" s="8">
        <v>26.28</v>
      </c>
      <c r="C10" s="8">
        <v>20.0</v>
      </c>
      <c r="D10" s="8">
        <v>33.0</v>
      </c>
      <c r="E10" s="8">
        <v>2.0</v>
      </c>
      <c r="G10" s="110">
        <f t="shared" si="1"/>
        <v>1.31</v>
      </c>
      <c r="H10" s="110">
        <f t="shared" si="2"/>
        <v>1.31</v>
      </c>
    </row>
    <row r="11">
      <c r="A11" s="137" t="s">
        <v>255</v>
      </c>
      <c r="B11" s="8">
        <v>29.22</v>
      </c>
      <c r="C11" s="8">
        <v>20.0</v>
      </c>
      <c r="D11" s="8">
        <v>33.0</v>
      </c>
      <c r="E11" s="8">
        <v>2.0</v>
      </c>
      <c r="G11" s="110">
        <f t="shared" si="1"/>
        <v>1.46</v>
      </c>
      <c r="H11" s="110">
        <f t="shared" si="2"/>
        <v>1.46</v>
      </c>
    </row>
    <row r="12">
      <c r="A12" s="138" t="s">
        <v>256</v>
      </c>
      <c r="B12" s="8">
        <v>16.95</v>
      </c>
      <c r="C12" s="8">
        <v>300.0</v>
      </c>
      <c r="D12" s="110">
        <f>30*5</f>
        <v>150</v>
      </c>
      <c r="E12" s="8">
        <v>1.0</v>
      </c>
      <c r="G12" s="110">
        <f t="shared" si="1"/>
        <v>0.06</v>
      </c>
      <c r="H12" s="110">
        <f>G12*5</f>
        <v>0.3</v>
      </c>
    </row>
    <row r="13">
      <c r="A13" s="139" t="s">
        <v>257</v>
      </c>
      <c r="B13" s="8">
        <v>6.4</v>
      </c>
      <c r="C13" s="110">
        <f>6*12</f>
        <v>72</v>
      </c>
      <c r="D13" s="8">
        <f>16*30</f>
        <v>480</v>
      </c>
      <c r="E13" s="110">
        <f>C13*8</f>
        <v>576</v>
      </c>
      <c r="G13" s="140">
        <f>B13/C13*8</f>
        <v>0.7111111111</v>
      </c>
      <c r="H13" s="140">
        <f t="shared" ref="H13:H14" si="3">G13*2</f>
        <v>1.422222222</v>
      </c>
    </row>
    <row r="14">
      <c r="A14" s="27" t="s">
        <v>258</v>
      </c>
      <c r="B14" s="8">
        <v>15.6</v>
      </c>
      <c r="C14" s="8">
        <v>25.0</v>
      </c>
      <c r="D14" s="8">
        <v>66.0</v>
      </c>
      <c r="E14" s="8">
        <v>3.0</v>
      </c>
      <c r="G14" s="110">
        <f t="shared" ref="G14:G16" si="4">round(B14/C14,2)</f>
        <v>0.62</v>
      </c>
      <c r="H14" s="110">
        <f t="shared" si="3"/>
        <v>1.24</v>
      </c>
    </row>
    <row r="15">
      <c r="A15" s="27" t="s">
        <v>259</v>
      </c>
      <c r="B15" s="8">
        <v>6.99</v>
      </c>
      <c r="C15" s="8">
        <v>200.0</v>
      </c>
      <c r="D15" s="8">
        <v>33.0</v>
      </c>
      <c r="E15" s="8">
        <v>1.0</v>
      </c>
      <c r="G15" s="110">
        <f t="shared" si="4"/>
        <v>0.03</v>
      </c>
      <c r="H15" s="110">
        <f t="shared" ref="H15:H16" si="5">G15*1</f>
        <v>0.03</v>
      </c>
    </row>
    <row r="16">
      <c r="A16" s="27" t="s">
        <v>260</v>
      </c>
      <c r="B16" s="8">
        <v>6.99</v>
      </c>
      <c r="C16" s="8">
        <v>100.0</v>
      </c>
      <c r="D16" s="8">
        <v>33.0</v>
      </c>
      <c r="E16" s="8">
        <v>1.0</v>
      </c>
      <c r="G16" s="110">
        <f t="shared" si="4"/>
        <v>0.07</v>
      </c>
      <c r="H16" s="110">
        <f t="shared" si="5"/>
        <v>0.07</v>
      </c>
    </row>
    <row r="18">
      <c r="H18" s="140">
        <f>SUM(H2:H16)</f>
        <v>48.41222222</v>
      </c>
    </row>
  </sheetData>
  <hyperlinks>
    <hyperlink r:id="rId1" ref="A2"/>
    <hyperlink r:id="rId2" ref="A3"/>
    <hyperlink r:id="rId3" ref="I3"/>
    <hyperlink r:id="rId4" ref="A4"/>
    <hyperlink r:id="rId5" ref="I4"/>
    <hyperlink r:id="rId6" ref="A5"/>
    <hyperlink r:id="rId7" ref="A6"/>
    <hyperlink r:id="rId8" ref="A7"/>
    <hyperlink r:id="rId9" ref="A8"/>
    <hyperlink r:id="rId10" ref="A9"/>
    <hyperlink r:id="rId11" ref="A10"/>
    <hyperlink r:id="rId12" ref="A11"/>
    <hyperlink r:id="rId13" ref="A12"/>
    <hyperlink r:id="rId14" ref="A13"/>
    <hyperlink r:id="rId15" ref="A14"/>
    <hyperlink r:id="rId16" ref="A15"/>
    <hyperlink r:id="rId17" ref="A16"/>
  </hyperlinks>
  <drawing r:id="rId1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2020-02-18T23:16:26Z</dcterms:created>
</cp:coreProperties>
</file>