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Y Korea\Dropbox\Research\NewAg Lab\Weather Station\Parts\"/>
    </mc:Choice>
  </mc:AlternateContent>
  <bookViews>
    <workbookView xWindow="0" yWindow="0" windowWidth="28800" windowHeight="12165" xr2:uid="{7B1AFDB9-1794-4AAF-BED0-9B68EDBDE3B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7" i="1" l="1"/>
  <c r="F59" i="1" s="1"/>
  <c r="H49" i="1"/>
  <c r="D49" i="1"/>
  <c r="F49" i="1" s="1"/>
  <c r="I49" i="1" s="1"/>
  <c r="J49" i="1" s="1"/>
  <c r="H48" i="1"/>
  <c r="D48" i="1"/>
  <c r="F48" i="1" s="1"/>
  <c r="I48" i="1" s="1"/>
  <c r="J48" i="1" s="1"/>
  <c r="H47" i="1"/>
  <c r="F47" i="1"/>
  <c r="I47" i="1" s="1"/>
  <c r="J47" i="1" s="1"/>
  <c r="H46" i="1"/>
  <c r="D46" i="1"/>
  <c r="F46" i="1" s="1"/>
  <c r="I46" i="1" s="1"/>
  <c r="J46" i="1" s="1"/>
  <c r="H45" i="1"/>
  <c r="F45" i="1"/>
  <c r="I45" i="1" s="1"/>
  <c r="J45" i="1" s="1"/>
  <c r="D45" i="1"/>
  <c r="I44" i="1"/>
  <c r="J44" i="1" s="1"/>
  <c r="H44" i="1"/>
  <c r="F44" i="1"/>
  <c r="I43" i="1"/>
  <c r="J43" i="1" s="1"/>
  <c r="H43" i="1"/>
  <c r="F43" i="1"/>
  <c r="I42" i="1"/>
  <c r="J42" i="1" s="1"/>
  <c r="H42" i="1"/>
  <c r="F42" i="1"/>
  <c r="I41" i="1"/>
  <c r="J41" i="1" s="1"/>
  <c r="H41" i="1"/>
  <c r="F41" i="1"/>
  <c r="I40" i="1"/>
  <c r="J40" i="1" s="1"/>
  <c r="H40" i="1"/>
  <c r="F40" i="1"/>
  <c r="F37" i="1"/>
  <c r="J37" i="1" s="1"/>
  <c r="J36" i="1"/>
  <c r="F36" i="1"/>
  <c r="F35" i="1"/>
  <c r="J35" i="1" s="1"/>
  <c r="J34" i="1"/>
  <c r="F34" i="1"/>
  <c r="F33" i="1"/>
  <c r="J33" i="1" s="1"/>
  <c r="H30" i="1"/>
  <c r="F30" i="1"/>
  <c r="I30" i="1" s="1"/>
  <c r="J30" i="1" s="1"/>
  <c r="H29" i="1"/>
  <c r="D29" i="1"/>
  <c r="F29" i="1" s="1"/>
  <c r="I29" i="1" s="1"/>
  <c r="J29" i="1" s="1"/>
  <c r="H27" i="1"/>
  <c r="F27" i="1"/>
  <c r="I27" i="1" s="1"/>
  <c r="J27" i="1" s="1"/>
  <c r="D27" i="1"/>
  <c r="H26" i="1"/>
  <c r="D26" i="1"/>
  <c r="F26" i="1" s="1"/>
  <c r="I26" i="1" s="1"/>
  <c r="J26" i="1" s="1"/>
  <c r="H25" i="1"/>
  <c r="D25" i="1"/>
  <c r="F25" i="1" s="1"/>
  <c r="I25" i="1" s="1"/>
  <c r="J25" i="1" s="1"/>
  <c r="H18" i="1"/>
  <c r="D18" i="1"/>
  <c r="F18" i="1" s="1"/>
  <c r="I18" i="1" s="1"/>
  <c r="J18" i="1" s="1"/>
  <c r="H17" i="1"/>
  <c r="F17" i="1"/>
  <c r="I17" i="1" s="1"/>
  <c r="J17" i="1" s="1"/>
  <c r="D17" i="1"/>
  <c r="I16" i="1"/>
  <c r="J16" i="1" s="1"/>
  <c r="H16" i="1"/>
  <c r="F16" i="1"/>
  <c r="I13" i="1"/>
  <c r="J13" i="1" s="1"/>
  <c r="H13" i="1"/>
  <c r="F13" i="1"/>
  <c r="I12" i="1"/>
  <c r="J12" i="1" s="1"/>
  <c r="H12" i="1"/>
  <c r="F12" i="1"/>
  <c r="H11" i="1"/>
  <c r="D11" i="1"/>
  <c r="F11" i="1" s="1"/>
  <c r="I11" i="1" s="1"/>
  <c r="J11" i="1" s="1"/>
  <c r="I10" i="1"/>
  <c r="J10" i="1" s="1"/>
  <c r="H10" i="1"/>
  <c r="F10" i="1"/>
  <c r="I9" i="1"/>
  <c r="J9" i="1" s="1"/>
  <c r="H9" i="1"/>
  <c r="F9" i="1"/>
  <c r="I8" i="1"/>
  <c r="J8" i="1" s="1"/>
  <c r="H8" i="1"/>
  <c r="F8" i="1"/>
  <c r="I7" i="1"/>
  <c r="J7" i="1" s="1"/>
  <c r="H7" i="1"/>
  <c r="F7" i="1"/>
  <c r="I4" i="1"/>
  <c r="J4" i="1" s="1"/>
  <c r="J53" i="1" s="1"/>
  <c r="H4" i="1"/>
  <c r="F4" i="1"/>
  <c r="J61" i="1" l="1"/>
  <c r="F61" i="1"/>
  <c r="F51" i="1"/>
  <c r="F53" i="1" s="1"/>
</calcChain>
</file>

<file path=xl/sharedStrings.xml><?xml version="1.0" encoding="utf-8"?>
<sst xmlns="http://schemas.openxmlformats.org/spreadsheetml/2006/main" count="127" uniqueCount="96">
  <si>
    <t>Bill of Materials</t>
  </si>
  <si>
    <t>Site</t>
  </si>
  <si>
    <t>Link</t>
  </si>
  <si>
    <t>Price/unit</t>
  </si>
  <si>
    <t>Units</t>
  </si>
  <si>
    <t>Total Cost</t>
  </si>
  <si>
    <t>Package Quantity</t>
  </si>
  <si>
    <t>Packages Needed</t>
  </si>
  <si>
    <t>Price per package</t>
  </si>
  <si>
    <t>Total Price</t>
  </si>
  <si>
    <t>Complete Parts</t>
  </si>
  <si>
    <t>Digital Anemometer</t>
  </si>
  <si>
    <t>Amazon</t>
  </si>
  <si>
    <t>https://www.amazon.com/gp/product/B01LXX0GOZ/ref=ox_sc_act_title_2?smid=A1L1WUWYKZGTBQ&amp;psc=1</t>
  </si>
  <si>
    <t>Breakout Modules</t>
  </si>
  <si>
    <t>SHT31D Breakout</t>
  </si>
  <si>
    <t>Adafruit</t>
  </si>
  <si>
    <t>https://www.adafruit.com/product/2857</t>
  </si>
  <si>
    <t>BMP280</t>
  </si>
  <si>
    <t>https://www.amazon.com/Adafruit-BMP280-Barometric-Pressure-Altitude/dp/B013W0RR6Y/ref=sr_1_1?ie=UTF8&amp;qid=1516649386&amp;sr=8-1&amp;keywords=adafruit+bmp280</t>
  </si>
  <si>
    <t>DS3231</t>
  </si>
  <si>
    <t>https://www.adafruit.com/product/3013</t>
  </si>
  <si>
    <t>BNO055</t>
  </si>
  <si>
    <t>https://www.adafruit.com/product/2472</t>
  </si>
  <si>
    <t>Neopixel</t>
  </si>
  <si>
    <t>https://www.adafruit.com/product/1312</t>
  </si>
  <si>
    <t>Featherwing M0+SD</t>
  </si>
  <si>
    <t>https://www.adafruit.com/product/2796</t>
  </si>
  <si>
    <t>Lipo Charger</t>
  </si>
  <si>
    <t>https://www.adafruit.com/product/1304</t>
  </si>
  <si>
    <t>Connections</t>
  </si>
  <si>
    <t>Molex 6-pin connector</t>
  </si>
  <si>
    <t>Spark fun</t>
  </si>
  <si>
    <t>https://www.sparkfun.com/products/9922</t>
  </si>
  <si>
    <t>Male Headers</t>
  </si>
  <si>
    <t>https://www.adafruit.com/product/2671</t>
  </si>
  <si>
    <t>Low Profile female headers</t>
  </si>
  <si>
    <t>https://www.adafruit.com/product/3008</t>
  </si>
  <si>
    <t>Male 6 pin Connector Parts</t>
  </si>
  <si>
    <t>22 gauage Red,Black,Gr-een,Yellow,Blue, Orange Wire</t>
  </si>
  <si>
    <t>Opens lab</t>
  </si>
  <si>
    <t>male connectors</t>
  </si>
  <si>
    <t>6 pin connector cartridge</t>
  </si>
  <si>
    <t>Hardware</t>
  </si>
  <si>
    <t>M2 threaded inserts</t>
  </si>
  <si>
    <t>McMaster</t>
  </si>
  <si>
    <t>https://www.mcmaster.com/#threaded-inserts/=1b5qzxh</t>
  </si>
  <si>
    <t>M2 ~25 mm</t>
  </si>
  <si>
    <t>https://www.mcmaster.com/#standard-rounded-head-screws/=1b5r1ya</t>
  </si>
  <si>
    <t>M2 ~12mm</t>
  </si>
  <si>
    <t>M2 ~6mm</t>
  </si>
  <si>
    <t>Fidget Spinner Bearing</t>
  </si>
  <si>
    <t>https://www.amazon.com/Holody-FID-10-Spinner-Bearings-Replacement/dp/B072JZ1M5N/ref=sr_1_3?s=industrial&amp;ie=UTF8&amp;qid=1516156132&amp;sr=1-3&amp;keywords=fidget+spinner+bearings</t>
  </si>
  <si>
    <t>Sticky Tack</t>
  </si>
  <si>
    <t>https://www.amazon.com/Loctite-Fun-Tak-Mounting-2-Ounce-1087306/dp/B001F57ZPW/ref=sr_1_1?s=industrial&amp;ie=UTF8&amp;qid=1516157524&amp;sr=1-1&amp;keywords=loctite+tack</t>
  </si>
  <si>
    <t>3D printing</t>
  </si>
  <si>
    <t>Main Body</t>
  </si>
  <si>
    <t>Opens</t>
  </si>
  <si>
    <t>Bottom Plate</t>
  </si>
  <si>
    <t>Axle</t>
  </si>
  <si>
    <t>Rain Cover Rod</t>
  </si>
  <si>
    <t>Fiber Attachment pieces</t>
  </si>
  <si>
    <t>Electronics</t>
  </si>
  <si>
    <t>100 kΩ Resistor</t>
  </si>
  <si>
    <t>Mouser</t>
  </si>
  <si>
    <t>https://www.mouser.com/productdetail/yageo/cfr25sjt-52-100k?qs=sGAEpiMZZMtG0KNrPCHnjW0BEZmmc%252bDpZUWCvzxXqrzk8RV%2FSuYS6Q%3D%3D</t>
  </si>
  <si>
    <t>330 Ω Resistor</t>
  </si>
  <si>
    <t>https://www.mouser.com/ProductDetail/Yageo/CFR-25JT-52-330R/?qs=KUIzHt%2fe91mWpUNK8rcuyw%3d%3d</t>
  </si>
  <si>
    <t>120k Ω Resistor</t>
  </si>
  <si>
    <t>https://www.mouser.com/ProductDetail/Yageo/CFR25SJT-52-120K/?qs=gt1LBUVyoHmr7KgMfs54IQ%3d%3d</t>
  </si>
  <si>
    <t>3.9 MΩ Resistor</t>
  </si>
  <si>
    <t>https://www.mouser.com/ProductDetail/Yageo/CFR-25JB-52-3M9/?qs=oypCK0zG324hndkFPn0Tzw%3d%3d</t>
  </si>
  <si>
    <t>LM358 Op Amp</t>
  </si>
  <si>
    <t>https://www.mouser.com/productdetail/on-semiconductor-fairchild/lm358an?qs=sGAEpiMZZMtOXy69nW9rM5IyN45UUmTWtxDES4VawW8%3D</t>
  </si>
  <si>
    <t>WeatherShark Board</t>
  </si>
  <si>
    <t>OshPark</t>
  </si>
  <si>
    <t>https://oshpark.com/</t>
  </si>
  <si>
    <t>EvapoShark Board</t>
  </si>
  <si>
    <t>Lipo Battery 500 mAh</t>
  </si>
  <si>
    <t>https://www.adafruit.com/product/1578</t>
  </si>
  <si>
    <t>SD Card 8 GB</t>
  </si>
  <si>
    <t>https://www.amazon.com/PACK-SanDisk-MicroSD-SDSDQAB-008G-Packaging/dp/B00MHZ6ZJQ/ref=sr_1_12?s=pc&amp;ie=UTF8&amp;qid=1516208540&amp;sr=1-12&amp;keywords=sd+card+micro&amp;refinements=p_n_feature_two_browse-bin%3A6518302011</t>
  </si>
  <si>
    <t>36"x1/8" Steel Rod</t>
  </si>
  <si>
    <t>https://www.amazon.com/dp/B0050RI8OI/ref=biss_dp_t_asn</t>
  </si>
  <si>
    <t>Total/device</t>
  </si>
  <si>
    <t>Number of Devices</t>
  </si>
  <si>
    <t>Subtotal Devices</t>
  </si>
  <si>
    <t>Single Items</t>
  </si>
  <si>
    <t>USB Hub</t>
  </si>
  <si>
    <t>https://www.amazon.com/Sedna-Port-USB-Internal-Floppy/dp/B00V2FIOK0/ref=sr_1_4?s=industrial&amp;ie=UTF8&amp;qid=1516157696&amp;sr=1-4&amp;keywords=usb+hub+10</t>
  </si>
  <si>
    <t>Wrapping Wire</t>
  </si>
  <si>
    <t>https://www.amazon.com/Breadboard-B-30-1000-Plated-Copper-Wrapping/dp/B008AGUAII/ref=sr_1_3?s=industrial&amp;ie=UTF8&amp;qid=1516157951&amp;sr=1-3&amp;keywords=wrapping+wire</t>
  </si>
  <si>
    <t>Subtotal Single Items</t>
  </si>
  <si>
    <t>Total</t>
  </si>
  <si>
    <t>Total order price assuming I can order 1 by 1</t>
  </si>
  <si>
    <t>Total order price with the packaging neeed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</si>
</sst>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0" applyNumberFormat="0" applyBorder="0" applyAlignment="0" applyProtection="0"/>
  </cellStyleXfs>
  <cellXfs count="6">
    <xf numFmtId="0" fontId="0" fillId="0" borderId="0" xfId="0"/>
    <xf numFmtId="0" fontId="4" fillId="0" borderId="0" xfId="0" applyFont="1"/>
    <xf numFmtId="0" fontId="0" fillId="0" borderId="0" xfId="0" applyFont="1"/>
    <xf numFmtId="0" fontId="1" fillId="4" borderId="0" xfId="3"/>
    <xf numFmtId="0" fontId="2" fillId="2" borderId="1" xfId="1"/>
    <xf numFmtId="0" fontId="3" fillId="3" borderId="2" xfId="2"/>
  </cellXfs>
  <cellStyles count="4">
    <cellStyle name="20% - 강조색1" xfId="3" builtinId="30"/>
    <cellStyle name="셀 확인" xfId="2" builtinId="23"/>
    <cellStyle name="출력" xfId="1" builtinId="2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3D52A-C569-4F28-9F76-F8088B17F9BD}">
  <dimension ref="A1:J62"/>
  <sheetViews>
    <sheetView tabSelected="1" workbookViewId="0">
      <selection sqref="A1:J63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</row>
    <row r="3" spans="1:10" x14ac:dyDescent="0.25">
      <c r="A3" s="1" t="s">
        <v>10</v>
      </c>
    </row>
    <row r="4" spans="1:10" x14ac:dyDescent="0.25">
      <c r="A4" s="2" t="s">
        <v>11</v>
      </c>
      <c r="B4" t="s">
        <v>12</v>
      </c>
      <c r="C4" t="s">
        <v>13</v>
      </c>
      <c r="D4">
        <v>17.989999999999998</v>
      </c>
      <c r="E4">
        <v>1</v>
      </c>
      <c r="F4">
        <f>E4*D4</f>
        <v>17.989999999999998</v>
      </c>
      <c r="G4">
        <v>1</v>
      </c>
      <c r="H4">
        <f>CEILING(E4*$F$52/G4,1)</f>
        <v>7</v>
      </c>
      <c r="I4">
        <f>F4*G4/E4</f>
        <v>17.989999999999998</v>
      </c>
      <c r="J4">
        <f>I4*H4</f>
        <v>125.92999999999999</v>
      </c>
    </row>
    <row r="5" spans="1:10" x14ac:dyDescent="0.25">
      <c r="A5" s="2"/>
    </row>
    <row r="6" spans="1:10" x14ac:dyDescent="0.25">
      <c r="A6" s="1" t="s">
        <v>14</v>
      </c>
    </row>
    <row r="7" spans="1:10" x14ac:dyDescent="0.25">
      <c r="A7" t="s">
        <v>15</v>
      </c>
      <c r="B7" t="s">
        <v>16</v>
      </c>
      <c r="C7" t="s">
        <v>17</v>
      </c>
      <c r="D7">
        <v>13.95</v>
      </c>
      <c r="E7">
        <v>1</v>
      </c>
      <c r="F7">
        <f t="shared" ref="F7:F46" si="0">E7*D7</f>
        <v>13.95</v>
      </c>
      <c r="G7">
        <v>1</v>
      </c>
      <c r="H7">
        <f>CEILING(E7*$F$52/G7,1)</f>
        <v>7</v>
      </c>
      <c r="I7">
        <f t="shared" ref="I7:I49" si="1">F7*G7/E7</f>
        <v>13.95</v>
      </c>
      <c r="J7">
        <f t="shared" ref="J7:J49" si="2">I7*H7</f>
        <v>97.649999999999991</v>
      </c>
    </row>
    <row r="8" spans="1:10" x14ac:dyDescent="0.25">
      <c r="A8" t="s">
        <v>18</v>
      </c>
      <c r="B8" t="s">
        <v>12</v>
      </c>
      <c r="C8" t="s">
        <v>19</v>
      </c>
      <c r="D8">
        <v>10.4</v>
      </c>
      <c r="E8">
        <v>1</v>
      </c>
      <c r="F8">
        <f>E8*D8</f>
        <v>10.4</v>
      </c>
      <c r="G8">
        <v>1</v>
      </c>
      <c r="H8">
        <f>CEILING(E8*$F$52/G8,1)</f>
        <v>7</v>
      </c>
      <c r="I8">
        <f t="shared" si="1"/>
        <v>10.4</v>
      </c>
      <c r="J8">
        <f t="shared" si="2"/>
        <v>72.8</v>
      </c>
    </row>
    <row r="9" spans="1:10" x14ac:dyDescent="0.25">
      <c r="A9" t="s">
        <v>20</v>
      </c>
      <c r="B9" t="s">
        <v>16</v>
      </c>
      <c r="C9" t="s">
        <v>21</v>
      </c>
      <c r="D9">
        <v>13.95</v>
      </c>
      <c r="E9">
        <v>1</v>
      </c>
      <c r="F9">
        <f t="shared" si="0"/>
        <v>13.95</v>
      </c>
      <c r="G9">
        <v>1</v>
      </c>
      <c r="H9">
        <f>CEILING(E9*$F$52/G9,1)</f>
        <v>7</v>
      </c>
      <c r="I9">
        <f t="shared" si="1"/>
        <v>13.95</v>
      </c>
      <c r="J9">
        <f t="shared" si="2"/>
        <v>97.649999999999991</v>
      </c>
    </row>
    <row r="10" spans="1:10" x14ac:dyDescent="0.25">
      <c r="A10" t="s">
        <v>22</v>
      </c>
      <c r="B10" t="s">
        <v>16</v>
      </c>
      <c r="C10" t="s">
        <v>23</v>
      </c>
      <c r="D10">
        <v>34.950000000000003</v>
      </c>
      <c r="E10">
        <v>1</v>
      </c>
      <c r="F10">
        <f t="shared" si="0"/>
        <v>34.950000000000003</v>
      </c>
      <c r="G10">
        <v>1</v>
      </c>
      <c r="H10">
        <f>CEILING(E10*$F$52/G10,1)</f>
        <v>7</v>
      </c>
      <c r="I10">
        <f t="shared" si="1"/>
        <v>34.950000000000003</v>
      </c>
      <c r="J10">
        <f t="shared" si="2"/>
        <v>244.65000000000003</v>
      </c>
    </row>
    <row r="11" spans="1:10" x14ac:dyDescent="0.25">
      <c r="A11" t="s">
        <v>24</v>
      </c>
      <c r="B11" t="s">
        <v>16</v>
      </c>
      <c r="C11" t="s">
        <v>25</v>
      </c>
      <c r="D11">
        <f>7.95/4</f>
        <v>1.9875</v>
      </c>
      <c r="E11">
        <v>1</v>
      </c>
      <c r="F11">
        <f t="shared" si="0"/>
        <v>1.9875</v>
      </c>
      <c r="G11">
        <v>4</v>
      </c>
      <c r="H11">
        <f>CEILING(E11*$F$52/G11,1)</f>
        <v>2</v>
      </c>
      <c r="I11">
        <f t="shared" si="1"/>
        <v>7.95</v>
      </c>
      <c r="J11">
        <f t="shared" si="2"/>
        <v>15.9</v>
      </c>
    </row>
    <row r="12" spans="1:10" x14ac:dyDescent="0.25">
      <c r="A12" t="s">
        <v>26</v>
      </c>
      <c r="B12" t="s">
        <v>16</v>
      </c>
      <c r="C12" t="s">
        <v>27</v>
      </c>
      <c r="D12">
        <v>19.95</v>
      </c>
      <c r="E12">
        <v>1</v>
      </c>
      <c r="F12">
        <f t="shared" si="0"/>
        <v>19.95</v>
      </c>
      <c r="G12">
        <v>1</v>
      </c>
      <c r="H12">
        <f>CEILING(E12*$F$52/G12,1)</f>
        <v>7</v>
      </c>
      <c r="I12">
        <f t="shared" si="1"/>
        <v>19.95</v>
      </c>
      <c r="J12">
        <f t="shared" si="2"/>
        <v>139.65</v>
      </c>
    </row>
    <row r="13" spans="1:10" x14ac:dyDescent="0.25">
      <c r="A13" t="s">
        <v>28</v>
      </c>
      <c r="B13" t="s">
        <v>16</v>
      </c>
      <c r="C13" t="s">
        <v>29</v>
      </c>
      <c r="D13">
        <v>5.95</v>
      </c>
      <c r="E13">
        <v>1</v>
      </c>
      <c r="F13">
        <f t="shared" si="0"/>
        <v>5.95</v>
      </c>
      <c r="G13">
        <v>1</v>
      </c>
      <c r="H13">
        <f>CEILING(E13*$F$52/G13,1)</f>
        <v>7</v>
      </c>
      <c r="I13">
        <f t="shared" si="1"/>
        <v>5.95</v>
      </c>
      <c r="J13">
        <f t="shared" si="2"/>
        <v>41.65</v>
      </c>
    </row>
    <row r="15" spans="1:10" x14ac:dyDescent="0.25">
      <c r="A15" s="1" t="s">
        <v>30</v>
      </c>
    </row>
    <row r="16" spans="1:10" x14ac:dyDescent="0.25">
      <c r="A16" t="s">
        <v>31</v>
      </c>
      <c r="B16" t="s">
        <v>32</v>
      </c>
      <c r="C16" t="s">
        <v>33</v>
      </c>
      <c r="D16">
        <v>1.95</v>
      </c>
      <c r="E16">
        <v>1</v>
      </c>
      <c r="F16">
        <f t="shared" si="0"/>
        <v>1.95</v>
      </c>
      <c r="G16">
        <v>1</v>
      </c>
      <c r="H16">
        <f>CEILING(E16*$F$52/G16,1)</f>
        <v>7</v>
      </c>
      <c r="I16">
        <f t="shared" si="1"/>
        <v>1.95</v>
      </c>
      <c r="J16">
        <f t="shared" si="2"/>
        <v>13.65</v>
      </c>
    </row>
    <row r="17" spans="1:10" x14ac:dyDescent="0.25">
      <c r="A17" t="s">
        <v>34</v>
      </c>
      <c r="B17" t="s">
        <v>16</v>
      </c>
      <c r="C17" t="s">
        <v>35</v>
      </c>
      <c r="D17">
        <f>2.95/5</f>
        <v>0.59000000000000008</v>
      </c>
      <c r="E17">
        <v>1</v>
      </c>
      <c r="F17">
        <f t="shared" si="0"/>
        <v>0.59000000000000008</v>
      </c>
      <c r="G17">
        <v>5</v>
      </c>
      <c r="H17">
        <f>CEILING(E17*$F$52/G17,1)</f>
        <v>2</v>
      </c>
      <c r="I17">
        <f t="shared" si="1"/>
        <v>2.95</v>
      </c>
      <c r="J17">
        <f t="shared" si="2"/>
        <v>5.9</v>
      </c>
    </row>
    <row r="18" spans="1:10" x14ac:dyDescent="0.25">
      <c r="A18" t="s">
        <v>36</v>
      </c>
      <c r="B18" t="s">
        <v>16</v>
      </c>
      <c r="C18" t="s">
        <v>37</v>
      </c>
      <c r="D18">
        <f>7.95/5</f>
        <v>1.59</v>
      </c>
      <c r="E18">
        <v>1</v>
      </c>
      <c r="F18">
        <f t="shared" si="0"/>
        <v>1.59</v>
      </c>
      <c r="G18">
        <v>5</v>
      </c>
      <c r="H18">
        <f>CEILING(E18*$F$52/G18,1)</f>
        <v>2</v>
      </c>
      <c r="I18">
        <f t="shared" si="1"/>
        <v>7.95</v>
      </c>
      <c r="J18">
        <f t="shared" si="2"/>
        <v>15.9</v>
      </c>
    </row>
    <row r="19" spans="1:10" x14ac:dyDescent="0.25">
      <c r="A19" s="1" t="s">
        <v>38</v>
      </c>
    </row>
    <row r="20" spans="1:10" x14ac:dyDescent="0.25">
      <c r="A20" t="s">
        <v>39</v>
      </c>
      <c r="B20" t="s">
        <v>40</v>
      </c>
      <c r="E20">
        <v>6</v>
      </c>
    </row>
    <row r="21" spans="1:10" x14ac:dyDescent="0.25">
      <c r="A21" t="s">
        <v>41</v>
      </c>
      <c r="B21" t="s">
        <v>40</v>
      </c>
      <c r="E21">
        <v>6</v>
      </c>
    </row>
    <row r="22" spans="1:10" x14ac:dyDescent="0.25">
      <c r="A22" t="s">
        <v>42</v>
      </c>
      <c r="B22" t="s">
        <v>40</v>
      </c>
      <c r="E22">
        <v>1</v>
      </c>
    </row>
    <row r="24" spans="1:10" x14ac:dyDescent="0.25">
      <c r="A24" s="1" t="s">
        <v>43</v>
      </c>
    </row>
    <row r="25" spans="1:10" x14ac:dyDescent="0.25">
      <c r="A25" t="s">
        <v>44</v>
      </c>
      <c r="B25" t="s">
        <v>45</v>
      </c>
      <c r="C25" t="s">
        <v>46</v>
      </c>
      <c r="D25">
        <f>10.44/100</f>
        <v>0.10439999999999999</v>
      </c>
      <c r="E25">
        <v>3</v>
      </c>
      <c r="F25">
        <f t="shared" si="0"/>
        <v>0.31319999999999998</v>
      </c>
      <c r="G25">
        <v>100</v>
      </c>
      <c r="H25">
        <f>CEILING(E25*$F$52/G25,1)</f>
        <v>1</v>
      </c>
      <c r="I25">
        <f t="shared" si="1"/>
        <v>10.44</v>
      </c>
      <c r="J25">
        <f t="shared" si="2"/>
        <v>10.44</v>
      </c>
    </row>
    <row r="26" spans="1:10" x14ac:dyDescent="0.25">
      <c r="A26" t="s">
        <v>47</v>
      </c>
      <c r="B26" t="s">
        <v>45</v>
      </c>
      <c r="C26" t="s">
        <v>48</v>
      </c>
      <c r="D26">
        <f>6.58/25</f>
        <v>0.26319999999999999</v>
      </c>
      <c r="E26">
        <v>4</v>
      </c>
      <c r="F26">
        <f t="shared" si="0"/>
        <v>1.0528</v>
      </c>
      <c r="G26">
        <v>25</v>
      </c>
      <c r="H26">
        <f>CEILING(E26*$F$52/G26,1)</f>
        <v>2</v>
      </c>
      <c r="I26">
        <f t="shared" si="1"/>
        <v>6.58</v>
      </c>
      <c r="J26">
        <f t="shared" si="2"/>
        <v>13.16</v>
      </c>
    </row>
    <row r="27" spans="1:10" x14ac:dyDescent="0.25">
      <c r="A27" t="s">
        <v>49</v>
      </c>
      <c r="B27" t="s">
        <v>45</v>
      </c>
      <c r="C27" t="s">
        <v>48</v>
      </c>
      <c r="D27">
        <f>6.16/100</f>
        <v>6.1600000000000002E-2</v>
      </c>
      <c r="E27">
        <v>3</v>
      </c>
      <c r="F27">
        <f t="shared" si="0"/>
        <v>0.18480000000000002</v>
      </c>
      <c r="G27">
        <v>100</v>
      </c>
      <c r="H27">
        <f>CEILING(E27*$F$52/G27,1)</f>
        <v>1</v>
      </c>
      <c r="I27">
        <f t="shared" si="1"/>
        <v>6.16</v>
      </c>
      <c r="J27">
        <f t="shared" si="2"/>
        <v>6.16</v>
      </c>
    </row>
    <row r="28" spans="1:10" x14ac:dyDescent="0.25">
      <c r="A28" t="s">
        <v>50</v>
      </c>
      <c r="B28" t="s">
        <v>45</v>
      </c>
    </row>
    <row r="29" spans="1:10" x14ac:dyDescent="0.25">
      <c r="A29" t="s">
        <v>51</v>
      </c>
      <c r="B29" t="s">
        <v>12</v>
      </c>
      <c r="C29" t="s">
        <v>52</v>
      </c>
      <c r="D29">
        <f>8.99/10</f>
        <v>0.89900000000000002</v>
      </c>
      <c r="E29">
        <v>1</v>
      </c>
      <c r="F29">
        <f t="shared" si="0"/>
        <v>0.89900000000000002</v>
      </c>
      <c r="G29">
        <v>10</v>
      </c>
      <c r="H29">
        <f>CEILING(E29*$F$52/G29,1)</f>
        <v>1</v>
      </c>
      <c r="I29">
        <f t="shared" si="1"/>
        <v>8.99</v>
      </c>
      <c r="J29">
        <f t="shared" si="2"/>
        <v>8.99</v>
      </c>
    </row>
    <row r="30" spans="1:10" x14ac:dyDescent="0.25">
      <c r="A30" t="s">
        <v>53</v>
      </c>
      <c r="B30" t="s">
        <v>12</v>
      </c>
      <c r="C30" t="s">
        <v>54</v>
      </c>
      <c r="D30">
        <v>4.12</v>
      </c>
      <c r="E30">
        <v>1</v>
      </c>
      <c r="F30">
        <f>E30*D30</f>
        <v>4.12</v>
      </c>
      <c r="G30">
        <v>1</v>
      </c>
      <c r="H30">
        <f>CEILING(E30*$F$52/G30,1)</f>
        <v>7</v>
      </c>
      <c r="I30">
        <f t="shared" si="1"/>
        <v>4.12</v>
      </c>
      <c r="J30">
        <f t="shared" si="2"/>
        <v>28.84</v>
      </c>
    </row>
    <row r="32" spans="1:10" x14ac:dyDescent="0.25">
      <c r="A32" s="1" t="s">
        <v>55</v>
      </c>
    </row>
    <row r="33" spans="1:10" x14ac:dyDescent="0.25">
      <c r="A33" t="s">
        <v>56</v>
      </c>
      <c r="B33" t="s">
        <v>57</v>
      </c>
      <c r="D33">
        <v>0.1</v>
      </c>
      <c r="E33">
        <v>70</v>
      </c>
      <c r="F33">
        <f t="shared" si="0"/>
        <v>7</v>
      </c>
      <c r="J33">
        <f>F33*$F$52</f>
        <v>49</v>
      </c>
    </row>
    <row r="34" spans="1:10" x14ac:dyDescent="0.25">
      <c r="A34" t="s">
        <v>58</v>
      </c>
      <c r="B34" t="s">
        <v>57</v>
      </c>
      <c r="D34">
        <v>0.1</v>
      </c>
      <c r="E34">
        <v>10</v>
      </c>
      <c r="F34">
        <f t="shared" si="0"/>
        <v>1</v>
      </c>
      <c r="J34">
        <f>F34*$F$52</f>
        <v>7</v>
      </c>
    </row>
    <row r="35" spans="1:10" x14ac:dyDescent="0.25">
      <c r="A35" t="s">
        <v>59</v>
      </c>
      <c r="B35" t="s">
        <v>57</v>
      </c>
      <c r="D35">
        <v>0.1</v>
      </c>
      <c r="E35">
        <v>5</v>
      </c>
      <c r="F35">
        <f t="shared" si="0"/>
        <v>0.5</v>
      </c>
      <c r="J35">
        <f>F35*$F$52</f>
        <v>3.5</v>
      </c>
    </row>
    <row r="36" spans="1:10" x14ac:dyDescent="0.25">
      <c r="A36" t="s">
        <v>60</v>
      </c>
      <c r="B36" t="s">
        <v>57</v>
      </c>
      <c r="D36">
        <v>0.1</v>
      </c>
      <c r="E36">
        <v>20</v>
      </c>
      <c r="F36">
        <f t="shared" si="0"/>
        <v>2</v>
      </c>
      <c r="J36">
        <f>F36*$F$52</f>
        <v>14</v>
      </c>
    </row>
    <row r="37" spans="1:10" x14ac:dyDescent="0.25">
      <c r="A37" t="s">
        <v>61</v>
      </c>
      <c r="B37" t="s">
        <v>57</v>
      </c>
      <c r="D37">
        <v>0.1</v>
      </c>
      <c r="E37">
        <v>40</v>
      </c>
      <c r="F37">
        <f t="shared" si="0"/>
        <v>4</v>
      </c>
      <c r="J37">
        <f>F37*$F$52</f>
        <v>28</v>
      </c>
    </row>
    <row r="39" spans="1:10" x14ac:dyDescent="0.25">
      <c r="A39" s="1" t="s">
        <v>62</v>
      </c>
    </row>
    <row r="40" spans="1:10" x14ac:dyDescent="0.25">
      <c r="A40" t="s">
        <v>63</v>
      </c>
      <c r="B40" t="s">
        <v>64</v>
      </c>
      <c r="C40" t="s">
        <v>65</v>
      </c>
      <c r="D40">
        <v>0.1</v>
      </c>
      <c r="E40">
        <v>2</v>
      </c>
      <c r="F40">
        <f t="shared" si="0"/>
        <v>0.2</v>
      </c>
      <c r="G40">
        <v>1</v>
      </c>
      <c r="H40">
        <f>CEILING(E40*$F$52/G40,1)</f>
        <v>14</v>
      </c>
      <c r="I40">
        <f t="shared" si="1"/>
        <v>0.1</v>
      </c>
      <c r="J40">
        <f t="shared" si="2"/>
        <v>1.4000000000000001</v>
      </c>
    </row>
    <row r="41" spans="1:10" x14ac:dyDescent="0.25">
      <c r="A41" t="s">
        <v>66</v>
      </c>
      <c r="B41" t="s">
        <v>64</v>
      </c>
      <c r="C41" t="s">
        <v>67</v>
      </c>
      <c r="D41">
        <v>0.1</v>
      </c>
      <c r="E41">
        <v>2</v>
      </c>
      <c r="F41">
        <f t="shared" si="0"/>
        <v>0.2</v>
      </c>
      <c r="G41">
        <v>1</v>
      </c>
      <c r="H41">
        <f>CEILING(E41*$F$52/G41,1)</f>
        <v>14</v>
      </c>
      <c r="I41">
        <f t="shared" si="1"/>
        <v>0.1</v>
      </c>
      <c r="J41">
        <f t="shared" si="2"/>
        <v>1.4000000000000001</v>
      </c>
    </row>
    <row r="42" spans="1:10" x14ac:dyDescent="0.25">
      <c r="A42" t="s">
        <v>68</v>
      </c>
      <c r="B42" t="s">
        <v>64</v>
      </c>
      <c r="C42" t="s">
        <v>69</v>
      </c>
      <c r="D42">
        <v>0.1</v>
      </c>
      <c r="E42">
        <v>1</v>
      </c>
      <c r="F42">
        <f t="shared" si="0"/>
        <v>0.1</v>
      </c>
      <c r="G42">
        <v>1</v>
      </c>
      <c r="H42">
        <f>CEILING(E42*$F$52/G42,1)</f>
        <v>7</v>
      </c>
      <c r="I42">
        <f t="shared" si="1"/>
        <v>0.1</v>
      </c>
      <c r="J42">
        <f t="shared" si="2"/>
        <v>0.70000000000000007</v>
      </c>
    </row>
    <row r="43" spans="1:10" x14ac:dyDescent="0.25">
      <c r="A43" t="s">
        <v>70</v>
      </c>
      <c r="B43" t="s">
        <v>64</v>
      </c>
      <c r="C43" t="s">
        <v>71</v>
      </c>
      <c r="D43">
        <v>0.1</v>
      </c>
      <c r="E43">
        <v>1</v>
      </c>
      <c r="F43">
        <f t="shared" si="0"/>
        <v>0.1</v>
      </c>
      <c r="G43">
        <v>1</v>
      </c>
      <c r="H43">
        <f>CEILING(E43*$F$52/G43,1)</f>
        <v>7</v>
      </c>
      <c r="I43">
        <f t="shared" si="1"/>
        <v>0.1</v>
      </c>
      <c r="J43">
        <f t="shared" si="2"/>
        <v>0.70000000000000007</v>
      </c>
    </row>
    <row r="44" spans="1:10" x14ac:dyDescent="0.25">
      <c r="A44" t="s">
        <v>72</v>
      </c>
      <c r="B44" t="s">
        <v>64</v>
      </c>
      <c r="C44" t="s">
        <v>73</v>
      </c>
      <c r="D44">
        <v>0.46</v>
      </c>
      <c r="E44">
        <v>1</v>
      </c>
      <c r="F44">
        <f t="shared" si="0"/>
        <v>0.46</v>
      </c>
      <c r="G44">
        <v>1</v>
      </c>
      <c r="H44">
        <f>CEILING(E44*$F$52/G44,1)</f>
        <v>7</v>
      </c>
      <c r="I44">
        <f t="shared" si="1"/>
        <v>0.46</v>
      </c>
      <c r="J44">
        <f t="shared" si="2"/>
        <v>3.22</v>
      </c>
    </row>
    <row r="45" spans="1:10" x14ac:dyDescent="0.25">
      <c r="A45" t="s">
        <v>74</v>
      </c>
      <c r="B45" t="s">
        <v>75</v>
      </c>
      <c r="C45" t="s">
        <v>76</v>
      </c>
      <c r="D45">
        <f>27.4/3</f>
        <v>9.1333333333333329</v>
      </c>
      <c r="E45">
        <v>1</v>
      </c>
      <c r="F45">
        <f t="shared" si="0"/>
        <v>9.1333333333333329</v>
      </c>
      <c r="G45">
        <v>1</v>
      </c>
      <c r="H45">
        <f>CEILING(E45*$F$52/G45,1)</f>
        <v>7</v>
      </c>
      <c r="I45">
        <f t="shared" si="1"/>
        <v>9.1333333333333329</v>
      </c>
      <c r="J45">
        <f t="shared" si="2"/>
        <v>63.93333333333333</v>
      </c>
    </row>
    <row r="46" spans="1:10" x14ac:dyDescent="0.25">
      <c r="A46" t="s">
        <v>77</v>
      </c>
      <c r="B46" t="s">
        <v>75</v>
      </c>
      <c r="C46" t="s">
        <v>76</v>
      </c>
      <c r="D46">
        <f>10</f>
        <v>10</v>
      </c>
      <c r="E46">
        <v>1</v>
      </c>
      <c r="F46">
        <f t="shared" si="0"/>
        <v>10</v>
      </c>
      <c r="G46">
        <v>1</v>
      </c>
      <c r="H46">
        <f>CEILING(E46*$F$52/G46,1)</f>
        <v>7</v>
      </c>
      <c r="I46">
        <f t="shared" si="1"/>
        <v>10</v>
      </c>
      <c r="J46">
        <f t="shared" si="2"/>
        <v>70</v>
      </c>
    </row>
    <row r="47" spans="1:10" x14ac:dyDescent="0.25">
      <c r="A47" t="s">
        <v>78</v>
      </c>
      <c r="B47" t="s">
        <v>16</v>
      </c>
      <c r="C47" t="s">
        <v>79</v>
      </c>
      <c r="D47">
        <v>7.95</v>
      </c>
      <c r="E47">
        <v>1</v>
      </c>
      <c r="F47">
        <f>E47*D47</f>
        <v>7.95</v>
      </c>
      <c r="G47">
        <v>1</v>
      </c>
      <c r="H47">
        <f>CEILING(E47*$F$52/G47,1)</f>
        <v>7</v>
      </c>
      <c r="I47">
        <f t="shared" si="1"/>
        <v>7.95</v>
      </c>
      <c r="J47">
        <f t="shared" si="2"/>
        <v>55.65</v>
      </c>
    </row>
    <row r="48" spans="1:10" x14ac:dyDescent="0.25">
      <c r="A48" t="s">
        <v>80</v>
      </c>
      <c r="B48" t="s">
        <v>12</v>
      </c>
      <c r="C48" t="s">
        <v>81</v>
      </c>
      <c r="D48">
        <f>31.28/5</f>
        <v>6.2560000000000002</v>
      </c>
      <c r="E48">
        <v>1</v>
      </c>
      <c r="F48">
        <f>E48*D48</f>
        <v>6.2560000000000002</v>
      </c>
      <c r="G48">
        <v>5</v>
      </c>
      <c r="H48">
        <f>CEILING(E48*$F$52/G48,1)</f>
        <v>2</v>
      </c>
      <c r="I48">
        <f t="shared" si="1"/>
        <v>31.28</v>
      </c>
      <c r="J48">
        <f t="shared" si="2"/>
        <v>62.56</v>
      </c>
    </row>
    <row r="49" spans="1:10" x14ac:dyDescent="0.25">
      <c r="A49" t="s">
        <v>82</v>
      </c>
      <c r="B49" t="s">
        <v>12</v>
      </c>
      <c r="C49" t="s">
        <v>83</v>
      </c>
      <c r="D49">
        <f>11.33/4</f>
        <v>2.8325</v>
      </c>
      <c r="E49">
        <v>1</v>
      </c>
      <c r="F49">
        <f>E49*D49</f>
        <v>2.8325</v>
      </c>
      <c r="G49">
        <v>4</v>
      </c>
      <c r="H49">
        <f>CEILING(E49*$F$52/G49,1)</f>
        <v>2</v>
      </c>
      <c r="I49">
        <f t="shared" si="1"/>
        <v>11.33</v>
      </c>
      <c r="J49">
        <f t="shared" si="2"/>
        <v>22.66</v>
      </c>
    </row>
    <row r="51" spans="1:10" x14ac:dyDescent="0.25">
      <c r="A51" t="s">
        <v>84</v>
      </c>
      <c r="F51" s="3">
        <f>SUM(F4:F47)</f>
        <v>172.4706333333333</v>
      </c>
    </row>
    <row r="52" spans="1:10" x14ac:dyDescent="0.25">
      <c r="A52" t="s">
        <v>85</v>
      </c>
      <c r="F52">
        <v>7</v>
      </c>
    </row>
    <row r="53" spans="1:10" x14ac:dyDescent="0.25">
      <c r="A53" s="1" t="s">
        <v>86</v>
      </c>
      <c r="F53" s="4">
        <f>F52*F51</f>
        <v>1207.294433333333</v>
      </c>
      <c r="J53" s="4">
        <f>SUM(J4:J49)</f>
        <v>1322.6433333333339</v>
      </c>
    </row>
    <row r="55" spans="1:10" x14ac:dyDescent="0.25">
      <c r="A55" s="1" t="s">
        <v>87</v>
      </c>
    </row>
    <row r="56" spans="1:10" x14ac:dyDescent="0.25">
      <c r="A56" t="s">
        <v>88</v>
      </c>
      <c r="B56" t="s">
        <v>12</v>
      </c>
      <c r="C56" t="s">
        <v>89</v>
      </c>
      <c r="D56">
        <v>27.6</v>
      </c>
      <c r="E56">
        <v>1</v>
      </c>
      <c r="F56">
        <v>27.6</v>
      </c>
      <c r="G56">
        <v>1</v>
      </c>
    </row>
    <row r="57" spans="1:10" x14ac:dyDescent="0.25">
      <c r="A57" t="s">
        <v>90</v>
      </c>
      <c r="B57" t="s">
        <v>12</v>
      </c>
      <c r="C57" t="s">
        <v>91</v>
      </c>
      <c r="D57">
        <v>11.92</v>
      </c>
      <c r="E57">
        <v>1</v>
      </c>
      <c r="F57">
        <f>E57*D57</f>
        <v>11.92</v>
      </c>
      <c r="G57">
        <v>1</v>
      </c>
    </row>
    <row r="59" spans="1:10" x14ac:dyDescent="0.25">
      <c r="A59" s="1" t="s">
        <v>92</v>
      </c>
      <c r="F59" s="4">
        <f>SUM(F56:F57)</f>
        <v>39.520000000000003</v>
      </c>
    </row>
    <row r="60" spans="1:10" ht="15.75" thickBot="1" x14ac:dyDescent="0.3"/>
    <row r="61" spans="1:10" ht="16.5" thickTop="1" thickBot="1" x14ac:dyDescent="0.3">
      <c r="A61" s="4" t="s">
        <v>93</v>
      </c>
      <c r="B61" s="4"/>
      <c r="C61" s="4"/>
      <c r="D61" s="4"/>
      <c r="E61" s="4"/>
      <c r="F61" s="4">
        <f>SUM(F59,F53)</f>
        <v>1246.814433333333</v>
      </c>
      <c r="J61" s="5">
        <f>SUM(F59,J53)</f>
        <v>1362.1633333333339</v>
      </c>
    </row>
    <row r="62" spans="1:10" ht="15.75" thickTop="1" x14ac:dyDescent="0.25">
      <c r="F62" t="s">
        <v>94</v>
      </c>
      <c r="J62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SUNY Korea</dc:creator>
  <cp:lastModifiedBy>SUNY Korea</cp:lastModifiedBy>
  <dcterms:created xsi:type="dcterms:W3CDTF">2018-02-28T04:34:41Z</dcterms:created>
  <dcterms:modified xsi:type="dcterms:W3CDTF">2018-02-28T04:35:13Z</dcterms:modified>
</cp:coreProperties>
</file>