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itHub\Gestion-ORFEI\PRIORIZACION CANNON RM 196\"/>
    </mc:Choice>
  </mc:AlternateContent>
  <xr:revisionPtr revIDLastSave="0" documentId="13_ncr:1_{33B92A2C-7B86-4FAD-B66D-441D2FBDDC02}" xr6:coauthVersionLast="45" xr6:coauthVersionMax="45" xr10:uidLastSave="{00000000-0000-0000-0000-000000000000}"/>
  <bookViews>
    <workbookView xWindow="-120" yWindow="-120" windowWidth="29040" windowHeight="15840" xr2:uid="{530C22F0-1721-47B5-8438-B8C9FF4D7AB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 i="1" l="1"/>
  <c r="L15" i="1"/>
  <c r="M15" i="1"/>
  <c r="N15" i="1"/>
  <c r="O15" i="1"/>
  <c r="P15" i="1"/>
  <c r="Q15" i="1"/>
  <c r="R15" i="1"/>
  <c r="J15" i="1"/>
  <c r="R6" i="1" l="1"/>
  <c r="R7" i="1"/>
  <c r="R8" i="1"/>
  <c r="R9" i="1"/>
  <c r="R10" i="1"/>
  <c r="R11" i="1"/>
  <c r="R12" i="1"/>
  <c r="R13" i="1"/>
  <c r="R14" i="1"/>
  <c r="R5" i="1"/>
  <c r="L14" i="1" l="1"/>
  <c r="H14" i="1"/>
  <c r="I14" i="1"/>
  <c r="N10" i="1" l="1"/>
  <c r="L10" i="1"/>
  <c r="N11" i="1"/>
  <c r="L11" i="1"/>
  <c r="N13" i="1"/>
  <c r="L13" i="1"/>
  <c r="L12" i="1"/>
  <c r="L7" i="1"/>
  <c r="L8" i="1"/>
  <c r="L9" i="1"/>
  <c r="L6" i="1"/>
  <c r="L5" i="1"/>
  <c r="I11" i="1" l="1"/>
  <c r="H10" i="1"/>
  <c r="I10" i="1"/>
  <c r="H12" i="1"/>
  <c r="I12" i="1"/>
  <c r="H13" i="1"/>
  <c r="I13" i="1"/>
  <c r="H7" i="1"/>
  <c r="I7" i="1"/>
  <c r="H9" i="1"/>
  <c r="I9" i="1"/>
  <c r="H8" i="1"/>
  <c r="I8" i="1"/>
  <c r="H6" i="1"/>
  <c r="I6" i="1"/>
  <c r="I5" i="1"/>
  <c r="H5" i="1"/>
  <c r="H11" i="1"/>
</calcChain>
</file>

<file path=xl/sharedStrings.xml><?xml version="1.0" encoding="utf-8"?>
<sst xmlns="http://schemas.openxmlformats.org/spreadsheetml/2006/main" count="40" uniqueCount="31">
  <si>
    <t>Prioridad</t>
  </si>
  <si>
    <t>Proyecto de Inversión o Idea (Especificar 1 o 2)</t>
  </si>
  <si>
    <t>Código Único / Código de Idea</t>
  </si>
  <si>
    <t>Función</t>
  </si>
  <si>
    <t>Saneamiento Físico-Legal o arreglo institucional (Especificar 1, 2 o 3)</t>
  </si>
  <si>
    <t>Destino (Especificar 1, 2 o 3)</t>
  </si>
  <si>
    <t>Monto Facilidad Financiera (A)</t>
  </si>
  <si>
    <t>Contrapartida Entidad (B)</t>
  </si>
  <si>
    <t>Monto Total (A) + (B</t>
  </si>
  <si>
    <t>MEJORAMIENTO Y AMPLIACION DEL SERVICIO EDUCATIVO DEL NIVEL INICIAL N° 1105, N°92 - REYNA DE LOS ANGELES, N°1106, 812 SAN JUAN DE DIOS Y N°79 CRISTO REDENTOR EN LOS DISTRITOS DE ABANCAY, CURAHUASI Y SAN PEDRO DE CACHORA DE LA PROVINCIA DE ABANCAY - DEPARTAMENTO DE APURIMAC</t>
  </si>
  <si>
    <t>D1</t>
  </si>
  <si>
    <t>C2</t>
  </si>
  <si>
    <t>Nombre de Proyecto / Idea</t>
  </si>
  <si>
    <t>MEJORAMIENTO DEL SERVICIO EDUCATIVO DEL NIVEL INICIAL N°1005 BARRIO CENTRO DE COTABAMBAS, N°1024 CHECCHECALLA DE TAMBOBAMBA,N°716 DIVINO NIÑO JESUS DE HAQUIRA Y N°1008 CHOCHOCA DE COYLLURQUI, PROVINCIA DE COTABAMBAS, REGION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</si>
  <si>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</si>
  <si>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</si>
  <si>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MEJORAMIENTO DE LOS SERVICIOS DE SALUD DEL CENTRO DE SALUD TALAVERA DEL DISTRITO DE TALAVERA - PROVINCIA DE ANDAHUAYLAS -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</si>
  <si>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</si>
  <si>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</si>
  <si>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DE LOS SERVICIOS DE SALUD DEL CENTRO DE SALUD ANDAHUAYLAS DEL DISTRITO DE ANDAHUAYLAS - PROVINCIA DE ANDAHUAYLAS - DEPARTAMENTO DE APURIMAC</t>
  </si>
  <si>
    <t>Educacion</t>
  </si>
  <si>
    <t>Salud</t>
  </si>
  <si>
    <t>Transportes</t>
  </si>
  <si>
    <t>Agropecuaria</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</si>
  <si>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sz val="10"/>
        <color rgb="FF000000"/>
        <rFont val="Arial Narrow"/>
        <family val="2"/>
      </rPr>
      <t xml:space="preserve">ARGUEDAS - PROVINCIA DE ANDAHUAYLAS - DEPARTAMENTO DE APURIMAC. </t>
    </r>
  </si>
  <si>
    <t>Anexo II
Modelo de Detalle de Proyecto de Inversión y Estudios de Preinversión</t>
  </si>
  <si>
    <t>RECUPERACION DE  ECOSISTEMA DE  PAJONAL DE PUNA HUMEDA, BOFEDAL Y MATORRAL ANDINO EN LA UNIDAD HIDROGRAFICA DE LOS RIOS PACHACHACA MEDIO Y SILCON DE 15 DISTRITOS DE  LAS PROVINCIAS DE ABANCAY, AYMARAES Y ANDAHUAYLAS DE  LA REGION DE APURIMAC</t>
  </si>
  <si>
    <t>Ambiente</t>
  </si>
  <si>
    <t>FINANCIAMIENTO REQUERIDO PARTA LA ELABORACIÓN DE ESTUDIOS DE PREINVERSIÓN 
En el marco de la RESOLUCIÓN MINISTERIAL Nº 190-2020-EF/10</t>
  </si>
  <si>
    <t>Monto total de inversion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</si>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</sst>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color theme="0"/>
      <name val="Calibri"/>
      <family val="2"/>
      <scheme val="minor"/>
    </font>
    <font>
      <sz val="10"/>
      <color rgb="FF000000"/>
      <name val="Arial Narrow"/>
      <family val="2"/>
    </font>
    <font>
      <sz val="11"/>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0">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4" fontId="0" fillId="0" borderId="1" xfId="0" applyNumberFormat="1" applyBorder="1" applyAlignment="1">
      <alignment vertical="center"/>
    </xf>
    <xf numFmtId="164" fontId="0" fillId="0" borderId="1" xfId="1" applyNumberFormat="1" applyFont="1" applyBorder="1" applyAlignment="1">
      <alignment horizontal="right" vertical="center"/>
    </xf>
    <xf numFmtId="0" fontId="1" fillId="0" borderId="1" xfId="0" applyFont="1" applyBorder="1" applyAlignment="1">
      <alignment horizontal="center" vertical="center" wrapText="1"/>
    </xf>
    <xf numFmtId="0" fontId="5"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4" fontId="0" fillId="0" borderId="0" xfId="0" applyNumberFormat="1"/>
    <xf numFmtId="0" fontId="1" fillId="0" borderId="2" xfId="0" applyFont="1" applyBorder="1" applyAlignment="1">
      <alignment horizontal="center"/>
    </xf>
    <xf numFmtId="0" fontId="1" fillId="0" borderId="3" xfId="0" applyFont="1" applyBorder="1" applyAlignment="1">
      <alignment horizontal="center"/>
    </xf>
    <xf numFmtId="4" fontId="1" fillId="0" borderId="3" xfId="0" applyNumberFormat="1" applyFont="1" applyBorder="1"/>
    <xf numFmtId="4" fontId="1" fillId="0" borderId="4" xfId="0" applyNumberFormat="1" applyFont="1" applyBorder="1"/>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4" fontId="2" fillId="0" borderId="1" xfId="0" applyNumberFormat="1" applyFont="1" applyFill="1" applyBorder="1" applyAlignment="1">
      <alignment horizontal="right" vertical="center" wrapText="1"/>
    </xf>
    <xf numFmtId="4" fontId="2" fillId="0" borderId="1" xfId="0" applyNumberFormat="1" applyFont="1" applyFill="1" applyBorder="1" applyAlignment="1">
      <alignment horizontal="right" vertical="center"/>
    </xf>
    <xf numFmtId="4" fontId="4" fillId="0" borderId="1" xfId="0" applyNumberFormat="1" applyFont="1" applyFill="1" applyBorder="1" applyAlignment="1">
      <alignment horizontal="right" vertical="center"/>
    </xf>
    <xf numFmtId="4" fontId="2" fillId="0" borderId="1" xfId="0" applyNumberFormat="1" applyFont="1" applyFill="1" applyBorder="1" applyAlignment="1">
      <alignment horizontal="right"/>
    </xf>
    <xf numFmtId="0" fontId="3" fillId="0" borderId="1" xfId="0" applyFont="1" applyFill="1" applyBorder="1" applyAlignment="1">
      <alignment horizontal="center" vertical="center"/>
    </xf>
    <xf numFmtId="4" fontId="4" fillId="0" borderId="1" xfId="0" applyNumberFormat="1" applyFont="1" applyFill="1" applyBorder="1" applyAlignment="1">
      <alignment horizontal="right" vertical="center" wrapText="1"/>
    </xf>
    <xf numFmtId="0" fontId="0" fillId="0" borderId="1" xfId="0" applyFill="1" applyBorder="1" applyAlignment="1">
      <alignment horizontal="center" vertical="center"/>
    </xf>
    <xf numFmtId="0" fontId="0" fillId="0" borderId="1" xfId="0" applyFill="1" applyBorder="1" applyAlignment="1">
      <alignment horizontal="right"/>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0DC7-47E8-4E6D-9B0B-FFDA320A3A5D}">
  <sheetPr>
    <pageSetUpPr fitToPage="1"/>
  </sheetPr>
  <dimension ref="A1:R15"/>
  <sheetViews>
    <sheetView tabSelected="1" zoomScale="70" zoomScaleNormal="70" workbookViewId="0">
      <selection activeCell="W11" sqref="W11"/>
    </sheetView>
  </sheetViews>
  <sheetFormatPr baseColWidth="10" defaultRowHeight="15" x14ac:dyDescent="0.25"/>
  <cols>
    <col min="1" max="1" width="10.140625" customWidth="1"/>
    <col min="2" max="2" width="8.7109375" customWidth="1"/>
    <col min="4" max="4" width="82.28515625" customWidth="1"/>
    <col min="5" max="5" width="12.85546875" customWidth="1"/>
    <col min="8" max="8" width="15.28515625" bestFit="1" customWidth="1"/>
    <col min="9" max="9" width="13" bestFit="1" customWidth="1"/>
    <col min="10" max="10" width="18.85546875" bestFit="1" customWidth="1"/>
    <col min="12" max="12" width="17.140625" customWidth="1"/>
    <col min="14" max="14" width="18.85546875" customWidth="1"/>
    <col min="16" max="16" width="14.28515625" bestFit="1" customWidth="1"/>
    <col min="17" max="17" width="22.85546875" hidden="1" customWidth="1"/>
    <col min="18" max="18" width="0" hidden="1" customWidth="1"/>
  </cols>
  <sheetData>
    <row r="1" spans="1:18" ht="45" customHeight="1" x14ac:dyDescent="0.25">
      <c r="A1" s="6" t="s">
        <v>28</v>
      </c>
      <c r="B1" s="6"/>
      <c r="C1" s="6"/>
      <c r="D1" s="6"/>
      <c r="E1" s="6"/>
      <c r="F1" s="6"/>
      <c r="G1" s="6"/>
      <c r="H1" s="6"/>
      <c r="I1" s="6"/>
      <c r="J1" s="6"/>
      <c r="K1" s="6"/>
      <c r="L1" s="6"/>
      <c r="M1" s="6"/>
      <c r="N1" s="6"/>
      <c r="O1" s="6"/>
      <c r="P1" s="6"/>
    </row>
    <row r="2" spans="1:18" ht="45" customHeight="1" x14ac:dyDescent="0.25">
      <c r="A2" s="8" t="s">
        <v>25</v>
      </c>
      <c r="B2" s="9"/>
      <c r="C2" s="9"/>
      <c r="D2" s="9"/>
      <c r="E2" s="9"/>
      <c r="F2" s="9"/>
      <c r="G2" s="9"/>
      <c r="H2" s="9"/>
      <c r="I2" s="9"/>
      <c r="J2" s="9"/>
      <c r="K2" s="9"/>
      <c r="L2" s="9"/>
      <c r="M2" s="9"/>
      <c r="N2" s="9"/>
      <c r="O2" s="9"/>
      <c r="P2" s="9"/>
    </row>
    <row r="3" spans="1:18" ht="87" customHeight="1" x14ac:dyDescent="0.25">
      <c r="A3" s="26" t="s">
        <v>0</v>
      </c>
      <c r="B3" s="26" t="s">
        <v>1</v>
      </c>
      <c r="C3" s="26" t="s">
        <v>2</v>
      </c>
      <c r="D3" s="26" t="s">
        <v>12</v>
      </c>
      <c r="E3" s="26" t="s">
        <v>3</v>
      </c>
      <c r="F3" s="26" t="s">
        <v>4</v>
      </c>
      <c r="G3" s="26" t="s">
        <v>5</v>
      </c>
      <c r="H3" s="26" t="s">
        <v>6</v>
      </c>
      <c r="I3" s="26" t="s">
        <v>7</v>
      </c>
      <c r="J3" s="26" t="s">
        <v>8</v>
      </c>
      <c r="K3" s="27">
        <v>2020</v>
      </c>
      <c r="L3" s="27"/>
      <c r="M3" s="27">
        <v>2021</v>
      </c>
      <c r="N3" s="27"/>
      <c r="O3" s="27">
        <v>2022</v>
      </c>
      <c r="P3" s="27"/>
      <c r="Q3" s="7" t="s">
        <v>29</v>
      </c>
      <c r="R3" s="2"/>
    </row>
    <row r="4" spans="1:18" s="1" customFormat="1" x14ac:dyDescent="0.25">
      <c r="A4" s="26"/>
      <c r="B4" s="26"/>
      <c r="C4" s="26"/>
      <c r="D4" s="26"/>
      <c r="E4" s="26"/>
      <c r="F4" s="26"/>
      <c r="G4" s="26"/>
      <c r="H4" s="26"/>
      <c r="I4" s="26"/>
      <c r="J4" s="26"/>
      <c r="K4" s="28" t="s">
        <v>10</v>
      </c>
      <c r="L4" s="28" t="s">
        <v>11</v>
      </c>
      <c r="M4" s="28" t="s">
        <v>10</v>
      </c>
      <c r="N4" s="28" t="s">
        <v>11</v>
      </c>
      <c r="O4" s="28" t="s">
        <v>10</v>
      </c>
      <c r="P4" s="28" t="s">
        <v>11</v>
      </c>
      <c r="Q4" s="7"/>
      <c r="R4" s="3"/>
    </row>
    <row r="5" spans="1:18" ht="51" x14ac:dyDescent="0.25">
      <c r="A5" s="15">
        <v>1</v>
      </c>
      <c r="B5" s="16">
        <v>1</v>
      </c>
      <c r="C5" s="15">
        <v>49265</v>
      </c>
      <c r="D5" s="29" t="s">
        <v>9</v>
      </c>
      <c r="E5" s="17" t="s">
        <v>20</v>
      </c>
      <c r="F5" s="15">
        <v>3</v>
      </c>
      <c r="G5" s="15">
        <v>1</v>
      </c>
      <c r="H5" s="18">
        <f>J5*0.9</f>
        <v>125563.5</v>
      </c>
      <c r="I5" s="19">
        <f>J5*0.1</f>
        <v>13951.5</v>
      </c>
      <c r="J5" s="20">
        <v>139515</v>
      </c>
      <c r="K5" s="19"/>
      <c r="L5" s="19">
        <f>J5*1</f>
        <v>139515</v>
      </c>
      <c r="M5" s="19"/>
      <c r="N5" s="21"/>
      <c r="O5" s="21"/>
      <c r="P5" s="21"/>
      <c r="Q5" s="4">
        <v>6870000</v>
      </c>
      <c r="R5" s="5">
        <f>J5/Q5</f>
        <v>2.0307860262008735E-2</v>
      </c>
    </row>
    <row r="6" spans="1:18" ht="51.75" customHeight="1" x14ac:dyDescent="0.25">
      <c r="A6" s="16">
        <v>2</v>
      </c>
      <c r="B6" s="16">
        <v>1</v>
      </c>
      <c r="C6" s="16">
        <v>108798</v>
      </c>
      <c r="D6" s="29" t="s">
        <v>13</v>
      </c>
      <c r="E6" s="17" t="s">
        <v>20</v>
      </c>
      <c r="F6" s="16">
        <v>3</v>
      </c>
      <c r="G6" s="16">
        <v>1</v>
      </c>
      <c r="H6" s="18">
        <f>J6*0.9</f>
        <v>107053.2</v>
      </c>
      <c r="I6" s="19">
        <f>J6*0.1</f>
        <v>11894.800000000001</v>
      </c>
      <c r="J6" s="20">
        <v>118948</v>
      </c>
      <c r="K6" s="19"/>
      <c r="L6" s="19">
        <f>J6*1</f>
        <v>118948</v>
      </c>
      <c r="M6" s="19"/>
      <c r="N6" s="21"/>
      <c r="O6" s="21"/>
      <c r="P6" s="21"/>
      <c r="Q6" s="4">
        <v>9220000</v>
      </c>
      <c r="R6" s="5">
        <f t="shared" ref="R6:R14" si="0">J6/Q6</f>
        <v>1.2901084598698482E-2</v>
      </c>
    </row>
    <row r="7" spans="1:18" ht="38.25" customHeight="1" x14ac:dyDescent="0.25">
      <c r="A7" s="15">
        <v>3</v>
      </c>
      <c r="B7" s="16">
        <v>1</v>
      </c>
      <c r="C7" s="16">
        <v>107708</v>
      </c>
      <c r="D7" s="29" t="s">
        <v>19</v>
      </c>
      <c r="E7" s="17" t="s">
        <v>21</v>
      </c>
      <c r="F7" s="16">
        <v>3</v>
      </c>
      <c r="G7" s="16">
        <v>1</v>
      </c>
      <c r="H7" s="18">
        <f>J7*0.9</f>
        <v>198000</v>
      </c>
      <c r="I7" s="19">
        <f>J7*0.1</f>
        <v>22000</v>
      </c>
      <c r="J7" s="20">
        <v>220000</v>
      </c>
      <c r="K7" s="19"/>
      <c r="L7" s="19">
        <f t="shared" ref="L7:L12" si="1">J7*1</f>
        <v>220000</v>
      </c>
      <c r="M7" s="19"/>
      <c r="N7" s="21"/>
      <c r="O7" s="21"/>
      <c r="P7" s="21"/>
      <c r="Q7" s="4">
        <v>26090000</v>
      </c>
      <c r="R7" s="5">
        <f t="shared" si="0"/>
        <v>8.4323495592180907E-3</v>
      </c>
    </row>
    <row r="8" spans="1:18" ht="40.5" customHeight="1" x14ac:dyDescent="0.25">
      <c r="A8" s="16">
        <v>4</v>
      </c>
      <c r="B8" s="16">
        <v>1</v>
      </c>
      <c r="C8" s="22">
        <v>45083</v>
      </c>
      <c r="D8" s="29" t="s">
        <v>16</v>
      </c>
      <c r="E8" s="17" t="s">
        <v>21</v>
      </c>
      <c r="F8" s="16">
        <v>1</v>
      </c>
      <c r="G8" s="16">
        <v>1</v>
      </c>
      <c r="H8" s="18">
        <f>J8*0.9</f>
        <v>198036</v>
      </c>
      <c r="I8" s="19">
        <f>J8*0.1</f>
        <v>22004</v>
      </c>
      <c r="J8" s="20">
        <v>220040</v>
      </c>
      <c r="K8" s="19"/>
      <c r="L8" s="19">
        <f t="shared" si="1"/>
        <v>220040</v>
      </c>
      <c r="M8" s="19"/>
      <c r="N8" s="21"/>
      <c r="O8" s="21"/>
      <c r="P8" s="21"/>
      <c r="Q8" s="4">
        <v>32545000</v>
      </c>
      <c r="R8" s="5">
        <f t="shared" si="0"/>
        <v>6.7611000153633433E-3</v>
      </c>
    </row>
    <row r="9" spans="1:18" ht="51" x14ac:dyDescent="0.25">
      <c r="A9" s="15">
        <v>5</v>
      </c>
      <c r="B9" s="16">
        <v>1</v>
      </c>
      <c r="C9" s="22">
        <v>49343</v>
      </c>
      <c r="D9" s="29" t="s">
        <v>17</v>
      </c>
      <c r="E9" s="17" t="s">
        <v>22</v>
      </c>
      <c r="F9" s="16">
        <v>1</v>
      </c>
      <c r="G9" s="16">
        <v>1</v>
      </c>
      <c r="H9" s="18">
        <f>J9*0.9</f>
        <v>122400</v>
      </c>
      <c r="I9" s="19">
        <f>J9*0.1</f>
        <v>13600</v>
      </c>
      <c r="J9" s="20">
        <v>136000</v>
      </c>
      <c r="K9" s="19"/>
      <c r="L9" s="19">
        <f t="shared" si="1"/>
        <v>136000</v>
      </c>
      <c r="M9" s="19"/>
      <c r="N9" s="21"/>
      <c r="O9" s="21"/>
      <c r="P9" s="21"/>
      <c r="Q9" s="4">
        <v>170154854.62</v>
      </c>
      <c r="R9" s="5">
        <f t="shared" si="0"/>
        <v>7.9927193557729126E-4</v>
      </c>
    </row>
    <row r="10" spans="1:18" ht="63.75" x14ac:dyDescent="0.25">
      <c r="A10" s="16">
        <v>6</v>
      </c>
      <c r="B10" s="16">
        <v>1</v>
      </c>
      <c r="C10" s="22">
        <v>109172</v>
      </c>
      <c r="D10" s="29" t="s">
        <v>14</v>
      </c>
      <c r="E10" s="17" t="s">
        <v>23</v>
      </c>
      <c r="F10" s="16">
        <v>2</v>
      </c>
      <c r="G10" s="16">
        <v>1</v>
      </c>
      <c r="H10" s="18">
        <f t="shared" ref="H10:H14" si="2">J10*0.9</f>
        <v>190502.1</v>
      </c>
      <c r="I10" s="19">
        <f t="shared" ref="I10:I14" si="3">J10*0.1</f>
        <v>21166.9</v>
      </c>
      <c r="J10" s="20">
        <v>211669</v>
      </c>
      <c r="K10" s="19"/>
      <c r="L10" s="19">
        <f>J10*0.4</f>
        <v>84667.6</v>
      </c>
      <c r="M10" s="19"/>
      <c r="N10" s="19">
        <f>J10*0.6</f>
        <v>127001.4</v>
      </c>
      <c r="O10" s="21"/>
      <c r="P10" s="21"/>
      <c r="Q10" s="4">
        <v>211669342.75999999</v>
      </c>
      <c r="R10" s="5">
        <f t="shared" si="0"/>
        <v>9.999983806818903E-4</v>
      </c>
    </row>
    <row r="11" spans="1:18" ht="42" customHeight="1" x14ac:dyDescent="0.25">
      <c r="A11" s="15">
        <v>7</v>
      </c>
      <c r="B11" s="16">
        <v>1</v>
      </c>
      <c r="C11" s="22">
        <v>49378</v>
      </c>
      <c r="D11" s="29" t="s">
        <v>15</v>
      </c>
      <c r="E11" s="17" t="s">
        <v>23</v>
      </c>
      <c r="F11" s="16">
        <v>2</v>
      </c>
      <c r="G11" s="16">
        <v>1</v>
      </c>
      <c r="H11" s="18">
        <f t="shared" si="2"/>
        <v>20146425.75</v>
      </c>
      <c r="I11" s="19">
        <f>J11*0.1</f>
        <v>2238491.75</v>
      </c>
      <c r="J11" s="20">
        <v>22384917.5</v>
      </c>
      <c r="K11" s="19"/>
      <c r="L11" s="19">
        <f>J11*0.3</f>
        <v>6715475.25</v>
      </c>
      <c r="M11" s="19"/>
      <c r="N11" s="19">
        <f>J11*0.7</f>
        <v>15669442.249999998</v>
      </c>
      <c r="O11" s="21"/>
      <c r="P11" s="19"/>
      <c r="Q11" s="4">
        <v>2238491750</v>
      </c>
      <c r="R11" s="5">
        <f t="shared" si="0"/>
        <v>0.01</v>
      </c>
    </row>
    <row r="12" spans="1:18" ht="51" x14ac:dyDescent="0.25">
      <c r="A12" s="16">
        <v>8</v>
      </c>
      <c r="B12" s="16">
        <v>1</v>
      </c>
      <c r="C12" s="22">
        <v>49403</v>
      </c>
      <c r="D12" s="29" t="s">
        <v>18</v>
      </c>
      <c r="E12" s="17" t="s">
        <v>23</v>
      </c>
      <c r="F12" s="16">
        <v>2</v>
      </c>
      <c r="G12" s="16">
        <v>1</v>
      </c>
      <c r="H12" s="18">
        <f t="shared" si="2"/>
        <v>99191.81700000001</v>
      </c>
      <c r="I12" s="19">
        <f t="shared" si="3"/>
        <v>11021.313000000002</v>
      </c>
      <c r="J12" s="23">
        <v>110213.13</v>
      </c>
      <c r="K12" s="21"/>
      <c r="L12" s="19">
        <f t="shared" si="1"/>
        <v>110213.13</v>
      </c>
      <c r="M12" s="21"/>
      <c r="N12" s="21"/>
      <c r="O12" s="21"/>
      <c r="P12" s="21"/>
      <c r="Q12" s="4">
        <v>6198187.5</v>
      </c>
      <c r="R12" s="5">
        <f t="shared" si="0"/>
        <v>1.7781509513869982E-2</v>
      </c>
    </row>
    <row r="13" spans="1:18" ht="72" customHeight="1" x14ac:dyDescent="0.25">
      <c r="A13" s="15">
        <v>9</v>
      </c>
      <c r="B13" s="16">
        <v>1</v>
      </c>
      <c r="C13" s="22">
        <v>49396</v>
      </c>
      <c r="D13" s="29" t="s">
        <v>24</v>
      </c>
      <c r="E13" s="17" t="s">
        <v>23</v>
      </c>
      <c r="F13" s="16">
        <v>2</v>
      </c>
      <c r="G13" s="16">
        <v>1</v>
      </c>
      <c r="H13" s="18">
        <f t="shared" si="2"/>
        <v>832500</v>
      </c>
      <c r="I13" s="19">
        <f t="shared" si="3"/>
        <v>92500</v>
      </c>
      <c r="J13" s="23">
        <v>925000</v>
      </c>
      <c r="K13" s="21"/>
      <c r="L13" s="19">
        <f>J13*0.6</f>
        <v>555000</v>
      </c>
      <c r="M13" s="19"/>
      <c r="N13" s="19">
        <f>J13*0.4</f>
        <v>370000</v>
      </c>
      <c r="O13" s="21"/>
      <c r="P13" s="21"/>
      <c r="Q13" s="4">
        <v>68648370</v>
      </c>
      <c r="R13" s="5">
        <f t="shared" si="0"/>
        <v>1.3474464142411539E-2</v>
      </c>
    </row>
    <row r="14" spans="1:18" ht="57.75" customHeight="1" x14ac:dyDescent="0.25">
      <c r="A14" s="15">
        <v>10</v>
      </c>
      <c r="B14" s="16">
        <v>1</v>
      </c>
      <c r="C14" s="22">
        <v>107115</v>
      </c>
      <c r="D14" s="29" t="s">
        <v>26</v>
      </c>
      <c r="E14" s="17" t="s">
        <v>27</v>
      </c>
      <c r="F14" s="24">
        <v>3</v>
      </c>
      <c r="G14" s="24">
        <v>1</v>
      </c>
      <c r="H14" s="18">
        <f t="shared" si="2"/>
        <v>180000</v>
      </c>
      <c r="I14" s="18">
        <f t="shared" si="3"/>
        <v>20000</v>
      </c>
      <c r="J14" s="23">
        <v>200000</v>
      </c>
      <c r="K14" s="25"/>
      <c r="L14" s="19">
        <f>J14*1</f>
        <v>200000</v>
      </c>
      <c r="M14" s="25"/>
      <c r="N14" s="25"/>
      <c r="O14" s="25"/>
      <c r="P14" s="25"/>
      <c r="Q14" s="4">
        <v>28728000</v>
      </c>
      <c r="R14" s="5">
        <f t="shared" si="0"/>
        <v>6.9618490671122246E-3</v>
      </c>
    </row>
    <row r="15" spans="1:18" x14ac:dyDescent="0.25">
      <c r="A15" s="11" t="s">
        <v>30</v>
      </c>
      <c r="B15" s="12"/>
      <c r="C15" s="12"/>
      <c r="D15" s="12"/>
      <c r="E15" s="12"/>
      <c r="F15" s="12"/>
      <c r="G15" s="12"/>
      <c r="H15" s="12"/>
      <c r="I15" s="12"/>
      <c r="J15" s="13">
        <f>SUM(J5:J14)</f>
        <v>24666302.629999999</v>
      </c>
      <c r="K15" s="13">
        <f t="shared" ref="K15:R15" si="4">SUM(K5:K14)</f>
        <v>0</v>
      </c>
      <c r="L15" s="13">
        <f t="shared" si="4"/>
        <v>8499858.9800000004</v>
      </c>
      <c r="M15" s="13">
        <f t="shared" si="4"/>
        <v>0</v>
      </c>
      <c r="N15" s="13">
        <f t="shared" si="4"/>
        <v>16166443.649999999</v>
      </c>
      <c r="O15" s="13">
        <f t="shared" si="4"/>
        <v>0</v>
      </c>
      <c r="P15" s="14">
        <f t="shared" si="4"/>
        <v>0</v>
      </c>
      <c r="Q15" s="10">
        <f t="shared" si="4"/>
        <v>2798615504.8800001</v>
      </c>
      <c r="R15" s="10">
        <f t="shared" si="4"/>
        <v>9.8419487474941586E-2</v>
      </c>
    </row>
  </sheetData>
  <mergeCells count="17">
    <mergeCell ref="A15:I15"/>
    <mergeCell ref="A1:P1"/>
    <mergeCell ref="Q3:Q4"/>
    <mergeCell ref="C3:C4"/>
    <mergeCell ref="B3:B4"/>
    <mergeCell ref="A3:A4"/>
    <mergeCell ref="A2:P2"/>
    <mergeCell ref="H3:H4"/>
    <mergeCell ref="G3:G4"/>
    <mergeCell ref="F3:F4"/>
    <mergeCell ref="E3:E4"/>
    <mergeCell ref="D3:D4"/>
    <mergeCell ref="K3:L3"/>
    <mergeCell ref="M3:N3"/>
    <mergeCell ref="O3:P3"/>
    <mergeCell ref="J3:J4"/>
    <mergeCell ref="I3:I4"/>
  </mergeCells>
  <pageMargins left="0" right="0" top="0.74803149606299213" bottom="0.74803149606299213" header="0.31496062992125984" footer="0.31496062992125984"/>
  <pageSetup scale="5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 DIRE</cp:lastModifiedBy>
  <cp:lastPrinted>2020-07-14T19:03:47Z</cp:lastPrinted>
  <dcterms:created xsi:type="dcterms:W3CDTF">2020-07-14T17:01:31Z</dcterms:created>
  <dcterms:modified xsi:type="dcterms:W3CDTF">2020-07-17T13:24:21Z</dcterms:modified>
</cp:coreProperties>
</file>