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ITORIO ORFEI\PROYECTO-035\CALCULOS DE DEMANDA\"/>
    </mc:Choice>
  </mc:AlternateContent>
  <xr:revisionPtr revIDLastSave="0" documentId="13_ncr:1_{7C44F7E4-938B-4238-BAE2-C2D84B78ADE3}" xr6:coauthVersionLast="45" xr6:coauthVersionMax="45" xr10:uidLastSave="{00000000-0000-0000-0000-000000000000}"/>
  <bookViews>
    <workbookView xWindow="-108" yWindow="-108" windowWidth="30936" windowHeight="16896" activeTab="2" xr2:uid="{35FB2B50-CCB2-49E2-8EB9-1608D8A05A77}"/>
  </bookViews>
  <sheets>
    <sheet name="Pobl. área de Influencia" sheetId="1" r:id="rId1"/>
    <sheet name="Pobl. Ingresante Total" sheetId="2" r:id="rId2"/>
    <sheet name="matriculados Ind. Aprob.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43" i="3" l="1"/>
  <c r="AS43" i="3"/>
  <c r="AQ43" i="3"/>
  <c r="AO43" i="3"/>
  <c r="AM43" i="3"/>
  <c r="AK43" i="3"/>
  <c r="AI43" i="3"/>
  <c r="AT42" i="3"/>
  <c r="AR42" i="3"/>
  <c r="AP42" i="3"/>
  <c r="AN42" i="3"/>
  <c r="AL42" i="3"/>
  <c r="AJ42" i="3"/>
  <c r="AH42" i="3"/>
  <c r="AU41" i="3"/>
  <c r="AS41" i="3"/>
  <c r="AQ41" i="3"/>
  <c r="AO41" i="3"/>
  <c r="AM41" i="3"/>
  <c r="AK41" i="3"/>
  <c r="AI41" i="3"/>
  <c r="AG41" i="3"/>
  <c r="AT40" i="3"/>
  <c r="AR40" i="3"/>
  <c r="AP40" i="3"/>
  <c r="AN40" i="3"/>
  <c r="AL40" i="3"/>
  <c r="AJ40" i="3"/>
  <c r="AH40" i="3"/>
  <c r="AF40" i="3"/>
  <c r="AU39" i="3"/>
  <c r="AS39" i="3"/>
  <c r="AQ39" i="3"/>
  <c r="AO39" i="3"/>
  <c r="AM39" i="3"/>
  <c r="AK39" i="3"/>
  <c r="AI39" i="3"/>
  <c r="AG39" i="3"/>
  <c r="AE39" i="3"/>
  <c r="AT38" i="3"/>
  <c r="AU29" i="3"/>
  <c r="AT28" i="3"/>
  <c r="AR38" i="3"/>
  <c r="AP38" i="3"/>
  <c r="AN38" i="3"/>
  <c r="AL38" i="3"/>
  <c r="AJ38" i="3"/>
  <c r="AH38" i="3"/>
  <c r="AF38" i="3"/>
  <c r="AD38" i="3"/>
  <c r="AB38" i="3"/>
  <c r="AE43" i="3"/>
  <c r="AD42" i="3"/>
  <c r="AC41" i="3"/>
  <c r="AB40" i="3"/>
  <c r="AA39" i="3"/>
  <c r="Z38" i="3"/>
  <c r="AC43" i="3"/>
  <c r="AB42" i="3"/>
  <c r="AA41" i="3"/>
  <c r="Z40" i="3"/>
  <c r="Y39" i="3"/>
  <c r="X38" i="3"/>
  <c r="X40" i="3"/>
  <c r="W39" i="3"/>
  <c r="V38" i="3"/>
  <c r="AC39" i="3"/>
  <c r="Y41" i="3"/>
  <c r="Z42" i="3" s="1"/>
  <c r="AA43" i="3" s="1"/>
  <c r="AU31" i="3"/>
  <c r="AT30" i="3"/>
  <c r="AS29" i="3"/>
  <c r="AR28" i="3"/>
  <c r="AS31" i="3"/>
  <c r="AR30" i="3"/>
  <c r="AQ29" i="3"/>
  <c r="AP28" i="3"/>
  <c r="AS33" i="3"/>
  <c r="AR32" i="3"/>
  <c r="AQ31" i="3"/>
  <c r="AP30" i="3"/>
  <c r="AO29" i="3"/>
  <c r="AN28" i="3"/>
  <c r="AQ33" i="3"/>
  <c r="AP32" i="3"/>
  <c r="AO31" i="3"/>
  <c r="AN30" i="3"/>
  <c r="AM29" i="3"/>
  <c r="AL28" i="3"/>
  <c r="AO33" i="3"/>
  <c r="AN32" i="3"/>
  <c r="AM31" i="3"/>
  <c r="AL30" i="3"/>
  <c r="AK29" i="3"/>
  <c r="AJ28" i="3"/>
  <c r="L41" i="3"/>
  <c r="AI31" i="3" s="1"/>
  <c r="AJ32" i="3" s="1"/>
  <c r="L43" i="3"/>
  <c r="AJ30" i="3"/>
  <c r="AI29" i="3"/>
  <c r="AH28" i="3"/>
  <c r="AH30" i="3"/>
  <c r="AG29" i="3"/>
  <c r="AF28" i="3"/>
  <c r="AF30" i="3"/>
  <c r="AE29" i="3"/>
  <c r="AD28" i="3"/>
  <c r="AD30" i="3"/>
  <c r="AC29" i="3"/>
  <c r="X30" i="3"/>
  <c r="AB28" i="3"/>
  <c r="AB30" i="3"/>
  <c r="AA29" i="3"/>
  <c r="Z28" i="3"/>
  <c r="Z30" i="3"/>
  <c r="Y29" i="3"/>
  <c r="X28" i="3"/>
  <c r="W29" i="3"/>
  <c r="Q27" i="3"/>
  <c r="P27" i="3"/>
  <c r="V28" i="3"/>
  <c r="S27" i="3"/>
  <c r="R27" i="3"/>
  <c r="T27" i="3"/>
  <c r="V14" i="3"/>
  <c r="P4" i="3"/>
  <c r="AC31" i="3" l="1"/>
  <c r="AD32" i="3" s="1"/>
  <c r="AE33" i="3" s="1"/>
  <c r="AA31" i="3"/>
  <c r="AB32" i="3" s="1"/>
  <c r="AC33" i="3" s="1"/>
  <c r="AK31" i="3"/>
  <c r="AL32" i="3" s="1"/>
  <c r="AM33" i="3" s="1"/>
  <c r="Y31" i="3"/>
  <c r="Z32" i="3" s="1"/>
  <c r="AA33" i="3" s="1"/>
  <c r="AE31" i="3"/>
  <c r="AF32" i="3" s="1"/>
  <c r="AG33" i="3" s="1"/>
  <c r="AK33" i="3"/>
  <c r="T4" i="3" l="1"/>
  <c r="J40" i="3"/>
  <c r="J39" i="3"/>
  <c r="H43" i="3"/>
  <c r="H42" i="3"/>
  <c r="H41" i="3"/>
  <c r="H40" i="3"/>
  <c r="H39" i="3"/>
  <c r="F43" i="3"/>
  <c r="F42" i="3"/>
  <c r="F41" i="3"/>
  <c r="F40" i="3"/>
  <c r="F39" i="3"/>
  <c r="D43" i="3"/>
  <c r="D42" i="3"/>
  <c r="D41" i="3"/>
  <c r="D40" i="3"/>
  <c r="D39" i="3"/>
  <c r="D38" i="3"/>
  <c r="D18" i="3"/>
  <c r="K18" i="3" s="1"/>
  <c r="D17" i="3"/>
  <c r="K17" i="3" s="1"/>
  <c r="M33" i="3"/>
  <c r="N33" i="3"/>
  <c r="M11" i="3"/>
  <c r="N11" i="3"/>
  <c r="L33" i="3"/>
  <c r="K33" i="3"/>
  <c r="J33" i="3"/>
  <c r="I33" i="3"/>
  <c r="H33" i="3"/>
  <c r="G33" i="3"/>
  <c r="F33" i="3"/>
  <c r="E33" i="3"/>
  <c r="D33" i="3"/>
  <c r="C33" i="3"/>
  <c r="C25" i="3"/>
  <c r="E25" i="3" s="1"/>
  <c r="G25" i="3" s="1"/>
  <c r="I25" i="3" s="1"/>
  <c r="K25" i="3" s="1"/>
  <c r="M25" i="3" s="1"/>
  <c r="D21" i="3"/>
  <c r="K21" i="3" s="1"/>
  <c r="D20" i="3"/>
  <c r="K20" i="3" s="1"/>
  <c r="D19" i="3"/>
  <c r="K19" i="3" s="1"/>
  <c r="L11" i="3"/>
  <c r="K11" i="3"/>
  <c r="J11" i="3"/>
  <c r="I11" i="3"/>
  <c r="H11" i="3"/>
  <c r="G11" i="3"/>
  <c r="F11" i="3"/>
  <c r="E11" i="3"/>
  <c r="D11" i="3"/>
  <c r="C11" i="3"/>
  <c r="E3" i="3"/>
  <c r="G3" i="3" s="1"/>
  <c r="I3" i="3" s="1"/>
  <c r="L40" i="3" l="1"/>
  <c r="L39" i="3"/>
  <c r="L42" i="3"/>
  <c r="V5" i="3"/>
  <c r="W6" i="3" s="1"/>
  <c r="AD40" i="3"/>
  <c r="AE41" i="3" s="1"/>
  <c r="AF42" i="3" s="1"/>
  <c r="AG43" i="3" s="1"/>
  <c r="X3" i="3"/>
  <c r="Z3" i="3" s="1"/>
  <c r="AB3" i="3" s="1"/>
  <c r="AD3" i="3" s="1"/>
  <c r="AF3" i="3" s="1"/>
  <c r="AH3" i="3" s="1"/>
  <c r="AJ3" i="3" s="1"/>
  <c r="AL3" i="3" s="1"/>
  <c r="AN3" i="3" s="1"/>
  <c r="AP3" i="3" s="1"/>
  <c r="AR3" i="3" s="1"/>
  <c r="AT3" i="3" s="1"/>
  <c r="X14" i="3"/>
  <c r="Z14" i="3" s="1"/>
  <c r="AB14" i="3" s="1"/>
  <c r="AD14" i="3" s="1"/>
  <c r="AF14" i="3" s="1"/>
  <c r="AH14" i="3" s="1"/>
  <c r="AJ14" i="3" s="1"/>
  <c r="AL14" i="3" s="1"/>
  <c r="AN14" i="3" s="1"/>
  <c r="AP14" i="3" s="1"/>
  <c r="AR14" i="3" s="1"/>
  <c r="AT14" i="3" s="1"/>
  <c r="V26" i="3"/>
  <c r="K3" i="3"/>
  <c r="M3" i="3" s="1"/>
  <c r="AB5" i="3" l="1"/>
  <c r="V16" i="3"/>
  <c r="W17" i="3" s="1"/>
  <c r="X18" i="3" s="1"/>
  <c r="Y19" i="3" s="1"/>
  <c r="Z20" i="3" s="1"/>
  <c r="AA21" i="3" s="1"/>
  <c r="X7" i="3"/>
  <c r="Y8" i="3" s="1"/>
  <c r="Z9" i="3" s="1"/>
  <c r="AA10" i="3" s="1"/>
  <c r="AG31" i="3"/>
  <c r="AH32" i="3" s="1"/>
  <c r="AI33" i="3" s="1"/>
  <c r="V36" i="3"/>
  <c r="X36" i="3" s="1"/>
  <c r="Z36" i="3" s="1"/>
  <c r="AB36" i="3" s="1"/>
  <c r="AD36" i="3" s="1"/>
  <c r="AF36" i="3" s="1"/>
  <c r="AH36" i="3" s="1"/>
  <c r="AJ36" i="3" s="1"/>
  <c r="AL36" i="3" s="1"/>
  <c r="AN36" i="3" s="1"/>
  <c r="AP36" i="3" s="1"/>
  <c r="AR36" i="3" s="1"/>
  <c r="AT36" i="3" s="1"/>
  <c r="X26" i="3"/>
  <c r="Z26" i="3" s="1"/>
  <c r="AB26" i="3" s="1"/>
  <c r="AD26" i="3" s="1"/>
  <c r="AF26" i="3" s="1"/>
  <c r="AH26" i="3" s="1"/>
  <c r="AJ26" i="3" s="1"/>
  <c r="AL26" i="3" s="1"/>
  <c r="AN26" i="3" s="1"/>
  <c r="AP26" i="3" s="1"/>
  <c r="AR26" i="3" s="1"/>
  <c r="AT26" i="3" s="1"/>
  <c r="AH5" i="3"/>
  <c r="AC6" i="3"/>
  <c r="AD7" i="3" s="1"/>
  <c r="AE8" i="3" s="1"/>
  <c r="AF9" i="3" s="1"/>
  <c r="AG10" i="3" s="1"/>
  <c r="AB16" i="3"/>
  <c r="AC17" i="3" s="1"/>
  <c r="AD18" i="3" s="1"/>
  <c r="AE19" i="3" s="1"/>
  <c r="AF20" i="3" s="1"/>
  <c r="AG21" i="3" s="1"/>
  <c r="AT32" i="3" l="1"/>
  <c r="AU33" i="3" s="1"/>
  <c r="AI6" i="3"/>
  <c r="AJ7" i="3" s="1"/>
  <c r="AK8" i="3" s="1"/>
  <c r="AL9" i="3" s="1"/>
  <c r="AM10" i="3" s="1"/>
  <c r="AH16" i="3"/>
  <c r="AI17" i="3" s="1"/>
  <c r="AJ18" i="3" s="1"/>
  <c r="AK19" i="3" s="1"/>
  <c r="AL20" i="3" s="1"/>
  <c r="AM21" i="3" s="1"/>
  <c r="AN5" i="3"/>
  <c r="AO6" i="3" l="1"/>
  <c r="AP7" i="3" s="1"/>
  <c r="AQ8" i="3" s="1"/>
  <c r="AR9" i="3" s="1"/>
  <c r="AS10" i="3" s="1"/>
  <c r="AN16" i="3"/>
  <c r="AO17" i="3" s="1"/>
  <c r="AP18" i="3" s="1"/>
  <c r="AQ19" i="3" s="1"/>
  <c r="AR20" i="3" s="1"/>
  <c r="AS21" i="3" s="1"/>
  <c r="AT5" i="3"/>
  <c r="AU6" i="3" l="1"/>
  <c r="AT16" i="3"/>
  <c r="AU17" i="3" s="1"/>
  <c r="I28" i="2" l="1"/>
  <c r="F28" i="2" l="1"/>
  <c r="G28" i="2" s="1"/>
  <c r="H28" i="2" s="1"/>
  <c r="E28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4" i="2"/>
  <c r="G128" i="1" l="1"/>
  <c r="B136" i="1"/>
  <c r="I127" i="1"/>
  <c r="I128" i="1" s="1"/>
  <c r="I126" i="1"/>
  <c r="D127" i="1"/>
  <c r="D128" i="1"/>
  <c r="D129" i="1"/>
  <c r="D130" i="1"/>
  <c r="D131" i="1"/>
  <c r="D136" i="1" s="1"/>
  <c r="A120" i="1" s="1"/>
  <c r="D132" i="1"/>
  <c r="D133" i="1"/>
  <c r="D134" i="1"/>
  <c r="D135" i="1"/>
  <c r="D126" i="1"/>
  <c r="B120" i="1" l="1"/>
  <c r="C118" i="1"/>
  <c r="D118" i="1" s="1"/>
  <c r="E118" i="1" s="1"/>
  <c r="F118" i="1" l="1"/>
  <c r="G118" i="1" l="1"/>
  <c r="H118" i="1" l="1"/>
  <c r="I118" i="1" l="1"/>
  <c r="C115" i="1"/>
  <c r="B115" i="1"/>
  <c r="A115" i="1"/>
  <c r="D115" i="1" l="1"/>
  <c r="E115" i="1" s="1"/>
  <c r="J118" i="1"/>
  <c r="E120" i="1" l="1"/>
  <c r="C120" i="1"/>
  <c r="J120" i="1"/>
  <c r="G120" i="1"/>
  <c r="F120" i="1"/>
  <c r="I120" i="1"/>
  <c r="H120" i="1"/>
  <c r="D120" i="1"/>
  <c r="K118" i="1"/>
  <c r="K120" i="1" l="1"/>
  <c r="L118" i="1"/>
  <c r="M118" i="1" l="1"/>
  <c r="L120" i="1"/>
  <c r="N118" i="1" l="1"/>
  <c r="N120" i="1" s="1"/>
  <c r="M120" i="1"/>
</calcChain>
</file>

<file path=xl/sharedStrings.xml><?xml version="1.0" encoding="utf-8"?>
<sst xmlns="http://schemas.openxmlformats.org/spreadsheetml/2006/main" count="559" uniqueCount="361">
  <si>
    <t>AREA # 030204</t>
  </si>
  <si>
    <t>Dpto. Apurimac   Prov. Andahuaylas   Dist. Huancarama</t>
  </si>
  <si>
    <t>Categorías</t>
  </si>
  <si>
    <t>Casos</t>
  </si>
  <si>
    <t>%</t>
  </si>
  <si>
    <t>Acumulado %</t>
  </si>
  <si>
    <t xml:space="preserve"> Menor de un año</t>
  </si>
  <si>
    <t xml:space="preserve"> 01 año</t>
  </si>
  <si>
    <t xml:space="preserve"> 02 años</t>
  </si>
  <si>
    <t xml:space="preserve"> 03 años</t>
  </si>
  <si>
    <t xml:space="preserve"> 04 años</t>
  </si>
  <si>
    <t xml:space="preserve"> 05 años</t>
  </si>
  <si>
    <t xml:space="preserve"> 06 años</t>
  </si>
  <si>
    <t xml:space="preserve"> 07 años</t>
  </si>
  <si>
    <t xml:space="preserve"> 08 años</t>
  </si>
  <si>
    <t xml:space="preserve"> 09 años</t>
  </si>
  <si>
    <t xml:space="preserve"> 10 años</t>
  </si>
  <si>
    <t xml:space="preserve"> 11 años</t>
  </si>
  <si>
    <t xml:space="preserve"> 12 años</t>
  </si>
  <si>
    <t xml:space="preserve"> 13 años</t>
  </si>
  <si>
    <t xml:space="preserve"> 14 años</t>
  </si>
  <si>
    <t xml:space="preserve"> 15 años</t>
  </si>
  <si>
    <t xml:space="preserve"> 16 años</t>
  </si>
  <si>
    <t xml:space="preserve"> 17 años</t>
  </si>
  <si>
    <t xml:space="preserve"> 18 años</t>
  </si>
  <si>
    <t xml:space="preserve"> 19 años</t>
  </si>
  <si>
    <t xml:space="preserve"> 20 años</t>
  </si>
  <si>
    <t xml:space="preserve"> 21 años</t>
  </si>
  <si>
    <t xml:space="preserve"> 22 años</t>
  </si>
  <si>
    <t xml:space="preserve"> 23 años</t>
  </si>
  <si>
    <t xml:space="preserve"> 24 años</t>
  </si>
  <si>
    <t xml:space="preserve"> 25 años</t>
  </si>
  <si>
    <t xml:space="preserve"> 26 años</t>
  </si>
  <si>
    <t xml:space="preserve"> 27 años</t>
  </si>
  <si>
    <t xml:space="preserve"> 28 años</t>
  </si>
  <si>
    <t xml:space="preserve"> 29 años</t>
  </si>
  <si>
    <t xml:space="preserve"> 30 años</t>
  </si>
  <si>
    <t xml:space="preserve"> 31 años</t>
  </si>
  <si>
    <t xml:space="preserve"> 32 años</t>
  </si>
  <si>
    <t xml:space="preserve"> 33 años</t>
  </si>
  <si>
    <t xml:space="preserve"> 34 años</t>
  </si>
  <si>
    <t xml:space="preserve"> 35 años</t>
  </si>
  <si>
    <t xml:space="preserve"> 36 años</t>
  </si>
  <si>
    <t xml:space="preserve"> 37 años</t>
  </si>
  <si>
    <t xml:space="preserve"> 38 años</t>
  </si>
  <si>
    <t xml:space="preserve"> 39 años</t>
  </si>
  <si>
    <t xml:space="preserve"> 40 años</t>
  </si>
  <si>
    <t xml:space="preserve"> 41 años</t>
  </si>
  <si>
    <t xml:space="preserve"> 42 años</t>
  </si>
  <si>
    <t xml:space="preserve"> 43 años</t>
  </si>
  <si>
    <t xml:space="preserve"> 44 años</t>
  </si>
  <si>
    <t xml:space="preserve"> 45 años</t>
  </si>
  <si>
    <t xml:space="preserve"> 46 años</t>
  </si>
  <si>
    <t xml:space="preserve"> 47 años</t>
  </si>
  <si>
    <t xml:space="preserve"> 48 años</t>
  </si>
  <si>
    <t xml:space="preserve"> 49 años</t>
  </si>
  <si>
    <t xml:space="preserve"> 50 años</t>
  </si>
  <si>
    <t xml:space="preserve"> 51 años</t>
  </si>
  <si>
    <t xml:space="preserve"> 52 años</t>
  </si>
  <si>
    <t xml:space="preserve"> 53 años</t>
  </si>
  <si>
    <t xml:space="preserve"> 54 años</t>
  </si>
  <si>
    <t xml:space="preserve"> 55 años</t>
  </si>
  <si>
    <t xml:space="preserve"> 56 años</t>
  </si>
  <si>
    <t xml:space="preserve"> 57 años</t>
  </si>
  <si>
    <t xml:space="preserve"> 58 años</t>
  </si>
  <si>
    <t xml:space="preserve"> 59 años</t>
  </si>
  <si>
    <t xml:space="preserve"> 60 años</t>
  </si>
  <si>
    <t xml:space="preserve"> 61 años</t>
  </si>
  <si>
    <t xml:space="preserve"> 62 años</t>
  </si>
  <si>
    <t xml:space="preserve"> 63 años</t>
  </si>
  <si>
    <t xml:space="preserve"> 64 años</t>
  </si>
  <si>
    <t xml:space="preserve"> 65 años</t>
  </si>
  <si>
    <t xml:space="preserve"> 66 años</t>
  </si>
  <si>
    <t xml:space="preserve"> 67 años</t>
  </si>
  <si>
    <t xml:space="preserve"> 68 años</t>
  </si>
  <si>
    <t xml:space="preserve"> 69 años</t>
  </si>
  <si>
    <t xml:space="preserve"> 70 años</t>
  </si>
  <si>
    <t xml:space="preserve"> 71 años</t>
  </si>
  <si>
    <t xml:space="preserve"> 72 años</t>
  </si>
  <si>
    <t xml:space="preserve"> 73 años</t>
  </si>
  <si>
    <t xml:space="preserve"> 74 años</t>
  </si>
  <si>
    <t xml:space="preserve"> 75 años</t>
  </si>
  <si>
    <t xml:space="preserve"> 76 años</t>
  </si>
  <si>
    <t xml:space="preserve"> 77 años</t>
  </si>
  <si>
    <t xml:space="preserve"> 78 años</t>
  </si>
  <si>
    <t xml:space="preserve"> 79 años</t>
  </si>
  <si>
    <t xml:space="preserve"> 80 años</t>
  </si>
  <si>
    <t xml:space="preserve"> 81 años</t>
  </si>
  <si>
    <t xml:space="preserve"> 82 años</t>
  </si>
  <si>
    <t xml:space="preserve"> 83 años</t>
  </si>
  <si>
    <t xml:space="preserve"> 84 años</t>
  </si>
  <si>
    <t xml:space="preserve"> 85 años</t>
  </si>
  <si>
    <t xml:space="preserve"> 86 años</t>
  </si>
  <si>
    <t xml:space="preserve"> 87 años</t>
  </si>
  <si>
    <t xml:space="preserve"> 88 años</t>
  </si>
  <si>
    <t xml:space="preserve"> 89 años</t>
  </si>
  <si>
    <t xml:space="preserve"> 90 años</t>
  </si>
  <si>
    <t xml:space="preserve"> 91 años</t>
  </si>
  <si>
    <t xml:space="preserve"> 93 años</t>
  </si>
  <si>
    <t xml:space="preserve"> 95 años</t>
  </si>
  <si>
    <t xml:space="preserve"> 96 años</t>
  </si>
  <si>
    <t xml:space="preserve"> 97 años</t>
  </si>
  <si>
    <t xml:space="preserve"> 98 años</t>
  </si>
  <si>
    <t xml:space="preserve"> Total</t>
  </si>
  <si>
    <t>POBLACIÓN 2007</t>
  </si>
  <si>
    <t>Apurímac, Andahuaylas, distrito: Huancarama</t>
  </si>
  <si>
    <t>P: Edad en años</t>
  </si>
  <si>
    <t>Edad 0</t>
  </si>
  <si>
    <t>Edad 1 año</t>
  </si>
  <si>
    <t>Edad 2 años</t>
  </si>
  <si>
    <t>Edad 3 años</t>
  </si>
  <si>
    <t>Edad 4 años</t>
  </si>
  <si>
    <t>Edad 5 años</t>
  </si>
  <si>
    <t>Edad 6 años</t>
  </si>
  <si>
    <t>Edad 7 años</t>
  </si>
  <si>
    <t>Edad 8 años</t>
  </si>
  <si>
    <t>Edad 9 años</t>
  </si>
  <si>
    <t>Edad 10 años</t>
  </si>
  <si>
    <t>Edad 11 años</t>
  </si>
  <si>
    <t>Edad 12 años</t>
  </si>
  <si>
    <t>Edad 13 años</t>
  </si>
  <si>
    <t>Edad 14 años</t>
  </si>
  <si>
    <t>Edad 15 años</t>
  </si>
  <si>
    <t>Edad 16 años</t>
  </si>
  <si>
    <t>Edad 17 años</t>
  </si>
  <si>
    <t>Edad 18 años</t>
  </si>
  <si>
    <t>Edad 19 años</t>
  </si>
  <si>
    <t>Edad 20 años</t>
  </si>
  <si>
    <t>Edad 21 años</t>
  </si>
  <si>
    <t>Edad 22 años</t>
  </si>
  <si>
    <t>Edad 23 años</t>
  </si>
  <si>
    <t>Edad 24 años</t>
  </si>
  <si>
    <t>Edad 25 años</t>
  </si>
  <si>
    <t>Edad 26 años</t>
  </si>
  <si>
    <t>Edad 27 años</t>
  </si>
  <si>
    <t>Edad 28 años</t>
  </si>
  <si>
    <t>Edad 29 años</t>
  </si>
  <si>
    <t>Edad 30 años</t>
  </si>
  <si>
    <t>Edad 31 años</t>
  </si>
  <si>
    <t>Edad 32 años</t>
  </si>
  <si>
    <t>Edad 33 años</t>
  </si>
  <si>
    <t>Edad 34 años</t>
  </si>
  <si>
    <t>Edad 35 años</t>
  </si>
  <si>
    <t>Edad 36 años</t>
  </si>
  <si>
    <t>Edad 37 años</t>
  </si>
  <si>
    <t>Edad 38 años</t>
  </si>
  <si>
    <t>Edad 39 años</t>
  </si>
  <si>
    <t>Edad 40 años</t>
  </si>
  <si>
    <t>Edad 41 años</t>
  </si>
  <si>
    <t>Edad 42 años</t>
  </si>
  <si>
    <t>Edad 43 años</t>
  </si>
  <si>
    <t>Edad 44 años</t>
  </si>
  <si>
    <t>Edad 45 años</t>
  </si>
  <si>
    <t>Edad 46 años</t>
  </si>
  <si>
    <t>Edad 47 años</t>
  </si>
  <si>
    <t>Edad 48 años</t>
  </si>
  <si>
    <t>Edad 49 años</t>
  </si>
  <si>
    <t>Edad 50 años</t>
  </si>
  <si>
    <t>Edad 51 años</t>
  </si>
  <si>
    <t>Edad 52 años</t>
  </si>
  <si>
    <t>Edad 53 años</t>
  </si>
  <si>
    <t>Edad 54 años</t>
  </si>
  <si>
    <t>Edad 55 años</t>
  </si>
  <si>
    <t>Edad 56 años</t>
  </si>
  <si>
    <t>Edad 57 años</t>
  </si>
  <si>
    <t>Edad 58 años</t>
  </si>
  <si>
    <t>Edad 59 años</t>
  </si>
  <si>
    <t>Edad 60 años</t>
  </si>
  <si>
    <t>Edad 61 años</t>
  </si>
  <si>
    <t>Edad 62 años</t>
  </si>
  <si>
    <t>Edad 63 años</t>
  </si>
  <si>
    <t>Edad 64 años</t>
  </si>
  <si>
    <t>Edad 65 años</t>
  </si>
  <si>
    <t>Edad 66 años</t>
  </si>
  <si>
    <t>Edad 67 años</t>
  </si>
  <si>
    <t>Edad 68 años</t>
  </si>
  <si>
    <t>Edad 69 años</t>
  </si>
  <si>
    <t>Edad 70 años</t>
  </si>
  <si>
    <t>Edad 71 años</t>
  </si>
  <si>
    <t>Edad 72 años</t>
  </si>
  <si>
    <t>Edad 73 años</t>
  </si>
  <si>
    <t>Edad 74 años</t>
  </si>
  <si>
    <t>Edad 75 años</t>
  </si>
  <si>
    <t>Edad 76 años</t>
  </si>
  <si>
    <t>Edad 77 años</t>
  </si>
  <si>
    <t>Edad 78 años</t>
  </si>
  <si>
    <t>Edad 79 años</t>
  </si>
  <si>
    <t>Edad 80 años</t>
  </si>
  <si>
    <t>Edad 81 años</t>
  </si>
  <si>
    <t>Edad 82 años</t>
  </si>
  <si>
    <t>Edad 83 años</t>
  </si>
  <si>
    <t>Edad 84 años</t>
  </si>
  <si>
    <t>Edad 85 años</t>
  </si>
  <si>
    <t>Edad 86 años</t>
  </si>
  <si>
    <t>Edad 87 años</t>
  </si>
  <si>
    <t>Edad 88 años</t>
  </si>
  <si>
    <t>Edad 89 años</t>
  </si>
  <si>
    <t>Edad 90 años</t>
  </si>
  <si>
    <t>Edad 91 años</t>
  </si>
  <si>
    <t>Edad 92 años</t>
  </si>
  <si>
    <t>Edad 93 años</t>
  </si>
  <si>
    <t>Edad 94 años</t>
  </si>
  <si>
    <t>Edad 95 años</t>
  </si>
  <si>
    <t>Edad 96 años</t>
  </si>
  <si>
    <t>Edad 97 años</t>
  </si>
  <si>
    <t>Edad 100 años</t>
  </si>
  <si>
    <t>Total</t>
  </si>
  <si>
    <t>T.C.I</t>
  </si>
  <si>
    <t>.%</t>
  </si>
  <si>
    <t>POBLACION 2019</t>
  </si>
  <si>
    <t>UBIGEO</t>
  </si>
  <si>
    <t>030204</t>
  </si>
  <si>
    <t>DEPARTAMENTO</t>
  </si>
  <si>
    <t>APURIMAC</t>
  </si>
  <si>
    <t>PROVINCIA</t>
  </si>
  <si>
    <t>ANDAHUAYLAS</t>
  </si>
  <si>
    <t>DISTRITO</t>
  </si>
  <si>
    <t>HUANCARAMA</t>
  </si>
  <si>
    <t>POBLACION TOTAL, POR EDADS SIMPLES</t>
  </si>
  <si>
    <t>0</t>
  </si>
  <si>
    <t>POBLACIÓN TOTAL,  POR GRUPOS QUINQUEN ALES DE EDAD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</si>
  <si>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</si>
  <si>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</si>
  <si>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</si>
  <si>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</si>
  <si>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</si>
  <si>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</si>
  <si>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</si>
  <si>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</si>
  <si>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</si>
  <si>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</si>
  <si>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</si>
  <si>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</si>
  <si>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 y +</t>
  </si>
  <si>
    <t>P: en años</t>
  </si>
  <si>
    <t>Categorias</t>
  </si>
  <si>
    <t>NOTA: LA POBLACION ESTIMADA DE EDADES  SIMPLES Y GRUPOS DE EDAD DE DISTRITOS, CORRESPONDEN A CIFRAS REFERENCIALES HASTA OBTNER LAS CIFRAS DE LAS PROYECCIONES DEL INEI</t>
  </si>
  <si>
    <t>FUENTE: CENSO NACIONAL XI DE POBLACION Y VI DE VIVIENDA 2017/- BOLETIN DEMOGRAFICO Nº 18,  BOLETIN DEMOGRAFICO Nº 37 Lima -2009</t>
  </si>
  <si>
    <t>OFICINA DE GESTION DE LA INFORMACION - MINISTERIO DE SALUD</t>
  </si>
  <si>
    <t>Fuente: Censos Nacionales de Población y Vivienda 2017</t>
  </si>
  <si>
    <t>Instituto Nacional de Estadística e Informática (INEI) - PERÚ</t>
  </si>
  <si>
    <t>Fuente: INEI - CPV2007</t>
  </si>
  <si>
    <t>POBL. ESTIMADA 2019</t>
  </si>
  <si>
    <t>CPV2007</t>
  </si>
  <si>
    <t>Censos Nacionales de Población y Vivienda 2017</t>
  </si>
  <si>
    <t>PER. 1</t>
  </si>
  <si>
    <t>PER. 2</t>
  </si>
  <si>
    <t>PER. 3</t>
  </si>
  <si>
    <t>PER. 4</t>
  </si>
  <si>
    <t>PER. 5</t>
  </si>
  <si>
    <t>PER. 6</t>
  </si>
  <si>
    <t>PER. 7</t>
  </si>
  <si>
    <t>PER. 8</t>
  </si>
  <si>
    <t>PER. 9</t>
  </si>
  <si>
    <t>PER. 10</t>
  </si>
  <si>
    <t>Proporción de población referencial del área de influencia (17 - 35 años)</t>
  </si>
  <si>
    <t>PROCEDENCIA DE ALUMNOS</t>
  </si>
  <si>
    <t>POBLACION 2017</t>
  </si>
  <si>
    <t>pacobamba</t>
  </si>
  <si>
    <t>ccallaspuquio</t>
  </si>
  <si>
    <t>huascatay</t>
  </si>
  <si>
    <t>pumararcco</t>
  </si>
  <si>
    <t>matapuquio</t>
  </si>
  <si>
    <t>colpa</t>
  </si>
  <si>
    <t>DISTRITO DE KISHUARA</t>
  </si>
  <si>
    <t>DISTRITO DE PACOBAMBA</t>
  </si>
  <si>
    <t>malinas</t>
  </si>
  <si>
    <t>huirunay</t>
  </si>
  <si>
    <t>cruzpampa</t>
  </si>
  <si>
    <t>ccerabamba</t>
  </si>
  <si>
    <t>sonoca</t>
  </si>
  <si>
    <t>andina</t>
  </si>
  <si>
    <t>% de participacion por edades (17-35 años)</t>
  </si>
  <si>
    <t>EDADES DE 17 - 35 años</t>
  </si>
  <si>
    <t>Fuente:</t>
  </si>
  <si>
    <t>Instituto Nacional de Estadística e Informática (INEI). Censos Nacionales 2017: XII de Población, VII de Vivienda y III de Comunidades Indígenas</t>
  </si>
  <si>
    <t>Total Población</t>
  </si>
  <si>
    <t>PER. 0</t>
  </si>
  <si>
    <t>HORIZONTE (AÑOS)</t>
  </si>
  <si>
    <t>RELACIÓN DE PRCEDENCIA DE ALUMONOS AL ISTP ALFRESO SARMIENTO PALOMINO</t>
  </si>
  <si>
    <t>I</t>
  </si>
  <si>
    <t>II</t>
  </si>
  <si>
    <t>III</t>
  </si>
  <si>
    <t>IV</t>
  </si>
  <si>
    <t>V</t>
  </si>
  <si>
    <t>VI</t>
  </si>
  <si>
    <t>VII</t>
  </si>
  <si>
    <t>VIII</t>
  </si>
  <si>
    <t>Matrícula por periodo según ciclo, 2005-2019</t>
  </si>
  <si>
    <t>ALFREDO SARMIENTO PALOMINO</t>
  </si>
  <si>
    <t>ódigo modular</t>
  </si>
  <si>
    <t>Dirección</t>
  </si>
  <si>
    <t>Avenida Bolivar S/N</t>
  </si>
  <si>
    <t>Anexo</t>
  </si>
  <si>
    <t>Localidad</t>
  </si>
  <si>
    <t>Código de local</t>
  </si>
  <si>
    <t>Centro Poblado</t>
  </si>
  <si>
    <t>Nivel/Modalidad</t>
  </si>
  <si>
    <t>Superior Tecnológica</t>
  </si>
  <si>
    <t>Área Censal (500 Habitantes)</t>
  </si>
  <si>
    <t>Urbana</t>
  </si>
  <si>
    <t>Forma</t>
  </si>
  <si>
    <t>Escolarizado</t>
  </si>
  <si>
    <t>Distrito</t>
  </si>
  <si>
    <t>Huancarama</t>
  </si>
  <si>
    <t>Género</t>
  </si>
  <si>
    <t>Mixto</t>
  </si>
  <si>
    <t>Provincia</t>
  </si>
  <si>
    <t>Andahuaylas</t>
  </si>
  <si>
    <t>Tipo de Gestión</t>
  </si>
  <si>
    <t>Pública de gestión directa</t>
  </si>
  <si>
    <t>Departamento</t>
  </si>
  <si>
    <t>Apurímac</t>
  </si>
  <si>
    <t>Gestión / Dependencia</t>
  </si>
  <si>
    <t>Pública - Sector Educación</t>
  </si>
  <si>
    <t>Código de DRE o UGEL que supervisa el S. E.</t>
  </si>
  <si>
    <t>Director(a)</t>
  </si>
  <si>
    <t>Sanchez Rojas Virgilio</t>
  </si>
  <si>
    <t>Nombre de la DRE o UGEL que supervisa el S.E.</t>
  </si>
  <si>
    <t>DRE Apurímac</t>
  </si>
  <si>
    <t>Teléfono</t>
  </si>
  <si>
    <t>Característica (Censo Educativo 2019)</t>
  </si>
  <si>
    <t>No Aplica</t>
  </si>
  <si>
    <t>Correo electrónico</t>
  </si>
  <si>
    <t>Latitud</t>
  </si>
  <si>
    <t>Página web</t>
  </si>
  <si>
    <t>Longitud</t>
  </si>
  <si>
    <t>Turno</t>
  </si>
  <si>
    <t>Continuo sólo en la mañana</t>
  </si>
  <si>
    <t>Tipo de programa</t>
  </si>
  <si>
    <t>No aplica</t>
  </si>
  <si>
    <t>Estado</t>
  </si>
  <si>
    <t>Activo</t>
  </si>
  <si>
    <r>
      <t xml:space="preserve">En el área de influencia solamente se tiene </t>
    </r>
    <r>
      <rPr>
        <b/>
        <i/>
        <sz val="12"/>
        <color theme="1"/>
        <rFont val="Arial Narrow"/>
        <family val="2"/>
      </rPr>
      <t>01</t>
    </r>
    <r>
      <rPr>
        <i/>
        <sz val="12"/>
        <color theme="1"/>
        <rFont val="Arial Narrow"/>
        <family val="2"/>
      </rPr>
      <t xml:space="preserve"> </t>
    </r>
    <r>
      <rPr>
        <b/>
        <i/>
        <sz val="12"/>
        <color theme="1"/>
        <rFont val="Arial Narrow"/>
        <family val="2"/>
      </rPr>
      <t>Instituto Superior Tecnologico Público</t>
    </r>
    <r>
      <rPr>
        <i/>
        <sz val="12"/>
        <color theme="1"/>
        <rFont val="Arial Narrow"/>
        <family val="2"/>
      </rPr>
      <t>, por tanto se considera la cantidad de postulantes a dicha ISTP</t>
    </r>
  </si>
  <si>
    <t>Postulantes al ISP</t>
  </si>
  <si>
    <t>Ingresantes</t>
  </si>
  <si>
    <t>CONSTRUCCIÓN CIVIL</t>
  </si>
  <si>
    <t>INDUSTRIAS ALIMENTARIAS</t>
  </si>
  <si>
    <t>Situación Sin Proyecto</t>
  </si>
  <si>
    <t>SEMESTRE</t>
  </si>
  <si>
    <t>TOTAL</t>
  </si>
  <si>
    <t>Situación Con proyecto</t>
  </si>
  <si>
    <t>Ratio de Alumnos Respecto al Primer Ciclo</t>
  </si>
  <si>
    <t>Promoción</t>
  </si>
  <si>
    <t>2015-2017</t>
  </si>
  <si>
    <t>2017-2019</t>
  </si>
  <si>
    <t>A</t>
  </si>
  <si>
    <t>R</t>
  </si>
  <si>
    <t>Construcción Civil</t>
  </si>
  <si>
    <t>Industrias Alimentarias</t>
  </si>
  <si>
    <t>Promedio del ultimo año de ingreso</t>
  </si>
  <si>
    <t>2016-2018</t>
  </si>
  <si>
    <t>2018-2020</t>
  </si>
  <si>
    <t>2019-2020</t>
  </si>
  <si>
    <t>Promedio de  las ultimos  4 ingresos</t>
  </si>
  <si>
    <t>T.C.I 2015</t>
  </si>
  <si>
    <t>PROMEDIO</t>
  </si>
  <si>
    <t>T.C.I
 2019-2020</t>
  </si>
  <si>
    <t>T.C.I
2018-2019</t>
  </si>
  <si>
    <t>T.C.I
2017-2018</t>
  </si>
  <si>
    <t>T.C.I
2016-2017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</si>
</sst>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\ ###\ ###\ ###\ ##0"/>
    <numFmt numFmtId="165" formatCode="_ * #,##0_ ;_ * \-#,##0_ ;_ * &quot;-&quot;_ ;_ @_ "/>
    <numFmt numFmtId="166" formatCode="0.0%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theme="1"/>
      <name val="Arial Narrow"/>
      <family val="2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  <font>
      <sz val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  <font>
      <b/>
      <sz val="11"/>
      <color rgb="FFFF0000"/>
      <name val="Calibri"/>
      <family val="2"/>
      <scheme val="minor"/>
    </font>
    <font>
      <sz val="6"/>
      <color rgb="FF0000FF"/>
      <name val="Arial"/>
      <family val="2"/>
    </font>
    <font>
      <sz val="6"/>
      <name val="Arial"/>
      <family val="2"/>
    </font>
    <font>
      <sz val="9"/>
      <color theme="1"/>
      <name val="Arial Narrow"/>
      <family val="2"/>
    </font>
    <font>
      <b/>
      <sz val="9"/>
      <name val="Arial Narrow"/>
      <family val="2"/>
    </font>
    <font>
      <b/>
      <sz val="9"/>
      <color theme="1"/>
      <name val="Arial Narrow"/>
      <family val="2"/>
    </font>
    <font>
      <sz val="7"/>
      <color rgb="FF999999"/>
      <name val="Calibri"/>
      <family val="2"/>
      <scheme val="minor"/>
    </font>
    <font>
      <b/>
      <sz val="10"/>
      <color rgb="FF333333"/>
      <name val="Arial Narrow"/>
      <family val="2"/>
    </font>
    <font>
      <sz val="10"/>
      <color rgb="FF333333"/>
      <name val="Arial Narrow"/>
      <family val="2"/>
    </font>
    <font>
      <b/>
      <sz val="11"/>
      <color theme="1"/>
      <name val="Arial Narrow"/>
      <family val="2"/>
    </font>
    <font>
      <i/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i/>
      <sz val="12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8"/>
      <color rgb="FF000000"/>
      <name val="Arial Narrow"/>
      <family val="2"/>
    </font>
    <font>
      <b/>
      <i/>
      <sz val="9"/>
      <color rgb="FF000000"/>
      <name val="Arial Narrow"/>
      <family val="2"/>
    </font>
    <font>
      <sz val="8"/>
      <color rgb="FF000000"/>
      <name val="Arial Narrow"/>
      <family val="2"/>
    </font>
    <font>
      <sz val="8"/>
      <color theme="1"/>
      <name val="Arial Narrow"/>
      <family val="2"/>
    </font>
    <font>
      <sz val="10"/>
      <color rgb="FFFF0000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0A0A4"/>
        <bgColor auto="1"/>
      </patternFill>
    </fill>
    <fill>
      <patternFill patternType="solid">
        <fgColor rgb="FFC0C0C0"/>
        <bgColor auto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2D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/>
      <bottom style="thin">
        <color rgb="FF98A0A0"/>
      </bottom>
      <diagonal/>
    </border>
    <border>
      <left/>
      <right style="thin">
        <color rgb="FF98A0A0"/>
      </right>
      <top/>
      <bottom style="thin">
        <color rgb="FF98A0A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4" fillId="0" borderId="0"/>
  </cellStyleXfs>
  <cellXfs count="218">
    <xf numFmtId="0" fontId="0" fillId="0" borderId="0" xfId="0"/>
    <xf numFmtId="0" fontId="2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1" fontId="3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1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10" fontId="7" fillId="0" borderId="0" xfId="0" applyNumberFormat="1" applyFont="1" applyBorder="1" applyAlignment="1">
      <alignment horizontal="center" vertical="center" wrapText="1"/>
    </xf>
    <xf numFmtId="10" fontId="7" fillId="4" borderId="0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1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3" fontId="13" fillId="6" borderId="1" xfId="0" quotePrefix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3" fontId="13" fillId="6" borderId="1" xfId="0" applyNumberFormat="1" applyFont="1" applyFill="1" applyBorder="1" applyAlignment="1">
      <alignment horizontal="center" vertical="center"/>
    </xf>
    <xf numFmtId="3" fontId="15" fillId="6" borderId="1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0" fontId="10" fillId="5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1" fontId="18" fillId="0" borderId="0" xfId="2" quotePrefix="1" applyNumberFormat="1" applyFont="1" applyAlignment="1">
      <alignment horizontal="left" vertical="center"/>
    </xf>
    <xf numFmtId="0" fontId="18" fillId="0" borderId="0" xfId="3" applyFont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4" fillId="7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/>
    </xf>
    <xf numFmtId="3" fontId="5" fillId="8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3" fontId="21" fillId="1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23" fillId="11" borderId="3" xfId="0" applyFont="1" applyFill="1" applyBorder="1" applyAlignment="1">
      <alignment horizontal="center" vertical="center" wrapText="1"/>
    </xf>
    <xf numFmtId="0" fontId="24" fillId="11" borderId="3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23" fillId="11" borderId="7" xfId="0" applyFont="1" applyFill="1" applyBorder="1" applyAlignment="1">
      <alignment horizontal="center" vertical="center" wrapText="1"/>
    </xf>
    <xf numFmtId="0" fontId="23" fillId="11" borderId="8" xfId="0" applyFont="1" applyFill="1" applyBorder="1" applyAlignment="1">
      <alignment horizontal="center" vertical="center" wrapText="1"/>
    </xf>
    <xf numFmtId="0" fontId="23" fillId="11" borderId="9" xfId="0" applyFont="1" applyFill="1" applyBorder="1" applyAlignment="1">
      <alignment horizontal="center" vertical="center" wrapText="1"/>
    </xf>
    <xf numFmtId="0" fontId="24" fillId="11" borderId="10" xfId="0" applyFont="1" applyFill="1" applyBorder="1" applyAlignment="1">
      <alignment horizontal="center" vertical="center" wrapText="1"/>
    </xf>
    <xf numFmtId="0" fontId="24" fillId="11" borderId="11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0" fillId="12" borderId="0" xfId="0" applyFill="1"/>
    <xf numFmtId="0" fontId="28" fillId="14" borderId="0" xfId="0" applyFont="1" applyFill="1" applyAlignment="1">
      <alignment vertical="center"/>
    </xf>
    <xf numFmtId="0" fontId="26" fillId="14" borderId="0" xfId="0" applyFont="1" applyFill="1" applyAlignment="1">
      <alignment vertical="center" wrapText="1"/>
    </xf>
    <xf numFmtId="0" fontId="31" fillId="0" borderId="0" xfId="0" applyFont="1"/>
    <xf numFmtId="0" fontId="33" fillId="0" borderId="0" xfId="0" applyFont="1" applyAlignment="1">
      <alignment vertical="center"/>
    </xf>
    <xf numFmtId="0" fontId="30" fillId="13" borderId="15" xfId="0" applyFont="1" applyFill="1" applyBorder="1" applyAlignment="1">
      <alignment horizontal="center" vertical="center" wrapText="1"/>
    </xf>
    <xf numFmtId="0" fontId="32" fillId="12" borderId="16" xfId="0" applyFont="1" applyFill="1" applyBorder="1" applyAlignment="1">
      <alignment horizontal="center" vertical="center" wrapText="1"/>
    </xf>
    <xf numFmtId="0" fontId="26" fillId="14" borderId="1" xfId="0" applyFont="1" applyFill="1" applyBorder="1" applyAlignment="1">
      <alignment vertical="center"/>
    </xf>
    <xf numFmtId="0" fontId="20" fillId="9" borderId="1" xfId="0" applyFont="1" applyFill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3" fontId="12" fillId="6" borderId="1" xfId="0" applyNumberFormat="1" applyFont="1" applyFill="1" applyBorder="1" applyAlignment="1">
      <alignment horizontal="center" vertical="center" wrapText="1"/>
    </xf>
    <xf numFmtId="3" fontId="15" fillId="6" borderId="1" xfId="0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26" fillId="14" borderId="2" xfId="0" applyFont="1" applyFill="1" applyBorder="1" applyAlignment="1">
      <alignment vertical="center" wrapText="1"/>
    </xf>
    <xf numFmtId="0" fontId="26" fillId="14" borderId="6" xfId="0" applyFont="1" applyFill="1" applyBorder="1" applyAlignment="1">
      <alignment vertical="center" wrapText="1"/>
    </xf>
    <xf numFmtId="0" fontId="27" fillId="0" borderId="1" xfId="0" applyFont="1" applyBorder="1" applyAlignment="1">
      <alignment horizontal="center" vertical="center"/>
    </xf>
    <xf numFmtId="0" fontId="20" fillId="9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0" fontId="5" fillId="2" borderId="22" xfId="0" applyNumberFormat="1" applyFont="1" applyFill="1" applyBorder="1" applyAlignment="1">
      <alignment horizontal="center" vertical="center"/>
    </xf>
    <xf numFmtId="0" fontId="5" fillId="15" borderId="23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15" borderId="36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15" borderId="2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6" borderId="2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16" borderId="20" xfId="0" applyFont="1" applyFill="1" applyBorder="1" applyAlignment="1">
      <alignment horizontal="center" vertical="center" wrapText="1"/>
    </xf>
    <xf numFmtId="0" fontId="5" fillId="16" borderId="22" xfId="0" applyFont="1" applyFill="1" applyBorder="1" applyAlignment="1">
      <alignment horizontal="center" vertical="center"/>
    </xf>
    <xf numFmtId="0" fontId="5" fillId="16" borderId="33" xfId="0" applyFont="1" applyFill="1" applyBorder="1" applyAlignment="1">
      <alignment horizontal="center" vertical="center"/>
    </xf>
    <xf numFmtId="0" fontId="5" fillId="16" borderId="37" xfId="0" applyFont="1" applyFill="1" applyBorder="1" applyAlignment="1">
      <alignment horizontal="center" vertical="center"/>
    </xf>
    <xf numFmtId="0" fontId="5" fillId="16" borderId="18" xfId="0" applyFont="1" applyFill="1" applyBorder="1" applyAlignment="1">
      <alignment horizontal="center" vertical="center"/>
    </xf>
    <xf numFmtId="9" fontId="2" fillId="0" borderId="0" xfId="1" applyFont="1" applyAlignment="1">
      <alignment vertical="center"/>
    </xf>
    <xf numFmtId="0" fontId="5" fillId="16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22" xfId="0" applyFont="1" applyFill="1" applyBorder="1" applyAlignment="1">
      <alignment horizontal="center" vertical="center"/>
    </xf>
    <xf numFmtId="0" fontId="5" fillId="11" borderId="33" xfId="0" applyFont="1" applyFill="1" applyBorder="1" applyAlignment="1">
      <alignment horizontal="center" vertical="center"/>
    </xf>
    <xf numFmtId="0" fontId="5" fillId="11" borderId="34" xfId="0" applyFont="1" applyFill="1" applyBorder="1" applyAlignment="1">
      <alignment horizontal="center" vertical="center"/>
    </xf>
    <xf numFmtId="0" fontId="5" fillId="11" borderId="35" xfId="0" applyFont="1" applyFill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5" fillId="11" borderId="38" xfId="0" applyFont="1" applyFill="1" applyBorder="1" applyAlignment="1">
      <alignment horizontal="center" vertical="center"/>
    </xf>
    <xf numFmtId="0" fontId="5" fillId="16" borderId="43" xfId="0" applyFont="1" applyFill="1" applyBorder="1" applyAlignment="1">
      <alignment horizontal="center" vertical="center"/>
    </xf>
    <xf numFmtId="0" fontId="5" fillId="16" borderId="45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0" fontId="5" fillId="16" borderId="46" xfId="0" applyFont="1" applyFill="1" applyBorder="1" applyAlignment="1">
      <alignment horizontal="center" vertical="center"/>
    </xf>
    <xf numFmtId="1" fontId="2" fillId="0" borderId="25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 vertical="center"/>
    </xf>
    <xf numFmtId="0" fontId="5" fillId="15" borderId="47" xfId="0" applyFon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2" fillId="15" borderId="31" xfId="0" applyFont="1" applyFill="1" applyBorder="1" applyAlignment="1">
      <alignment horizontal="center" vertical="center"/>
    </xf>
    <xf numFmtId="0" fontId="2" fillId="15" borderId="3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2" fontId="2" fillId="0" borderId="21" xfId="1" applyNumberFormat="1" applyFont="1" applyBorder="1" applyAlignment="1">
      <alignment horizontal="center" vertical="center"/>
    </xf>
    <xf numFmtId="9" fontId="2" fillId="0" borderId="38" xfId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2" fontId="2" fillId="0" borderId="39" xfId="1" applyNumberFormat="1" applyFont="1" applyBorder="1" applyAlignment="1">
      <alignment horizontal="center" vertical="center"/>
    </xf>
    <xf numFmtId="2" fontId="2" fillId="0" borderId="43" xfId="0" applyNumberFormat="1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2" fontId="2" fillId="0" borderId="48" xfId="0" applyNumberFormat="1" applyFont="1" applyBorder="1" applyAlignment="1">
      <alignment horizontal="center" vertical="center"/>
    </xf>
    <xf numFmtId="2" fontId="2" fillId="0" borderId="49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5" fillId="11" borderId="31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11" borderId="36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47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1" borderId="43" xfId="0" applyFont="1" applyFill="1" applyBorder="1" applyAlignment="1">
      <alignment horizontal="center" vertical="center"/>
    </xf>
    <xf numFmtId="0" fontId="5" fillId="11" borderId="44" xfId="0" applyFont="1" applyFill="1" applyBorder="1" applyAlignment="1">
      <alignment horizontal="center" vertical="center"/>
    </xf>
    <xf numFmtId="0" fontId="5" fillId="11" borderId="45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5" fillId="11" borderId="38" xfId="0" applyFont="1" applyFill="1" applyBorder="1" applyAlignment="1">
      <alignment horizontal="center" vertical="center"/>
    </xf>
    <xf numFmtId="0" fontId="5" fillId="16" borderId="41" xfId="0" applyFont="1" applyFill="1" applyBorder="1" applyAlignment="1">
      <alignment horizontal="center" vertical="center"/>
    </xf>
    <xf numFmtId="0" fontId="5" fillId="16" borderId="19" xfId="0" applyFont="1" applyFill="1" applyBorder="1" applyAlignment="1">
      <alignment horizontal="center" vertical="center"/>
    </xf>
    <xf numFmtId="0" fontId="5" fillId="16" borderId="42" xfId="0" applyFont="1" applyFill="1" applyBorder="1" applyAlignment="1">
      <alignment horizontal="center" vertical="center"/>
    </xf>
    <xf numFmtId="0" fontId="5" fillId="16" borderId="21" xfId="0" applyFont="1" applyFill="1" applyBorder="1" applyAlignment="1">
      <alignment horizontal="center" vertical="center"/>
    </xf>
    <xf numFmtId="0" fontId="5" fillId="16" borderId="38" xfId="0" applyFont="1" applyFill="1" applyBorder="1" applyAlignment="1">
      <alignment horizontal="center" vertical="center"/>
    </xf>
    <xf numFmtId="0" fontId="5" fillId="16" borderId="23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10" fontId="2" fillId="0" borderId="0" xfId="1" applyNumberFormat="1" applyFont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1" fontId="34" fillId="0" borderId="43" xfId="0" applyNumberFormat="1" applyFont="1" applyBorder="1" applyAlignment="1">
      <alignment horizontal="center" vertical="center"/>
    </xf>
    <xf numFmtId="1" fontId="34" fillId="0" borderId="44" xfId="0" applyNumberFormat="1" applyFont="1" applyBorder="1" applyAlignment="1">
      <alignment horizontal="center" vertical="center"/>
    </xf>
    <xf numFmtId="1" fontId="34" fillId="0" borderId="45" xfId="0" applyNumberFormat="1" applyFont="1" applyBorder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1" fontId="34" fillId="0" borderId="26" xfId="0" applyNumberFormat="1" applyFont="1" applyBorder="1" applyAlignment="1">
      <alignment horizontal="center" vertical="center"/>
    </xf>
    <xf numFmtId="1" fontId="34" fillId="0" borderId="25" xfId="0" applyNumberFormat="1" applyFont="1" applyBorder="1" applyAlignment="1">
      <alignment horizontal="center" vertical="center"/>
    </xf>
    <xf numFmtId="1" fontId="34" fillId="0" borderId="0" xfId="0" applyNumberFormat="1" applyFont="1" applyBorder="1" applyAlignment="1">
      <alignment horizontal="center" vertical="center"/>
    </xf>
    <xf numFmtId="1" fontId="34" fillId="0" borderId="27" xfId="0" applyNumberFormat="1" applyFont="1" applyBorder="1" applyAlignment="1">
      <alignment horizontal="center" vertical="center"/>
    </xf>
    <xf numFmtId="1" fontId="34" fillId="0" borderId="28" xfId="0" applyNumberFormat="1" applyFont="1" applyBorder="1" applyAlignment="1">
      <alignment horizontal="center" vertical="center"/>
    </xf>
    <xf numFmtId="1" fontId="34" fillId="0" borderId="29" xfId="0" applyNumberFormat="1" applyFont="1" applyBorder="1" applyAlignment="1">
      <alignment horizontal="center" vertical="center"/>
    </xf>
  </cellXfs>
  <cellStyles count="4">
    <cellStyle name="Normal" xfId="0" builtinId="0"/>
    <cellStyle name="Normal 2" xfId="2" xr:uid="{B6F1B331-8764-422C-9F1D-0A04B2978EFE}"/>
    <cellStyle name="Normal 3" xfId="3" xr:uid="{FEE0792B-85AD-41A3-A48A-37822FEEF552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293770</xdr:colOff>
      <xdr:row>79</xdr:row>
      <xdr:rowOff>125730</xdr:rowOff>
    </xdr:from>
    <xdr:to>
      <xdr:col>18</xdr:col>
      <xdr:colOff>373380</xdr:colOff>
      <xdr:row>113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038869-8B53-4635-A9AA-D563DBFEB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8220" y="14470380"/>
          <a:ext cx="7623410" cy="5989320"/>
        </a:xfrm>
        <a:prstGeom prst="rect">
          <a:avLst/>
        </a:prstGeom>
      </xdr:spPr>
    </xdr:pic>
    <xdr:clientData/>
  </xdr:twoCellAnchor>
  <xdr:twoCellAnchor editAs="oneCell">
    <xdr:from>
      <xdr:col>9</xdr:col>
      <xdr:colOff>260070</xdr:colOff>
      <xdr:row>120</xdr:row>
      <xdr:rowOff>121920</xdr:rowOff>
    </xdr:from>
    <xdr:to>
      <xdr:col>17</xdr:col>
      <xdr:colOff>371767</xdr:colOff>
      <xdr:row>153</xdr:row>
      <xdr:rowOff>84400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E46882-BE54-4018-B4C2-52A8ECF0A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2510" y="22928580"/>
          <a:ext cx="7632637" cy="627184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13</xdr:col>
      <xdr:colOff>701040</xdr:colOff>
      <xdr:row>130</xdr:row>
      <xdr:rowOff>99060</xdr:rowOff>
    </xdr:from>
    <xdr:to>
      <xdr:col>13</xdr:col>
      <xdr:colOff>746759</xdr:colOff>
      <xdr:row>130</xdr:row>
      <xdr:rowOff>144780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FCC420E7-9A62-4FFF-98F1-52927DCB3C80}"/>
            </a:ext>
          </a:extLst>
        </xdr:cNvPr>
        <xdr:cNvSpPr/>
      </xdr:nvSpPr>
      <xdr:spPr>
        <a:xfrm>
          <a:off x="12832080" y="25184100"/>
          <a:ext cx="45719" cy="45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266700</xdr:colOff>
      <xdr:row>123</xdr:row>
      <xdr:rowOff>53340</xdr:rowOff>
    </xdr:from>
    <xdr:to>
      <xdr:col>10</xdr:col>
      <xdr:colOff>891540</xdr:colOff>
      <xdr:row>124</xdr:row>
      <xdr:rowOff>304800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F36C324C-76C9-48F1-98A5-F9F0736C20E1}"/>
            </a:ext>
          </a:extLst>
        </xdr:cNvPr>
        <xdr:cNvSpPr/>
      </xdr:nvSpPr>
      <xdr:spPr>
        <a:xfrm>
          <a:off x="9151620" y="23385780"/>
          <a:ext cx="624840" cy="4267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45720</xdr:colOff>
      <xdr:row>128</xdr:row>
      <xdr:rowOff>0</xdr:rowOff>
    </xdr:from>
    <xdr:to>
      <xdr:col>12</xdr:col>
      <xdr:colOff>670560</xdr:colOff>
      <xdr:row>130</xdr:row>
      <xdr:rowOff>76200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5F2362E2-0FB5-458E-817F-05BF8E109A04}"/>
            </a:ext>
          </a:extLst>
        </xdr:cNvPr>
        <xdr:cNvSpPr/>
      </xdr:nvSpPr>
      <xdr:spPr>
        <a:xfrm>
          <a:off x="11125200" y="24734520"/>
          <a:ext cx="624840" cy="4267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853440</xdr:colOff>
      <xdr:row>138</xdr:row>
      <xdr:rowOff>15240</xdr:rowOff>
    </xdr:from>
    <xdr:to>
      <xdr:col>12</xdr:col>
      <xdr:colOff>441960</xdr:colOff>
      <xdr:row>140</xdr:row>
      <xdr:rowOff>91440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EA7055A1-F8CE-48D7-943E-7AF8E1DF3E07}"/>
            </a:ext>
          </a:extLst>
        </xdr:cNvPr>
        <xdr:cNvSpPr/>
      </xdr:nvSpPr>
      <xdr:spPr>
        <a:xfrm>
          <a:off x="10896600" y="26502360"/>
          <a:ext cx="624840" cy="4267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320040</xdr:colOff>
      <xdr:row>136</xdr:row>
      <xdr:rowOff>53340</xdr:rowOff>
    </xdr:from>
    <xdr:to>
      <xdr:col>12</xdr:col>
      <xdr:colOff>746760</xdr:colOff>
      <xdr:row>138</xdr:row>
      <xdr:rowOff>22860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AB869D10-E94B-496A-92A8-102964D682F3}"/>
            </a:ext>
          </a:extLst>
        </xdr:cNvPr>
        <xdr:cNvSpPr/>
      </xdr:nvSpPr>
      <xdr:spPr>
        <a:xfrm>
          <a:off x="11399520" y="26189940"/>
          <a:ext cx="426720" cy="32004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662940</xdr:colOff>
      <xdr:row>138</xdr:row>
      <xdr:rowOff>76200</xdr:rowOff>
    </xdr:from>
    <xdr:to>
      <xdr:col>13</xdr:col>
      <xdr:colOff>990600</xdr:colOff>
      <xdr:row>139</xdr:row>
      <xdr:rowOff>99060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964F7856-23C7-4168-BD52-4AA1E03BB982}"/>
            </a:ext>
          </a:extLst>
        </xdr:cNvPr>
        <xdr:cNvSpPr/>
      </xdr:nvSpPr>
      <xdr:spPr>
        <a:xfrm>
          <a:off x="12793980" y="26563320"/>
          <a:ext cx="327660" cy="1981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701040</xdr:colOff>
      <xdr:row>129</xdr:row>
      <xdr:rowOff>114300</xdr:rowOff>
    </xdr:from>
    <xdr:to>
      <xdr:col>12</xdr:col>
      <xdr:colOff>1028700</xdr:colOff>
      <xdr:row>130</xdr:row>
      <xdr:rowOff>137160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D69C6148-1C9B-42F1-89FE-2F5B97B0E3C0}"/>
            </a:ext>
          </a:extLst>
        </xdr:cNvPr>
        <xdr:cNvSpPr/>
      </xdr:nvSpPr>
      <xdr:spPr>
        <a:xfrm>
          <a:off x="11780520" y="25024080"/>
          <a:ext cx="327660" cy="1981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68580</xdr:colOff>
      <xdr:row>128</xdr:row>
      <xdr:rowOff>160020</xdr:rowOff>
    </xdr:from>
    <xdr:to>
      <xdr:col>11</xdr:col>
      <xdr:colOff>396240</xdr:colOff>
      <xdr:row>130</xdr:row>
      <xdr:rowOff>7620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67882E86-3175-4128-A9FC-F35CBAEB4114}"/>
            </a:ext>
          </a:extLst>
        </xdr:cNvPr>
        <xdr:cNvSpPr/>
      </xdr:nvSpPr>
      <xdr:spPr>
        <a:xfrm>
          <a:off x="10111740" y="24894540"/>
          <a:ext cx="327660" cy="1981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1043940</xdr:colOff>
      <xdr:row>137</xdr:row>
      <xdr:rowOff>83820</xdr:rowOff>
    </xdr:from>
    <xdr:to>
      <xdr:col>13</xdr:col>
      <xdr:colOff>320040</xdr:colOff>
      <xdr:row>138</xdr:row>
      <xdr:rowOff>106680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E72C833C-4B22-4ED7-A3D0-1ADFD3022426}"/>
            </a:ext>
          </a:extLst>
        </xdr:cNvPr>
        <xdr:cNvSpPr/>
      </xdr:nvSpPr>
      <xdr:spPr>
        <a:xfrm>
          <a:off x="12123420" y="26395680"/>
          <a:ext cx="327660" cy="1981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1082040</xdr:colOff>
      <xdr:row>136</xdr:row>
      <xdr:rowOff>30480</xdr:rowOff>
    </xdr:from>
    <xdr:to>
      <xdr:col>11</xdr:col>
      <xdr:colOff>251460</xdr:colOff>
      <xdr:row>137</xdr:row>
      <xdr:rowOff>114300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8D26DDE8-439D-42AA-A6EA-735618232CEF}"/>
            </a:ext>
          </a:extLst>
        </xdr:cNvPr>
        <xdr:cNvSpPr/>
      </xdr:nvSpPr>
      <xdr:spPr>
        <a:xfrm>
          <a:off x="9966960" y="26167080"/>
          <a:ext cx="327660" cy="25908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1089660</xdr:colOff>
      <xdr:row>124</xdr:row>
      <xdr:rowOff>242308</xdr:rowOff>
    </xdr:from>
    <xdr:to>
      <xdr:col>10</xdr:col>
      <xdr:colOff>358206</xdr:colOff>
      <xdr:row>127</xdr:row>
      <xdr:rowOff>99060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DB8B1C94-CC13-4A85-8C36-119A65EA6300}"/>
            </a:ext>
          </a:extLst>
        </xdr:cNvPr>
        <xdr:cNvCxnSpPr>
          <a:stCxn id="5" idx="3"/>
        </xdr:cNvCxnSpPr>
      </xdr:nvCxnSpPr>
      <xdr:spPr>
        <a:xfrm flipH="1">
          <a:off x="1089660" y="23750008"/>
          <a:ext cx="8153466" cy="9083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1127760</xdr:colOff>
      <xdr:row>129</xdr:row>
      <xdr:rowOff>121920</xdr:rowOff>
    </xdr:from>
    <xdr:to>
      <xdr:col>12</xdr:col>
      <xdr:colOff>647766</xdr:colOff>
      <xdr:row>133</xdr:row>
      <xdr:rowOff>44188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7C26F345-88F8-4F1F-88AF-FA7C0E8E0FD1}"/>
            </a:ext>
          </a:extLst>
        </xdr:cNvPr>
        <xdr:cNvCxnSpPr/>
      </xdr:nvCxnSpPr>
      <xdr:spPr>
        <a:xfrm flipH="1" flipV="1">
          <a:off x="1127760" y="25031700"/>
          <a:ext cx="10599486" cy="623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746760</xdr:colOff>
      <xdr:row>126</xdr:row>
      <xdr:rowOff>53340</xdr:rowOff>
    </xdr:from>
    <xdr:to>
      <xdr:col>11</xdr:col>
      <xdr:colOff>232410</xdr:colOff>
      <xdr:row>130</xdr:row>
      <xdr:rowOff>7620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37353162-3BEA-4345-98C9-483D372C56F8}"/>
            </a:ext>
          </a:extLst>
        </xdr:cNvPr>
        <xdr:cNvCxnSpPr>
          <a:stCxn id="11" idx="4"/>
        </xdr:cNvCxnSpPr>
      </xdr:nvCxnSpPr>
      <xdr:spPr>
        <a:xfrm flipH="1" flipV="1">
          <a:off x="5539740" y="24437340"/>
          <a:ext cx="4735830" cy="655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1074420</xdr:colOff>
      <xdr:row>126</xdr:row>
      <xdr:rowOff>99060</xdr:rowOff>
    </xdr:from>
    <xdr:to>
      <xdr:col>11</xdr:col>
      <xdr:colOff>922020</xdr:colOff>
      <xdr:row>138</xdr:row>
      <xdr:rowOff>160020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F6359382-0C14-49B6-8B9A-F3719EE91AF7}"/>
            </a:ext>
          </a:extLst>
        </xdr:cNvPr>
        <xdr:cNvCxnSpPr/>
      </xdr:nvCxnSpPr>
      <xdr:spPr>
        <a:xfrm flipH="1" flipV="1">
          <a:off x="1074420" y="24483060"/>
          <a:ext cx="9890760" cy="2164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1143000</xdr:colOff>
      <xdr:row>130</xdr:row>
      <xdr:rowOff>137160</xdr:rowOff>
    </xdr:from>
    <xdr:to>
      <xdr:col>12</xdr:col>
      <xdr:colOff>864870</xdr:colOff>
      <xdr:row>134</xdr:row>
      <xdr:rowOff>68580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7E9CC392-4DB6-4751-87C3-A48AE74E2950}"/>
            </a:ext>
          </a:extLst>
        </xdr:cNvPr>
        <xdr:cNvCxnSpPr>
          <a:stCxn id="10" idx="4"/>
        </xdr:cNvCxnSpPr>
      </xdr:nvCxnSpPr>
      <xdr:spPr>
        <a:xfrm flipH="1">
          <a:off x="1143000" y="25222200"/>
          <a:ext cx="10801350" cy="632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1127760</xdr:colOff>
      <xdr:row>125</xdr:row>
      <xdr:rowOff>60960</xdr:rowOff>
    </xdr:from>
    <xdr:to>
      <xdr:col>13</xdr:col>
      <xdr:colOff>41910</xdr:colOff>
      <xdr:row>137</xdr:row>
      <xdr:rowOff>137160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32406AE6-7C6C-4440-8D37-AD42E7F55142}"/>
            </a:ext>
          </a:extLst>
        </xdr:cNvPr>
        <xdr:cNvCxnSpPr/>
      </xdr:nvCxnSpPr>
      <xdr:spPr>
        <a:xfrm flipH="1" flipV="1">
          <a:off x="1127760" y="24269700"/>
          <a:ext cx="11045190" cy="2179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1112520</xdr:colOff>
      <xdr:row>133</xdr:row>
      <xdr:rowOff>83820</xdr:rowOff>
    </xdr:from>
    <xdr:to>
      <xdr:col>13</xdr:col>
      <xdr:colOff>662940</xdr:colOff>
      <xdr:row>139</xdr:row>
      <xdr:rowOff>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33C15B9F-51EB-4FD8-9847-3523283EBD54}"/>
            </a:ext>
          </a:extLst>
        </xdr:cNvPr>
        <xdr:cNvCxnSpPr>
          <a:stCxn id="9" idx="2"/>
        </xdr:cNvCxnSpPr>
      </xdr:nvCxnSpPr>
      <xdr:spPr>
        <a:xfrm flipH="1" flipV="1">
          <a:off x="1112520" y="25694640"/>
          <a:ext cx="1168146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1066800</xdr:colOff>
      <xdr:row>129</xdr:row>
      <xdr:rowOff>38100</xdr:rowOff>
    </xdr:from>
    <xdr:to>
      <xdr:col>12</xdr:col>
      <xdr:colOff>45720</xdr:colOff>
      <xdr:row>132</xdr:row>
      <xdr:rowOff>83820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12875783-FDDF-4050-AAD8-9691141C1D33}"/>
            </a:ext>
          </a:extLst>
        </xdr:cNvPr>
        <xdr:cNvCxnSpPr>
          <a:stCxn id="6" idx="2"/>
        </xdr:cNvCxnSpPr>
      </xdr:nvCxnSpPr>
      <xdr:spPr>
        <a:xfrm flipH="1">
          <a:off x="1066800" y="24947880"/>
          <a:ext cx="100584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1059180</xdr:colOff>
      <xdr:row>131</xdr:row>
      <xdr:rowOff>91440</xdr:rowOff>
    </xdr:from>
    <xdr:to>
      <xdr:col>12</xdr:col>
      <xdr:colOff>312420</xdr:colOff>
      <xdr:row>137</xdr:row>
      <xdr:rowOff>30480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4591F63E-9C3F-4CC9-A5E4-18BA12F77689}"/>
            </a:ext>
          </a:extLst>
        </xdr:cNvPr>
        <xdr:cNvCxnSpPr/>
      </xdr:nvCxnSpPr>
      <xdr:spPr>
        <a:xfrm flipH="1" flipV="1">
          <a:off x="1059180" y="25351740"/>
          <a:ext cx="1033272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1066800</xdr:colOff>
      <xdr:row>128</xdr:row>
      <xdr:rowOff>99060</xdr:rowOff>
    </xdr:from>
    <xdr:to>
      <xdr:col>12</xdr:col>
      <xdr:colOff>221046</xdr:colOff>
      <xdr:row>139</xdr:row>
      <xdr:rowOff>120388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B848577D-7F0C-4A39-91BD-35DFCE35741E}"/>
            </a:ext>
          </a:extLst>
        </xdr:cNvPr>
        <xdr:cNvCxnSpPr/>
      </xdr:nvCxnSpPr>
      <xdr:spPr>
        <a:xfrm flipH="1" flipV="1">
          <a:off x="1066800" y="24833580"/>
          <a:ext cx="10233726" cy="19491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1036320</xdr:colOff>
      <xdr:row>130</xdr:row>
      <xdr:rowOff>91440</xdr:rowOff>
    </xdr:from>
    <xdr:to>
      <xdr:col>12</xdr:col>
      <xdr:colOff>282006</xdr:colOff>
      <xdr:row>133</xdr:row>
      <xdr:rowOff>173728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1308E6FC-EC9F-423F-A245-ED3084D46FAD}"/>
            </a:ext>
          </a:extLst>
        </xdr:cNvPr>
        <xdr:cNvCxnSpPr/>
      </xdr:nvCxnSpPr>
      <xdr:spPr>
        <a:xfrm flipH="1" flipV="1">
          <a:off x="1036320" y="25176480"/>
          <a:ext cx="10325166" cy="6080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777240</xdr:colOff>
      <xdr:row>125</xdr:row>
      <xdr:rowOff>91440</xdr:rowOff>
    </xdr:from>
    <xdr:to>
      <xdr:col>10</xdr:col>
      <xdr:colOff>1130025</xdr:colOff>
      <xdr:row>136</xdr:row>
      <xdr:rowOff>68421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13B5A191-C1CC-4FB8-9BCA-79E925261CD2}"/>
            </a:ext>
          </a:extLst>
        </xdr:cNvPr>
        <xdr:cNvCxnSpPr>
          <a:stCxn id="17" idx="1"/>
        </xdr:cNvCxnSpPr>
      </xdr:nvCxnSpPr>
      <xdr:spPr>
        <a:xfrm flipH="1" flipV="1">
          <a:off x="5570220" y="24300180"/>
          <a:ext cx="4444725" cy="19048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1877-24F7-41D0-8229-84CBFCFDD684}">
  <dimension ref="A2:N139"/>
  <sheetViews>
    <sheetView showGridLines="0" topLeftCell="A98" zoomScaleNormal="100" workbookViewId="0">
      <selection activeCell="E118" sqref="E118"/>
    </sheetView>
  </sheetViews>
  <sheetFormatPr baseColWidth="10" defaultRowHeight="13.8" x14ac:dyDescent="0.3"/>
  <cols>
    <col min="1" max="1" width="17.77734375" style="1" customWidth="1"/>
    <col min="2" max="2" width="17.44140625" style="6" customWidth="1"/>
    <col min="3" max="4" width="11.5546875" style="6"/>
    <col min="5" max="5" width="11.5546875" style="1"/>
    <col min="6" max="6" width="13.44140625" style="1" customWidth="1"/>
    <col min="7" max="9" width="11.5546875" style="6"/>
    <col min="10" max="10" width="11.5546875" style="1"/>
    <col min="11" max="11" width="16.88671875" style="1" customWidth="1"/>
    <col min="12" max="12" width="15.109375" style="1" customWidth="1"/>
    <col min="13" max="13" width="15.33203125" style="1" customWidth="1"/>
    <col min="14" max="14" width="16.109375" style="1" customWidth="1"/>
    <col min="15" max="16384" width="11.5546875" style="1"/>
  </cols>
  <sheetData>
    <row r="2" spans="1:14" x14ac:dyDescent="0.3">
      <c r="K2" s="87" t="s">
        <v>209</v>
      </c>
      <c r="L2" s="22" t="s">
        <v>210</v>
      </c>
      <c r="M2" s="30" t="s">
        <v>211</v>
      </c>
    </row>
    <row r="3" spans="1:14" x14ac:dyDescent="0.3">
      <c r="K3" s="87"/>
      <c r="L3" s="22" t="s">
        <v>212</v>
      </c>
      <c r="M3" s="31" t="s">
        <v>213</v>
      </c>
    </row>
    <row r="4" spans="1:14" x14ac:dyDescent="0.3">
      <c r="A4" s="2" t="s">
        <v>104</v>
      </c>
      <c r="K4" s="87"/>
      <c r="L4" s="22" t="s">
        <v>214</v>
      </c>
      <c r="M4" s="30" t="s">
        <v>215</v>
      </c>
    </row>
    <row r="5" spans="1:14" x14ac:dyDescent="0.3">
      <c r="A5" s="3" t="s">
        <v>0</v>
      </c>
      <c r="B5" s="5" t="s">
        <v>1</v>
      </c>
      <c r="C5" s="7"/>
      <c r="D5" s="7"/>
      <c r="F5" s="12" t="s">
        <v>0</v>
      </c>
      <c r="G5" s="14" t="s">
        <v>105</v>
      </c>
      <c r="H5" s="15"/>
      <c r="I5" s="15"/>
      <c r="K5" s="87"/>
      <c r="L5" s="22" t="s">
        <v>216</v>
      </c>
      <c r="M5" s="31" t="s">
        <v>217</v>
      </c>
    </row>
    <row r="6" spans="1:14" ht="14.4" x14ac:dyDescent="0.3">
      <c r="A6" s="4"/>
      <c r="B6" s="7"/>
      <c r="C6" s="7"/>
      <c r="D6" s="7"/>
      <c r="F6" s="13"/>
      <c r="G6" s="15"/>
      <c r="H6" s="15"/>
      <c r="I6" s="15"/>
      <c r="K6" s="87"/>
      <c r="L6" s="28" t="s">
        <v>206</v>
      </c>
      <c r="M6" s="33">
        <v>7571</v>
      </c>
    </row>
    <row r="7" spans="1:14" ht="21.6" x14ac:dyDescent="0.3">
      <c r="A7" s="39" t="s">
        <v>2</v>
      </c>
      <c r="B7" s="39" t="s">
        <v>3</v>
      </c>
      <c r="C7" s="39" t="s">
        <v>4</v>
      </c>
      <c r="D7" s="39" t="s">
        <v>5</v>
      </c>
      <c r="F7" s="39" t="s">
        <v>106</v>
      </c>
      <c r="G7" s="39" t="s">
        <v>3</v>
      </c>
      <c r="H7" s="16" t="s">
        <v>4</v>
      </c>
      <c r="I7" s="16" t="s">
        <v>5</v>
      </c>
      <c r="K7" s="29" t="s">
        <v>235</v>
      </c>
      <c r="L7" s="32" t="s">
        <v>234</v>
      </c>
      <c r="M7" s="32" t="s">
        <v>3</v>
      </c>
      <c r="N7" s="27"/>
    </row>
    <row r="8" spans="1:14" x14ac:dyDescent="0.3">
      <c r="A8" s="9" t="s">
        <v>6</v>
      </c>
      <c r="B8" s="10">
        <v>140</v>
      </c>
      <c r="C8" s="8">
        <v>1.98</v>
      </c>
      <c r="D8" s="8">
        <v>1.98</v>
      </c>
      <c r="F8" s="40" t="s">
        <v>107</v>
      </c>
      <c r="G8" s="41">
        <v>61.20511776</v>
      </c>
      <c r="H8" s="17">
        <v>1.12220641997528E-2</v>
      </c>
      <c r="I8" s="17">
        <v>1.12220641997528E-2</v>
      </c>
      <c r="K8" s="90" t="s">
        <v>218</v>
      </c>
      <c r="L8" s="23" t="s">
        <v>219</v>
      </c>
      <c r="M8" s="24">
        <v>141</v>
      </c>
    </row>
    <row r="9" spans="1:14" ht="15" customHeight="1" x14ac:dyDescent="0.3">
      <c r="A9" s="9" t="s">
        <v>7</v>
      </c>
      <c r="B9" s="10">
        <v>131</v>
      </c>
      <c r="C9" s="8">
        <v>1.85</v>
      </c>
      <c r="D9" s="8">
        <v>3.83</v>
      </c>
      <c r="F9" s="40" t="s">
        <v>108</v>
      </c>
      <c r="G9" s="41">
        <v>71.223307731000006</v>
      </c>
      <c r="H9" s="17">
        <v>1.30589166580836E-2</v>
      </c>
      <c r="I9" s="17">
        <v>2.42809808578364E-2</v>
      </c>
      <c r="K9" s="90"/>
      <c r="L9" s="25">
        <v>1</v>
      </c>
      <c r="M9" s="24">
        <v>144</v>
      </c>
    </row>
    <row r="10" spans="1:14" ht="15" customHeight="1" x14ac:dyDescent="0.3">
      <c r="A10" s="9" t="s">
        <v>8</v>
      </c>
      <c r="B10" s="10">
        <v>176</v>
      </c>
      <c r="C10" s="8">
        <v>2.4900000000000002</v>
      </c>
      <c r="D10" s="8">
        <v>6.32</v>
      </c>
      <c r="F10" s="40" t="s">
        <v>109</v>
      </c>
      <c r="G10" s="41">
        <v>88.645163831999994</v>
      </c>
      <c r="H10" s="17">
        <v>1.6253244106499198E-2</v>
      </c>
      <c r="I10" s="17">
        <v>4.0534224964335598E-2</v>
      </c>
      <c r="K10" s="90"/>
      <c r="L10" s="25">
        <v>2</v>
      </c>
      <c r="M10" s="24">
        <v>146</v>
      </c>
    </row>
    <row r="11" spans="1:14" ht="15" customHeight="1" x14ac:dyDescent="0.3">
      <c r="A11" s="9" t="s">
        <v>9</v>
      </c>
      <c r="B11" s="10">
        <v>172</v>
      </c>
      <c r="C11" s="8">
        <v>2.4300000000000002</v>
      </c>
      <c r="D11" s="8">
        <v>8.75</v>
      </c>
      <c r="F11" s="40" t="s">
        <v>110</v>
      </c>
      <c r="G11" s="41">
        <v>90.984633802000005</v>
      </c>
      <c r="H11" s="17">
        <v>1.6682189971772801E-2</v>
      </c>
      <c r="I11" s="17">
        <v>5.7216414936108302E-2</v>
      </c>
      <c r="K11" s="90"/>
      <c r="L11" s="25">
        <v>3</v>
      </c>
      <c r="M11" s="24">
        <v>150</v>
      </c>
    </row>
    <row r="12" spans="1:14" ht="15" customHeight="1" x14ac:dyDescent="0.3">
      <c r="A12" s="9" t="s">
        <v>10</v>
      </c>
      <c r="B12" s="10">
        <v>164</v>
      </c>
      <c r="C12" s="8">
        <v>2.3199999999999998</v>
      </c>
      <c r="D12" s="8">
        <v>11.06</v>
      </c>
      <c r="F12" s="40" t="s">
        <v>111</v>
      </c>
      <c r="G12" s="41">
        <v>83.320076107999995</v>
      </c>
      <c r="H12" s="17">
        <v>1.5276880062198701E-2</v>
      </c>
      <c r="I12" s="17">
        <v>7.2493294998307006E-2</v>
      </c>
      <c r="K12" s="90"/>
      <c r="L12" s="25">
        <v>4</v>
      </c>
      <c r="M12" s="24">
        <v>151</v>
      </c>
    </row>
    <row r="13" spans="1:14" ht="15" customHeight="1" x14ac:dyDescent="0.3">
      <c r="A13" s="9" t="s">
        <v>11</v>
      </c>
      <c r="B13" s="10">
        <v>153</v>
      </c>
      <c r="C13" s="8">
        <v>2.16</v>
      </c>
      <c r="D13" s="8">
        <v>13.22</v>
      </c>
      <c r="F13" s="40" t="s">
        <v>112</v>
      </c>
      <c r="G13" s="41">
        <v>108.732145483</v>
      </c>
      <c r="H13" s="17">
        <v>1.9936226934025102E-2</v>
      </c>
      <c r="I13" s="17">
        <v>9.2429521932332101E-2</v>
      </c>
      <c r="K13" s="90"/>
      <c r="L13" s="25">
        <v>5</v>
      </c>
      <c r="M13" s="24">
        <v>157</v>
      </c>
    </row>
    <row r="14" spans="1:14" ht="15" customHeight="1" x14ac:dyDescent="0.3">
      <c r="A14" s="9" t="s">
        <v>12</v>
      </c>
      <c r="B14" s="10">
        <v>154</v>
      </c>
      <c r="C14" s="8">
        <v>2.1800000000000002</v>
      </c>
      <c r="D14" s="8">
        <v>15.4</v>
      </c>
      <c r="F14" s="40" t="s">
        <v>113</v>
      </c>
      <c r="G14" s="41">
        <v>98.327682315999894</v>
      </c>
      <c r="H14" s="17">
        <v>1.8028550617121601E-2</v>
      </c>
      <c r="I14" s="17">
        <v>0.110458072549454</v>
      </c>
      <c r="K14" s="90"/>
      <c r="L14" s="25">
        <v>6</v>
      </c>
      <c r="M14" s="24">
        <v>163</v>
      </c>
    </row>
    <row r="15" spans="1:14" ht="15" customHeight="1" x14ac:dyDescent="0.3">
      <c r="A15" s="9" t="s">
        <v>13</v>
      </c>
      <c r="B15" s="10">
        <v>197</v>
      </c>
      <c r="C15" s="8">
        <v>2.78</v>
      </c>
      <c r="D15" s="8">
        <v>18.18</v>
      </c>
      <c r="F15" s="40" t="s">
        <v>114</v>
      </c>
      <c r="G15" s="41">
        <v>123.766924914</v>
      </c>
      <c r="H15" s="17">
        <v>2.2692879746383E-2</v>
      </c>
      <c r="I15" s="17">
        <v>0.13315095229583701</v>
      </c>
      <c r="K15" s="90"/>
      <c r="L15" s="25">
        <v>7</v>
      </c>
      <c r="M15" s="24">
        <v>166</v>
      </c>
    </row>
    <row r="16" spans="1:14" ht="15" customHeight="1" x14ac:dyDescent="0.3">
      <c r="A16" s="9" t="s">
        <v>14</v>
      </c>
      <c r="B16" s="10">
        <v>199</v>
      </c>
      <c r="C16" s="8">
        <v>2.81</v>
      </c>
      <c r="D16" s="8">
        <v>20.99</v>
      </c>
      <c r="F16" s="40" t="s">
        <v>115</v>
      </c>
      <c r="G16" s="41">
        <v>130.42843156699999</v>
      </c>
      <c r="H16" s="17">
        <v>2.3914278512744101E-2</v>
      </c>
      <c r="I16" s="17">
        <v>0.15706523080858101</v>
      </c>
      <c r="K16" s="90"/>
      <c r="L16" s="25">
        <v>8</v>
      </c>
      <c r="M16" s="24">
        <v>171</v>
      </c>
    </row>
    <row r="17" spans="1:13" ht="15" customHeight="1" x14ac:dyDescent="0.3">
      <c r="A17" s="9" t="s">
        <v>15</v>
      </c>
      <c r="B17" s="10">
        <v>183</v>
      </c>
      <c r="C17" s="8">
        <v>2.59</v>
      </c>
      <c r="D17" s="8">
        <v>23.58</v>
      </c>
      <c r="F17" s="40" t="s">
        <v>116</v>
      </c>
      <c r="G17" s="41">
        <v>113.43462688699999</v>
      </c>
      <c r="H17" s="17">
        <v>2.0798435032713201E-2</v>
      </c>
      <c r="I17" s="17">
        <v>0.17786366584129401</v>
      </c>
      <c r="K17" s="90"/>
      <c r="L17" s="25">
        <v>9</v>
      </c>
      <c r="M17" s="24">
        <v>175</v>
      </c>
    </row>
    <row r="18" spans="1:13" ht="15" customHeight="1" x14ac:dyDescent="0.3">
      <c r="A18" s="9" t="s">
        <v>16</v>
      </c>
      <c r="B18" s="10">
        <v>225</v>
      </c>
      <c r="C18" s="8">
        <v>3.18</v>
      </c>
      <c r="D18" s="8">
        <v>26.76</v>
      </c>
      <c r="F18" s="40" t="s">
        <v>117</v>
      </c>
      <c r="G18" s="41">
        <v>117.280682447</v>
      </c>
      <c r="H18" s="17">
        <v>2.1503615971656499E-2</v>
      </c>
      <c r="I18" s="17">
        <v>0.19936728181294999</v>
      </c>
      <c r="K18" s="90"/>
      <c r="L18" s="25">
        <v>10</v>
      </c>
      <c r="M18" s="24">
        <v>176</v>
      </c>
    </row>
    <row r="19" spans="1:13" ht="15" customHeight="1" x14ac:dyDescent="0.3">
      <c r="A19" s="9" t="s">
        <v>17</v>
      </c>
      <c r="B19" s="10">
        <v>185</v>
      </c>
      <c r="C19" s="8">
        <v>2.61</v>
      </c>
      <c r="D19" s="8">
        <v>29.37</v>
      </c>
      <c r="F19" s="40" t="s">
        <v>118</v>
      </c>
      <c r="G19" s="41">
        <v>127.39960676699999</v>
      </c>
      <c r="H19" s="17">
        <v>2.33589382471035E-2</v>
      </c>
      <c r="I19" s="17">
        <v>0.22272622006005399</v>
      </c>
      <c r="K19" s="90"/>
      <c r="L19" s="25">
        <v>11</v>
      </c>
      <c r="M19" s="24">
        <v>179</v>
      </c>
    </row>
    <row r="20" spans="1:13" ht="15" customHeight="1" x14ac:dyDescent="0.3">
      <c r="A20" s="9" t="s">
        <v>18</v>
      </c>
      <c r="B20" s="10">
        <v>240</v>
      </c>
      <c r="C20" s="8">
        <v>3.39</v>
      </c>
      <c r="D20" s="8">
        <v>32.76</v>
      </c>
      <c r="F20" s="40" t="s">
        <v>119</v>
      </c>
      <c r="G20" s="41">
        <v>140.7865218</v>
      </c>
      <c r="H20" s="17">
        <v>2.5813452271993401E-2</v>
      </c>
      <c r="I20" s="17">
        <v>0.24853967233204699</v>
      </c>
      <c r="K20" s="90"/>
      <c r="L20" s="25">
        <v>12</v>
      </c>
      <c r="M20" s="24">
        <v>180</v>
      </c>
    </row>
    <row r="21" spans="1:13" ht="15" customHeight="1" x14ac:dyDescent="0.3">
      <c r="A21" s="9" t="s">
        <v>19</v>
      </c>
      <c r="B21" s="10">
        <v>207</v>
      </c>
      <c r="C21" s="8">
        <v>2.92</v>
      </c>
      <c r="D21" s="8">
        <v>35.69</v>
      </c>
      <c r="F21" s="40" t="s">
        <v>120</v>
      </c>
      <c r="G21" s="41">
        <v>132.411579488</v>
      </c>
      <c r="H21" s="17">
        <v>2.4277892114050001E-2</v>
      </c>
      <c r="I21" s="17">
        <v>0.27281756444609701</v>
      </c>
      <c r="K21" s="90"/>
      <c r="L21" s="25">
        <v>13</v>
      </c>
      <c r="M21" s="24">
        <v>171</v>
      </c>
    </row>
    <row r="22" spans="1:13" ht="15" customHeight="1" x14ac:dyDescent="0.3">
      <c r="A22" s="9" t="s">
        <v>20</v>
      </c>
      <c r="B22" s="10">
        <v>202</v>
      </c>
      <c r="C22" s="8">
        <v>2.85</v>
      </c>
      <c r="D22" s="8">
        <v>38.54</v>
      </c>
      <c r="F22" s="40" t="s">
        <v>121</v>
      </c>
      <c r="G22" s="41">
        <v>116.177599609</v>
      </c>
      <c r="H22" s="17">
        <v>2.13013638254517E-2</v>
      </c>
      <c r="I22" s="17">
        <v>0.29411892827154901</v>
      </c>
      <c r="K22" s="90"/>
      <c r="L22" s="25">
        <v>14</v>
      </c>
      <c r="M22" s="24">
        <v>160</v>
      </c>
    </row>
    <row r="23" spans="1:13" ht="15" customHeight="1" x14ac:dyDescent="0.3">
      <c r="A23" s="9" t="s">
        <v>21</v>
      </c>
      <c r="B23" s="10">
        <v>193</v>
      </c>
      <c r="C23" s="8">
        <v>2.73</v>
      </c>
      <c r="D23" s="8">
        <v>41.27</v>
      </c>
      <c r="F23" s="40" t="s">
        <v>122</v>
      </c>
      <c r="G23" s="41">
        <v>113.42905879</v>
      </c>
      <c r="H23" s="17">
        <v>2.0797414112497799E-2</v>
      </c>
      <c r="I23" s="17">
        <v>0.31491634238404698</v>
      </c>
      <c r="K23" s="90"/>
      <c r="L23" s="25">
        <v>15</v>
      </c>
      <c r="M23" s="24">
        <v>148</v>
      </c>
    </row>
    <row r="24" spans="1:13" ht="15" customHeight="1" x14ac:dyDescent="0.3">
      <c r="A24" s="9" t="s">
        <v>22</v>
      </c>
      <c r="B24" s="10">
        <v>170</v>
      </c>
      <c r="C24" s="8">
        <v>2.4</v>
      </c>
      <c r="D24" s="8">
        <v>43.67</v>
      </c>
      <c r="F24" s="40" t="s">
        <v>123</v>
      </c>
      <c r="G24" s="41">
        <v>110.598495187</v>
      </c>
      <c r="H24" s="17">
        <v>2.02784253802335E-2</v>
      </c>
      <c r="I24" s="17">
        <v>0.33519476776427998</v>
      </c>
      <c r="K24" s="90"/>
      <c r="L24" s="25">
        <v>16</v>
      </c>
      <c r="M24" s="24">
        <v>137</v>
      </c>
    </row>
    <row r="25" spans="1:13" ht="15" customHeight="1" x14ac:dyDescent="0.3">
      <c r="A25" s="9" t="s">
        <v>23</v>
      </c>
      <c r="B25" s="10">
        <v>119</v>
      </c>
      <c r="C25" s="8">
        <v>1.68</v>
      </c>
      <c r="D25" s="8">
        <v>45.35</v>
      </c>
      <c r="F25" s="40" t="s">
        <v>124</v>
      </c>
      <c r="G25" s="41">
        <v>97.899692595999994</v>
      </c>
      <c r="H25" s="17">
        <v>1.7950077961721999E-2</v>
      </c>
      <c r="I25" s="17">
        <v>0.35314484572600202</v>
      </c>
      <c r="K25" s="90"/>
      <c r="L25" s="25">
        <v>17</v>
      </c>
      <c r="M25" s="24">
        <v>127</v>
      </c>
    </row>
    <row r="26" spans="1:13" ht="15" customHeight="1" x14ac:dyDescent="0.3">
      <c r="A26" s="9" t="s">
        <v>24</v>
      </c>
      <c r="B26" s="10">
        <v>127</v>
      </c>
      <c r="C26" s="8">
        <v>1.79</v>
      </c>
      <c r="D26" s="8">
        <v>47.15</v>
      </c>
      <c r="F26" s="40" t="s">
        <v>125</v>
      </c>
      <c r="G26" s="41">
        <v>84.661018729999995</v>
      </c>
      <c r="H26" s="17">
        <v>1.5522744211194799E-2</v>
      </c>
      <c r="I26" s="17">
        <v>0.368667589937197</v>
      </c>
      <c r="K26" s="90"/>
      <c r="L26" s="25">
        <v>18</v>
      </c>
      <c r="M26" s="24">
        <v>120</v>
      </c>
    </row>
    <row r="27" spans="1:13" ht="15" customHeight="1" x14ac:dyDescent="0.3">
      <c r="A27" s="9" t="s">
        <v>25</v>
      </c>
      <c r="B27" s="10">
        <v>98</v>
      </c>
      <c r="C27" s="8">
        <v>1.38</v>
      </c>
      <c r="D27" s="8">
        <v>48.53</v>
      </c>
      <c r="F27" s="40" t="s">
        <v>126</v>
      </c>
      <c r="G27" s="41">
        <v>67.847599031000001</v>
      </c>
      <c r="H27" s="17">
        <v>1.2439974629418401E-2</v>
      </c>
      <c r="I27" s="17">
        <v>0.38110756456661499</v>
      </c>
      <c r="K27" s="90"/>
      <c r="L27" s="25">
        <v>19</v>
      </c>
      <c r="M27" s="24">
        <v>113</v>
      </c>
    </row>
    <row r="28" spans="1:13" x14ac:dyDescent="0.3">
      <c r="A28" s="9" t="s">
        <v>26</v>
      </c>
      <c r="B28" s="10">
        <v>105</v>
      </c>
      <c r="C28" s="8">
        <v>1.48</v>
      </c>
      <c r="D28" s="8">
        <v>50.01</v>
      </c>
      <c r="F28" s="40" t="s">
        <v>127</v>
      </c>
      <c r="G28" s="41">
        <v>78.655387105000003</v>
      </c>
      <c r="H28" s="17">
        <v>1.44216012655984E-2</v>
      </c>
      <c r="I28" s="17">
        <v>0.39552916583221398</v>
      </c>
      <c r="K28" s="91" t="s">
        <v>220</v>
      </c>
      <c r="L28" s="26" t="s">
        <v>221</v>
      </c>
      <c r="M28" s="24">
        <v>494</v>
      </c>
    </row>
    <row r="29" spans="1:13" ht="15" customHeight="1" x14ac:dyDescent="0.3">
      <c r="A29" s="9" t="s">
        <v>27</v>
      </c>
      <c r="B29" s="10">
        <v>68</v>
      </c>
      <c r="C29" s="8">
        <v>0.96</v>
      </c>
      <c r="D29" s="8">
        <v>50.97</v>
      </c>
      <c r="F29" s="40" t="s">
        <v>128</v>
      </c>
      <c r="G29" s="41">
        <v>55.462349891000002</v>
      </c>
      <c r="H29" s="17">
        <v>1.016911777846E-2</v>
      </c>
      <c r="I29" s="17">
        <v>0.405698283610674</v>
      </c>
      <c r="K29" s="91"/>
      <c r="L29" s="26" t="s">
        <v>222</v>
      </c>
      <c r="M29" s="24">
        <v>461</v>
      </c>
    </row>
    <row r="30" spans="1:13" ht="15" customHeight="1" x14ac:dyDescent="0.3">
      <c r="A30" s="9" t="s">
        <v>28</v>
      </c>
      <c r="B30" s="10">
        <v>105</v>
      </c>
      <c r="C30" s="8">
        <v>1.48</v>
      </c>
      <c r="D30" s="8">
        <v>52.46</v>
      </c>
      <c r="F30" s="40" t="s">
        <v>129</v>
      </c>
      <c r="G30" s="41">
        <v>72.367039203000104</v>
      </c>
      <c r="H30" s="17">
        <v>1.3268621801636999E-2</v>
      </c>
      <c r="I30" s="17">
        <v>0.41896690541231102</v>
      </c>
      <c r="K30" s="91"/>
      <c r="L30" s="26" t="s">
        <v>223</v>
      </c>
      <c r="M30" s="24">
        <v>715</v>
      </c>
    </row>
    <row r="31" spans="1:13" ht="15" customHeight="1" x14ac:dyDescent="0.3">
      <c r="A31" s="9" t="s">
        <v>29</v>
      </c>
      <c r="B31" s="10">
        <v>93</v>
      </c>
      <c r="C31" s="8">
        <v>1.31</v>
      </c>
      <c r="D31" s="8">
        <v>53.77</v>
      </c>
      <c r="F31" s="40" t="s">
        <v>130</v>
      </c>
      <c r="G31" s="41">
        <v>65.636881826000007</v>
      </c>
      <c r="H31" s="17">
        <v>1.2034635806294399E-2</v>
      </c>
      <c r="I31" s="17">
        <v>0.43100154121860501</v>
      </c>
      <c r="K31" s="91"/>
      <c r="L31" s="26" t="s">
        <v>224</v>
      </c>
      <c r="M31" s="24">
        <v>540</v>
      </c>
    </row>
    <row r="32" spans="1:13" ht="15" customHeight="1" x14ac:dyDescent="0.3">
      <c r="A32" s="9" t="s">
        <v>30</v>
      </c>
      <c r="B32" s="10">
        <v>98</v>
      </c>
      <c r="C32" s="8">
        <v>1.38</v>
      </c>
      <c r="D32" s="8">
        <v>55.16</v>
      </c>
      <c r="F32" s="40" t="s">
        <v>131</v>
      </c>
      <c r="G32" s="41">
        <v>65.353993833000004</v>
      </c>
      <c r="H32" s="17">
        <v>1.1982767803503601E-2</v>
      </c>
      <c r="I32" s="17">
        <v>0.442984309022109</v>
      </c>
      <c r="K32" s="91"/>
      <c r="L32" s="26" t="s">
        <v>225</v>
      </c>
      <c r="M32" s="24">
        <v>480</v>
      </c>
    </row>
    <row r="33" spans="1:14" ht="15" customHeight="1" x14ac:dyDescent="0.3">
      <c r="A33" s="9" t="s">
        <v>31</v>
      </c>
      <c r="B33" s="10">
        <v>78</v>
      </c>
      <c r="C33" s="8">
        <v>1.1000000000000001</v>
      </c>
      <c r="D33" s="8">
        <v>56.26</v>
      </c>
      <c r="F33" s="40" t="s">
        <v>132</v>
      </c>
      <c r="G33" s="41">
        <v>68.032841687000001</v>
      </c>
      <c r="H33" s="17">
        <v>1.2473939190785901E-2</v>
      </c>
      <c r="I33" s="17">
        <v>0.45545824821289499</v>
      </c>
      <c r="K33" s="91"/>
      <c r="L33" s="26" t="s">
        <v>226</v>
      </c>
      <c r="M33" s="24">
        <v>478</v>
      </c>
    </row>
    <row r="34" spans="1:14" ht="15" customHeight="1" x14ac:dyDescent="0.3">
      <c r="A34" s="9" t="s">
        <v>32</v>
      </c>
      <c r="B34" s="10">
        <v>85</v>
      </c>
      <c r="C34" s="8">
        <v>1.2</v>
      </c>
      <c r="D34" s="8">
        <v>57.46</v>
      </c>
      <c r="F34" s="40" t="s">
        <v>133</v>
      </c>
      <c r="G34" s="41">
        <v>42.337202611000002</v>
      </c>
      <c r="H34" s="17">
        <v>7.76259932382791E-3</v>
      </c>
      <c r="I34" s="17">
        <v>0.46322084753672299</v>
      </c>
      <c r="K34" s="91"/>
      <c r="L34" s="26" t="s">
        <v>227</v>
      </c>
      <c r="M34" s="24">
        <v>352</v>
      </c>
    </row>
    <row r="35" spans="1:14" ht="15" customHeight="1" x14ac:dyDescent="0.3">
      <c r="A35" s="9" t="s">
        <v>33</v>
      </c>
      <c r="B35" s="10">
        <v>94</v>
      </c>
      <c r="C35" s="8">
        <v>1.33</v>
      </c>
      <c r="D35" s="8">
        <v>58.79</v>
      </c>
      <c r="F35" s="40" t="s">
        <v>134</v>
      </c>
      <c r="G35" s="41">
        <v>62.301469204</v>
      </c>
      <c r="H35" s="17">
        <v>1.1423082133225401E-2</v>
      </c>
      <c r="I35" s="17">
        <v>0.47464392966994801</v>
      </c>
      <c r="K35" s="91"/>
      <c r="L35" s="26" t="s">
        <v>228</v>
      </c>
      <c r="M35" s="24">
        <v>273</v>
      </c>
    </row>
    <row r="36" spans="1:14" ht="15" customHeight="1" x14ac:dyDescent="0.3">
      <c r="A36" s="9" t="s">
        <v>34</v>
      </c>
      <c r="B36" s="10">
        <v>61</v>
      </c>
      <c r="C36" s="8">
        <v>0.86</v>
      </c>
      <c r="D36" s="8">
        <v>59.65</v>
      </c>
      <c r="F36" s="40" t="s">
        <v>135</v>
      </c>
      <c r="G36" s="41">
        <v>51.110477089</v>
      </c>
      <c r="H36" s="17">
        <v>9.3711943733502702E-3</v>
      </c>
      <c r="I36" s="17">
        <v>0.484015124043298</v>
      </c>
      <c r="K36" s="91"/>
      <c r="L36" s="26" t="s">
        <v>229</v>
      </c>
      <c r="M36" s="24">
        <v>227</v>
      </c>
    </row>
    <row r="37" spans="1:14" ht="15" customHeight="1" x14ac:dyDescent="0.3">
      <c r="A37" s="9" t="s">
        <v>35</v>
      </c>
      <c r="B37" s="10">
        <v>66</v>
      </c>
      <c r="C37" s="8">
        <v>0.93</v>
      </c>
      <c r="D37" s="8">
        <v>60.58</v>
      </c>
      <c r="F37" s="40" t="s">
        <v>136</v>
      </c>
      <c r="G37" s="41">
        <v>61.381029308000002</v>
      </c>
      <c r="H37" s="17">
        <v>1.12543178863297E-2</v>
      </c>
      <c r="I37" s="17">
        <v>0.49526944192962802</v>
      </c>
      <c r="K37" s="91"/>
      <c r="L37" s="26" t="s">
        <v>230</v>
      </c>
      <c r="M37" s="24">
        <v>169</v>
      </c>
    </row>
    <row r="38" spans="1:14" ht="15" customHeight="1" x14ac:dyDescent="0.3">
      <c r="A38" s="9" t="s">
        <v>36</v>
      </c>
      <c r="B38" s="10">
        <v>92</v>
      </c>
      <c r="C38" s="8">
        <v>1.3</v>
      </c>
      <c r="D38" s="8">
        <v>61.88</v>
      </c>
      <c r="F38" s="40" t="s">
        <v>137</v>
      </c>
      <c r="G38" s="41">
        <v>58.153155386999998</v>
      </c>
      <c r="H38" s="17">
        <v>1.06624816200846E-2</v>
      </c>
      <c r="I38" s="17">
        <v>0.50593192354971295</v>
      </c>
      <c r="K38" s="91"/>
      <c r="L38" s="26" t="s">
        <v>231</v>
      </c>
      <c r="M38" s="24">
        <v>134</v>
      </c>
    </row>
    <row r="39" spans="1:14" ht="15" customHeight="1" x14ac:dyDescent="0.3">
      <c r="A39" s="9" t="s">
        <v>37</v>
      </c>
      <c r="B39" s="10">
        <v>75</v>
      </c>
      <c r="C39" s="8">
        <v>1.06</v>
      </c>
      <c r="D39" s="8">
        <v>62.94</v>
      </c>
      <c r="F39" s="40" t="s">
        <v>138</v>
      </c>
      <c r="G39" s="41">
        <v>64.700426520999997</v>
      </c>
      <c r="H39" s="17">
        <v>1.18629351064588E-2</v>
      </c>
      <c r="I39" s="17">
        <v>0.51779485865617103</v>
      </c>
      <c r="K39" s="91"/>
      <c r="L39" s="26" t="s">
        <v>232</v>
      </c>
      <c r="M39" s="24">
        <v>94</v>
      </c>
    </row>
    <row r="40" spans="1:14" ht="15" customHeight="1" x14ac:dyDescent="0.3">
      <c r="A40" s="9" t="s">
        <v>38</v>
      </c>
      <c r="B40" s="10">
        <v>88</v>
      </c>
      <c r="C40" s="8">
        <v>1.24</v>
      </c>
      <c r="D40" s="8">
        <v>64.180000000000007</v>
      </c>
      <c r="F40" s="40" t="s">
        <v>139</v>
      </c>
      <c r="G40" s="41">
        <v>65.420184789000004</v>
      </c>
      <c r="H40" s="17">
        <v>1.1994904029768E-2</v>
      </c>
      <c r="I40" s="17">
        <v>0.52978976268593903</v>
      </c>
      <c r="K40" s="91"/>
      <c r="L40" s="26" t="s">
        <v>233</v>
      </c>
      <c r="M40" s="24">
        <v>79</v>
      </c>
    </row>
    <row r="41" spans="1:14" ht="13.8" customHeight="1" x14ac:dyDescent="0.3">
      <c r="A41" s="9" t="s">
        <v>39</v>
      </c>
      <c r="B41" s="10">
        <v>98</v>
      </c>
      <c r="C41" s="8">
        <v>1.38</v>
      </c>
      <c r="D41" s="8">
        <v>65.569999999999993</v>
      </c>
      <c r="F41" s="40" t="s">
        <v>140</v>
      </c>
      <c r="G41" s="41">
        <v>66.711077805000002</v>
      </c>
      <c r="H41" s="17">
        <v>1.22315914969398E-2</v>
      </c>
      <c r="I41" s="17">
        <v>0.542021354182879</v>
      </c>
    </row>
    <row r="42" spans="1:14" x14ac:dyDescent="0.3">
      <c r="A42" s="9" t="s">
        <v>40</v>
      </c>
      <c r="B42" s="10">
        <v>85</v>
      </c>
      <c r="C42" s="8">
        <v>1.2</v>
      </c>
      <c r="D42" s="8">
        <v>66.77</v>
      </c>
      <c r="F42" s="40" t="s">
        <v>141</v>
      </c>
      <c r="G42" s="41">
        <v>64.077892242000004</v>
      </c>
      <c r="H42" s="17">
        <v>1.1748792369688401E-2</v>
      </c>
      <c r="I42" s="17">
        <v>0.55377014655256795</v>
      </c>
      <c r="K42" s="34" t="s">
        <v>236</v>
      </c>
    </row>
    <row r="43" spans="1:14" x14ac:dyDescent="0.3">
      <c r="A43" s="9" t="s">
        <v>41</v>
      </c>
      <c r="B43" s="10">
        <v>93</v>
      </c>
      <c r="C43" s="8">
        <v>1.31</v>
      </c>
      <c r="D43" s="8">
        <v>68.08</v>
      </c>
      <c r="F43" s="40" t="s">
        <v>142</v>
      </c>
      <c r="G43" s="41">
        <v>50.995206236000001</v>
      </c>
      <c r="H43" s="17">
        <v>9.3500592630838507E-3</v>
      </c>
      <c r="I43" s="17">
        <v>0.56312020581565103</v>
      </c>
      <c r="K43" s="35" t="s">
        <v>237</v>
      </c>
    </row>
    <row r="44" spans="1:14" x14ac:dyDescent="0.3">
      <c r="A44" s="9" t="s">
        <v>42</v>
      </c>
      <c r="B44" s="10">
        <v>70</v>
      </c>
      <c r="C44" s="8">
        <v>0.99</v>
      </c>
      <c r="D44" s="8">
        <v>69.069999999999993</v>
      </c>
      <c r="F44" s="40" t="s">
        <v>143</v>
      </c>
      <c r="G44" s="41">
        <v>71.045251907999997</v>
      </c>
      <c r="H44" s="17">
        <v>1.30262698149768E-2</v>
      </c>
      <c r="I44" s="17">
        <v>0.57614647563062804</v>
      </c>
      <c r="K44" s="36" t="s">
        <v>238</v>
      </c>
    </row>
    <row r="45" spans="1:14" ht="13.8" customHeight="1" x14ac:dyDescent="0.3">
      <c r="A45" s="9" t="s">
        <v>43</v>
      </c>
      <c r="B45" s="10">
        <v>87</v>
      </c>
      <c r="C45" s="8">
        <v>1.23</v>
      </c>
      <c r="D45" s="8">
        <v>70.3</v>
      </c>
      <c r="F45" s="40" t="s">
        <v>144</v>
      </c>
      <c r="G45" s="41">
        <v>75.004504385000004</v>
      </c>
      <c r="H45" s="17">
        <v>1.37522056044339E-2</v>
      </c>
      <c r="I45" s="17">
        <v>0.58989868123506195</v>
      </c>
      <c r="N45" s="27"/>
    </row>
    <row r="46" spans="1:14" ht="13.8" customHeight="1" x14ac:dyDescent="0.3">
      <c r="A46" s="9" t="s">
        <v>44</v>
      </c>
      <c r="B46" s="10">
        <v>107</v>
      </c>
      <c r="C46" s="8">
        <v>1.51</v>
      </c>
      <c r="D46" s="8">
        <v>71.81</v>
      </c>
      <c r="F46" s="40" t="s">
        <v>145</v>
      </c>
      <c r="G46" s="41">
        <v>57.084682880999999</v>
      </c>
      <c r="H46" s="17">
        <v>1.0466575338112899E-2</v>
      </c>
      <c r="I46" s="17">
        <v>0.60036525657317497</v>
      </c>
      <c r="N46" s="27"/>
    </row>
    <row r="47" spans="1:14" x14ac:dyDescent="0.3">
      <c r="A47" s="9" t="s">
        <v>45</v>
      </c>
      <c r="B47" s="10">
        <v>74</v>
      </c>
      <c r="C47" s="8">
        <v>1.05</v>
      </c>
      <c r="D47" s="8">
        <v>72.86</v>
      </c>
      <c r="F47" s="40" t="s">
        <v>146</v>
      </c>
      <c r="G47" s="41">
        <v>40.824525172999998</v>
      </c>
      <c r="H47" s="17">
        <v>7.4852472992910403E-3</v>
      </c>
      <c r="I47" s="17">
        <v>0.60785050387246597</v>
      </c>
    </row>
    <row r="48" spans="1:14" x14ac:dyDescent="0.3">
      <c r="A48" s="9" t="s">
        <v>46</v>
      </c>
      <c r="B48" s="10">
        <v>127</v>
      </c>
      <c r="C48" s="8">
        <v>1.79</v>
      </c>
      <c r="D48" s="8">
        <v>74.650000000000006</v>
      </c>
      <c r="F48" s="40" t="s">
        <v>147</v>
      </c>
      <c r="G48" s="41">
        <v>75.238398793000002</v>
      </c>
      <c r="H48" s="17">
        <v>1.37950905486772E-2</v>
      </c>
      <c r="I48" s="17">
        <v>0.62164559442114298</v>
      </c>
    </row>
    <row r="49" spans="1:9" ht="13.8" customHeight="1" x14ac:dyDescent="0.3">
      <c r="A49" s="9" t="s">
        <v>47</v>
      </c>
      <c r="B49" s="10">
        <v>81</v>
      </c>
      <c r="C49" s="8">
        <v>1.1399999999999999</v>
      </c>
      <c r="D49" s="8">
        <v>75.8</v>
      </c>
      <c r="F49" s="40" t="s">
        <v>148</v>
      </c>
      <c r="G49" s="41">
        <v>68.644337894000003</v>
      </c>
      <c r="H49" s="17">
        <v>1.2586058077964099E-2</v>
      </c>
      <c r="I49" s="17">
        <v>0.63423165249910696</v>
      </c>
    </row>
    <row r="50" spans="1:9" x14ac:dyDescent="0.3">
      <c r="A50" s="9" t="s">
        <v>48</v>
      </c>
      <c r="B50" s="10">
        <v>57</v>
      </c>
      <c r="C50" s="8">
        <v>0.81</v>
      </c>
      <c r="D50" s="8">
        <v>76.599999999999994</v>
      </c>
      <c r="F50" s="40" t="s">
        <v>149</v>
      </c>
      <c r="G50" s="41">
        <v>72.489912509999996</v>
      </c>
      <c r="H50" s="17">
        <v>1.3291150834993199E-2</v>
      </c>
      <c r="I50" s="17">
        <v>0.64752280333410095</v>
      </c>
    </row>
    <row r="51" spans="1:9" x14ac:dyDescent="0.3">
      <c r="A51" s="9" t="s">
        <v>49</v>
      </c>
      <c r="B51" s="10">
        <v>71</v>
      </c>
      <c r="C51" s="8">
        <v>1</v>
      </c>
      <c r="D51" s="8">
        <v>77.61</v>
      </c>
      <c r="F51" s="40" t="s">
        <v>150</v>
      </c>
      <c r="G51" s="41">
        <v>64.389838698000005</v>
      </c>
      <c r="H51" s="17">
        <v>1.18059882919288E-2</v>
      </c>
      <c r="I51" s="17">
        <v>0.65932879162602898</v>
      </c>
    </row>
    <row r="52" spans="1:9" x14ac:dyDescent="0.3">
      <c r="A52" s="9" t="s">
        <v>50</v>
      </c>
      <c r="B52" s="10">
        <v>51</v>
      </c>
      <c r="C52" s="8">
        <v>0.72</v>
      </c>
      <c r="D52" s="8">
        <v>78.33</v>
      </c>
      <c r="F52" s="40" t="s">
        <v>151</v>
      </c>
      <c r="G52" s="41">
        <v>70.213450374000004</v>
      </c>
      <c r="H52" s="17">
        <v>1.287375756506E-2</v>
      </c>
      <c r="I52" s="17">
        <v>0.67220254919108902</v>
      </c>
    </row>
    <row r="53" spans="1:9" x14ac:dyDescent="0.3">
      <c r="A53" s="9" t="s">
        <v>51</v>
      </c>
      <c r="B53" s="10">
        <v>78</v>
      </c>
      <c r="C53" s="8">
        <v>1.1000000000000001</v>
      </c>
      <c r="D53" s="8">
        <v>79.430000000000007</v>
      </c>
      <c r="F53" s="40" t="s">
        <v>152</v>
      </c>
      <c r="G53" s="41">
        <v>61.693932175999997</v>
      </c>
      <c r="H53" s="17">
        <v>1.1311689168364499E-2</v>
      </c>
      <c r="I53" s="17">
        <v>0.68351423835945402</v>
      </c>
    </row>
    <row r="54" spans="1:9" x14ac:dyDescent="0.3">
      <c r="A54" s="9" t="s">
        <v>52</v>
      </c>
      <c r="B54" s="10">
        <v>69</v>
      </c>
      <c r="C54" s="8">
        <v>0.97</v>
      </c>
      <c r="D54" s="8">
        <v>80.400000000000006</v>
      </c>
      <c r="F54" s="40" t="s">
        <v>153</v>
      </c>
      <c r="G54" s="41">
        <v>77.238295077999993</v>
      </c>
      <c r="H54" s="17">
        <v>1.416177499149E-2</v>
      </c>
      <c r="I54" s="17">
        <v>0.69767601335094398</v>
      </c>
    </row>
    <row r="55" spans="1:9" x14ac:dyDescent="0.3">
      <c r="A55" s="9" t="s">
        <v>53</v>
      </c>
      <c r="B55" s="10">
        <v>81</v>
      </c>
      <c r="C55" s="8">
        <v>1.1399999999999999</v>
      </c>
      <c r="D55" s="8">
        <v>81.55</v>
      </c>
      <c r="F55" s="40" t="s">
        <v>154</v>
      </c>
      <c r="G55" s="41">
        <v>66.804834307999997</v>
      </c>
      <c r="H55" s="17">
        <v>1.2248781913923101E-2</v>
      </c>
      <c r="I55" s="17">
        <v>0.70992479526486696</v>
      </c>
    </row>
    <row r="56" spans="1:9" x14ac:dyDescent="0.3">
      <c r="A56" s="9" t="s">
        <v>54</v>
      </c>
      <c r="B56" s="10">
        <v>72</v>
      </c>
      <c r="C56" s="8">
        <v>1.02</v>
      </c>
      <c r="D56" s="8">
        <v>82.57</v>
      </c>
      <c r="F56" s="40" t="s">
        <v>155</v>
      </c>
      <c r="G56" s="41">
        <v>73.226724266000005</v>
      </c>
      <c r="H56" s="17">
        <v>1.34262465448224E-2</v>
      </c>
      <c r="I56" s="17">
        <v>0.72335104180968901</v>
      </c>
    </row>
    <row r="57" spans="1:9" x14ac:dyDescent="0.3">
      <c r="A57" s="9" t="s">
        <v>55</v>
      </c>
      <c r="B57" s="10">
        <v>49</v>
      </c>
      <c r="C57" s="8">
        <v>0.69</v>
      </c>
      <c r="D57" s="8">
        <v>83.26</v>
      </c>
      <c r="F57" s="40" t="s">
        <v>156</v>
      </c>
      <c r="G57" s="41">
        <v>63.156115411000002</v>
      </c>
      <c r="H57" s="17">
        <v>1.15797829934481E-2</v>
      </c>
      <c r="I57" s="17">
        <v>0.73493082480313798</v>
      </c>
    </row>
    <row r="58" spans="1:9" x14ac:dyDescent="0.3">
      <c r="A58" s="9" t="s">
        <v>56</v>
      </c>
      <c r="B58" s="10">
        <v>62</v>
      </c>
      <c r="C58" s="8">
        <v>0.88</v>
      </c>
      <c r="D58" s="8">
        <v>84.13</v>
      </c>
      <c r="F58" s="40" t="s">
        <v>157</v>
      </c>
      <c r="G58" s="41">
        <v>89.786930561000005</v>
      </c>
      <c r="H58" s="17">
        <v>1.6462589011025298E-2</v>
      </c>
      <c r="I58" s="17">
        <v>0.75139341381416302</v>
      </c>
    </row>
    <row r="59" spans="1:9" x14ac:dyDescent="0.3">
      <c r="A59" s="9" t="s">
        <v>57</v>
      </c>
      <c r="B59" s="10">
        <v>47</v>
      </c>
      <c r="C59" s="8">
        <v>0.66</v>
      </c>
      <c r="D59" s="8">
        <v>84.8</v>
      </c>
      <c r="F59" s="40" t="s">
        <v>158</v>
      </c>
      <c r="G59" s="41">
        <v>66.261723996000001</v>
      </c>
      <c r="H59" s="17">
        <v>1.2149201698871299E-2</v>
      </c>
      <c r="I59" s="17">
        <v>0.76354261551303404</v>
      </c>
    </row>
    <row r="60" spans="1:9" x14ac:dyDescent="0.3">
      <c r="A60" s="9" t="s">
        <v>58</v>
      </c>
      <c r="B60" s="10">
        <v>58</v>
      </c>
      <c r="C60" s="8">
        <v>0.82</v>
      </c>
      <c r="D60" s="8">
        <v>85.62</v>
      </c>
      <c r="F60" s="40" t="s">
        <v>159</v>
      </c>
      <c r="G60" s="41">
        <v>64.998440981000002</v>
      </c>
      <c r="H60" s="17">
        <v>1.19175765731363E-2</v>
      </c>
      <c r="I60" s="17">
        <v>0.77546019208617101</v>
      </c>
    </row>
    <row r="61" spans="1:9" x14ac:dyDescent="0.3">
      <c r="A61" s="9" t="s">
        <v>59</v>
      </c>
      <c r="B61" s="10">
        <v>36</v>
      </c>
      <c r="C61" s="8">
        <v>0.51</v>
      </c>
      <c r="D61" s="8">
        <v>86.13</v>
      </c>
      <c r="F61" s="40" t="s">
        <v>160</v>
      </c>
      <c r="G61" s="41">
        <v>49.954236270000003</v>
      </c>
      <c r="H61" s="17">
        <v>9.1591956193886707E-3</v>
      </c>
      <c r="I61" s="17">
        <v>0.78461938770555895</v>
      </c>
    </row>
    <row r="62" spans="1:9" x14ac:dyDescent="0.3">
      <c r="A62" s="9" t="s">
        <v>60</v>
      </c>
      <c r="B62" s="10">
        <v>63</v>
      </c>
      <c r="C62" s="8">
        <v>0.89</v>
      </c>
      <c r="D62" s="8">
        <v>87.02</v>
      </c>
      <c r="F62" s="40" t="s">
        <v>161</v>
      </c>
      <c r="G62" s="41">
        <v>59.199832974000003</v>
      </c>
      <c r="H62" s="17">
        <v>1.08543917659619E-2</v>
      </c>
      <c r="I62" s="17">
        <v>0.79547377947152098</v>
      </c>
    </row>
    <row r="63" spans="1:9" x14ac:dyDescent="0.3">
      <c r="A63" s="9" t="s">
        <v>61</v>
      </c>
      <c r="B63" s="10">
        <v>49</v>
      </c>
      <c r="C63" s="8">
        <v>0.69</v>
      </c>
      <c r="D63" s="8">
        <v>87.71</v>
      </c>
      <c r="F63" s="40" t="s">
        <v>162</v>
      </c>
      <c r="G63" s="41">
        <v>54.749290649000002</v>
      </c>
      <c r="H63" s="17">
        <v>1.00383771331544E-2</v>
      </c>
      <c r="I63" s="17">
        <v>0.80551215660467501</v>
      </c>
    </row>
    <row r="64" spans="1:9" x14ac:dyDescent="0.3">
      <c r="A64" s="9" t="s">
        <v>62</v>
      </c>
      <c r="B64" s="10">
        <v>47</v>
      </c>
      <c r="C64" s="8">
        <v>0.66</v>
      </c>
      <c r="D64" s="8">
        <v>88.37</v>
      </c>
      <c r="F64" s="40" t="s">
        <v>163</v>
      </c>
      <c r="G64" s="41">
        <v>55.542326629999998</v>
      </c>
      <c r="H64" s="17">
        <v>1.0183781651880899E-2</v>
      </c>
      <c r="I64" s="17">
        <v>0.81569593825655595</v>
      </c>
    </row>
    <row r="65" spans="1:9" x14ac:dyDescent="0.3">
      <c r="A65" s="9" t="s">
        <v>63</v>
      </c>
      <c r="B65" s="10">
        <v>47</v>
      </c>
      <c r="C65" s="8">
        <v>0.66</v>
      </c>
      <c r="D65" s="8">
        <v>89.04</v>
      </c>
      <c r="F65" s="40" t="s">
        <v>164</v>
      </c>
      <c r="G65" s="41">
        <v>80.317182303999999</v>
      </c>
      <c r="H65" s="17">
        <v>1.47262942895241E-2</v>
      </c>
      <c r="I65" s="17">
        <v>0.83042223254608105</v>
      </c>
    </row>
    <row r="66" spans="1:9" x14ac:dyDescent="0.3">
      <c r="A66" s="9" t="s">
        <v>64</v>
      </c>
      <c r="B66" s="10">
        <v>32</v>
      </c>
      <c r="C66" s="8">
        <v>0.45</v>
      </c>
      <c r="D66" s="8">
        <v>89.49</v>
      </c>
      <c r="F66" s="40" t="s">
        <v>165</v>
      </c>
      <c r="G66" s="41">
        <v>49.682671786</v>
      </c>
      <c r="H66" s="17">
        <v>9.1094038015578308E-3</v>
      </c>
      <c r="I66" s="17">
        <v>0.83953163634763806</v>
      </c>
    </row>
    <row r="67" spans="1:9" x14ac:dyDescent="0.3">
      <c r="A67" s="9" t="s">
        <v>65</v>
      </c>
      <c r="B67" s="10">
        <v>35</v>
      </c>
      <c r="C67" s="8">
        <v>0.49</v>
      </c>
      <c r="D67" s="8">
        <v>89.98</v>
      </c>
      <c r="F67" s="40" t="s">
        <v>166</v>
      </c>
      <c r="G67" s="41">
        <v>53.576062739999998</v>
      </c>
      <c r="H67" s="17">
        <v>9.8232637668609207E-3</v>
      </c>
      <c r="I67" s="17">
        <v>0.84935490011449899</v>
      </c>
    </row>
    <row r="68" spans="1:9" x14ac:dyDescent="0.3">
      <c r="A68" s="9" t="s">
        <v>66</v>
      </c>
      <c r="B68" s="10">
        <v>51</v>
      </c>
      <c r="C68" s="8">
        <v>0.72</v>
      </c>
      <c r="D68" s="8">
        <v>90.7</v>
      </c>
      <c r="F68" s="40" t="s">
        <v>167</v>
      </c>
      <c r="G68" s="41">
        <v>36.862991092999998</v>
      </c>
      <c r="H68" s="17">
        <v>6.7588931739776398E-3</v>
      </c>
      <c r="I68" s="17">
        <v>0.85611379328847703</v>
      </c>
    </row>
    <row r="69" spans="1:9" x14ac:dyDescent="0.3">
      <c r="A69" s="9" t="s">
        <v>67</v>
      </c>
      <c r="B69" s="10">
        <v>27</v>
      </c>
      <c r="C69" s="8">
        <v>0.38</v>
      </c>
      <c r="D69" s="8">
        <v>91.09</v>
      </c>
      <c r="F69" s="40" t="s">
        <v>168</v>
      </c>
      <c r="G69" s="41">
        <v>37.049524667</v>
      </c>
      <c r="H69" s="17">
        <v>6.7930944273931699E-3</v>
      </c>
      <c r="I69" s="17">
        <v>0.86290688771586999</v>
      </c>
    </row>
    <row r="70" spans="1:9" x14ac:dyDescent="0.3">
      <c r="A70" s="9" t="s">
        <v>68</v>
      </c>
      <c r="B70" s="10">
        <v>43</v>
      </c>
      <c r="C70" s="8">
        <v>0.61</v>
      </c>
      <c r="D70" s="8">
        <v>91.69</v>
      </c>
      <c r="F70" s="40" t="s">
        <v>169</v>
      </c>
      <c r="G70" s="41">
        <v>47.30851835</v>
      </c>
      <c r="H70" s="17">
        <v>8.6740986628057303E-3</v>
      </c>
      <c r="I70" s="17">
        <v>0.87158098637867598</v>
      </c>
    </row>
    <row r="71" spans="1:9" x14ac:dyDescent="0.3">
      <c r="A71" s="9" t="s">
        <v>69</v>
      </c>
      <c r="B71" s="10">
        <v>29</v>
      </c>
      <c r="C71" s="8">
        <v>0.41</v>
      </c>
      <c r="D71" s="8">
        <v>92.1</v>
      </c>
      <c r="F71" s="40" t="s">
        <v>170</v>
      </c>
      <c r="G71" s="41">
        <v>39.722887993000001</v>
      </c>
      <c r="H71" s="17">
        <v>7.2832602169808401E-3</v>
      </c>
      <c r="I71" s="17">
        <v>0.87886424659565698</v>
      </c>
    </row>
    <row r="72" spans="1:9" x14ac:dyDescent="0.3">
      <c r="A72" s="9" t="s">
        <v>70</v>
      </c>
      <c r="B72" s="10">
        <v>41</v>
      </c>
      <c r="C72" s="8">
        <v>0.57999999999999996</v>
      </c>
      <c r="D72" s="8">
        <v>92.68</v>
      </c>
      <c r="F72" s="40" t="s">
        <v>171</v>
      </c>
      <c r="G72" s="41">
        <v>53.674157977</v>
      </c>
      <c r="H72" s="17">
        <v>9.8412496982273195E-3</v>
      </c>
      <c r="I72" s="17">
        <v>0.88870549629388396</v>
      </c>
    </row>
    <row r="73" spans="1:9" x14ac:dyDescent="0.3">
      <c r="A73" s="9" t="s">
        <v>71</v>
      </c>
      <c r="B73" s="10">
        <v>39</v>
      </c>
      <c r="C73" s="8">
        <v>0.55000000000000004</v>
      </c>
      <c r="D73" s="8">
        <v>93.23</v>
      </c>
      <c r="F73" s="40" t="s">
        <v>172</v>
      </c>
      <c r="G73" s="41">
        <v>35.286110458000003</v>
      </c>
      <c r="H73" s="17">
        <v>6.4697693822269803E-3</v>
      </c>
      <c r="I73" s="17">
        <v>0.89517526567611105</v>
      </c>
    </row>
    <row r="74" spans="1:9" x14ac:dyDescent="0.3">
      <c r="A74" s="9" t="s">
        <v>72</v>
      </c>
      <c r="B74" s="10">
        <v>27</v>
      </c>
      <c r="C74" s="8">
        <v>0.38</v>
      </c>
      <c r="D74" s="8">
        <v>93.61</v>
      </c>
      <c r="F74" s="40" t="s">
        <v>173</v>
      </c>
      <c r="G74" s="41">
        <v>44.036963579999998</v>
      </c>
      <c r="H74" s="17">
        <v>8.0742534373474499E-3</v>
      </c>
      <c r="I74" s="17">
        <v>0.90324951911345797</v>
      </c>
    </row>
    <row r="75" spans="1:9" x14ac:dyDescent="0.3">
      <c r="A75" s="9" t="s">
        <v>73</v>
      </c>
      <c r="B75" s="10">
        <v>30</v>
      </c>
      <c r="C75" s="8">
        <v>0.42</v>
      </c>
      <c r="D75" s="8">
        <v>94.04</v>
      </c>
      <c r="F75" s="40" t="s">
        <v>174</v>
      </c>
      <c r="G75" s="41">
        <v>32.767173708999998</v>
      </c>
      <c r="H75" s="17">
        <v>6.0079179726236298E-3</v>
      </c>
      <c r="I75" s="17">
        <v>0.90925743708608198</v>
      </c>
    </row>
    <row r="76" spans="1:9" x14ac:dyDescent="0.3">
      <c r="A76" s="9" t="s">
        <v>74</v>
      </c>
      <c r="B76" s="10">
        <v>43</v>
      </c>
      <c r="C76" s="8">
        <v>0.61</v>
      </c>
      <c r="D76" s="8">
        <v>94.65</v>
      </c>
      <c r="F76" s="40" t="s">
        <v>175</v>
      </c>
      <c r="G76" s="41">
        <v>29.803683635999999</v>
      </c>
      <c r="H76" s="17">
        <v>5.4645569421793699E-3</v>
      </c>
      <c r="I76" s="17">
        <v>0.91472199402826204</v>
      </c>
    </row>
    <row r="77" spans="1:9" x14ac:dyDescent="0.3">
      <c r="A77" s="9" t="s">
        <v>75</v>
      </c>
      <c r="B77" s="10">
        <v>19</v>
      </c>
      <c r="C77" s="8">
        <v>0.27</v>
      </c>
      <c r="D77" s="8">
        <v>94.91</v>
      </c>
      <c r="F77" s="40" t="s">
        <v>176</v>
      </c>
      <c r="G77" s="41">
        <v>31.347986816999999</v>
      </c>
      <c r="H77" s="17">
        <v>5.74770760139419E-3</v>
      </c>
      <c r="I77" s="17">
        <v>0.92046970162965602</v>
      </c>
    </row>
    <row r="78" spans="1:9" x14ac:dyDescent="0.3">
      <c r="A78" s="9" t="s">
        <v>76</v>
      </c>
      <c r="B78" s="10">
        <v>38</v>
      </c>
      <c r="C78" s="8">
        <v>0.54</v>
      </c>
      <c r="D78" s="8">
        <v>95.45</v>
      </c>
      <c r="F78" s="40" t="s">
        <v>177</v>
      </c>
      <c r="G78" s="41">
        <v>29.254463615999999</v>
      </c>
      <c r="H78" s="17">
        <v>5.36385650159861E-3</v>
      </c>
      <c r="I78" s="17">
        <v>0.92583355813125401</v>
      </c>
    </row>
    <row r="79" spans="1:9" x14ac:dyDescent="0.3">
      <c r="A79" s="9" t="s">
        <v>77</v>
      </c>
      <c r="B79" s="10">
        <v>13</v>
      </c>
      <c r="C79" s="8">
        <v>0.18</v>
      </c>
      <c r="D79" s="8">
        <v>95.63</v>
      </c>
      <c r="F79" s="40" t="s">
        <v>178</v>
      </c>
      <c r="G79" s="41">
        <v>31.164530277000001</v>
      </c>
      <c r="H79" s="17">
        <v>5.7140705274844996E-3</v>
      </c>
      <c r="I79" s="17">
        <v>0.93154762865873897</v>
      </c>
    </row>
    <row r="80" spans="1:9" x14ac:dyDescent="0.3">
      <c r="A80" s="9" t="s">
        <v>78</v>
      </c>
      <c r="B80" s="10">
        <v>28</v>
      </c>
      <c r="C80" s="8">
        <v>0.4</v>
      </c>
      <c r="D80" s="8">
        <v>96.03</v>
      </c>
      <c r="F80" s="40" t="s">
        <v>179</v>
      </c>
      <c r="G80" s="41">
        <v>35.473981860000002</v>
      </c>
      <c r="H80" s="17">
        <v>6.50421592872017E-3</v>
      </c>
      <c r="I80" s="17">
        <v>0.93805184458745905</v>
      </c>
    </row>
    <row r="81" spans="1:9" x14ac:dyDescent="0.3">
      <c r="A81" s="9" t="s">
        <v>79</v>
      </c>
      <c r="B81" s="10">
        <v>20</v>
      </c>
      <c r="C81" s="8">
        <v>0.28000000000000003</v>
      </c>
      <c r="D81" s="8">
        <v>96.31</v>
      </c>
      <c r="F81" s="40" t="s">
        <v>180</v>
      </c>
      <c r="G81" s="41">
        <v>30.079561291000001</v>
      </c>
      <c r="H81" s="17">
        <v>5.5151395873729797E-3</v>
      </c>
      <c r="I81" s="17">
        <v>0.94356698417483198</v>
      </c>
    </row>
    <row r="82" spans="1:9" x14ac:dyDescent="0.3">
      <c r="A82" s="9" t="s">
        <v>80</v>
      </c>
      <c r="B82" s="10">
        <v>23</v>
      </c>
      <c r="C82" s="8">
        <v>0.32</v>
      </c>
      <c r="D82" s="8">
        <v>96.64</v>
      </c>
      <c r="F82" s="40" t="s">
        <v>181</v>
      </c>
      <c r="G82" s="41">
        <v>24.926673652000002</v>
      </c>
      <c r="H82" s="17">
        <v>4.5703487264890904E-3</v>
      </c>
      <c r="I82" s="17">
        <v>0.94813733290132096</v>
      </c>
    </row>
    <row r="83" spans="1:9" x14ac:dyDescent="0.3">
      <c r="A83" s="9" t="s">
        <v>81</v>
      </c>
      <c r="B83" s="10">
        <v>34</v>
      </c>
      <c r="C83" s="8">
        <v>0.48</v>
      </c>
      <c r="D83" s="8">
        <v>97.12</v>
      </c>
      <c r="F83" s="40" t="s">
        <v>182</v>
      </c>
      <c r="G83" s="41">
        <v>26.550093771</v>
      </c>
      <c r="H83" s="17">
        <v>4.8680056131243802E-3</v>
      </c>
      <c r="I83" s="17">
        <v>0.95300533851444502</v>
      </c>
    </row>
    <row r="84" spans="1:9" x14ac:dyDescent="0.3">
      <c r="A84" s="9" t="s">
        <v>82</v>
      </c>
      <c r="B84" s="10">
        <v>12</v>
      </c>
      <c r="C84" s="8">
        <v>0.17</v>
      </c>
      <c r="D84" s="8">
        <v>97.29</v>
      </c>
      <c r="F84" s="40" t="s">
        <v>183</v>
      </c>
      <c r="G84" s="41">
        <v>33.466431679000003</v>
      </c>
      <c r="H84" s="17">
        <v>6.1361281308378399E-3</v>
      </c>
      <c r="I84" s="17">
        <v>0.95914146664528299</v>
      </c>
    </row>
    <row r="85" spans="1:9" x14ac:dyDescent="0.3">
      <c r="A85" s="9" t="s">
        <v>83</v>
      </c>
      <c r="B85" s="10">
        <v>14</v>
      </c>
      <c r="C85" s="8">
        <v>0.2</v>
      </c>
      <c r="D85" s="8">
        <v>97.49</v>
      </c>
      <c r="F85" s="40" t="s">
        <v>184</v>
      </c>
      <c r="G85" s="41">
        <v>27.163145362000002</v>
      </c>
      <c r="H85" s="17">
        <v>4.9804096826490804E-3</v>
      </c>
      <c r="I85" s="17">
        <v>0.964121876327932</v>
      </c>
    </row>
    <row r="86" spans="1:9" x14ac:dyDescent="0.3">
      <c r="A86" s="9" t="s">
        <v>84</v>
      </c>
      <c r="B86" s="10">
        <v>21</v>
      </c>
      <c r="C86" s="8">
        <v>0.3</v>
      </c>
      <c r="D86" s="8">
        <v>97.78</v>
      </c>
      <c r="F86" s="40" t="s">
        <v>185</v>
      </c>
      <c r="G86" s="41">
        <v>23.103082419</v>
      </c>
      <c r="H86" s="17">
        <v>4.2359901198921902E-3</v>
      </c>
      <c r="I86" s="17">
        <v>0.96835786644782496</v>
      </c>
    </row>
    <row r="87" spans="1:9" x14ac:dyDescent="0.3">
      <c r="A87" s="9" t="s">
        <v>85</v>
      </c>
      <c r="B87" s="10">
        <v>22</v>
      </c>
      <c r="C87" s="8">
        <v>0.31</v>
      </c>
      <c r="D87" s="8">
        <v>98.09</v>
      </c>
      <c r="F87" s="40" t="s">
        <v>186</v>
      </c>
      <c r="G87" s="41">
        <v>19.754175066999998</v>
      </c>
      <c r="H87" s="17">
        <v>3.6219621647376101E-3</v>
      </c>
      <c r="I87" s="17">
        <v>0.97197982861256205</v>
      </c>
    </row>
    <row r="88" spans="1:9" x14ac:dyDescent="0.3">
      <c r="A88" s="9" t="s">
        <v>86</v>
      </c>
      <c r="B88" s="10">
        <v>26</v>
      </c>
      <c r="C88" s="8">
        <v>0.37</v>
      </c>
      <c r="D88" s="8">
        <v>98.46</v>
      </c>
      <c r="F88" s="40" t="s">
        <v>187</v>
      </c>
      <c r="G88" s="41">
        <v>14.525916518000001</v>
      </c>
      <c r="H88" s="17">
        <v>2.6633519171460501E-3</v>
      </c>
      <c r="I88" s="17">
        <v>0.974643180529708</v>
      </c>
    </row>
    <row r="89" spans="1:9" x14ac:dyDescent="0.3">
      <c r="A89" s="9" t="s">
        <v>87</v>
      </c>
      <c r="B89" s="10">
        <v>8</v>
      </c>
      <c r="C89" s="8">
        <v>0.11</v>
      </c>
      <c r="D89" s="8">
        <v>98.57</v>
      </c>
      <c r="F89" s="40" t="s">
        <v>188</v>
      </c>
      <c r="G89" s="41">
        <v>17.619156598</v>
      </c>
      <c r="H89" s="17">
        <v>3.23050283578531E-3</v>
      </c>
      <c r="I89" s="17">
        <v>0.97787368336549396</v>
      </c>
    </row>
    <row r="90" spans="1:9" x14ac:dyDescent="0.3">
      <c r="A90" s="9" t="s">
        <v>88</v>
      </c>
      <c r="B90" s="10">
        <v>15</v>
      </c>
      <c r="C90" s="8">
        <v>0.21</v>
      </c>
      <c r="D90" s="8">
        <v>98.78</v>
      </c>
      <c r="F90" s="40" t="s">
        <v>189</v>
      </c>
      <c r="G90" s="41">
        <v>17.887870431</v>
      </c>
      <c r="H90" s="17">
        <v>3.2797719818248999E-3</v>
      </c>
      <c r="I90" s="17">
        <v>0.98115345534731901</v>
      </c>
    </row>
    <row r="91" spans="1:9" x14ac:dyDescent="0.3">
      <c r="A91" s="9" t="s">
        <v>89</v>
      </c>
      <c r="B91" s="10">
        <v>8</v>
      </c>
      <c r="C91" s="8">
        <v>0.11</v>
      </c>
      <c r="D91" s="8">
        <v>98.9</v>
      </c>
      <c r="F91" s="40" t="s">
        <v>190</v>
      </c>
      <c r="G91" s="41">
        <v>13.840387224000001</v>
      </c>
      <c r="H91" s="17">
        <v>2.5376589354211298E-3</v>
      </c>
      <c r="I91" s="17">
        <v>0.98369111428274003</v>
      </c>
    </row>
    <row r="92" spans="1:9" x14ac:dyDescent="0.3">
      <c r="A92" s="9" t="s">
        <v>90</v>
      </c>
      <c r="B92" s="10">
        <v>10</v>
      </c>
      <c r="C92" s="8">
        <v>0.14000000000000001</v>
      </c>
      <c r="D92" s="8">
        <v>99.04</v>
      </c>
      <c r="F92" s="40" t="s">
        <v>191</v>
      </c>
      <c r="G92" s="41">
        <v>13.601059438</v>
      </c>
      <c r="H92" s="17">
        <v>2.4937777719241799E-3</v>
      </c>
      <c r="I92" s="17">
        <v>0.98618489205466398</v>
      </c>
    </row>
    <row r="93" spans="1:9" x14ac:dyDescent="0.3">
      <c r="A93" s="9" t="s">
        <v>91</v>
      </c>
      <c r="B93" s="10">
        <v>14</v>
      </c>
      <c r="C93" s="8">
        <v>0.2</v>
      </c>
      <c r="D93" s="8">
        <v>99.24</v>
      </c>
      <c r="F93" s="40" t="s">
        <v>192</v>
      </c>
      <c r="G93" s="41">
        <v>15.704888999</v>
      </c>
      <c r="H93" s="17">
        <v>2.8795185606513098E-3</v>
      </c>
      <c r="I93" s="17">
        <v>0.98906441061531503</v>
      </c>
    </row>
    <row r="94" spans="1:9" x14ac:dyDescent="0.3">
      <c r="A94" s="9" t="s">
        <v>92</v>
      </c>
      <c r="B94" s="10">
        <v>8</v>
      </c>
      <c r="C94" s="8">
        <v>0.11</v>
      </c>
      <c r="D94" s="8">
        <v>99.35</v>
      </c>
      <c r="F94" s="40" t="s">
        <v>193</v>
      </c>
      <c r="G94" s="41">
        <v>12.525201204</v>
      </c>
      <c r="H94" s="17">
        <v>2.2965173039495401E-3</v>
      </c>
      <c r="I94" s="17">
        <v>0.991360927919265</v>
      </c>
    </row>
    <row r="95" spans="1:9" x14ac:dyDescent="0.3">
      <c r="A95" s="9" t="s">
        <v>93</v>
      </c>
      <c r="B95" s="10">
        <v>9</v>
      </c>
      <c r="C95" s="8">
        <v>0.13</v>
      </c>
      <c r="D95" s="8">
        <v>99.48</v>
      </c>
      <c r="F95" s="40" t="s">
        <v>194</v>
      </c>
      <c r="G95" s="41">
        <v>9.5262886289999997</v>
      </c>
      <c r="H95" s="17">
        <v>1.7466614964979201E-3</v>
      </c>
      <c r="I95" s="17">
        <v>0.99310758941576305</v>
      </c>
    </row>
    <row r="96" spans="1:9" x14ac:dyDescent="0.3">
      <c r="A96" s="9" t="s">
        <v>94</v>
      </c>
      <c r="B96" s="10">
        <v>4</v>
      </c>
      <c r="C96" s="8">
        <v>0.06</v>
      </c>
      <c r="D96" s="8">
        <v>99.53</v>
      </c>
      <c r="F96" s="40" t="s">
        <v>195</v>
      </c>
      <c r="G96" s="41">
        <v>7.3301942349999996</v>
      </c>
      <c r="H96" s="17">
        <v>1.34400379106186E-3</v>
      </c>
      <c r="I96" s="17">
        <v>0.99445159320682397</v>
      </c>
    </row>
    <row r="97" spans="1:10" x14ac:dyDescent="0.3">
      <c r="A97" s="9" t="s">
        <v>95</v>
      </c>
      <c r="B97" s="10">
        <v>4</v>
      </c>
      <c r="C97" s="8">
        <v>0.06</v>
      </c>
      <c r="D97" s="8">
        <v>99.59</v>
      </c>
      <c r="F97" s="40" t="s">
        <v>196</v>
      </c>
      <c r="G97" s="41">
        <v>10.580254792</v>
      </c>
      <c r="H97" s="17">
        <v>1.93990801539087E-3</v>
      </c>
      <c r="I97" s="17">
        <v>0.99639150122221498</v>
      </c>
    </row>
    <row r="98" spans="1:10" x14ac:dyDescent="0.3">
      <c r="A98" s="9" t="s">
        <v>96</v>
      </c>
      <c r="B98" s="10">
        <v>8</v>
      </c>
      <c r="C98" s="8">
        <v>0.11</v>
      </c>
      <c r="D98" s="8">
        <v>99.7</v>
      </c>
      <c r="F98" s="40" t="s">
        <v>197</v>
      </c>
      <c r="G98" s="41">
        <v>5.2046636929999996</v>
      </c>
      <c r="H98" s="17">
        <v>9.5428408993503903E-4</v>
      </c>
      <c r="I98" s="17">
        <v>0.99734578531215001</v>
      </c>
    </row>
    <row r="99" spans="1:10" x14ac:dyDescent="0.3">
      <c r="A99" s="9" t="s">
        <v>97</v>
      </c>
      <c r="B99" s="10">
        <v>1</v>
      </c>
      <c r="C99" s="8">
        <v>0.01</v>
      </c>
      <c r="D99" s="8">
        <v>99.72</v>
      </c>
      <c r="F99" s="40" t="s">
        <v>198</v>
      </c>
      <c r="G99" s="41">
        <v>6.1369990699999999</v>
      </c>
      <c r="H99" s="17">
        <v>1.12522939384609E-3</v>
      </c>
      <c r="I99" s="17">
        <v>0.99847101470599597</v>
      </c>
    </row>
    <row r="100" spans="1:10" x14ac:dyDescent="0.3">
      <c r="A100" s="9" t="s">
        <v>98</v>
      </c>
      <c r="B100" s="10">
        <v>1</v>
      </c>
      <c r="C100" s="8">
        <v>0.01</v>
      </c>
      <c r="D100" s="8">
        <v>99.73</v>
      </c>
      <c r="F100" s="40" t="s">
        <v>199</v>
      </c>
      <c r="G100" s="41">
        <v>2.0698643919999999</v>
      </c>
      <c r="H100" s="17">
        <v>3.7951321624589402E-4</v>
      </c>
      <c r="I100" s="17">
        <v>0.99885052792224205</v>
      </c>
    </row>
    <row r="101" spans="1:10" x14ac:dyDescent="0.3">
      <c r="A101" s="9" t="s">
        <v>99</v>
      </c>
      <c r="B101" s="10">
        <v>2</v>
      </c>
      <c r="C101" s="8">
        <v>0.03</v>
      </c>
      <c r="D101" s="8">
        <v>99.76</v>
      </c>
      <c r="F101" s="40" t="s">
        <v>200</v>
      </c>
      <c r="G101" s="41">
        <v>1.0536620619999999</v>
      </c>
      <c r="H101" s="17">
        <v>1.9319076144863701E-4</v>
      </c>
      <c r="I101" s="17">
        <v>0.99904371868369102</v>
      </c>
    </row>
    <row r="102" spans="1:10" x14ac:dyDescent="0.3">
      <c r="A102" s="9" t="s">
        <v>100</v>
      </c>
      <c r="B102" s="10">
        <v>1</v>
      </c>
      <c r="C102" s="8">
        <v>0.01</v>
      </c>
      <c r="D102" s="8">
        <v>99.77</v>
      </c>
      <c r="F102" s="40" t="s">
        <v>201</v>
      </c>
      <c r="G102" s="41">
        <v>1.053437948</v>
      </c>
      <c r="H102" s="17">
        <v>1.93149669759117E-4</v>
      </c>
      <c r="I102" s="17">
        <v>0.99923686835345005</v>
      </c>
    </row>
    <row r="103" spans="1:10" x14ac:dyDescent="0.3">
      <c r="A103" s="9" t="s">
        <v>101</v>
      </c>
      <c r="B103" s="10">
        <v>1</v>
      </c>
      <c r="C103" s="8">
        <v>0.01</v>
      </c>
      <c r="D103" s="8">
        <v>99.79</v>
      </c>
      <c r="F103" s="40" t="s">
        <v>202</v>
      </c>
      <c r="G103" s="41">
        <v>1.020726681</v>
      </c>
      <c r="H103" s="17">
        <v>1.8715200237828301E-4</v>
      </c>
      <c r="I103" s="17">
        <v>0.999424020355828</v>
      </c>
    </row>
    <row r="104" spans="1:10" x14ac:dyDescent="0.3">
      <c r="A104" s="9" t="s">
        <v>102</v>
      </c>
      <c r="B104" s="10">
        <v>15</v>
      </c>
      <c r="C104" s="8">
        <v>0.21</v>
      </c>
      <c r="D104" s="8">
        <v>100</v>
      </c>
      <c r="F104" s="40" t="s">
        <v>203</v>
      </c>
      <c r="G104" s="41">
        <v>1.070536852</v>
      </c>
      <c r="H104" s="17">
        <v>1.9628478338124599E-4</v>
      </c>
      <c r="I104" s="17">
        <v>0.99962030513920996</v>
      </c>
    </row>
    <row r="105" spans="1:10" x14ac:dyDescent="0.3">
      <c r="A105" s="11" t="s">
        <v>103</v>
      </c>
      <c r="B105" s="10">
        <v>7078</v>
      </c>
      <c r="C105" s="8">
        <v>100</v>
      </c>
      <c r="D105" s="8">
        <v>100</v>
      </c>
      <c r="F105" s="40" t="s">
        <v>204</v>
      </c>
      <c r="G105" s="41">
        <v>0.98820978400000004</v>
      </c>
      <c r="H105" s="17">
        <v>1.8118997307312501E-4</v>
      </c>
      <c r="I105" s="17">
        <v>0.999801495112283</v>
      </c>
    </row>
    <row r="106" spans="1:10" x14ac:dyDescent="0.3">
      <c r="F106" s="40" t="s">
        <v>205</v>
      </c>
      <c r="G106" s="41">
        <v>1.082645297</v>
      </c>
      <c r="H106" s="17">
        <v>1.98504887714384E-4</v>
      </c>
      <c r="I106" s="17">
        <v>0.999999999999997</v>
      </c>
    </row>
    <row r="107" spans="1:10" x14ac:dyDescent="0.3">
      <c r="A107" s="88" t="s">
        <v>241</v>
      </c>
      <c r="B107" s="89"/>
      <c r="C107" s="89"/>
      <c r="D107" s="89"/>
      <c r="E107" s="89"/>
      <c r="F107" s="42" t="s">
        <v>206</v>
      </c>
      <c r="G107" s="43">
        <v>5453.99818344902</v>
      </c>
      <c r="H107" s="18">
        <v>0.999999999999997</v>
      </c>
      <c r="I107" s="18">
        <v>0.999999999999997</v>
      </c>
    </row>
    <row r="108" spans="1:10" x14ac:dyDescent="0.3">
      <c r="A108" s="88" t="s">
        <v>240</v>
      </c>
      <c r="B108" s="89"/>
      <c r="C108" s="89"/>
      <c r="D108" s="89"/>
      <c r="E108" s="89"/>
    </row>
    <row r="109" spans="1:10" x14ac:dyDescent="0.3">
      <c r="F109" s="88" t="s">
        <v>239</v>
      </c>
      <c r="G109" s="89"/>
      <c r="H109" s="89"/>
      <c r="I109" s="89"/>
      <c r="J109" s="89"/>
    </row>
    <row r="110" spans="1:10" x14ac:dyDescent="0.3">
      <c r="F110" s="88" t="s">
        <v>240</v>
      </c>
      <c r="G110" s="89"/>
      <c r="H110" s="89"/>
      <c r="I110" s="89"/>
      <c r="J110" s="89"/>
    </row>
    <row r="114" spans="1:14" ht="41.4" x14ac:dyDescent="0.3">
      <c r="A114" s="56" t="s">
        <v>243</v>
      </c>
      <c r="B114" s="56" t="s">
        <v>244</v>
      </c>
      <c r="C114" s="56" t="s">
        <v>242</v>
      </c>
      <c r="D114" s="56" t="s">
        <v>207</v>
      </c>
      <c r="E114" s="56" t="s">
        <v>208</v>
      </c>
    </row>
    <row r="115" spans="1:14" x14ac:dyDescent="0.3">
      <c r="A115" s="38">
        <f>+B105</f>
        <v>7078</v>
      </c>
      <c r="B115" s="19">
        <f>+G107</f>
        <v>5453.99818344902</v>
      </c>
      <c r="C115" s="37">
        <f>+M6</f>
        <v>7571</v>
      </c>
      <c r="D115" s="20">
        <f>POWER((C115/A115),(1/12))-1</f>
        <v>5.6269200771583705E-3</v>
      </c>
      <c r="E115" s="21">
        <f>D115</f>
        <v>5.6269200771583705E-3</v>
      </c>
    </row>
    <row r="117" spans="1:14" ht="14.4" customHeight="1" x14ac:dyDescent="0.3">
      <c r="A117" s="83" t="s">
        <v>255</v>
      </c>
      <c r="B117" s="99" t="s">
        <v>278</v>
      </c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1"/>
    </row>
    <row r="118" spans="1:14" ht="14.4" customHeight="1" x14ac:dyDescent="0.3">
      <c r="A118" s="83"/>
      <c r="B118" s="53">
        <v>2019</v>
      </c>
      <c r="C118" s="53">
        <f>+B118+1</f>
        <v>2020</v>
      </c>
      <c r="D118" s="53">
        <f>+C118+1</f>
        <v>2021</v>
      </c>
      <c r="E118" s="53">
        <f>+D118+1</f>
        <v>2022</v>
      </c>
      <c r="F118" s="53">
        <f>+E118+1</f>
        <v>2023</v>
      </c>
      <c r="G118" s="53">
        <f>+F118+1</f>
        <v>2024</v>
      </c>
      <c r="H118" s="53">
        <f>+G118+1</f>
        <v>2025</v>
      </c>
      <c r="I118" s="53">
        <f>+H118+1</f>
        <v>2026</v>
      </c>
      <c r="J118" s="53">
        <f>+I118+1</f>
        <v>2027</v>
      </c>
      <c r="K118" s="53">
        <f>+J118+1</f>
        <v>2028</v>
      </c>
      <c r="L118" s="53">
        <f>+K118+1</f>
        <v>2029</v>
      </c>
      <c r="M118" s="53">
        <f>+L118+1</f>
        <v>2030</v>
      </c>
      <c r="N118" s="53">
        <f>+M118+1</f>
        <v>2031</v>
      </c>
    </row>
    <row r="119" spans="1:14" ht="34.799999999999997" customHeight="1" x14ac:dyDescent="0.3">
      <c r="A119" s="83"/>
      <c r="B119" s="98" t="s">
        <v>277</v>
      </c>
      <c r="C119" s="85"/>
      <c r="D119" s="86"/>
      <c r="E119" s="54" t="s">
        <v>245</v>
      </c>
      <c r="F119" s="54" t="s">
        <v>246</v>
      </c>
      <c r="G119" s="54" t="s">
        <v>247</v>
      </c>
      <c r="H119" s="54" t="s">
        <v>248</v>
      </c>
      <c r="I119" s="54" t="s">
        <v>249</v>
      </c>
      <c r="J119" s="54" t="s">
        <v>250</v>
      </c>
      <c r="K119" s="54" t="s">
        <v>251</v>
      </c>
      <c r="L119" s="54" t="s">
        <v>252</v>
      </c>
      <c r="M119" s="54" t="s">
        <v>253</v>
      </c>
      <c r="N119" s="54" t="s">
        <v>254</v>
      </c>
    </row>
    <row r="120" spans="1:14" ht="36.6" customHeight="1" x14ac:dyDescent="0.3">
      <c r="A120" s="57">
        <f>SUM(G25:G43)+D136+I128</f>
        <v>2193.2277422519683</v>
      </c>
      <c r="B120" s="44">
        <f>A120*5%</f>
        <v>109.66138711259842</v>
      </c>
      <c r="C120" s="44">
        <f>$B$120*(1+$D$115)^(C118-$B$118)</f>
        <v>110.27844297343134</v>
      </c>
      <c r="D120" s="44">
        <f>$B$120*(1+$D$115)^(D118-$B$118)</f>
        <v>110.89897095827629</v>
      </c>
      <c r="E120" s="44">
        <f>$B$120*(1+$D$115)^(E118-$B$118)</f>
        <v>111.52299060449762</v>
      </c>
      <c r="F120" s="44">
        <f>$B$120*(1+$D$115)^(F118-$B$118)</f>
        <v>112.15052155939479</v>
      </c>
      <c r="G120" s="44">
        <f>$B$120*(1+$D$115)^(G118-$B$118)</f>
        <v>112.78158358082113</v>
      </c>
      <c r="H120" s="44">
        <f>$B$120*(1+$D$115)^(H118-$B$118)</f>
        <v>113.41619653780576</v>
      </c>
      <c r="I120" s="44">
        <f>$B$120*(1+$D$115)^(I118-$B$118)</f>
        <v>114.0543804111793</v>
      </c>
      <c r="J120" s="44">
        <f>$B$120*(1+$D$115)^(J118-$B$118)</f>
        <v>114.69615529420278</v>
      </c>
      <c r="K120" s="44">
        <f>$B$120*(1+$D$115)^(K118-$B$118)</f>
        <v>115.3415413932006</v>
      </c>
      <c r="L120" s="44">
        <f>$B$120*(1+$D$115)^(L118-$B$118)</f>
        <v>115.99055902819639</v>
      </c>
      <c r="M120" s="44">
        <f>$B$120*(1+$D$115)^(M118-$B$118)</f>
        <v>116.64322863355298</v>
      </c>
      <c r="N120" s="44">
        <f>$B$120*(1+$D$115)^(N118-$B$118)</f>
        <v>117.29957075861567</v>
      </c>
    </row>
    <row r="123" spans="1:14" x14ac:dyDescent="0.3">
      <c r="A123" s="1" t="s">
        <v>256</v>
      </c>
    </row>
    <row r="125" spans="1:14" ht="55.2" x14ac:dyDescent="0.3">
      <c r="A125" s="55" t="s">
        <v>265</v>
      </c>
      <c r="B125" s="55" t="s">
        <v>257</v>
      </c>
      <c r="C125" s="55" t="s">
        <v>272</v>
      </c>
      <c r="D125" s="55" t="s">
        <v>273</v>
      </c>
      <c r="F125" s="55" t="s">
        <v>264</v>
      </c>
      <c r="G125" s="55" t="s">
        <v>257</v>
      </c>
      <c r="H125" s="55" t="s">
        <v>272</v>
      </c>
      <c r="I125" s="55" t="s">
        <v>273</v>
      </c>
    </row>
    <row r="126" spans="1:14" x14ac:dyDescent="0.3">
      <c r="A126" s="47" t="s">
        <v>258</v>
      </c>
      <c r="B126" s="46">
        <v>488</v>
      </c>
      <c r="C126" s="84">
        <v>0.32675410103003655</v>
      </c>
      <c r="D126" s="49">
        <f>B126*$C$126</f>
        <v>159.45600130265782</v>
      </c>
      <c r="F126" s="48" t="s">
        <v>262</v>
      </c>
      <c r="G126" s="46">
        <v>640</v>
      </c>
      <c r="H126" s="84">
        <v>0.32475247524752476</v>
      </c>
      <c r="I126" s="49">
        <f>G126*$H$126</f>
        <v>207.84158415841586</v>
      </c>
    </row>
    <row r="127" spans="1:14" x14ac:dyDescent="0.3">
      <c r="A127" s="47" t="s">
        <v>259</v>
      </c>
      <c r="B127" s="46">
        <v>363</v>
      </c>
      <c r="C127" s="84"/>
      <c r="D127" s="49">
        <f t="shared" ref="D127:D135" si="0">B127*$C$126</f>
        <v>118.61173867390326</v>
      </c>
      <c r="F127" s="48" t="s">
        <v>263</v>
      </c>
      <c r="G127" s="46">
        <v>52</v>
      </c>
      <c r="H127" s="84"/>
      <c r="I127" s="49">
        <f>G127*$H$126</f>
        <v>16.887128712871288</v>
      </c>
    </row>
    <row r="128" spans="1:14" x14ac:dyDescent="0.3">
      <c r="A128" s="47" t="s">
        <v>260</v>
      </c>
      <c r="B128" s="46">
        <v>282</v>
      </c>
      <c r="C128" s="84"/>
      <c r="D128" s="49">
        <f t="shared" si="0"/>
        <v>92.144656490470311</v>
      </c>
      <c r="F128" s="32" t="s">
        <v>276</v>
      </c>
      <c r="G128" s="51">
        <f>SUM(G126:G127)</f>
        <v>692</v>
      </c>
      <c r="I128" s="52">
        <f>SUM(I126:I127)</f>
        <v>224.72871287128714</v>
      </c>
    </row>
    <row r="129" spans="1:4" x14ac:dyDescent="0.3">
      <c r="A129" s="47" t="s">
        <v>261</v>
      </c>
      <c r="B129" s="46">
        <v>238</v>
      </c>
      <c r="C129" s="84"/>
      <c r="D129" s="49">
        <f t="shared" si="0"/>
        <v>77.767476045148697</v>
      </c>
    </row>
    <row r="130" spans="1:4" x14ac:dyDescent="0.3">
      <c r="A130" s="45" t="s">
        <v>266</v>
      </c>
      <c r="B130" s="46">
        <v>100</v>
      </c>
      <c r="C130" s="84"/>
      <c r="D130" s="49">
        <f t="shared" si="0"/>
        <v>32.675410103003657</v>
      </c>
    </row>
    <row r="131" spans="1:4" x14ac:dyDescent="0.3">
      <c r="A131" s="45" t="s">
        <v>267</v>
      </c>
      <c r="B131" s="46">
        <v>128</v>
      </c>
      <c r="C131" s="84"/>
      <c r="D131" s="49">
        <f t="shared" si="0"/>
        <v>41.824524931844678</v>
      </c>
    </row>
    <row r="132" spans="1:4" x14ac:dyDescent="0.3">
      <c r="A132" s="45" t="s">
        <v>268</v>
      </c>
      <c r="B132" s="46">
        <v>231</v>
      </c>
      <c r="C132" s="84"/>
      <c r="D132" s="49">
        <f t="shared" si="0"/>
        <v>75.480197337938449</v>
      </c>
    </row>
    <row r="133" spans="1:4" x14ac:dyDescent="0.3">
      <c r="A133" s="45" t="s">
        <v>269</v>
      </c>
      <c r="B133" s="46">
        <v>243</v>
      </c>
      <c r="C133" s="84"/>
      <c r="D133" s="49">
        <f t="shared" si="0"/>
        <v>79.401246550298879</v>
      </c>
    </row>
    <row r="134" spans="1:4" x14ac:dyDescent="0.3">
      <c r="A134" s="45" t="s">
        <v>270</v>
      </c>
      <c r="B134" s="46">
        <v>21</v>
      </c>
      <c r="C134" s="84"/>
      <c r="D134" s="49">
        <f t="shared" si="0"/>
        <v>6.8618361216307679</v>
      </c>
    </row>
    <row r="135" spans="1:4" x14ac:dyDescent="0.3">
      <c r="A135" s="45" t="s">
        <v>271</v>
      </c>
      <c r="B135" s="46">
        <v>126</v>
      </c>
      <c r="C135" s="84"/>
      <c r="D135" s="49">
        <f t="shared" si="0"/>
        <v>41.171016729784604</v>
      </c>
    </row>
    <row r="136" spans="1:4" x14ac:dyDescent="0.3">
      <c r="A136" s="32" t="s">
        <v>276</v>
      </c>
      <c r="B136" s="51">
        <f>SUM(B126:B135)</f>
        <v>2220</v>
      </c>
      <c r="D136" s="52">
        <f>SUM(D126:D135)</f>
        <v>725.39410428668111</v>
      </c>
    </row>
    <row r="137" spans="1:4" x14ac:dyDescent="0.3">
      <c r="A137" s="50" t="s">
        <v>274</v>
      </c>
      <c r="B137" s="1"/>
    </row>
    <row r="138" spans="1:4" x14ac:dyDescent="0.3">
      <c r="A138" s="50" t="s">
        <v>275</v>
      </c>
      <c r="B138" s="1"/>
    </row>
    <row r="139" spans="1:4" x14ac:dyDescent="0.3">
      <c r="A139" s="50" t="s">
        <v>279</v>
      </c>
    </row>
  </sheetData>
  <mergeCells count="12">
    <mergeCell ref="K2:K6"/>
    <mergeCell ref="A107:E107"/>
    <mergeCell ref="A108:E108"/>
    <mergeCell ref="F109:J109"/>
    <mergeCell ref="F110:J110"/>
    <mergeCell ref="K8:K27"/>
    <mergeCell ref="K28:K40"/>
    <mergeCell ref="A117:A119"/>
    <mergeCell ref="C126:C135"/>
    <mergeCell ref="H126:H127"/>
    <mergeCell ref="B119:D119"/>
    <mergeCell ref="B117:N117"/>
  </mergeCells>
  <phoneticPr fontId="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B263-2852-4563-BF9F-9A2CBCD2EA0A}">
  <dimension ref="B2:Q32"/>
  <sheetViews>
    <sheetView showGridLines="0" workbookViewId="0">
      <selection activeCell="G39" sqref="G39"/>
    </sheetView>
  </sheetViews>
  <sheetFormatPr baseColWidth="10" defaultRowHeight="13.8" x14ac:dyDescent="0.3"/>
  <cols>
    <col min="1" max="1" width="11.5546875" style="1"/>
    <col min="2" max="2" width="15.109375" style="1" customWidth="1"/>
    <col min="3" max="3" width="15.6640625" style="1" customWidth="1"/>
    <col min="4" max="16384" width="11.5546875" style="1"/>
  </cols>
  <sheetData>
    <row r="2" spans="2:17" ht="29.4" customHeight="1" x14ac:dyDescent="0.3">
      <c r="B2" s="76" t="s">
        <v>333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4"/>
      <c r="N2" s="74"/>
      <c r="O2" s="74"/>
      <c r="P2" s="74"/>
      <c r="Q2" s="74"/>
    </row>
    <row r="4" spans="2:17" x14ac:dyDescent="0.3">
      <c r="B4" s="78" t="s">
        <v>289</v>
      </c>
    </row>
    <row r="5" spans="2:17" ht="20.399999999999999" x14ac:dyDescent="0.3">
      <c r="B5" s="80" t="s">
        <v>290</v>
      </c>
      <c r="C5" s="80" t="s">
        <v>293</v>
      </c>
      <c r="D5" s="80" t="s">
        <v>295</v>
      </c>
      <c r="E5" s="80" t="s">
        <v>297</v>
      </c>
      <c r="F5" s="80" t="s">
        <v>301</v>
      </c>
      <c r="G5" s="80" t="s">
        <v>305</v>
      </c>
      <c r="H5" s="80" t="s">
        <v>309</v>
      </c>
      <c r="I5" s="80" t="s">
        <v>313</v>
      </c>
      <c r="J5" s="80" t="s">
        <v>316</v>
      </c>
      <c r="K5" s="80" t="s">
        <v>320</v>
      </c>
      <c r="L5" s="80" t="s">
        <v>323</v>
      </c>
      <c r="M5" s="80" t="s">
        <v>325</v>
      </c>
      <c r="N5" s="80" t="s">
        <v>327</v>
      </c>
      <c r="O5" s="80" t="s">
        <v>329</v>
      </c>
      <c r="P5" s="80" t="s">
        <v>331</v>
      </c>
    </row>
    <row r="6" spans="2:17" ht="20.399999999999999" x14ac:dyDescent="0.3">
      <c r="B6" s="81">
        <v>1327253</v>
      </c>
      <c r="C6" s="81">
        <v>0</v>
      </c>
      <c r="D6" s="81">
        <v>526093</v>
      </c>
      <c r="E6" s="81" t="s">
        <v>298</v>
      </c>
      <c r="F6" s="81" t="s">
        <v>302</v>
      </c>
      <c r="G6" s="81" t="s">
        <v>306</v>
      </c>
      <c r="H6" s="81" t="s">
        <v>310</v>
      </c>
      <c r="I6" s="81" t="s">
        <v>314</v>
      </c>
      <c r="J6" s="81" t="s">
        <v>317</v>
      </c>
      <c r="K6" s="81"/>
      <c r="L6" s="81"/>
      <c r="M6" s="81"/>
      <c r="N6" s="81" t="s">
        <v>328</v>
      </c>
      <c r="O6" s="81" t="s">
        <v>330</v>
      </c>
      <c r="P6" s="81" t="s">
        <v>332</v>
      </c>
    </row>
    <row r="7" spans="2:17" x14ac:dyDescent="0.3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</row>
    <row r="8" spans="2:17" ht="30.6" x14ac:dyDescent="0.3">
      <c r="B8" s="80" t="s">
        <v>291</v>
      </c>
      <c r="C8" s="80" t="s">
        <v>294</v>
      </c>
      <c r="D8" s="80" t="s">
        <v>296</v>
      </c>
      <c r="E8" s="80" t="s">
        <v>299</v>
      </c>
      <c r="F8" s="80" t="s">
        <v>303</v>
      </c>
      <c r="G8" s="80" t="s">
        <v>307</v>
      </c>
      <c r="H8" s="80" t="s">
        <v>311</v>
      </c>
      <c r="I8" s="80" t="s">
        <v>315</v>
      </c>
      <c r="J8" s="80" t="s">
        <v>318</v>
      </c>
      <c r="K8" s="80" t="s">
        <v>321</v>
      </c>
      <c r="L8" s="80" t="s">
        <v>324</v>
      </c>
      <c r="M8" s="80" t="s">
        <v>326</v>
      </c>
    </row>
    <row r="9" spans="2:17" x14ac:dyDescent="0.3">
      <c r="B9" s="81" t="s">
        <v>292</v>
      </c>
      <c r="C9" s="81"/>
      <c r="D9" s="81" t="s">
        <v>217</v>
      </c>
      <c r="E9" s="81" t="s">
        <v>300</v>
      </c>
      <c r="F9" s="81" t="s">
        <v>304</v>
      </c>
      <c r="G9" s="81" t="s">
        <v>308</v>
      </c>
      <c r="H9" s="81" t="s">
        <v>312</v>
      </c>
      <c r="I9" s="81">
        <v>30000</v>
      </c>
      <c r="J9" s="81" t="s">
        <v>319</v>
      </c>
      <c r="K9" s="81" t="s">
        <v>322</v>
      </c>
      <c r="L9" s="81">
        <v>-13.64822</v>
      </c>
      <c r="M9" s="81">
        <v>-73.085620000000006</v>
      </c>
    </row>
    <row r="12" spans="2:17" ht="14.4" thickBot="1" x14ac:dyDescent="0.35">
      <c r="B12" s="92" t="s">
        <v>288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</row>
    <row r="13" spans="2:17" ht="14.4" customHeight="1" x14ac:dyDescent="0.3">
      <c r="B13" s="93" t="s">
        <v>206</v>
      </c>
      <c r="C13" s="59">
        <v>2005</v>
      </c>
      <c r="D13" s="59">
        <v>2006</v>
      </c>
      <c r="E13" s="59">
        <v>2007</v>
      </c>
      <c r="F13" s="59">
        <v>2008</v>
      </c>
      <c r="G13" s="59">
        <v>2009</v>
      </c>
      <c r="H13" s="59">
        <v>2010</v>
      </c>
      <c r="I13" s="59">
        <v>2011</v>
      </c>
      <c r="J13" s="59">
        <v>2012</v>
      </c>
      <c r="K13" s="59">
        <v>2013</v>
      </c>
      <c r="L13" s="61">
        <v>2014</v>
      </c>
      <c r="M13" s="64">
        <v>2015</v>
      </c>
      <c r="N13" s="65">
        <v>2016</v>
      </c>
      <c r="O13" s="65">
        <v>2017</v>
      </c>
      <c r="P13" s="65">
        <v>2018</v>
      </c>
      <c r="Q13" s="66">
        <v>2019</v>
      </c>
    </row>
    <row r="14" spans="2:17" x14ac:dyDescent="0.3">
      <c r="B14" s="94"/>
      <c r="C14" s="60">
        <f>SUM(C15:C22)</f>
        <v>57</v>
      </c>
      <c r="D14" s="60">
        <f t="shared" ref="D14:Q14" si="0">SUM(D15:D22)</f>
        <v>47</v>
      </c>
      <c r="E14" s="60">
        <f t="shared" si="0"/>
        <v>34</v>
      </c>
      <c r="F14" s="60">
        <f t="shared" si="0"/>
        <v>0</v>
      </c>
      <c r="G14" s="60">
        <f t="shared" si="0"/>
        <v>42</v>
      </c>
      <c r="H14" s="60">
        <f t="shared" si="0"/>
        <v>41</v>
      </c>
      <c r="I14" s="60">
        <f t="shared" si="0"/>
        <v>46</v>
      </c>
      <c r="J14" s="60">
        <f t="shared" si="0"/>
        <v>40</v>
      </c>
      <c r="K14" s="60">
        <f t="shared" si="0"/>
        <v>35</v>
      </c>
      <c r="L14" s="62">
        <f t="shared" si="0"/>
        <v>37</v>
      </c>
      <c r="M14" s="67">
        <f t="shared" si="0"/>
        <v>33</v>
      </c>
      <c r="N14" s="60">
        <f t="shared" si="0"/>
        <v>39</v>
      </c>
      <c r="O14" s="60">
        <f t="shared" si="0"/>
        <v>50</v>
      </c>
      <c r="P14" s="60">
        <f t="shared" si="0"/>
        <v>61</v>
      </c>
      <c r="Q14" s="68">
        <f t="shared" si="0"/>
        <v>50</v>
      </c>
    </row>
    <row r="15" spans="2:17" x14ac:dyDescent="0.3">
      <c r="B15" s="58" t="s">
        <v>280</v>
      </c>
      <c r="C15" s="58">
        <v>25</v>
      </c>
      <c r="D15" s="58">
        <v>22</v>
      </c>
      <c r="E15" s="58">
        <v>17</v>
      </c>
      <c r="F15" s="58"/>
      <c r="G15" s="58">
        <v>25</v>
      </c>
      <c r="H15" s="58">
        <v>21</v>
      </c>
      <c r="I15" s="58">
        <v>25</v>
      </c>
      <c r="J15" s="58">
        <v>17</v>
      </c>
      <c r="K15" s="58">
        <v>15</v>
      </c>
      <c r="L15" s="63">
        <v>15</v>
      </c>
      <c r="M15" s="69">
        <v>14</v>
      </c>
      <c r="N15" s="58">
        <v>24</v>
      </c>
      <c r="O15" s="58">
        <v>26</v>
      </c>
      <c r="P15" s="58">
        <v>21</v>
      </c>
      <c r="Q15" s="70">
        <v>20</v>
      </c>
    </row>
    <row r="16" spans="2:17" x14ac:dyDescent="0.3">
      <c r="B16" s="58" t="s">
        <v>281</v>
      </c>
      <c r="C16" s="58">
        <v>0</v>
      </c>
      <c r="D16" s="58">
        <v>0</v>
      </c>
      <c r="E16" s="58">
        <v>0</v>
      </c>
      <c r="F16" s="58"/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63">
        <v>0</v>
      </c>
      <c r="M16" s="69">
        <v>0</v>
      </c>
      <c r="N16" s="58">
        <v>0</v>
      </c>
      <c r="O16" s="58">
        <v>0</v>
      </c>
      <c r="P16" s="58">
        <v>0</v>
      </c>
      <c r="Q16" s="70">
        <v>0</v>
      </c>
    </row>
    <row r="17" spans="2:17" x14ac:dyDescent="0.3">
      <c r="B17" s="58" t="s">
        <v>282</v>
      </c>
      <c r="C17" s="58">
        <v>24</v>
      </c>
      <c r="D17" s="58">
        <v>12</v>
      </c>
      <c r="E17" s="58">
        <v>11</v>
      </c>
      <c r="F17" s="58"/>
      <c r="G17" s="58">
        <v>10</v>
      </c>
      <c r="H17" s="58">
        <v>13</v>
      </c>
      <c r="I17" s="58">
        <v>12</v>
      </c>
      <c r="J17" s="58">
        <v>13</v>
      </c>
      <c r="K17" s="58">
        <v>10</v>
      </c>
      <c r="L17" s="63">
        <v>14</v>
      </c>
      <c r="M17" s="69">
        <v>10</v>
      </c>
      <c r="N17" s="58">
        <v>8</v>
      </c>
      <c r="O17" s="58">
        <v>20</v>
      </c>
      <c r="P17" s="58">
        <v>22</v>
      </c>
      <c r="Q17" s="70">
        <v>14</v>
      </c>
    </row>
    <row r="18" spans="2:17" x14ac:dyDescent="0.3">
      <c r="B18" s="58" t="s">
        <v>283</v>
      </c>
      <c r="C18" s="58">
        <v>0</v>
      </c>
      <c r="D18" s="58">
        <v>0</v>
      </c>
      <c r="E18" s="58">
        <v>0</v>
      </c>
      <c r="F18" s="58"/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63">
        <v>0</v>
      </c>
      <c r="M18" s="69">
        <v>0</v>
      </c>
      <c r="N18" s="58">
        <v>0</v>
      </c>
      <c r="O18" s="58">
        <v>0</v>
      </c>
      <c r="P18" s="58">
        <v>0</v>
      </c>
      <c r="Q18" s="70">
        <v>0</v>
      </c>
    </row>
    <row r="19" spans="2:17" x14ac:dyDescent="0.3">
      <c r="B19" s="58" t="s">
        <v>284</v>
      </c>
      <c r="C19" s="58">
        <v>8</v>
      </c>
      <c r="D19" s="58">
        <v>13</v>
      </c>
      <c r="E19" s="58">
        <v>6</v>
      </c>
      <c r="F19" s="58"/>
      <c r="G19" s="58">
        <v>7</v>
      </c>
      <c r="H19" s="58">
        <v>7</v>
      </c>
      <c r="I19" s="58">
        <v>9</v>
      </c>
      <c r="J19" s="58">
        <v>10</v>
      </c>
      <c r="K19" s="58">
        <v>10</v>
      </c>
      <c r="L19" s="63">
        <v>8</v>
      </c>
      <c r="M19" s="69">
        <v>9</v>
      </c>
      <c r="N19" s="58">
        <v>7</v>
      </c>
      <c r="O19" s="58">
        <v>4</v>
      </c>
      <c r="P19" s="58">
        <v>18</v>
      </c>
      <c r="Q19" s="70">
        <v>16</v>
      </c>
    </row>
    <row r="20" spans="2:17" x14ac:dyDescent="0.3">
      <c r="B20" s="58" t="s">
        <v>285</v>
      </c>
      <c r="C20" s="58">
        <v>0</v>
      </c>
      <c r="D20" s="58">
        <v>0</v>
      </c>
      <c r="E20" s="58">
        <v>0</v>
      </c>
      <c r="F20" s="58"/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63">
        <v>0</v>
      </c>
      <c r="M20" s="69">
        <v>0</v>
      </c>
      <c r="N20" s="58">
        <v>0</v>
      </c>
      <c r="O20" s="58">
        <v>0</v>
      </c>
      <c r="P20" s="58">
        <v>0</v>
      </c>
      <c r="Q20" s="70">
        <v>0</v>
      </c>
    </row>
    <row r="21" spans="2:17" x14ac:dyDescent="0.3">
      <c r="B21" s="58" t="s">
        <v>286</v>
      </c>
      <c r="C21" s="58">
        <v>0</v>
      </c>
      <c r="D21" s="58">
        <v>0</v>
      </c>
      <c r="E21" s="58">
        <v>0</v>
      </c>
      <c r="F21" s="58"/>
      <c r="G21" s="58">
        <v>0</v>
      </c>
      <c r="H21" s="58">
        <v>0</v>
      </c>
      <c r="I21" s="58">
        <v>0</v>
      </c>
      <c r="J21" s="58">
        <v>0</v>
      </c>
      <c r="K21" s="58">
        <v>0</v>
      </c>
      <c r="L21" s="63">
        <v>0</v>
      </c>
      <c r="M21" s="69">
        <v>0</v>
      </c>
      <c r="N21" s="58">
        <v>0</v>
      </c>
      <c r="O21" s="58">
        <v>0</v>
      </c>
      <c r="P21" s="58">
        <v>0</v>
      </c>
      <c r="Q21" s="70">
        <v>0</v>
      </c>
    </row>
    <row r="22" spans="2:17" ht="14.4" thickBot="1" x14ac:dyDescent="0.35">
      <c r="B22" s="58" t="s">
        <v>287</v>
      </c>
      <c r="C22" s="58">
        <v>0</v>
      </c>
      <c r="D22" s="58">
        <v>0</v>
      </c>
      <c r="E22" s="58">
        <v>0</v>
      </c>
      <c r="F22" s="58"/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63">
        <v>0</v>
      </c>
      <c r="M22" s="71">
        <v>0</v>
      </c>
      <c r="N22" s="72">
        <v>0</v>
      </c>
      <c r="O22" s="72">
        <v>0</v>
      </c>
      <c r="P22" s="72">
        <v>0</v>
      </c>
      <c r="Q22" s="73">
        <v>0</v>
      </c>
    </row>
    <row r="25" spans="2:17" ht="14.4" x14ac:dyDescent="0.3">
      <c r="B25" s="75"/>
      <c r="C25" s="75"/>
      <c r="D25" s="75"/>
      <c r="E25" s="75"/>
    </row>
    <row r="28" spans="2:17" x14ac:dyDescent="0.3">
      <c r="D28" s="97">
        <v>2015</v>
      </c>
      <c r="E28" s="97">
        <f>+D28+1</f>
        <v>2016</v>
      </c>
      <c r="F28" s="97">
        <f t="shared" ref="F28:I28" si="1">+E28+1</f>
        <v>2017</v>
      </c>
      <c r="G28" s="97">
        <f t="shared" si="1"/>
        <v>2018</v>
      </c>
      <c r="H28" s="97">
        <f t="shared" si="1"/>
        <v>2019</v>
      </c>
      <c r="I28" s="97">
        <f t="shared" si="1"/>
        <v>2020</v>
      </c>
    </row>
    <row r="29" spans="2:17" x14ac:dyDescent="0.3">
      <c r="B29" s="95" t="s">
        <v>337</v>
      </c>
      <c r="C29" s="82" t="s">
        <v>334</v>
      </c>
      <c r="D29" s="45"/>
      <c r="E29" s="45"/>
      <c r="F29" s="45"/>
      <c r="G29" s="45"/>
      <c r="H29" s="45"/>
      <c r="I29" s="45"/>
    </row>
    <row r="30" spans="2:17" x14ac:dyDescent="0.3">
      <c r="B30" s="96"/>
      <c r="C30" s="82" t="s">
        <v>335</v>
      </c>
      <c r="D30" s="45"/>
      <c r="E30" s="45"/>
      <c r="F30" s="45"/>
      <c r="G30" s="45"/>
      <c r="H30" s="45"/>
      <c r="I30" s="45"/>
    </row>
    <row r="31" spans="2:17" x14ac:dyDescent="0.3">
      <c r="B31" s="95" t="s">
        <v>336</v>
      </c>
      <c r="C31" s="82" t="s">
        <v>334</v>
      </c>
      <c r="D31" s="45"/>
      <c r="E31" s="45"/>
      <c r="F31" s="45"/>
      <c r="G31" s="45"/>
      <c r="H31" s="45"/>
      <c r="I31" s="45">
        <v>16</v>
      </c>
    </row>
    <row r="32" spans="2:17" x14ac:dyDescent="0.3">
      <c r="B32" s="96"/>
      <c r="C32" s="82" t="s">
        <v>335</v>
      </c>
      <c r="D32" s="45"/>
      <c r="E32" s="45"/>
      <c r="F32" s="45"/>
      <c r="G32" s="45"/>
      <c r="H32" s="45"/>
      <c r="I32" s="45">
        <v>16</v>
      </c>
    </row>
  </sheetData>
  <mergeCells count="4">
    <mergeCell ref="B12:Q12"/>
    <mergeCell ref="B13:B14"/>
    <mergeCell ref="B29:B30"/>
    <mergeCell ref="B31:B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65B5-C02C-4406-9DFD-504504C6F65F}">
  <dimension ref="A1:AY43"/>
  <sheetViews>
    <sheetView showGridLines="0" tabSelected="1" zoomScale="85" zoomScaleNormal="85" workbookViewId="0">
      <selection activeCell="Q15" sqref="Q15"/>
    </sheetView>
  </sheetViews>
  <sheetFormatPr baseColWidth="10" defaultColWidth="6.109375" defaultRowHeight="13.8" x14ac:dyDescent="0.3"/>
  <cols>
    <col min="1" max="1" width="9.44140625" style="1" customWidth="1"/>
    <col min="2" max="9" width="6.109375" style="1"/>
    <col min="10" max="10" width="7.44140625" style="1" customWidth="1"/>
    <col min="11" max="11" width="8.21875" style="1" customWidth="1"/>
    <col min="12" max="15" width="6.109375" style="1"/>
    <col min="16" max="16" width="8.6640625" style="199" customWidth="1"/>
    <col min="17" max="18" width="8.88671875" style="199" customWidth="1"/>
    <col min="19" max="19" width="10.21875" style="199" customWidth="1"/>
    <col min="20" max="20" width="9.6640625" style="1" customWidth="1"/>
    <col min="21" max="21" width="6.109375" style="1" customWidth="1"/>
    <col min="22" max="47" width="4" style="1" customWidth="1"/>
    <col min="48" max="48" width="6.109375" style="1" customWidth="1"/>
    <col min="49" max="16384" width="6.109375" style="1"/>
  </cols>
  <sheetData>
    <row r="1" spans="1:51" ht="14.4" thickBot="1" x14ac:dyDescent="0.35"/>
    <row r="2" spans="1:51" ht="15" customHeight="1" thickBot="1" x14ac:dyDescent="0.35">
      <c r="V2" s="155" t="s">
        <v>338</v>
      </c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7"/>
      <c r="AT2" s="102"/>
      <c r="AU2" s="102"/>
    </row>
    <row r="3" spans="1:51" x14ac:dyDescent="0.3">
      <c r="A3" s="206" t="s">
        <v>349</v>
      </c>
      <c r="B3" s="206"/>
      <c r="C3" s="104">
        <v>2015</v>
      </c>
      <c r="D3" s="104"/>
      <c r="E3" s="104">
        <f>+C3+1</f>
        <v>2016</v>
      </c>
      <c r="F3" s="104"/>
      <c r="G3" s="104">
        <f t="shared" ref="G3" si="0">+E3+1</f>
        <v>2017</v>
      </c>
      <c r="H3" s="104"/>
      <c r="I3" s="104">
        <f t="shared" ref="I3" si="1">+G3+1</f>
        <v>2018</v>
      </c>
      <c r="J3" s="104"/>
      <c r="K3" s="104">
        <f t="shared" ref="K3" si="2">+I3+1</f>
        <v>2019</v>
      </c>
      <c r="L3" s="104"/>
      <c r="M3" s="104">
        <f t="shared" ref="M3" si="3">+K3+1</f>
        <v>2020</v>
      </c>
      <c r="N3" s="104"/>
      <c r="P3" s="200" t="s">
        <v>355</v>
      </c>
      <c r="Q3" s="201"/>
      <c r="R3" s="201"/>
      <c r="S3" s="201"/>
      <c r="T3" s="103" t="s">
        <v>356</v>
      </c>
      <c r="V3" s="113">
        <v>2020</v>
      </c>
      <c r="W3" s="114"/>
      <c r="X3" s="114">
        <f>+V3+1</f>
        <v>2021</v>
      </c>
      <c r="Y3" s="114"/>
      <c r="Z3" s="114">
        <f t="shared" ref="Z3" si="4">+X3+1</f>
        <v>2022</v>
      </c>
      <c r="AA3" s="114"/>
      <c r="AB3" s="114">
        <f t="shared" ref="AB3" si="5">+Z3+1</f>
        <v>2023</v>
      </c>
      <c r="AC3" s="114"/>
      <c r="AD3" s="114">
        <f t="shared" ref="AD3" si="6">+AB3+1</f>
        <v>2024</v>
      </c>
      <c r="AE3" s="114"/>
      <c r="AF3" s="114">
        <f t="shared" ref="AF3" si="7">+AD3+1</f>
        <v>2025</v>
      </c>
      <c r="AG3" s="114"/>
      <c r="AH3" s="114">
        <f t="shared" ref="AH3" si="8">+AF3+1</f>
        <v>2026</v>
      </c>
      <c r="AI3" s="114"/>
      <c r="AJ3" s="114">
        <f t="shared" ref="AJ3" si="9">+AH3+1</f>
        <v>2027</v>
      </c>
      <c r="AK3" s="114"/>
      <c r="AL3" s="114">
        <f t="shared" ref="AL3" si="10">+AJ3+1</f>
        <v>2028</v>
      </c>
      <c r="AM3" s="114"/>
      <c r="AN3" s="114">
        <f t="shared" ref="AN3" si="11">+AL3+1</f>
        <v>2029</v>
      </c>
      <c r="AO3" s="114"/>
      <c r="AP3" s="114">
        <f t="shared" ref="AP3" si="12">+AN3+1</f>
        <v>2030</v>
      </c>
      <c r="AQ3" s="114"/>
      <c r="AR3" s="114">
        <f t="shared" ref="AR3" si="13">+AP3+1</f>
        <v>2031</v>
      </c>
      <c r="AS3" s="154"/>
      <c r="AT3" s="149">
        <f t="shared" ref="AT3" si="14">+AR3+1</f>
        <v>2032</v>
      </c>
      <c r="AU3" s="105"/>
    </row>
    <row r="4" spans="1:51" ht="14.4" thickBot="1" x14ac:dyDescent="0.35">
      <c r="A4" s="206"/>
      <c r="B4" s="206"/>
      <c r="C4" s="163" t="s">
        <v>280</v>
      </c>
      <c r="D4" s="163" t="s">
        <v>281</v>
      </c>
      <c r="E4" s="163" t="s">
        <v>280</v>
      </c>
      <c r="F4" s="163" t="s">
        <v>281</v>
      </c>
      <c r="G4" s="163" t="s">
        <v>280</v>
      </c>
      <c r="H4" s="163" t="s">
        <v>281</v>
      </c>
      <c r="I4" s="163" t="s">
        <v>280</v>
      </c>
      <c r="J4" s="163" t="s">
        <v>281</v>
      </c>
      <c r="K4" s="163" t="s">
        <v>280</v>
      </c>
      <c r="L4" s="163" t="s">
        <v>281</v>
      </c>
      <c r="M4" s="163" t="s">
        <v>280</v>
      </c>
      <c r="N4" s="163" t="s">
        <v>281</v>
      </c>
      <c r="P4" s="202">
        <f>+((C5/C5)^(1/1))-1</f>
        <v>0</v>
      </c>
      <c r="Q4" s="202"/>
      <c r="R4" s="202"/>
      <c r="S4" s="202"/>
      <c r="T4" s="106">
        <f>+P4</f>
        <v>0</v>
      </c>
      <c r="V4" s="107" t="s">
        <v>280</v>
      </c>
      <c r="W4" s="108" t="s">
        <v>281</v>
      </c>
      <c r="X4" s="108" t="s">
        <v>280</v>
      </c>
      <c r="Y4" s="108" t="s">
        <v>281</v>
      </c>
      <c r="Z4" s="108" t="s">
        <v>280</v>
      </c>
      <c r="AA4" s="108" t="s">
        <v>281</v>
      </c>
      <c r="AB4" s="108" t="s">
        <v>280</v>
      </c>
      <c r="AC4" s="108" t="s">
        <v>281</v>
      </c>
      <c r="AD4" s="108" t="s">
        <v>280</v>
      </c>
      <c r="AE4" s="108" t="s">
        <v>281</v>
      </c>
      <c r="AF4" s="108" t="s">
        <v>280</v>
      </c>
      <c r="AG4" s="108" t="s">
        <v>281</v>
      </c>
      <c r="AH4" s="108" t="s">
        <v>280</v>
      </c>
      <c r="AI4" s="108" t="s">
        <v>281</v>
      </c>
      <c r="AJ4" s="108" t="s">
        <v>280</v>
      </c>
      <c r="AK4" s="108" t="s">
        <v>281</v>
      </c>
      <c r="AL4" s="108" t="s">
        <v>280</v>
      </c>
      <c r="AM4" s="108" t="s">
        <v>281</v>
      </c>
      <c r="AN4" s="108" t="s">
        <v>280</v>
      </c>
      <c r="AO4" s="108" t="s">
        <v>281</v>
      </c>
      <c r="AP4" s="108" t="s">
        <v>280</v>
      </c>
      <c r="AQ4" s="108" t="s">
        <v>281</v>
      </c>
      <c r="AR4" s="108" t="s">
        <v>280</v>
      </c>
      <c r="AS4" s="115" t="s">
        <v>281</v>
      </c>
      <c r="AT4" s="164" t="s">
        <v>280</v>
      </c>
      <c r="AU4" s="165" t="s">
        <v>281</v>
      </c>
    </row>
    <row r="5" spans="1:51" x14ac:dyDescent="0.3">
      <c r="A5" s="109" t="s">
        <v>339</v>
      </c>
      <c r="B5" s="32" t="s">
        <v>280</v>
      </c>
      <c r="C5" s="46">
        <v>15</v>
      </c>
      <c r="D5" s="46"/>
      <c r="E5" s="46"/>
      <c r="F5" s="46"/>
      <c r="G5" s="46"/>
      <c r="H5" s="46"/>
      <c r="I5" s="45"/>
      <c r="J5" s="45"/>
      <c r="K5" s="45"/>
      <c r="L5" s="45"/>
      <c r="M5" s="45"/>
      <c r="N5" s="45"/>
      <c r="U5" s="32" t="s">
        <v>280</v>
      </c>
      <c r="V5" s="208">
        <f>+C5+(C5*T4)</f>
        <v>15</v>
      </c>
      <c r="W5" s="209"/>
      <c r="X5" s="209"/>
      <c r="Y5" s="209"/>
      <c r="Z5" s="209"/>
      <c r="AA5" s="210"/>
      <c r="AB5" s="208">
        <f>+V5+(V5*T4)</f>
        <v>15</v>
      </c>
      <c r="AC5" s="209"/>
      <c r="AD5" s="209"/>
      <c r="AE5" s="209"/>
      <c r="AF5" s="209"/>
      <c r="AG5" s="210"/>
      <c r="AH5" s="208">
        <f>+AB5+(AB5*T4)</f>
        <v>15</v>
      </c>
      <c r="AI5" s="209"/>
      <c r="AJ5" s="209"/>
      <c r="AK5" s="209"/>
      <c r="AL5" s="209"/>
      <c r="AM5" s="210"/>
      <c r="AN5" s="208">
        <f>+AH5+(AH5*T4)</f>
        <v>15</v>
      </c>
      <c r="AO5" s="209"/>
      <c r="AP5" s="209"/>
      <c r="AQ5" s="209"/>
      <c r="AR5" s="209"/>
      <c r="AS5" s="210"/>
      <c r="AT5" s="211">
        <f>+AN5+(AN5*T4)</f>
        <v>15</v>
      </c>
      <c r="AU5" s="212"/>
    </row>
    <row r="6" spans="1:51" x14ac:dyDescent="0.3">
      <c r="A6" s="109"/>
      <c r="B6" s="32" t="s">
        <v>281</v>
      </c>
      <c r="C6" s="46"/>
      <c r="D6" s="46">
        <v>11</v>
      </c>
      <c r="E6" s="46"/>
      <c r="F6" s="46"/>
      <c r="G6" s="46"/>
      <c r="H6" s="46"/>
      <c r="I6" s="45"/>
      <c r="J6" s="45"/>
      <c r="K6" s="45"/>
      <c r="L6" s="45"/>
      <c r="M6" s="45"/>
      <c r="N6" s="45"/>
      <c r="U6" s="32" t="s">
        <v>281</v>
      </c>
      <c r="V6" s="213"/>
      <c r="W6" s="214">
        <f>+V5*$K$17</f>
        <v>11</v>
      </c>
      <c r="X6" s="214"/>
      <c r="Y6" s="214"/>
      <c r="Z6" s="214"/>
      <c r="AA6" s="212"/>
      <c r="AB6" s="213"/>
      <c r="AC6" s="214">
        <f>+AB5*$K$17</f>
        <v>11</v>
      </c>
      <c r="AD6" s="214"/>
      <c r="AE6" s="214"/>
      <c r="AF6" s="214"/>
      <c r="AG6" s="212"/>
      <c r="AH6" s="213"/>
      <c r="AI6" s="214">
        <f>+AH5*$K$17</f>
        <v>11</v>
      </c>
      <c r="AJ6" s="214"/>
      <c r="AK6" s="214"/>
      <c r="AL6" s="214"/>
      <c r="AM6" s="212"/>
      <c r="AN6" s="213"/>
      <c r="AO6" s="214">
        <f>+AN5*$K$17</f>
        <v>11</v>
      </c>
      <c r="AP6" s="214"/>
      <c r="AQ6" s="214"/>
      <c r="AR6" s="214"/>
      <c r="AS6" s="212"/>
      <c r="AT6" s="211"/>
      <c r="AU6" s="211">
        <f>+AT5*$K$17</f>
        <v>11</v>
      </c>
    </row>
    <row r="7" spans="1:51" x14ac:dyDescent="0.3">
      <c r="A7" s="109"/>
      <c r="B7" s="32" t="s">
        <v>282</v>
      </c>
      <c r="C7" s="46">
        <v>10</v>
      </c>
      <c r="D7" s="46"/>
      <c r="E7" s="46">
        <v>8</v>
      </c>
      <c r="F7" s="46"/>
      <c r="G7" s="46"/>
      <c r="H7" s="46"/>
      <c r="I7" s="110"/>
      <c r="J7" s="45"/>
      <c r="K7" s="45"/>
      <c r="L7" s="45"/>
      <c r="M7" s="45"/>
      <c r="N7" s="45"/>
      <c r="U7" s="32" t="s">
        <v>282</v>
      </c>
      <c r="V7" s="213"/>
      <c r="W7" s="214"/>
      <c r="X7" s="214">
        <f>+W6*$K$18</f>
        <v>5.8666666666666663</v>
      </c>
      <c r="Y7" s="214"/>
      <c r="Z7" s="214"/>
      <c r="AA7" s="212"/>
      <c r="AB7" s="213"/>
      <c r="AC7" s="214"/>
      <c r="AD7" s="214">
        <f>+AC6*$K$18</f>
        <v>5.8666666666666663</v>
      </c>
      <c r="AE7" s="214"/>
      <c r="AF7" s="214"/>
      <c r="AG7" s="212"/>
      <c r="AH7" s="213"/>
      <c r="AI7" s="214"/>
      <c r="AJ7" s="214">
        <f>+AI6*$K$18</f>
        <v>5.8666666666666663</v>
      </c>
      <c r="AK7" s="214"/>
      <c r="AL7" s="214"/>
      <c r="AM7" s="212"/>
      <c r="AN7" s="213"/>
      <c r="AO7" s="214"/>
      <c r="AP7" s="214">
        <f>+AO6*$K$18</f>
        <v>5.8666666666666663</v>
      </c>
      <c r="AQ7" s="214"/>
      <c r="AR7" s="214"/>
      <c r="AS7" s="212"/>
      <c r="AT7" s="211"/>
      <c r="AU7" s="212"/>
    </row>
    <row r="8" spans="1:51" x14ac:dyDescent="0.3">
      <c r="A8" s="109"/>
      <c r="B8" s="32" t="s">
        <v>283</v>
      </c>
      <c r="C8" s="46"/>
      <c r="D8" s="46">
        <v>8</v>
      </c>
      <c r="E8" s="46"/>
      <c r="F8" s="46">
        <v>8</v>
      </c>
      <c r="G8" s="46"/>
      <c r="H8" s="46"/>
      <c r="I8" s="45"/>
      <c r="J8" s="45"/>
      <c r="K8" s="45"/>
      <c r="L8" s="45"/>
      <c r="M8" s="45"/>
      <c r="N8" s="45"/>
      <c r="U8" s="32" t="s">
        <v>283</v>
      </c>
      <c r="V8" s="213"/>
      <c r="W8" s="214"/>
      <c r="X8" s="214"/>
      <c r="Y8" s="214">
        <f>+X7*$K$19</f>
        <v>3.1288888888888886</v>
      </c>
      <c r="Z8" s="214"/>
      <c r="AA8" s="212"/>
      <c r="AB8" s="213"/>
      <c r="AC8" s="214"/>
      <c r="AD8" s="214"/>
      <c r="AE8" s="214">
        <f>+AD7*$K$19</f>
        <v>3.1288888888888886</v>
      </c>
      <c r="AF8" s="214"/>
      <c r="AG8" s="212"/>
      <c r="AH8" s="213"/>
      <c r="AI8" s="214"/>
      <c r="AJ8" s="214"/>
      <c r="AK8" s="214">
        <f>+AJ7*$K$19</f>
        <v>3.1288888888888886</v>
      </c>
      <c r="AL8" s="214"/>
      <c r="AM8" s="212"/>
      <c r="AN8" s="213"/>
      <c r="AO8" s="214"/>
      <c r="AP8" s="214"/>
      <c r="AQ8" s="214">
        <f>+AP7*$K$19</f>
        <v>3.1288888888888886</v>
      </c>
      <c r="AR8" s="214"/>
      <c r="AS8" s="212"/>
      <c r="AT8" s="211"/>
      <c r="AU8" s="212"/>
    </row>
    <row r="9" spans="1:51" x14ac:dyDescent="0.3">
      <c r="A9" s="109"/>
      <c r="B9" s="32" t="s">
        <v>284</v>
      </c>
      <c r="C9" s="46">
        <v>9</v>
      </c>
      <c r="D9" s="46"/>
      <c r="E9" s="46">
        <v>7</v>
      </c>
      <c r="F9" s="46"/>
      <c r="G9" s="46">
        <v>4</v>
      </c>
      <c r="H9" s="46"/>
      <c r="I9" s="45"/>
      <c r="J9" s="45"/>
      <c r="K9" s="45"/>
      <c r="L9" s="45"/>
      <c r="M9" s="45"/>
      <c r="N9" s="45"/>
      <c r="U9" s="32" t="s">
        <v>284</v>
      </c>
      <c r="V9" s="213"/>
      <c r="W9" s="214"/>
      <c r="X9" s="214"/>
      <c r="Y9" s="214"/>
      <c r="Z9" s="214">
        <f>+Y8*$K$20</f>
        <v>0.83437037037037032</v>
      </c>
      <c r="AA9" s="212"/>
      <c r="AB9" s="213"/>
      <c r="AC9" s="214"/>
      <c r="AD9" s="214"/>
      <c r="AE9" s="214"/>
      <c r="AF9" s="214">
        <f>+AE8*$K$20</f>
        <v>0.83437037037037032</v>
      </c>
      <c r="AG9" s="212"/>
      <c r="AH9" s="213"/>
      <c r="AI9" s="214"/>
      <c r="AJ9" s="214"/>
      <c r="AK9" s="214"/>
      <c r="AL9" s="214">
        <f>+AK8*$K$20</f>
        <v>0.83437037037037032</v>
      </c>
      <c r="AM9" s="212"/>
      <c r="AN9" s="213"/>
      <c r="AO9" s="214"/>
      <c r="AP9" s="214"/>
      <c r="AQ9" s="214"/>
      <c r="AR9" s="214">
        <f>+AQ8*$K$20</f>
        <v>0.83437037037037032</v>
      </c>
      <c r="AS9" s="212"/>
      <c r="AT9" s="211"/>
      <c r="AU9" s="212"/>
    </row>
    <row r="10" spans="1:51" ht="14.4" thickBot="1" x14ac:dyDescent="0.35">
      <c r="A10" s="109"/>
      <c r="B10" s="32" t="s">
        <v>285</v>
      </c>
      <c r="C10" s="46"/>
      <c r="D10" s="46">
        <v>6</v>
      </c>
      <c r="E10" s="46"/>
      <c r="F10" s="46">
        <v>6</v>
      </c>
      <c r="G10" s="46"/>
      <c r="H10" s="46">
        <v>4</v>
      </c>
      <c r="I10" s="45"/>
      <c r="J10" s="45"/>
      <c r="K10" s="45"/>
      <c r="L10" s="45"/>
      <c r="M10" s="45"/>
      <c r="N10" s="45"/>
      <c r="U10" s="32" t="s">
        <v>285</v>
      </c>
      <c r="V10" s="215"/>
      <c r="W10" s="216"/>
      <c r="X10" s="216"/>
      <c r="Y10" s="216"/>
      <c r="Z10" s="216"/>
      <c r="AA10" s="217">
        <f>+Z9*$K$21</f>
        <v>0.22249876543209876</v>
      </c>
      <c r="AB10" s="215"/>
      <c r="AC10" s="216"/>
      <c r="AD10" s="216"/>
      <c r="AE10" s="216"/>
      <c r="AF10" s="216"/>
      <c r="AG10" s="217">
        <f>+AF9*$K$21</f>
        <v>0.22249876543209876</v>
      </c>
      <c r="AH10" s="215"/>
      <c r="AI10" s="216"/>
      <c r="AJ10" s="216"/>
      <c r="AK10" s="216"/>
      <c r="AL10" s="216"/>
      <c r="AM10" s="217">
        <f>+AL9*$K$21</f>
        <v>0.22249876543209876</v>
      </c>
      <c r="AN10" s="215"/>
      <c r="AO10" s="216"/>
      <c r="AP10" s="216"/>
      <c r="AQ10" s="216"/>
      <c r="AR10" s="216"/>
      <c r="AS10" s="217">
        <f>+AR9*$K$21</f>
        <v>0.22249876543209876</v>
      </c>
      <c r="AT10" s="211"/>
      <c r="AU10" s="212"/>
    </row>
    <row r="11" spans="1:51" s="112" customFormat="1" x14ac:dyDescent="0.3">
      <c r="A11" s="109"/>
      <c r="B11" s="32" t="s">
        <v>340</v>
      </c>
      <c r="C11" s="111">
        <f>SUM(C5:C10)</f>
        <v>34</v>
      </c>
      <c r="D11" s="111">
        <f t="shared" ref="D11:L11" si="15">SUM(D5:D10)</f>
        <v>25</v>
      </c>
      <c r="E11" s="111">
        <f t="shared" si="15"/>
        <v>15</v>
      </c>
      <c r="F11" s="111">
        <f t="shared" si="15"/>
        <v>14</v>
      </c>
      <c r="G11" s="111">
        <f t="shared" si="15"/>
        <v>4</v>
      </c>
      <c r="H11" s="111">
        <f t="shared" si="15"/>
        <v>4</v>
      </c>
      <c r="I11" s="111">
        <f t="shared" si="15"/>
        <v>0</v>
      </c>
      <c r="J11" s="111">
        <f t="shared" si="15"/>
        <v>0</v>
      </c>
      <c r="K11" s="111">
        <f t="shared" si="15"/>
        <v>0</v>
      </c>
      <c r="L11" s="111">
        <f t="shared" si="15"/>
        <v>0</v>
      </c>
      <c r="M11" s="111">
        <f t="shared" ref="M11:N11" si="16">SUM(M5:M10)</f>
        <v>0</v>
      </c>
      <c r="N11" s="111">
        <f t="shared" si="16"/>
        <v>0</v>
      </c>
      <c r="O11" s="1"/>
      <c r="P11" s="199"/>
      <c r="Q11" s="199"/>
      <c r="R11" s="199"/>
      <c r="S11" s="199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14.4" thickBot="1" x14ac:dyDescent="0.35"/>
    <row r="13" spans="1:51" ht="14.4" thickBot="1" x14ac:dyDescent="0.35">
      <c r="V13" s="179" t="s">
        <v>341</v>
      </c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1"/>
    </row>
    <row r="14" spans="1:51" ht="31.5" customHeight="1" x14ac:dyDescent="0.3">
      <c r="A14" s="207" t="s">
        <v>342</v>
      </c>
      <c r="B14" s="135" t="s">
        <v>343</v>
      </c>
      <c r="C14" s="136"/>
      <c r="D14" s="137" t="s">
        <v>344</v>
      </c>
      <c r="E14" s="138"/>
      <c r="F14" s="137"/>
      <c r="G14" s="138"/>
      <c r="H14" s="137"/>
      <c r="I14" s="138"/>
      <c r="K14" s="1" t="s">
        <v>350</v>
      </c>
      <c r="V14" s="182">
        <f>+V3</f>
        <v>2020</v>
      </c>
      <c r="W14" s="183"/>
      <c r="X14" s="183">
        <f>+V14+1</f>
        <v>2021</v>
      </c>
      <c r="Y14" s="183"/>
      <c r="Z14" s="183">
        <f t="shared" ref="Z14" si="17">+X14+1</f>
        <v>2022</v>
      </c>
      <c r="AA14" s="183"/>
      <c r="AB14" s="183">
        <f t="shared" ref="AB14" si="18">+Z14+1</f>
        <v>2023</v>
      </c>
      <c r="AC14" s="183"/>
      <c r="AD14" s="183">
        <f t="shared" ref="AD14" si="19">+AB14+1</f>
        <v>2024</v>
      </c>
      <c r="AE14" s="183"/>
      <c r="AF14" s="183">
        <f t="shared" ref="AF14" si="20">+AD14+1</f>
        <v>2025</v>
      </c>
      <c r="AG14" s="183"/>
      <c r="AH14" s="183">
        <f t="shared" ref="AH14" si="21">+AF14+1</f>
        <v>2026</v>
      </c>
      <c r="AI14" s="183"/>
      <c r="AJ14" s="183">
        <f t="shared" ref="AJ14" si="22">+AH14+1</f>
        <v>2027</v>
      </c>
      <c r="AK14" s="183"/>
      <c r="AL14" s="183">
        <f t="shared" ref="AL14" si="23">+AJ14+1</f>
        <v>2028</v>
      </c>
      <c r="AM14" s="183"/>
      <c r="AN14" s="183">
        <f t="shared" ref="AN14" si="24">+AL14+1</f>
        <v>2029</v>
      </c>
      <c r="AO14" s="183"/>
      <c r="AP14" s="183">
        <f t="shared" ref="AP14" si="25">+AN14+1</f>
        <v>2030</v>
      </c>
      <c r="AQ14" s="183"/>
      <c r="AR14" s="183">
        <f t="shared" ref="AR14" si="26">+AP14+1</f>
        <v>2031</v>
      </c>
      <c r="AS14" s="183"/>
      <c r="AT14" s="183">
        <f t="shared" ref="AT14" si="27">+AR14+1</f>
        <v>2032</v>
      </c>
      <c r="AU14" s="184"/>
    </row>
    <row r="15" spans="1:51" ht="14.4" thickBot="1" x14ac:dyDescent="0.35">
      <c r="A15" s="207"/>
      <c r="B15" s="139"/>
      <c r="C15" s="140"/>
      <c r="D15" s="141" t="s">
        <v>346</v>
      </c>
      <c r="E15" s="142" t="s">
        <v>347</v>
      </c>
      <c r="F15" s="141"/>
      <c r="G15" s="142"/>
      <c r="H15" s="141"/>
      <c r="I15" s="142"/>
      <c r="V15" s="185" t="s">
        <v>280</v>
      </c>
      <c r="W15" s="134" t="s">
        <v>281</v>
      </c>
      <c r="X15" s="134" t="s">
        <v>280</v>
      </c>
      <c r="Y15" s="134" t="s">
        <v>281</v>
      </c>
      <c r="Z15" s="134" t="s">
        <v>280</v>
      </c>
      <c r="AA15" s="134" t="s">
        <v>281</v>
      </c>
      <c r="AB15" s="186" t="s">
        <v>280</v>
      </c>
      <c r="AC15" s="186" t="s">
        <v>281</v>
      </c>
      <c r="AD15" s="186" t="s">
        <v>280</v>
      </c>
      <c r="AE15" s="186" t="s">
        <v>281</v>
      </c>
      <c r="AF15" s="186" t="s">
        <v>280</v>
      </c>
      <c r="AG15" s="186" t="s">
        <v>281</v>
      </c>
      <c r="AH15" s="186" t="s">
        <v>280</v>
      </c>
      <c r="AI15" s="186" t="s">
        <v>281</v>
      </c>
      <c r="AJ15" s="186" t="s">
        <v>280</v>
      </c>
      <c r="AK15" s="186" t="s">
        <v>281</v>
      </c>
      <c r="AL15" s="186" t="s">
        <v>280</v>
      </c>
      <c r="AM15" s="186" t="s">
        <v>281</v>
      </c>
      <c r="AN15" s="186" t="s">
        <v>280</v>
      </c>
      <c r="AO15" s="186" t="s">
        <v>281</v>
      </c>
      <c r="AP15" s="186" t="s">
        <v>280</v>
      </c>
      <c r="AQ15" s="186" t="s">
        <v>281</v>
      </c>
      <c r="AR15" s="186" t="s">
        <v>280</v>
      </c>
      <c r="AS15" s="186" t="s">
        <v>281</v>
      </c>
      <c r="AT15" s="186" t="s">
        <v>280</v>
      </c>
      <c r="AU15" s="142" t="s">
        <v>281</v>
      </c>
    </row>
    <row r="16" spans="1:51" ht="14.25" customHeight="1" thickBot="1" x14ac:dyDescent="0.35">
      <c r="A16" s="207"/>
      <c r="B16" s="116" t="s">
        <v>280</v>
      </c>
      <c r="C16" s="117"/>
      <c r="D16" s="118"/>
      <c r="E16" s="119"/>
      <c r="F16" s="118"/>
      <c r="G16" s="119"/>
      <c r="H16" s="118"/>
      <c r="I16" s="119"/>
      <c r="U16" s="32" t="s">
        <v>280</v>
      </c>
      <c r="V16" s="208">
        <f>+V5</f>
        <v>15</v>
      </c>
      <c r="W16" s="209"/>
      <c r="X16" s="209"/>
      <c r="Y16" s="209"/>
      <c r="Z16" s="209"/>
      <c r="AA16" s="210"/>
      <c r="AB16" s="214">
        <f>+AB5</f>
        <v>15</v>
      </c>
      <c r="AC16" s="214"/>
      <c r="AD16" s="214"/>
      <c r="AE16" s="214"/>
      <c r="AF16" s="214"/>
      <c r="AG16" s="214"/>
      <c r="AH16" s="214">
        <f>+AH5</f>
        <v>15</v>
      </c>
      <c r="AI16" s="214"/>
      <c r="AJ16" s="214"/>
      <c r="AK16" s="214"/>
      <c r="AL16" s="214"/>
      <c r="AM16" s="214"/>
      <c r="AN16" s="214">
        <f>+AN5</f>
        <v>15</v>
      </c>
      <c r="AO16" s="214"/>
      <c r="AP16" s="214"/>
      <c r="AQ16" s="214"/>
      <c r="AR16" s="214"/>
      <c r="AS16" s="214"/>
      <c r="AT16" s="214">
        <f>+AT5</f>
        <v>15</v>
      </c>
      <c r="AU16" s="212"/>
    </row>
    <row r="17" spans="1:47" ht="12" customHeight="1" x14ac:dyDescent="0.3">
      <c r="A17" s="207"/>
      <c r="B17" s="116" t="s">
        <v>281</v>
      </c>
      <c r="C17" s="117"/>
      <c r="D17" s="166">
        <f>+D6/C5</f>
        <v>0.73333333333333328</v>
      </c>
      <c r="E17" s="167"/>
      <c r="F17" s="166">
        <v>0</v>
      </c>
      <c r="G17" s="120"/>
      <c r="H17" s="166">
        <v>0</v>
      </c>
      <c r="I17" s="119"/>
      <c r="K17" s="173">
        <f>+AVERAGE(D17:E17)</f>
        <v>0.73333333333333328</v>
      </c>
      <c r="L17" s="176">
        <v>0.99</v>
      </c>
      <c r="U17" s="32" t="s">
        <v>281</v>
      </c>
      <c r="V17" s="213"/>
      <c r="W17" s="214">
        <f>+V16*$L$17</f>
        <v>14.85</v>
      </c>
      <c r="X17" s="214"/>
      <c r="Y17" s="214"/>
      <c r="Z17" s="214"/>
      <c r="AA17" s="212"/>
      <c r="AB17" s="214"/>
      <c r="AC17" s="214">
        <f>+AB16*$L$17</f>
        <v>14.85</v>
      </c>
      <c r="AD17" s="214"/>
      <c r="AE17" s="214"/>
      <c r="AF17" s="214"/>
      <c r="AG17" s="214"/>
      <c r="AH17" s="214"/>
      <c r="AI17" s="214">
        <f>+AH16*$L$17</f>
        <v>14.85</v>
      </c>
      <c r="AJ17" s="214"/>
      <c r="AK17" s="214"/>
      <c r="AL17" s="214"/>
      <c r="AM17" s="214"/>
      <c r="AN17" s="214"/>
      <c r="AO17" s="214">
        <f>+AN16*$L$17</f>
        <v>14.85</v>
      </c>
      <c r="AP17" s="214"/>
      <c r="AQ17" s="214"/>
      <c r="AR17" s="214"/>
      <c r="AS17" s="214"/>
      <c r="AT17" s="214"/>
      <c r="AU17" s="212">
        <f>+AT16*$L$17</f>
        <v>14.85</v>
      </c>
    </row>
    <row r="18" spans="1:47" ht="12" customHeight="1" x14ac:dyDescent="0.3">
      <c r="A18" s="207"/>
      <c r="B18" s="116" t="s">
        <v>282</v>
      </c>
      <c r="C18" s="117"/>
      <c r="D18" s="166">
        <f>+E7/C5</f>
        <v>0.53333333333333333</v>
      </c>
      <c r="E18" s="120"/>
      <c r="F18" s="166">
        <v>0</v>
      </c>
      <c r="G18" s="120"/>
      <c r="H18" s="166">
        <v>0</v>
      </c>
      <c r="I18" s="119"/>
      <c r="K18" s="174">
        <f t="shared" ref="K18:K21" si="28">+AVERAGE(D18:E18)</f>
        <v>0.53333333333333333</v>
      </c>
      <c r="L18" s="177">
        <v>0.99</v>
      </c>
      <c r="U18" s="32" t="s">
        <v>282</v>
      </c>
      <c r="V18" s="213"/>
      <c r="W18" s="214"/>
      <c r="X18" s="214">
        <f>+W17*$L$18</f>
        <v>14.701499999999999</v>
      </c>
      <c r="Y18" s="214"/>
      <c r="Z18" s="214"/>
      <c r="AA18" s="212"/>
      <c r="AB18" s="214"/>
      <c r="AC18" s="214"/>
      <c r="AD18" s="214">
        <f>+AC17*$L$18</f>
        <v>14.701499999999999</v>
      </c>
      <c r="AE18" s="214"/>
      <c r="AF18" s="214"/>
      <c r="AG18" s="214"/>
      <c r="AH18" s="214"/>
      <c r="AI18" s="214"/>
      <c r="AJ18" s="214">
        <f>+AI17*$L$18</f>
        <v>14.701499999999999</v>
      </c>
      <c r="AK18" s="214"/>
      <c r="AL18" s="214"/>
      <c r="AM18" s="214"/>
      <c r="AN18" s="214"/>
      <c r="AO18" s="214"/>
      <c r="AP18" s="214">
        <f>+AO17*$L$18</f>
        <v>14.701499999999999</v>
      </c>
      <c r="AQ18" s="214"/>
      <c r="AR18" s="214"/>
      <c r="AS18" s="214"/>
      <c r="AT18" s="214"/>
      <c r="AU18" s="212"/>
    </row>
    <row r="19" spans="1:47" ht="12" customHeight="1" x14ac:dyDescent="0.3">
      <c r="A19" s="207"/>
      <c r="B19" s="116" t="s">
        <v>283</v>
      </c>
      <c r="C19" s="117"/>
      <c r="D19" s="168">
        <f>+F8/C5</f>
        <v>0.53333333333333333</v>
      </c>
      <c r="E19" s="120"/>
      <c r="F19" s="166">
        <v>0</v>
      </c>
      <c r="G19" s="120"/>
      <c r="H19" s="166">
        <v>0</v>
      </c>
      <c r="I19" s="119"/>
      <c r="K19" s="174">
        <f t="shared" si="28"/>
        <v>0.53333333333333333</v>
      </c>
      <c r="L19" s="177">
        <v>0.99</v>
      </c>
      <c r="U19" s="32" t="s">
        <v>283</v>
      </c>
      <c r="V19" s="213"/>
      <c r="W19" s="214"/>
      <c r="X19" s="214"/>
      <c r="Y19" s="214">
        <f>+X18*$L$19</f>
        <v>14.554485</v>
      </c>
      <c r="Z19" s="214"/>
      <c r="AA19" s="212"/>
      <c r="AB19" s="214"/>
      <c r="AC19" s="214"/>
      <c r="AD19" s="214"/>
      <c r="AE19" s="214">
        <f>+AD18*$L$19</f>
        <v>14.554485</v>
      </c>
      <c r="AF19" s="214"/>
      <c r="AG19" s="214"/>
      <c r="AH19" s="214"/>
      <c r="AI19" s="214"/>
      <c r="AJ19" s="214"/>
      <c r="AK19" s="214">
        <f>+AJ18*$L$19</f>
        <v>14.554485</v>
      </c>
      <c r="AL19" s="214"/>
      <c r="AM19" s="214"/>
      <c r="AN19" s="214"/>
      <c r="AO19" s="214"/>
      <c r="AP19" s="214"/>
      <c r="AQ19" s="214">
        <f>+AP18*$L$19</f>
        <v>14.554485</v>
      </c>
      <c r="AR19" s="214"/>
      <c r="AS19" s="214"/>
      <c r="AT19" s="214"/>
      <c r="AU19" s="212"/>
    </row>
    <row r="20" spans="1:47" ht="12" customHeight="1" x14ac:dyDescent="0.3">
      <c r="A20" s="207"/>
      <c r="B20" s="116" t="s">
        <v>284</v>
      </c>
      <c r="C20" s="117"/>
      <c r="D20" s="168">
        <f>+G9/C5</f>
        <v>0.26666666666666666</v>
      </c>
      <c r="E20" s="120"/>
      <c r="F20" s="166">
        <v>0</v>
      </c>
      <c r="G20" s="120"/>
      <c r="H20" s="166">
        <v>0</v>
      </c>
      <c r="I20" s="119"/>
      <c r="K20" s="174">
        <f t="shared" si="28"/>
        <v>0.26666666666666666</v>
      </c>
      <c r="L20" s="177">
        <v>0.99</v>
      </c>
      <c r="U20" s="32" t="s">
        <v>284</v>
      </c>
      <c r="V20" s="213"/>
      <c r="W20" s="214"/>
      <c r="X20" s="214"/>
      <c r="Y20" s="214"/>
      <c r="Z20" s="214">
        <f>+Y19*$L$20</f>
        <v>14.408940149999999</v>
      </c>
      <c r="AA20" s="212"/>
      <c r="AB20" s="214"/>
      <c r="AC20" s="214"/>
      <c r="AD20" s="214"/>
      <c r="AE20" s="214"/>
      <c r="AF20" s="214">
        <f>+AE19*$L$20</f>
        <v>14.408940149999999</v>
      </c>
      <c r="AG20" s="214"/>
      <c r="AH20" s="214"/>
      <c r="AI20" s="214"/>
      <c r="AJ20" s="214"/>
      <c r="AK20" s="214"/>
      <c r="AL20" s="214">
        <f>+AK19*$L$20</f>
        <v>14.408940149999999</v>
      </c>
      <c r="AM20" s="214"/>
      <c r="AN20" s="214"/>
      <c r="AO20" s="214"/>
      <c r="AP20" s="214"/>
      <c r="AQ20" s="214"/>
      <c r="AR20" s="214">
        <f>+AQ19*$L$20</f>
        <v>14.408940149999999</v>
      </c>
      <c r="AS20" s="214"/>
      <c r="AT20" s="214"/>
      <c r="AU20" s="212"/>
    </row>
    <row r="21" spans="1:47" ht="12.75" customHeight="1" thickBot="1" x14ac:dyDescent="0.35">
      <c r="A21" s="207"/>
      <c r="B21" s="116" t="s">
        <v>285</v>
      </c>
      <c r="C21" s="117"/>
      <c r="D21" s="169">
        <f>+H10/C5</f>
        <v>0.26666666666666666</v>
      </c>
      <c r="E21" s="170"/>
      <c r="F21" s="166">
        <v>0</v>
      </c>
      <c r="G21" s="170"/>
      <c r="H21" s="166">
        <v>0</v>
      </c>
      <c r="I21" s="121"/>
      <c r="K21" s="175">
        <f t="shared" si="28"/>
        <v>0.26666666666666666</v>
      </c>
      <c r="L21" s="178">
        <v>0.99</v>
      </c>
      <c r="U21" s="32" t="s">
        <v>285</v>
      </c>
      <c r="V21" s="215"/>
      <c r="W21" s="216"/>
      <c r="X21" s="216"/>
      <c r="Y21" s="216"/>
      <c r="Z21" s="216"/>
      <c r="AA21" s="217">
        <f>+Z20*$L$21</f>
        <v>14.264850748499999</v>
      </c>
      <c r="AB21" s="216"/>
      <c r="AC21" s="216"/>
      <c r="AD21" s="216"/>
      <c r="AE21" s="216"/>
      <c r="AF21" s="216"/>
      <c r="AG21" s="216">
        <f>+AF20*$L$21</f>
        <v>14.264850748499999</v>
      </c>
      <c r="AH21" s="216"/>
      <c r="AI21" s="216"/>
      <c r="AJ21" s="216"/>
      <c r="AK21" s="216"/>
      <c r="AL21" s="216"/>
      <c r="AM21" s="216">
        <f>+AL20*$L$21</f>
        <v>14.264850748499999</v>
      </c>
      <c r="AN21" s="216"/>
      <c r="AO21" s="216"/>
      <c r="AP21" s="216"/>
      <c r="AQ21" s="216"/>
      <c r="AR21" s="216"/>
      <c r="AS21" s="216">
        <f>+AR20*$L$21</f>
        <v>14.264850748499999</v>
      </c>
      <c r="AT21" s="216"/>
      <c r="AU21" s="217"/>
    </row>
    <row r="24" spans="1:47" ht="14.4" thickBot="1" x14ac:dyDescent="0.35">
      <c r="V24" s="1">
        <v>0</v>
      </c>
      <c r="X24" s="1">
        <v>0</v>
      </c>
      <c r="Z24" s="1">
        <v>1</v>
      </c>
      <c r="AB24" s="1">
        <v>2</v>
      </c>
      <c r="AD24" s="1">
        <v>3</v>
      </c>
      <c r="AF24" s="1">
        <v>4</v>
      </c>
      <c r="AH24" s="1">
        <v>5</v>
      </c>
      <c r="AJ24" s="1">
        <v>6</v>
      </c>
      <c r="AL24" s="1">
        <v>7</v>
      </c>
      <c r="AN24" s="1">
        <v>8</v>
      </c>
      <c r="AP24" s="1">
        <v>9</v>
      </c>
      <c r="AR24" s="1">
        <v>10</v>
      </c>
    </row>
    <row r="25" spans="1:47" x14ac:dyDescent="0.3">
      <c r="A25" s="132" t="s">
        <v>348</v>
      </c>
      <c r="B25" s="132"/>
      <c r="C25" s="122">
        <f>+C3</f>
        <v>2015</v>
      </c>
      <c r="D25" s="122"/>
      <c r="E25" s="122">
        <f>+C25+1</f>
        <v>2016</v>
      </c>
      <c r="F25" s="122"/>
      <c r="G25" s="122">
        <f t="shared" ref="G25" si="29">+E25+1</f>
        <v>2017</v>
      </c>
      <c r="H25" s="122"/>
      <c r="I25" s="122">
        <f t="shared" ref="I25" si="30">+G25+1</f>
        <v>2018</v>
      </c>
      <c r="J25" s="122"/>
      <c r="K25" s="122">
        <f t="shared" ref="K25" si="31">+I25+1</f>
        <v>2019</v>
      </c>
      <c r="L25" s="122"/>
      <c r="M25" s="122">
        <f t="shared" ref="M25" si="32">+K25+1</f>
        <v>2020</v>
      </c>
      <c r="N25" s="122"/>
      <c r="V25" s="192" t="s">
        <v>338</v>
      </c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4"/>
    </row>
    <row r="26" spans="1:47" ht="27.6" x14ac:dyDescent="0.3">
      <c r="A26" s="132"/>
      <c r="B26" s="132"/>
      <c r="C26" s="124" t="s">
        <v>280</v>
      </c>
      <c r="D26" s="124" t="s">
        <v>281</v>
      </c>
      <c r="E26" s="124" t="s">
        <v>280</v>
      </c>
      <c r="F26" s="124" t="s">
        <v>281</v>
      </c>
      <c r="G26" s="124" t="s">
        <v>280</v>
      </c>
      <c r="H26" s="124" t="s">
        <v>281</v>
      </c>
      <c r="I26" s="124" t="s">
        <v>280</v>
      </c>
      <c r="J26" s="124" t="s">
        <v>281</v>
      </c>
      <c r="K26" s="124" t="s">
        <v>280</v>
      </c>
      <c r="L26" s="124" t="s">
        <v>281</v>
      </c>
      <c r="M26" s="124" t="s">
        <v>280</v>
      </c>
      <c r="N26" s="124" t="s">
        <v>281</v>
      </c>
      <c r="P26" s="203" t="s">
        <v>360</v>
      </c>
      <c r="Q26" s="203" t="s">
        <v>359</v>
      </c>
      <c r="R26" s="203" t="s">
        <v>358</v>
      </c>
      <c r="S26" s="203" t="s">
        <v>357</v>
      </c>
      <c r="T26" s="123" t="s">
        <v>356</v>
      </c>
      <c r="V26" s="195">
        <f>+V3</f>
        <v>2020</v>
      </c>
      <c r="W26" s="122"/>
      <c r="X26" s="122">
        <f>+V26+1</f>
        <v>2021</v>
      </c>
      <c r="Y26" s="122"/>
      <c r="Z26" s="122">
        <f t="shared" ref="Z26" si="33">+X26+1</f>
        <v>2022</v>
      </c>
      <c r="AA26" s="122"/>
      <c r="AB26" s="122">
        <f t="shared" ref="AB26" si="34">+Z26+1</f>
        <v>2023</v>
      </c>
      <c r="AC26" s="122"/>
      <c r="AD26" s="122">
        <f t="shared" ref="AD26" si="35">+AB26+1</f>
        <v>2024</v>
      </c>
      <c r="AE26" s="122"/>
      <c r="AF26" s="122">
        <f t="shared" ref="AF26" si="36">+AD26+1</f>
        <v>2025</v>
      </c>
      <c r="AG26" s="122"/>
      <c r="AH26" s="122">
        <f t="shared" ref="AH26" si="37">+AF26+1</f>
        <v>2026</v>
      </c>
      <c r="AI26" s="122"/>
      <c r="AJ26" s="122">
        <f t="shared" ref="AJ26" si="38">+AH26+1</f>
        <v>2027</v>
      </c>
      <c r="AK26" s="122"/>
      <c r="AL26" s="122">
        <f t="shared" ref="AL26" si="39">+AJ26+1</f>
        <v>2028</v>
      </c>
      <c r="AM26" s="122"/>
      <c r="AN26" s="122">
        <f t="shared" ref="AN26" si="40">+AL26+1</f>
        <v>2029</v>
      </c>
      <c r="AO26" s="122"/>
      <c r="AP26" s="122">
        <f t="shared" ref="AP26" si="41">+AN26+1</f>
        <v>2030</v>
      </c>
      <c r="AQ26" s="122"/>
      <c r="AR26" s="122">
        <f t="shared" ref="AR26" si="42">+AP26+1</f>
        <v>2031</v>
      </c>
      <c r="AS26" s="122"/>
      <c r="AT26" s="122">
        <f t="shared" ref="AT26" si="43">+AR26+1</f>
        <v>2032</v>
      </c>
      <c r="AU26" s="196"/>
    </row>
    <row r="27" spans="1:47" x14ac:dyDescent="0.3">
      <c r="A27" s="122" t="s">
        <v>339</v>
      </c>
      <c r="B27" s="125" t="s">
        <v>280</v>
      </c>
      <c r="C27" s="45"/>
      <c r="D27" s="45"/>
      <c r="E27" s="46">
        <v>24</v>
      </c>
      <c r="F27" s="46"/>
      <c r="G27" s="46">
        <v>26</v>
      </c>
      <c r="H27" s="46"/>
      <c r="I27" s="46">
        <v>20</v>
      </c>
      <c r="J27" s="46"/>
      <c r="K27" s="46">
        <v>20</v>
      </c>
      <c r="L27" s="46"/>
      <c r="M27" s="46">
        <v>16</v>
      </c>
      <c r="N27" s="46"/>
      <c r="P27" s="204">
        <f>+((G27/E27)^(1/1))-1</f>
        <v>8.3333333333333259E-2</v>
      </c>
      <c r="Q27" s="204">
        <f>+((I27/G27)^(1/1))-1</f>
        <v>-0.23076923076923073</v>
      </c>
      <c r="R27" s="204">
        <f>+((K27/I27)^(1/1))-1</f>
        <v>0</v>
      </c>
      <c r="S27" s="204">
        <f>+((M27/K27)^(1/1))-1</f>
        <v>-0.19999999999999996</v>
      </c>
      <c r="T27" s="205">
        <f>+AVERAGE(P27:S27)</f>
        <v>-8.6858974358974356E-2</v>
      </c>
      <c r="V27" s="197" t="s">
        <v>280</v>
      </c>
      <c r="W27" s="124" t="s">
        <v>281</v>
      </c>
      <c r="X27" s="124" t="s">
        <v>280</v>
      </c>
      <c r="Y27" s="124" t="s">
        <v>281</v>
      </c>
      <c r="Z27" s="124" t="s">
        <v>280</v>
      </c>
      <c r="AA27" s="124" t="s">
        <v>281</v>
      </c>
      <c r="AB27" s="124" t="s">
        <v>280</v>
      </c>
      <c r="AC27" s="124" t="s">
        <v>281</v>
      </c>
      <c r="AD27" s="124" t="s">
        <v>280</v>
      </c>
      <c r="AE27" s="124" t="s">
        <v>281</v>
      </c>
      <c r="AF27" s="124" t="s">
        <v>280</v>
      </c>
      <c r="AG27" s="124" t="s">
        <v>281</v>
      </c>
      <c r="AH27" s="124" t="s">
        <v>280</v>
      </c>
      <c r="AI27" s="124" t="s">
        <v>281</v>
      </c>
      <c r="AJ27" s="124" t="s">
        <v>280</v>
      </c>
      <c r="AK27" s="124" t="s">
        <v>281</v>
      </c>
      <c r="AL27" s="124" t="s">
        <v>280</v>
      </c>
      <c r="AM27" s="124" t="s">
        <v>281</v>
      </c>
      <c r="AN27" s="124" t="s">
        <v>280</v>
      </c>
      <c r="AO27" s="124" t="s">
        <v>281</v>
      </c>
      <c r="AP27" s="124" t="s">
        <v>280</v>
      </c>
      <c r="AQ27" s="124" t="s">
        <v>281</v>
      </c>
      <c r="AR27" s="124" t="s">
        <v>280</v>
      </c>
      <c r="AS27" s="124" t="s">
        <v>281</v>
      </c>
      <c r="AT27" s="124" t="s">
        <v>280</v>
      </c>
      <c r="AU27" s="198" t="s">
        <v>281</v>
      </c>
    </row>
    <row r="28" spans="1:47" x14ac:dyDescent="0.3">
      <c r="A28" s="122"/>
      <c r="B28" s="125" t="s">
        <v>281</v>
      </c>
      <c r="C28" s="45"/>
      <c r="D28" s="45"/>
      <c r="E28" s="46"/>
      <c r="F28" s="46">
        <v>20</v>
      </c>
      <c r="G28" s="46"/>
      <c r="H28" s="46">
        <v>26</v>
      </c>
      <c r="I28" s="46"/>
      <c r="J28" s="46">
        <v>20</v>
      </c>
      <c r="K28" s="46"/>
      <c r="L28" s="46">
        <v>15</v>
      </c>
      <c r="M28" s="46"/>
      <c r="N28" s="46"/>
      <c r="U28" s="158" t="s">
        <v>280</v>
      </c>
      <c r="V28" s="46">
        <f>+M27</f>
        <v>16</v>
      </c>
      <c r="W28" s="160"/>
      <c r="X28" s="150">
        <f>M27+(M27*T27)</f>
        <v>14.61025641025641</v>
      </c>
      <c r="Y28" s="150"/>
      <c r="Z28" s="150">
        <f>X28+(X28*T27)</f>
        <v>13.341224523339907</v>
      </c>
      <c r="AA28" s="150"/>
      <c r="AB28" s="150">
        <f>Z28+(Z28*T27)</f>
        <v>12.182419444549806</v>
      </c>
      <c r="AC28" s="150"/>
      <c r="AD28" s="150">
        <f>+AB28+(AB28*T27)</f>
        <v>11.124266986385384</v>
      </c>
      <c r="AE28" s="150"/>
      <c r="AF28" s="150">
        <f>AD28+(AD28*T27)</f>
        <v>10.158024565452552</v>
      </c>
      <c r="AG28" s="150"/>
      <c r="AH28" s="150">
        <f>AF28+(AF28*T27)</f>
        <v>9.2757089701840769</v>
      </c>
      <c r="AI28" s="150"/>
      <c r="AJ28" s="150">
        <f>+AH28+(AH28*T27)</f>
        <v>8.4700304025815498</v>
      </c>
      <c r="AK28" s="150"/>
      <c r="AL28" s="150">
        <f>AJ28+(AJ28*T27)</f>
        <v>7.7343322490239856</v>
      </c>
      <c r="AM28" s="150"/>
      <c r="AN28" s="150">
        <f>AL28+(AL28*T27)</f>
        <v>7.0625360825222225</v>
      </c>
      <c r="AO28" s="150"/>
      <c r="AP28" s="150">
        <f>+AN28+(AJ28*T27)</f>
        <v>6.3268379289646584</v>
      </c>
      <c r="AQ28" s="150"/>
      <c r="AR28" s="150">
        <f>AP28+(AP28*T27)</f>
        <v>5.7772952755193305</v>
      </c>
      <c r="AS28" s="150"/>
      <c r="AT28" s="150">
        <f>AR28+(AR28*T27)</f>
        <v>5.2754853333187732</v>
      </c>
      <c r="AU28" s="148"/>
    </row>
    <row r="29" spans="1:47" x14ac:dyDescent="0.3">
      <c r="A29" s="122"/>
      <c r="B29" s="125" t="s">
        <v>282</v>
      </c>
      <c r="C29" s="45"/>
      <c r="D29" s="45"/>
      <c r="E29" s="46"/>
      <c r="F29" s="46"/>
      <c r="G29" s="46">
        <v>20</v>
      </c>
      <c r="H29" s="46"/>
      <c r="I29" s="46">
        <v>20</v>
      </c>
      <c r="J29" s="46"/>
      <c r="K29" s="46">
        <v>14</v>
      </c>
      <c r="L29" s="46"/>
      <c r="M29" s="46">
        <v>21</v>
      </c>
      <c r="N29" s="46"/>
      <c r="U29" s="32" t="s">
        <v>281</v>
      </c>
      <c r="V29" s="159"/>
      <c r="W29" s="150">
        <f>V28*L39</f>
        <v>14.333333333333334</v>
      </c>
      <c r="X29" s="150"/>
      <c r="Y29" s="150">
        <f>+X28*$L$39</f>
        <v>13.088354700854701</v>
      </c>
      <c r="Z29" s="150"/>
      <c r="AA29" s="150">
        <f>Z28*L39</f>
        <v>11.951513635492001</v>
      </c>
      <c r="AB29" s="150"/>
      <c r="AC29" s="150">
        <f>AB28*L39</f>
        <v>10.913417419075868</v>
      </c>
      <c r="AD29" s="150"/>
      <c r="AE29" s="150">
        <f>+AD28*$L$39</f>
        <v>9.9654891753035741</v>
      </c>
      <c r="AF29" s="150"/>
      <c r="AG29" s="150">
        <f>AF28*L39</f>
        <v>9.0998970065512452</v>
      </c>
      <c r="AH29" s="150"/>
      <c r="AI29" s="150">
        <f>AH28*L39</f>
        <v>8.309489285789903</v>
      </c>
      <c r="AJ29" s="150"/>
      <c r="AK29" s="150">
        <f>+AJ28*$L$39</f>
        <v>7.5877355689793058</v>
      </c>
      <c r="AL29" s="150"/>
      <c r="AM29" s="150">
        <f>AL28*L39</f>
        <v>6.9286726397506539</v>
      </c>
      <c r="AN29" s="150"/>
      <c r="AO29" s="150">
        <f>AN28*L39</f>
        <v>6.3268552405928249</v>
      </c>
      <c r="AP29" s="150"/>
      <c r="AQ29" s="150">
        <f>+AP28*$L$39</f>
        <v>5.6677923113641731</v>
      </c>
      <c r="AR29" s="150"/>
      <c r="AS29" s="150">
        <f>AR28*L39</f>
        <v>5.1754936843194006</v>
      </c>
      <c r="AT29" s="150"/>
      <c r="AU29" s="150">
        <f>AT28*L39</f>
        <v>4.7259556110980681</v>
      </c>
    </row>
    <row r="30" spans="1:47" x14ac:dyDescent="0.3">
      <c r="A30" s="122"/>
      <c r="B30" s="125" t="s">
        <v>283</v>
      </c>
      <c r="C30" s="45"/>
      <c r="D30" s="45"/>
      <c r="E30" s="46"/>
      <c r="F30" s="46"/>
      <c r="G30" s="46"/>
      <c r="H30" s="46">
        <v>20</v>
      </c>
      <c r="I30" s="46"/>
      <c r="J30" s="46">
        <v>20</v>
      </c>
      <c r="K30" s="46"/>
      <c r="L30" s="46">
        <v>12</v>
      </c>
      <c r="M30" s="46"/>
      <c r="N30" s="46"/>
      <c r="U30" s="32" t="s">
        <v>282</v>
      </c>
      <c r="V30" s="159"/>
      <c r="W30" s="160"/>
      <c r="X30" s="150">
        <f>W29*L40</f>
        <v>12.0133547008547</v>
      </c>
      <c r="Y30" s="150"/>
      <c r="Z30" s="150">
        <f>+Y29*$L$40</f>
        <v>10.969887032927897</v>
      </c>
      <c r="AA30" s="150"/>
      <c r="AB30" s="150">
        <f>AA29*L40</f>
        <v>10.017053896413968</v>
      </c>
      <c r="AC30" s="150"/>
      <c r="AD30" s="150">
        <f>AC29*L40</f>
        <v>9.1469828688728825</v>
      </c>
      <c r="AE30" s="150"/>
      <c r="AF30" s="150">
        <f>+AE29*$L$40</f>
        <v>8.3524853184034757</v>
      </c>
      <c r="AG30" s="150"/>
      <c r="AH30" s="150">
        <f>AG29*L40</f>
        <v>7.6269970102985587</v>
      </c>
      <c r="AI30" s="150"/>
      <c r="AJ30" s="150">
        <f>AI29*L40</f>
        <v>6.9645238725450618</v>
      </c>
      <c r="AK30" s="150"/>
      <c r="AL30" s="150">
        <f>+AK29*$L$40</f>
        <v>6.3595924720772059</v>
      </c>
      <c r="AM30" s="150"/>
      <c r="AN30" s="150">
        <f>AM29*L40</f>
        <v>5.8072047926115253</v>
      </c>
      <c r="AO30" s="150"/>
      <c r="AP30" s="150">
        <f>AO29*L40</f>
        <v>5.3027969404327679</v>
      </c>
      <c r="AQ30" s="150"/>
      <c r="AR30" s="150">
        <f>+AQ29*$L$40</f>
        <v>4.7504092609670865</v>
      </c>
      <c r="AS30" s="150"/>
      <c r="AT30" s="150">
        <f>AS29*L40</f>
        <v>4.3377935847741123</v>
      </c>
      <c r="AU30" s="148"/>
    </row>
    <row r="31" spans="1:47" x14ac:dyDescent="0.3">
      <c r="A31" s="122"/>
      <c r="B31" s="125" t="s">
        <v>284</v>
      </c>
      <c r="C31" s="45"/>
      <c r="D31" s="45"/>
      <c r="E31" s="46"/>
      <c r="F31" s="46"/>
      <c r="G31" s="46"/>
      <c r="H31" s="46"/>
      <c r="I31" s="46">
        <v>18</v>
      </c>
      <c r="J31" s="46"/>
      <c r="K31" s="46">
        <v>16</v>
      </c>
      <c r="L31" s="46"/>
      <c r="M31" s="46">
        <v>18</v>
      </c>
      <c r="N31" s="46"/>
      <c r="U31" s="32" t="s">
        <v>283</v>
      </c>
      <c r="V31" s="159"/>
      <c r="W31" s="160"/>
      <c r="X31" s="150"/>
      <c r="Y31" s="150">
        <f>X30*L41</f>
        <v>8.8200612718240929</v>
      </c>
      <c r="Z31" s="150"/>
      <c r="AA31" s="150">
        <f>+Z30*$L$41</f>
        <v>8.0539597959701403</v>
      </c>
      <c r="AB31" s="150"/>
      <c r="AC31" s="150">
        <f>AB30*L41</f>
        <v>7.3544011085637599</v>
      </c>
      <c r="AD31" s="150"/>
      <c r="AE31" s="150">
        <f>AD30*L41</f>
        <v>6.7156053712494073</v>
      </c>
      <c r="AF31" s="150"/>
      <c r="AG31" s="150">
        <f>+AF30*$L$41</f>
        <v>6.1322947765030653</v>
      </c>
      <c r="AH31" s="150"/>
      <c r="AI31" s="150">
        <f>AH30*L41</f>
        <v>5.5996499417491128</v>
      </c>
      <c r="AJ31" s="150"/>
      <c r="AK31" s="150">
        <f>AJ30*L41</f>
        <v>5.1132700910394941</v>
      </c>
      <c r="AL31" s="150"/>
      <c r="AM31" s="150">
        <f>+AL30*$L$41</f>
        <v>4.6691366953113844</v>
      </c>
      <c r="AN31" s="150"/>
      <c r="AO31" s="150">
        <f>AN30*L41</f>
        <v>4.2635802708147867</v>
      </c>
      <c r="AP31" s="150"/>
      <c r="AQ31" s="150">
        <f>AP30*L41</f>
        <v>3.8932500613946566</v>
      </c>
      <c r="AR31" s="150"/>
      <c r="AS31" s="150">
        <f>+AR30*$L$41</f>
        <v>3.487693636898058</v>
      </c>
      <c r="AT31" s="150"/>
      <c r="AU31" s="148">
        <f>AT30*L41</f>
        <v>3.1847561447187713</v>
      </c>
    </row>
    <row r="32" spans="1:47" x14ac:dyDescent="0.3">
      <c r="A32" s="122"/>
      <c r="B32" s="125" t="s">
        <v>285</v>
      </c>
      <c r="C32" s="45"/>
      <c r="D32" s="45"/>
      <c r="E32" s="46"/>
      <c r="F32" s="46"/>
      <c r="G32" s="46"/>
      <c r="H32" s="46"/>
      <c r="I32" s="46"/>
      <c r="J32" s="46">
        <v>18</v>
      </c>
      <c r="K32" s="46"/>
      <c r="L32" s="46">
        <v>17</v>
      </c>
      <c r="M32" s="46"/>
      <c r="N32" s="46"/>
      <c r="U32" s="32" t="s">
        <v>284</v>
      </c>
      <c r="V32" s="159"/>
      <c r="W32" s="160"/>
      <c r="X32" s="150"/>
      <c r="Y32" s="150"/>
      <c r="Z32" s="150">
        <f>Y31*L42</f>
        <v>6.6602770373133211</v>
      </c>
      <c r="AA32" s="150"/>
      <c r="AB32" s="150">
        <f>+AA31*$L$42</f>
        <v>6.0817722049056568</v>
      </c>
      <c r="AC32" s="150"/>
      <c r="AD32" s="150">
        <f>AC31*L42</f>
        <v>5.5535157089026344</v>
      </c>
      <c r="AE32" s="150"/>
      <c r="AF32" s="150">
        <f>AE31*L42</f>
        <v>5.0711430303408989</v>
      </c>
      <c r="AG32" s="150"/>
      <c r="AH32" s="150">
        <f>+AG31*$L$42</f>
        <v>4.6306687478978272</v>
      </c>
      <c r="AI32" s="150"/>
      <c r="AJ32" s="150">
        <f>AI31*L42</f>
        <v>4.2284536098592662</v>
      </c>
      <c r="AK32" s="150"/>
      <c r="AL32" s="150">
        <f>AK31*L42</f>
        <v>3.861174466182387</v>
      </c>
      <c r="AM32" s="150"/>
      <c r="AN32" s="150">
        <f>+AM31*$L$42</f>
        <v>3.5257968122287249</v>
      </c>
      <c r="AO32" s="150"/>
      <c r="AP32" s="150">
        <f>AO31*L42</f>
        <v>3.2195497173203966</v>
      </c>
      <c r="AQ32" s="150"/>
      <c r="AR32" s="150">
        <f>AQ31*L42</f>
        <v>2.9399029309762215</v>
      </c>
      <c r="AS32" s="150"/>
      <c r="AT32" s="150">
        <f>+AS31*$L$42</f>
        <v>2.6336558360678923</v>
      </c>
      <c r="AU32" s="148"/>
    </row>
    <row r="33" spans="1:47" ht="14.4" thickBot="1" x14ac:dyDescent="0.35">
      <c r="A33" s="122"/>
      <c r="B33" s="125" t="s">
        <v>340</v>
      </c>
      <c r="C33" s="111">
        <f t="shared" ref="C33:L33" si="44">SUM(C27:C32)</f>
        <v>0</v>
      </c>
      <c r="D33" s="111">
        <f t="shared" si="44"/>
        <v>0</v>
      </c>
      <c r="E33" s="111">
        <f t="shared" si="44"/>
        <v>24</v>
      </c>
      <c r="F33" s="111">
        <f t="shared" si="44"/>
        <v>20</v>
      </c>
      <c r="G33" s="111">
        <f t="shared" si="44"/>
        <v>46</v>
      </c>
      <c r="H33" s="111">
        <f t="shared" si="44"/>
        <v>46</v>
      </c>
      <c r="I33" s="111">
        <f t="shared" si="44"/>
        <v>58</v>
      </c>
      <c r="J33" s="111">
        <f t="shared" si="44"/>
        <v>58</v>
      </c>
      <c r="K33" s="111">
        <f t="shared" si="44"/>
        <v>50</v>
      </c>
      <c r="L33" s="111">
        <f t="shared" si="44"/>
        <v>44</v>
      </c>
      <c r="M33" s="111">
        <f t="shared" ref="M33:N33" si="45">SUM(M27:M32)</f>
        <v>55</v>
      </c>
      <c r="N33" s="111">
        <f t="shared" si="45"/>
        <v>0</v>
      </c>
      <c r="U33" s="32" t="s">
        <v>285</v>
      </c>
      <c r="V33" s="161"/>
      <c r="W33" s="162"/>
      <c r="X33" s="152"/>
      <c r="Y33" s="152"/>
      <c r="Z33" s="152"/>
      <c r="AA33" s="152">
        <f>Z32*L43</f>
        <v>3.1166681007940538</v>
      </c>
      <c r="AB33" s="152"/>
      <c r="AC33" s="152">
        <f>+AB32*$L$43</f>
        <v>2.8459575061417492</v>
      </c>
      <c r="AD33" s="152"/>
      <c r="AE33" s="152">
        <f>AD32*L43</f>
        <v>2.598760556089053</v>
      </c>
      <c r="AF33" s="152"/>
      <c r="AG33" s="152">
        <f>AF32*L43</f>
        <v>2.3730348795825997</v>
      </c>
      <c r="AH33" s="152"/>
      <c r="AI33" s="152">
        <f>+AH32*$L$43</f>
        <v>2.1669155038239829</v>
      </c>
      <c r="AJ33" s="152"/>
      <c r="AK33" s="152">
        <f>AJ32*L43</f>
        <v>1.9786994456392717</v>
      </c>
      <c r="AL33" s="152"/>
      <c r="AM33" s="152">
        <f>AL32*L43</f>
        <v>1.8068316412263732</v>
      </c>
      <c r="AN33" s="152"/>
      <c r="AO33" s="152">
        <f>+AN32*$L$43</f>
        <v>1.6498920980301082</v>
      </c>
      <c r="AP33" s="152"/>
      <c r="AQ33" s="152">
        <f>AP32*L43</f>
        <v>1.5065841625922367</v>
      </c>
      <c r="AR33" s="152"/>
      <c r="AS33" s="152">
        <f>AR32*L43</f>
        <v>1.375723807444001</v>
      </c>
      <c r="AT33" s="152"/>
      <c r="AU33" s="153">
        <f>+AT32*$L$43</f>
        <v>1.2324158720061289</v>
      </c>
    </row>
    <row r="34" spans="1:47" ht="14.4" thickBot="1" x14ac:dyDescent="0.35"/>
    <row r="35" spans="1:47" ht="14.4" thickBot="1" x14ac:dyDescent="0.35">
      <c r="V35" s="187" t="s">
        <v>341</v>
      </c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9"/>
    </row>
    <row r="36" spans="1:47" ht="15" customHeight="1" x14ac:dyDescent="0.3">
      <c r="A36" s="126" t="s">
        <v>342</v>
      </c>
      <c r="B36" s="127" t="s">
        <v>343</v>
      </c>
      <c r="C36" s="128"/>
      <c r="D36" s="143" t="s">
        <v>351</v>
      </c>
      <c r="E36" s="144"/>
      <c r="F36" s="143" t="s">
        <v>345</v>
      </c>
      <c r="G36" s="144"/>
      <c r="H36" s="143" t="s">
        <v>352</v>
      </c>
      <c r="I36" s="144"/>
      <c r="J36" s="143" t="s">
        <v>353</v>
      </c>
      <c r="K36" s="144"/>
      <c r="V36" s="190">
        <f>+V26</f>
        <v>2020</v>
      </c>
      <c r="W36" s="133"/>
      <c r="X36" s="133">
        <f>+V36+1</f>
        <v>2021</v>
      </c>
      <c r="Y36" s="133"/>
      <c r="Z36" s="133">
        <f t="shared" ref="Z36" si="46">+X36+1</f>
        <v>2022</v>
      </c>
      <c r="AA36" s="133"/>
      <c r="AB36" s="133">
        <f t="shared" ref="AB36" si="47">+Z36+1</f>
        <v>2023</v>
      </c>
      <c r="AC36" s="133"/>
      <c r="AD36" s="133">
        <f t="shared" ref="AD36" si="48">+AB36+1</f>
        <v>2024</v>
      </c>
      <c r="AE36" s="133"/>
      <c r="AF36" s="133">
        <f t="shared" ref="AF36" si="49">+AD36+1</f>
        <v>2025</v>
      </c>
      <c r="AG36" s="133"/>
      <c r="AH36" s="133">
        <f t="shared" ref="AH36" si="50">+AF36+1</f>
        <v>2026</v>
      </c>
      <c r="AI36" s="133"/>
      <c r="AJ36" s="133">
        <f t="shared" ref="AJ36" si="51">+AH36+1</f>
        <v>2027</v>
      </c>
      <c r="AK36" s="133"/>
      <c r="AL36" s="133">
        <f t="shared" ref="AL36" si="52">+AJ36+1</f>
        <v>2028</v>
      </c>
      <c r="AM36" s="133"/>
      <c r="AN36" s="133">
        <f t="shared" ref="AN36" si="53">+AL36+1</f>
        <v>2029</v>
      </c>
      <c r="AO36" s="133"/>
      <c r="AP36" s="133">
        <f t="shared" ref="AP36" si="54">+AN36+1</f>
        <v>2030</v>
      </c>
      <c r="AQ36" s="133"/>
      <c r="AR36" s="133">
        <f t="shared" ref="AR36" si="55">+AP36+1</f>
        <v>2031</v>
      </c>
      <c r="AS36" s="133"/>
      <c r="AT36" s="133">
        <f t="shared" ref="AT36" si="56">+AR36+1</f>
        <v>2032</v>
      </c>
      <c r="AU36" s="191"/>
    </row>
    <row r="37" spans="1:47" x14ac:dyDescent="0.3">
      <c r="A37" s="126"/>
      <c r="B37" s="129"/>
      <c r="C37" s="130"/>
      <c r="D37" s="145"/>
      <c r="E37" s="146"/>
      <c r="F37" s="145"/>
      <c r="G37" s="146"/>
      <c r="H37" s="145"/>
      <c r="I37" s="146"/>
      <c r="J37" s="145"/>
      <c r="K37" s="146"/>
      <c r="V37" s="141" t="s">
        <v>280</v>
      </c>
      <c r="W37" s="186" t="s">
        <v>281</v>
      </c>
      <c r="X37" s="186" t="s">
        <v>280</v>
      </c>
      <c r="Y37" s="186" t="s">
        <v>281</v>
      </c>
      <c r="Z37" s="186" t="s">
        <v>280</v>
      </c>
      <c r="AA37" s="186" t="s">
        <v>281</v>
      </c>
      <c r="AB37" s="186" t="s">
        <v>280</v>
      </c>
      <c r="AC37" s="186" t="s">
        <v>281</v>
      </c>
      <c r="AD37" s="186" t="s">
        <v>280</v>
      </c>
      <c r="AE37" s="186" t="s">
        <v>281</v>
      </c>
      <c r="AF37" s="186" t="s">
        <v>280</v>
      </c>
      <c r="AG37" s="186" t="s">
        <v>281</v>
      </c>
      <c r="AH37" s="186" t="s">
        <v>280</v>
      </c>
      <c r="AI37" s="186" t="s">
        <v>281</v>
      </c>
      <c r="AJ37" s="186" t="s">
        <v>280</v>
      </c>
      <c r="AK37" s="186" t="s">
        <v>281</v>
      </c>
      <c r="AL37" s="186" t="s">
        <v>280</v>
      </c>
      <c r="AM37" s="186" t="s">
        <v>281</v>
      </c>
      <c r="AN37" s="186" t="s">
        <v>280</v>
      </c>
      <c r="AO37" s="186" t="s">
        <v>281</v>
      </c>
      <c r="AP37" s="186" t="s">
        <v>280</v>
      </c>
      <c r="AQ37" s="186" t="s">
        <v>281</v>
      </c>
      <c r="AR37" s="186" t="s">
        <v>280</v>
      </c>
      <c r="AS37" s="186" t="s">
        <v>281</v>
      </c>
      <c r="AT37" s="186" t="s">
        <v>280</v>
      </c>
      <c r="AU37" s="142" t="s">
        <v>281</v>
      </c>
    </row>
    <row r="38" spans="1:47" ht="14.4" thickBot="1" x14ac:dyDescent="0.35">
      <c r="A38" s="126"/>
      <c r="B38" s="116" t="s">
        <v>280</v>
      </c>
      <c r="C38" s="117"/>
      <c r="D38" s="166">
        <f>+E27/$E$27</f>
        <v>1</v>
      </c>
      <c r="E38" s="120"/>
      <c r="F38" s="171"/>
      <c r="G38" s="120"/>
      <c r="H38" s="171"/>
      <c r="I38" s="120"/>
      <c r="J38" s="171"/>
      <c r="K38" s="120"/>
      <c r="L38" s="1" t="s">
        <v>354</v>
      </c>
      <c r="M38" s="131"/>
      <c r="U38" s="158" t="s">
        <v>280</v>
      </c>
      <c r="V38" s="147">
        <f>+V28</f>
        <v>16</v>
      </c>
      <c r="W38" s="150"/>
      <c r="X38" s="150">
        <f>+X28</f>
        <v>14.61025641025641</v>
      </c>
      <c r="Y38" s="150"/>
      <c r="Z38" s="150">
        <f>+Z28</f>
        <v>13.341224523339907</v>
      </c>
      <c r="AA38" s="150"/>
      <c r="AB38" s="150">
        <f>+AB28</f>
        <v>12.182419444549806</v>
      </c>
      <c r="AC38" s="150"/>
      <c r="AD38" s="150">
        <f>+AD28</f>
        <v>11.124266986385384</v>
      </c>
      <c r="AE38" s="150"/>
      <c r="AF38" s="150">
        <f>+AF28</f>
        <v>10.158024565452552</v>
      </c>
      <c r="AG38" s="150"/>
      <c r="AH38" s="150">
        <f>+AH28</f>
        <v>9.2757089701840769</v>
      </c>
      <c r="AI38" s="150"/>
      <c r="AJ38" s="150">
        <f>+AJ28</f>
        <v>8.4700304025815498</v>
      </c>
      <c r="AK38" s="150"/>
      <c r="AL38" s="150">
        <f>+AL28</f>
        <v>7.7343322490239856</v>
      </c>
      <c r="AM38" s="150"/>
      <c r="AN38" s="150">
        <f>+AN28</f>
        <v>7.0625360825222225</v>
      </c>
      <c r="AO38" s="150"/>
      <c r="AP38" s="150">
        <f>+AP28</f>
        <v>6.3268379289646584</v>
      </c>
      <c r="AQ38" s="150"/>
      <c r="AR38" s="150">
        <f>+AR28</f>
        <v>5.7772952755193305</v>
      </c>
      <c r="AS38" s="150"/>
      <c r="AT38" s="150">
        <f>+AT28</f>
        <v>5.2754853333187732</v>
      </c>
      <c r="AU38" s="148"/>
    </row>
    <row r="39" spans="1:47" ht="15" customHeight="1" x14ac:dyDescent="0.3">
      <c r="A39" s="126"/>
      <c r="B39" s="116" t="s">
        <v>281</v>
      </c>
      <c r="C39" s="117"/>
      <c r="D39" s="166">
        <f>+F28/$E$27</f>
        <v>0.83333333333333337</v>
      </c>
      <c r="E39" s="120"/>
      <c r="F39" s="166">
        <f>+H28/$G$27</f>
        <v>1</v>
      </c>
      <c r="G39" s="120"/>
      <c r="H39" s="166">
        <f>+J28/$I$27</f>
        <v>1</v>
      </c>
      <c r="I39" s="120"/>
      <c r="J39" s="166">
        <f>+L28/$K$27</f>
        <v>0.75</v>
      </c>
      <c r="K39" s="120"/>
      <c r="L39" s="173">
        <f>+AVERAGE(D39:J39)</f>
        <v>0.89583333333333337</v>
      </c>
      <c r="M39" s="176">
        <v>1</v>
      </c>
      <c r="U39" s="158" t="s">
        <v>281</v>
      </c>
      <c r="V39" s="147"/>
      <c r="W39" s="150">
        <f>+V38*$M$39</f>
        <v>16</v>
      </c>
      <c r="X39" s="150"/>
      <c r="Y39" s="150">
        <f>+X38*$M$39</f>
        <v>14.61025641025641</v>
      </c>
      <c r="Z39" s="150"/>
      <c r="AA39" s="150">
        <f>+Z38*$M$39</f>
        <v>13.341224523339907</v>
      </c>
      <c r="AB39" s="150"/>
      <c r="AC39" s="150">
        <f>+AB38*$M$39</f>
        <v>12.182419444549806</v>
      </c>
      <c r="AD39" s="150"/>
      <c r="AE39" s="150">
        <f>+AD38*$M$39</f>
        <v>11.124266986385384</v>
      </c>
      <c r="AF39" s="150"/>
      <c r="AG39" s="150">
        <f>+AF38*$M$39</f>
        <v>10.158024565452552</v>
      </c>
      <c r="AH39" s="150"/>
      <c r="AI39" s="150">
        <f>+AH38*$M$39</f>
        <v>9.2757089701840769</v>
      </c>
      <c r="AJ39" s="150"/>
      <c r="AK39" s="150">
        <f>+AJ38*$M$39</f>
        <v>8.4700304025815498</v>
      </c>
      <c r="AL39" s="150"/>
      <c r="AM39" s="150">
        <f>+AL38*$M$39</f>
        <v>7.7343322490239856</v>
      </c>
      <c r="AN39" s="150"/>
      <c r="AO39" s="150">
        <f>+AN38*$M$39</f>
        <v>7.0625360825222225</v>
      </c>
      <c r="AP39" s="150"/>
      <c r="AQ39" s="150">
        <f>+AP38*$M$39</f>
        <v>6.3268379289646584</v>
      </c>
      <c r="AR39" s="150"/>
      <c r="AS39" s="150">
        <f>+AR38*$M$39</f>
        <v>5.7772952755193305</v>
      </c>
      <c r="AT39" s="150"/>
      <c r="AU39" s="150">
        <f>+AT38*$M$39</f>
        <v>5.2754853333187732</v>
      </c>
    </row>
    <row r="40" spans="1:47" ht="12" customHeight="1" x14ac:dyDescent="0.3">
      <c r="A40" s="126"/>
      <c r="B40" s="116" t="s">
        <v>282</v>
      </c>
      <c r="C40" s="117"/>
      <c r="D40" s="166">
        <f>+G29/$E$27</f>
        <v>0.83333333333333337</v>
      </c>
      <c r="E40" s="120"/>
      <c r="F40" s="166">
        <f>+I29/$G$27</f>
        <v>0.76923076923076927</v>
      </c>
      <c r="G40" s="120"/>
      <c r="H40" s="166">
        <f>+K29/$I$27</f>
        <v>0.7</v>
      </c>
      <c r="I40" s="120"/>
      <c r="J40" s="166">
        <f>+M29/$K$27</f>
        <v>1.05</v>
      </c>
      <c r="K40" s="120"/>
      <c r="L40" s="174">
        <f t="shared" ref="L40:L41" si="57">+AVERAGE(D40:J40)</f>
        <v>0.83814102564102555</v>
      </c>
      <c r="M40" s="177">
        <v>1</v>
      </c>
      <c r="U40" s="158" t="s">
        <v>282</v>
      </c>
      <c r="V40" s="147"/>
      <c r="W40" s="150"/>
      <c r="X40" s="150">
        <f>+W39*$M$40</f>
        <v>16</v>
      </c>
      <c r="Y40" s="150"/>
      <c r="Z40" s="150">
        <f>+Y39*$M$40</f>
        <v>14.61025641025641</v>
      </c>
      <c r="AA40" s="150"/>
      <c r="AB40" s="150">
        <f>+AA39*$M$40</f>
        <v>13.341224523339907</v>
      </c>
      <c r="AC40" s="150"/>
      <c r="AD40" s="150">
        <f>+AC39*$M$40</f>
        <v>12.182419444549806</v>
      </c>
      <c r="AE40" s="150"/>
      <c r="AF40" s="150">
        <f>+AE39*$M$40</f>
        <v>11.124266986385384</v>
      </c>
      <c r="AG40" s="150"/>
      <c r="AH40" s="150">
        <f>+AG39*$M$40</f>
        <v>10.158024565452552</v>
      </c>
      <c r="AI40" s="150"/>
      <c r="AJ40" s="150">
        <f>+AI39*$M$40</f>
        <v>9.2757089701840769</v>
      </c>
      <c r="AK40" s="150"/>
      <c r="AL40" s="150">
        <f>+AK39*$M$40</f>
        <v>8.4700304025815498</v>
      </c>
      <c r="AM40" s="150"/>
      <c r="AN40" s="150">
        <f>+AM39*$M$40</f>
        <v>7.7343322490239856</v>
      </c>
      <c r="AO40" s="150"/>
      <c r="AP40" s="150">
        <f>+AO39*$M$40</f>
        <v>7.0625360825222225</v>
      </c>
      <c r="AQ40" s="150"/>
      <c r="AR40" s="150">
        <f>+AQ39*$M$40</f>
        <v>6.3268379289646584</v>
      </c>
      <c r="AS40" s="150"/>
      <c r="AT40" s="150">
        <f>+AS39*$M$40</f>
        <v>5.7772952755193305</v>
      </c>
      <c r="AU40" s="148"/>
    </row>
    <row r="41" spans="1:47" ht="12" customHeight="1" x14ac:dyDescent="0.3">
      <c r="A41" s="126"/>
      <c r="B41" s="116" t="s">
        <v>283</v>
      </c>
      <c r="C41" s="117"/>
      <c r="D41" s="166">
        <f>+H30/$E$27</f>
        <v>0.83333333333333337</v>
      </c>
      <c r="E41" s="120"/>
      <c r="F41" s="166">
        <f>+J30/$G$27</f>
        <v>0.76923076923076927</v>
      </c>
      <c r="G41" s="120"/>
      <c r="H41" s="166">
        <f>+L30/$I$27</f>
        <v>0.6</v>
      </c>
      <c r="I41" s="120"/>
      <c r="J41" s="166"/>
      <c r="K41" s="120"/>
      <c r="L41" s="174">
        <f>+AVERAGE(D41:I41)</f>
        <v>0.73418803418803424</v>
      </c>
      <c r="M41" s="177">
        <v>1</v>
      </c>
      <c r="U41" s="158" t="s">
        <v>283</v>
      </c>
      <c r="V41" s="147"/>
      <c r="W41" s="150"/>
      <c r="X41" s="150"/>
      <c r="Y41" s="150">
        <f>+X40*$M$41</f>
        <v>16</v>
      </c>
      <c r="Z41" s="150"/>
      <c r="AA41" s="150">
        <f>+Z40*$M$41</f>
        <v>14.61025641025641</v>
      </c>
      <c r="AB41" s="150"/>
      <c r="AC41" s="150">
        <f>+AB40*$M$41</f>
        <v>13.341224523339907</v>
      </c>
      <c r="AD41" s="150"/>
      <c r="AE41" s="150">
        <f>+AD40*$M$41</f>
        <v>12.182419444549806</v>
      </c>
      <c r="AF41" s="150"/>
      <c r="AG41" s="150">
        <f>+AF40*$M$41</f>
        <v>11.124266986385384</v>
      </c>
      <c r="AH41" s="150"/>
      <c r="AI41" s="150">
        <f>+AH40*$M$41</f>
        <v>10.158024565452552</v>
      </c>
      <c r="AJ41" s="150"/>
      <c r="AK41" s="150">
        <f>+AJ40*$M$41</f>
        <v>9.2757089701840769</v>
      </c>
      <c r="AL41" s="150"/>
      <c r="AM41" s="150">
        <f>+AL40*$M$41</f>
        <v>8.4700304025815498</v>
      </c>
      <c r="AN41" s="150"/>
      <c r="AO41" s="150">
        <f>+AN40*$M$41</f>
        <v>7.7343322490239856</v>
      </c>
      <c r="AP41" s="150"/>
      <c r="AQ41" s="150">
        <f>+AP40*$M$41</f>
        <v>7.0625360825222225</v>
      </c>
      <c r="AR41" s="150"/>
      <c r="AS41" s="150">
        <f>+AR40*$M$41</f>
        <v>6.3268379289646584</v>
      </c>
      <c r="AT41" s="150"/>
      <c r="AU41" s="150">
        <f>+AT40*$M$41</f>
        <v>5.7772952755193305</v>
      </c>
    </row>
    <row r="42" spans="1:47" ht="12" customHeight="1" x14ac:dyDescent="0.3">
      <c r="A42" s="126"/>
      <c r="B42" s="116" t="s">
        <v>284</v>
      </c>
      <c r="C42" s="117"/>
      <c r="D42" s="166">
        <f>+I31/$E$27</f>
        <v>0.75</v>
      </c>
      <c r="E42" s="120"/>
      <c r="F42" s="166">
        <f>+K31/$G$27</f>
        <v>0.61538461538461542</v>
      </c>
      <c r="G42" s="120"/>
      <c r="H42" s="166">
        <f>+M31/$I$27</f>
        <v>0.9</v>
      </c>
      <c r="I42" s="120"/>
      <c r="J42" s="166"/>
      <c r="K42" s="120"/>
      <c r="L42" s="174">
        <f>+AVERAGE(D42:I42)</f>
        <v>0.75512820512820511</v>
      </c>
      <c r="M42" s="177">
        <v>1</v>
      </c>
      <c r="U42" s="158" t="s">
        <v>284</v>
      </c>
      <c r="V42" s="147"/>
      <c r="W42" s="150"/>
      <c r="X42" s="150"/>
      <c r="Y42" s="150"/>
      <c r="Z42" s="150">
        <f>+Y41*$M$42</f>
        <v>16</v>
      </c>
      <c r="AA42" s="150"/>
      <c r="AB42" s="150">
        <f>+AA41*$M$42</f>
        <v>14.61025641025641</v>
      </c>
      <c r="AC42" s="150"/>
      <c r="AD42" s="150">
        <f>+AC41*$M$42</f>
        <v>13.341224523339907</v>
      </c>
      <c r="AE42" s="150"/>
      <c r="AF42" s="150">
        <f>+AE41*$M$42</f>
        <v>12.182419444549806</v>
      </c>
      <c r="AG42" s="150"/>
      <c r="AH42" s="150">
        <f>+AG41*$M$42</f>
        <v>11.124266986385384</v>
      </c>
      <c r="AI42" s="150"/>
      <c r="AJ42" s="150">
        <f>+AI41*$M$42</f>
        <v>10.158024565452552</v>
      </c>
      <c r="AK42" s="150"/>
      <c r="AL42" s="150">
        <f>+AK41*$M$42</f>
        <v>9.2757089701840769</v>
      </c>
      <c r="AM42" s="150"/>
      <c r="AN42" s="150">
        <f>+AM41*$M$42</f>
        <v>8.4700304025815498</v>
      </c>
      <c r="AO42" s="150"/>
      <c r="AP42" s="150">
        <f>+AO41*$M$42</f>
        <v>7.7343322490239856</v>
      </c>
      <c r="AQ42" s="150"/>
      <c r="AR42" s="150">
        <f>+AQ41*$M$42</f>
        <v>7.0625360825222225</v>
      </c>
      <c r="AS42" s="150"/>
      <c r="AT42" s="150">
        <f>+AS41*$M$42</f>
        <v>6.3268379289646584</v>
      </c>
      <c r="AU42" s="148"/>
    </row>
    <row r="43" spans="1:47" ht="12.75" customHeight="1" thickBot="1" x14ac:dyDescent="0.35">
      <c r="A43" s="126"/>
      <c r="B43" s="116" t="s">
        <v>285</v>
      </c>
      <c r="C43" s="117"/>
      <c r="D43" s="172">
        <f>+J32/$E$27</f>
        <v>0.75</v>
      </c>
      <c r="E43" s="170"/>
      <c r="F43" s="172">
        <f>+L32/$G$27</f>
        <v>0.65384615384615385</v>
      </c>
      <c r="G43" s="170"/>
      <c r="H43" s="172">
        <f>+N32/$I$27</f>
        <v>0</v>
      </c>
      <c r="I43" s="170"/>
      <c r="J43" s="172"/>
      <c r="K43" s="170"/>
      <c r="L43" s="175">
        <f>+AVERAGE(D43:I43)</f>
        <v>0.4679487179487179</v>
      </c>
      <c r="M43" s="178">
        <v>1</v>
      </c>
      <c r="U43" s="158" t="s">
        <v>285</v>
      </c>
      <c r="V43" s="151"/>
      <c r="W43" s="152"/>
      <c r="X43" s="152"/>
      <c r="Y43" s="152"/>
      <c r="Z43" s="152"/>
      <c r="AA43" s="152">
        <f>+Z42*$M$43</f>
        <v>16</v>
      </c>
      <c r="AB43" s="152"/>
      <c r="AC43" s="152">
        <f>+AB42*$M$43</f>
        <v>14.61025641025641</v>
      </c>
      <c r="AD43" s="152"/>
      <c r="AE43" s="152">
        <f>+AD42*$M$43</f>
        <v>13.341224523339907</v>
      </c>
      <c r="AF43" s="152"/>
      <c r="AG43" s="152">
        <f>+AF42*$M$43</f>
        <v>12.182419444549806</v>
      </c>
      <c r="AH43" s="152"/>
      <c r="AI43" s="152">
        <f>+AH42*$M$43</f>
        <v>11.124266986385384</v>
      </c>
      <c r="AJ43" s="152"/>
      <c r="AK43" s="152">
        <f>+AJ42*$M$43</f>
        <v>10.158024565452552</v>
      </c>
      <c r="AL43" s="152"/>
      <c r="AM43" s="152">
        <f>+AL42*$M$43</f>
        <v>9.2757089701840769</v>
      </c>
      <c r="AN43" s="152"/>
      <c r="AO43" s="152">
        <f>+AN42*$M$43</f>
        <v>8.4700304025815498</v>
      </c>
      <c r="AP43" s="152"/>
      <c r="AQ43" s="152">
        <f>+AP42*$M$43</f>
        <v>7.7343322490239856</v>
      </c>
      <c r="AR43" s="152"/>
      <c r="AS43" s="152">
        <f>+AR42*$M$43</f>
        <v>7.0625360825222225</v>
      </c>
      <c r="AT43" s="152"/>
      <c r="AU43" s="152">
        <f>+AT42*$M$43</f>
        <v>6.3268379289646584</v>
      </c>
    </row>
  </sheetData>
  <mergeCells count="95">
    <mergeCell ref="M3:N3"/>
    <mergeCell ref="M25:N25"/>
    <mergeCell ref="D36:E37"/>
    <mergeCell ref="F36:G37"/>
    <mergeCell ref="H36:I37"/>
    <mergeCell ref="J36:K37"/>
    <mergeCell ref="B40:C40"/>
    <mergeCell ref="B41:C41"/>
    <mergeCell ref="B42:C42"/>
    <mergeCell ref="B43:C43"/>
    <mergeCell ref="AN36:AO36"/>
    <mergeCell ref="AP36:AQ36"/>
    <mergeCell ref="AR36:AS36"/>
    <mergeCell ref="AT36:AU36"/>
    <mergeCell ref="B38:C38"/>
    <mergeCell ref="B39:C39"/>
    <mergeCell ref="AB36:AC36"/>
    <mergeCell ref="AD36:AE36"/>
    <mergeCell ref="AF36:AG36"/>
    <mergeCell ref="AH36:AI36"/>
    <mergeCell ref="AJ36:AK36"/>
    <mergeCell ref="AL36:AM36"/>
    <mergeCell ref="A27:A33"/>
    <mergeCell ref="V35:AU35"/>
    <mergeCell ref="A36:A43"/>
    <mergeCell ref="B36:C37"/>
    <mergeCell ref="V36:W36"/>
    <mergeCell ref="X36:Y36"/>
    <mergeCell ref="Z36:AA36"/>
    <mergeCell ref="AJ26:AK26"/>
    <mergeCell ref="AL26:AM26"/>
    <mergeCell ref="AN26:AO26"/>
    <mergeCell ref="AP26:AQ26"/>
    <mergeCell ref="AR26:AS26"/>
    <mergeCell ref="AT26:AU26"/>
    <mergeCell ref="X26:Y26"/>
    <mergeCell ref="Z26:AA26"/>
    <mergeCell ref="AB26:AC26"/>
    <mergeCell ref="AD26:AE26"/>
    <mergeCell ref="AF26:AG26"/>
    <mergeCell ref="AH26:AI26"/>
    <mergeCell ref="B20:C20"/>
    <mergeCell ref="B21:C21"/>
    <mergeCell ref="V25:AU25"/>
    <mergeCell ref="A25:B26"/>
    <mergeCell ref="C25:D25"/>
    <mergeCell ref="E25:F25"/>
    <mergeCell ref="G25:H25"/>
    <mergeCell ref="I25:J25"/>
    <mergeCell ref="K25:L25"/>
    <mergeCell ref="V26:W26"/>
    <mergeCell ref="AJ14:AK14"/>
    <mergeCell ref="AL14:AM14"/>
    <mergeCell ref="AN14:AO14"/>
    <mergeCell ref="AP14:AQ14"/>
    <mergeCell ref="AR14:AS14"/>
    <mergeCell ref="AT14:AU14"/>
    <mergeCell ref="X14:Y14"/>
    <mergeCell ref="Z14:AA14"/>
    <mergeCell ref="AB14:AC14"/>
    <mergeCell ref="AD14:AE14"/>
    <mergeCell ref="AF14:AG14"/>
    <mergeCell ref="AH14:AI14"/>
    <mergeCell ref="A14:A21"/>
    <mergeCell ref="B14:C15"/>
    <mergeCell ref="D14:E14"/>
    <mergeCell ref="F14:G14"/>
    <mergeCell ref="H14:I14"/>
    <mergeCell ref="V14:W14"/>
    <mergeCell ref="B16:C16"/>
    <mergeCell ref="B17:C17"/>
    <mergeCell ref="B18:C18"/>
    <mergeCell ref="B19:C19"/>
    <mergeCell ref="AN3:AO3"/>
    <mergeCell ref="AP3:AQ3"/>
    <mergeCell ref="AR3:AS3"/>
    <mergeCell ref="AT3:AU3"/>
    <mergeCell ref="A5:A11"/>
    <mergeCell ref="V13:AU13"/>
    <mergeCell ref="AB3:AC3"/>
    <mergeCell ref="AD3:AE3"/>
    <mergeCell ref="AF3:AG3"/>
    <mergeCell ref="AH3:AI3"/>
    <mergeCell ref="AJ3:AK3"/>
    <mergeCell ref="AL3:AM3"/>
    <mergeCell ref="V2:AS2"/>
    <mergeCell ref="A3:B4"/>
    <mergeCell ref="C3:D3"/>
    <mergeCell ref="E3:F3"/>
    <mergeCell ref="G3:H3"/>
    <mergeCell ref="I3:J3"/>
    <mergeCell ref="K3:L3"/>
    <mergeCell ref="V3:W3"/>
    <mergeCell ref="X3:Y3"/>
    <mergeCell ref="Z3:AA3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Pobl. área de Influencia</vt:lpstr>
      <vt:lpstr>Pobl. Ingresante Total</vt:lpstr>
      <vt:lpstr>matriculados Ind. Aprob.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ORFEI-PC-02</dc:creator>
  <cp:lastModifiedBy>ORFEI-PC-02</cp:lastModifiedBy>
  <dcterms:created xsi:type="dcterms:W3CDTF">2020-06-22T13:18:35Z</dcterms:created>
  <dcterms:modified xsi:type="dcterms:W3CDTF">2020-06-24T18:59:04Z</dcterms:modified>
</cp:coreProperties>
</file>