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REPOSITORIO ORFEI\PROYECTO-035\CALCULOS DE DEMANDA\"/>
    </mc:Choice>
  </mc:AlternateContent>
  <xr:revisionPtr revIDLastSave="0" documentId="13_ncr:1_{71D958AB-A191-4143-95BA-AF535F6F9DFD}" xr6:coauthVersionLast="45" xr6:coauthVersionMax="45" xr10:uidLastSave="{00000000-0000-0000-0000-000000000000}"/>
  <bookViews>
    <workbookView xWindow="-120" yWindow="-120" windowWidth="25440" windowHeight="15390" tabRatio="931" activeTab="7" xr2:uid="{35FB2B50-CCB2-49E2-8EB9-1608D8A05A77}"/>
  </bookViews>
  <sheets>
    <sheet name="Pobl. área de Influencia" sheetId="1" r:id="rId1"/>
    <sheet name="Pobl. Historica Ingres. Total" sheetId="2" r:id="rId2"/>
    <sheet name="Pobl. Referencia" sheetId="4" r:id="rId3"/>
    <sheet name="Pobl. Potencial" sheetId="5" r:id="rId4"/>
    <sheet name="matriculados Ind. Aprob." sheetId="3" r:id="rId5"/>
    <sheet name="Pobl. Efectiva SP." sheetId="6" r:id="rId6"/>
    <sheet name="Pobl. Efectiva CP." sheetId="7" r:id="rId7"/>
    <sheet name="Demanda Efectiva CP Horas" sheetId="8"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98" i="8" l="1"/>
  <c r="P96" i="8"/>
  <c r="Z81" i="8"/>
  <c r="Z80" i="8"/>
  <c r="Z79" i="8"/>
  <c r="Z78" i="8"/>
  <c r="Z77" i="8"/>
  <c r="Z76" i="8"/>
  <c r="Y81" i="8"/>
  <c r="Y80" i="8"/>
  <c r="Y79" i="8"/>
  <c r="Y78" i="8"/>
  <c r="Y77" i="8"/>
  <c r="Y76" i="8"/>
  <c r="X81" i="8"/>
  <c r="X80" i="8"/>
  <c r="X79" i="8"/>
  <c r="X78" i="8"/>
  <c r="X77" i="8"/>
  <c r="X76" i="8"/>
  <c r="W81" i="8"/>
  <c r="W80" i="8"/>
  <c r="W79" i="8"/>
  <c r="W78" i="8"/>
  <c r="W77" i="8"/>
  <c r="W76" i="8"/>
  <c r="V81" i="8"/>
  <c r="V80" i="8"/>
  <c r="V79" i="8"/>
  <c r="V78" i="8"/>
  <c r="V77" i="8"/>
  <c r="V76" i="8"/>
  <c r="U81" i="8"/>
  <c r="U80" i="8"/>
  <c r="U79" i="8"/>
  <c r="U78" i="8"/>
  <c r="U77" i="8"/>
  <c r="U76" i="8"/>
  <c r="T81" i="8"/>
  <c r="T80" i="8"/>
  <c r="T79" i="8"/>
  <c r="T78" i="8"/>
  <c r="T77" i="8"/>
  <c r="T76" i="8"/>
  <c r="W93" i="8"/>
  <c r="U93" i="8"/>
  <c r="S93" i="8"/>
  <c r="S92" i="8"/>
  <c r="S91" i="8"/>
  <c r="S81" i="8"/>
  <c r="S80" i="8"/>
  <c r="S79" i="8"/>
  <c r="S78" i="8"/>
  <c r="S77" i="8"/>
  <c r="S76" i="8"/>
  <c r="R81" i="8"/>
  <c r="R80" i="8"/>
  <c r="R79" i="8"/>
  <c r="R78" i="8"/>
  <c r="R77" i="8"/>
  <c r="R76" i="8"/>
  <c r="Q81" i="8"/>
  <c r="Q80" i="8"/>
  <c r="Q79" i="8"/>
  <c r="Q78" i="8"/>
  <c r="Q77" i="8"/>
  <c r="Q76" i="8"/>
  <c r="P79" i="8"/>
  <c r="P78" i="8"/>
  <c r="P77" i="8"/>
  <c r="P76" i="8"/>
  <c r="I490" i="8"/>
  <c r="J490" i="8" s="1"/>
  <c r="K490" i="8" s="1"/>
  <c r="F490" i="8"/>
  <c r="G490" i="8" s="1"/>
  <c r="I502" i="8"/>
  <c r="J502" i="8" s="1"/>
  <c r="K502" i="8" s="1"/>
  <c r="F502" i="8"/>
  <c r="G502" i="8" s="1"/>
  <c r="I562" i="8"/>
  <c r="J562" i="8" s="1"/>
  <c r="K562" i="8" s="1"/>
  <c r="F562" i="8"/>
  <c r="G562" i="8" s="1"/>
  <c r="I574" i="8"/>
  <c r="J574" i="8" s="1"/>
  <c r="K574" i="8" s="1"/>
  <c r="F574" i="8"/>
  <c r="G574" i="8" s="1"/>
  <c r="I634" i="8"/>
  <c r="J634" i="8" s="1"/>
  <c r="K634" i="8" s="1"/>
  <c r="F634" i="8"/>
  <c r="G634" i="8" s="1"/>
  <c r="I646" i="8"/>
  <c r="J646" i="8" s="1"/>
  <c r="K646" i="8" s="1"/>
  <c r="F646" i="8"/>
  <c r="G646" i="8" s="1"/>
  <c r="I706" i="8"/>
  <c r="J706" i="8" s="1"/>
  <c r="K706" i="8" s="1"/>
  <c r="F706" i="8"/>
  <c r="G706" i="8" s="1"/>
  <c r="I718" i="8"/>
  <c r="J718" i="8" s="1"/>
  <c r="K718" i="8" s="1"/>
  <c r="F718" i="8"/>
  <c r="G718" i="8" s="1"/>
  <c r="I778" i="8"/>
  <c r="J778" i="8" s="1"/>
  <c r="K778" i="8" s="1"/>
  <c r="F778" i="8"/>
  <c r="G778" i="8" s="1"/>
  <c r="I790" i="8"/>
  <c r="J790" i="8" s="1"/>
  <c r="K790" i="8" s="1"/>
  <c r="F790" i="8"/>
  <c r="G790" i="8" s="1"/>
  <c r="I850" i="8"/>
  <c r="J850" i="8"/>
  <c r="F850" i="8"/>
  <c r="G850" i="8" s="1"/>
  <c r="I862" i="8"/>
  <c r="J862" i="8" s="1"/>
  <c r="K862" i="8" s="1"/>
  <c r="F862" i="8"/>
  <c r="G862" i="8" s="1"/>
  <c r="K868" i="8"/>
  <c r="K867" i="8"/>
  <c r="K866" i="8"/>
  <c r="K865" i="8"/>
  <c r="K864" i="8"/>
  <c r="K863" i="8"/>
  <c r="K861" i="8"/>
  <c r="K860" i="8"/>
  <c r="K856" i="8"/>
  <c r="K855" i="8"/>
  <c r="K854" i="8"/>
  <c r="K853" i="8"/>
  <c r="K852" i="8"/>
  <c r="K851" i="8"/>
  <c r="K850" i="8"/>
  <c r="K849" i="8"/>
  <c r="K848" i="8"/>
  <c r="K844" i="8"/>
  <c r="K843" i="8"/>
  <c r="K842" i="8"/>
  <c r="K841" i="8"/>
  <c r="K840" i="8"/>
  <c r="K839" i="8"/>
  <c r="K838" i="8"/>
  <c r="K834" i="8"/>
  <c r="K833" i="8"/>
  <c r="K832" i="8"/>
  <c r="K831" i="8"/>
  <c r="K830" i="8"/>
  <c r="K829" i="8"/>
  <c r="K828" i="8"/>
  <c r="K824" i="8"/>
  <c r="K823" i="8"/>
  <c r="K822" i="8"/>
  <c r="K821" i="8"/>
  <c r="K820" i="8"/>
  <c r="K819" i="8"/>
  <c r="K818" i="8"/>
  <c r="K817" i="8"/>
  <c r="K816" i="8"/>
  <c r="K815" i="8"/>
  <c r="K814" i="8"/>
  <c r="K810" i="8"/>
  <c r="K809" i="8"/>
  <c r="K808" i="8"/>
  <c r="K807" i="8"/>
  <c r="K806" i="8"/>
  <c r="K805" i="8"/>
  <c r="K804" i="8"/>
  <c r="K803" i="8"/>
  <c r="K802" i="8"/>
  <c r="K801" i="8"/>
  <c r="K800" i="8"/>
  <c r="K796" i="8"/>
  <c r="K795" i="8"/>
  <c r="K794" i="8"/>
  <c r="K793" i="8"/>
  <c r="K792" i="8"/>
  <c r="K791" i="8"/>
  <c r="K789" i="8"/>
  <c r="K788" i="8"/>
  <c r="K784" i="8"/>
  <c r="K783" i="8"/>
  <c r="K782" i="8"/>
  <c r="K781" i="8"/>
  <c r="K780" i="8"/>
  <c r="K779" i="8"/>
  <c r="K777" i="8"/>
  <c r="K776" i="8"/>
  <c r="K772" i="8"/>
  <c r="K771" i="8"/>
  <c r="K770" i="8"/>
  <c r="K769" i="8"/>
  <c r="K768" i="8"/>
  <c r="K767" i="8"/>
  <c r="K766" i="8"/>
  <c r="K762" i="8"/>
  <c r="K761" i="8"/>
  <c r="K760" i="8"/>
  <c r="K759" i="8"/>
  <c r="K758" i="8"/>
  <c r="K757" i="8"/>
  <c r="K756" i="8"/>
  <c r="K752" i="8"/>
  <c r="K751" i="8"/>
  <c r="K750" i="8"/>
  <c r="K749" i="8"/>
  <c r="K748" i="8"/>
  <c r="K747" i="8"/>
  <c r="K746" i="8"/>
  <c r="K745" i="8"/>
  <c r="K744" i="8"/>
  <c r="K743" i="8"/>
  <c r="K742" i="8"/>
  <c r="K738" i="8"/>
  <c r="K737" i="8"/>
  <c r="K736" i="8"/>
  <c r="K735" i="8"/>
  <c r="K734" i="8"/>
  <c r="K733" i="8"/>
  <c r="K732" i="8"/>
  <c r="K731" i="8"/>
  <c r="K730" i="8"/>
  <c r="K729" i="8"/>
  <c r="K728" i="8"/>
  <c r="K724" i="8"/>
  <c r="K723" i="8"/>
  <c r="K722" i="8"/>
  <c r="K721" i="8"/>
  <c r="K720" i="8"/>
  <c r="K719" i="8"/>
  <c r="K717" i="8"/>
  <c r="K716" i="8"/>
  <c r="K712" i="8"/>
  <c r="K711" i="8"/>
  <c r="K710" i="8"/>
  <c r="K709" i="8"/>
  <c r="K708" i="8"/>
  <c r="K707" i="8"/>
  <c r="K705" i="8"/>
  <c r="K704" i="8"/>
  <c r="K700" i="8"/>
  <c r="K699" i="8"/>
  <c r="K698" i="8"/>
  <c r="K697" i="8"/>
  <c r="K696" i="8"/>
  <c r="K695" i="8"/>
  <c r="K694" i="8"/>
  <c r="K690" i="8"/>
  <c r="K689" i="8"/>
  <c r="K688" i="8"/>
  <c r="K687" i="8"/>
  <c r="K686" i="8"/>
  <c r="K685" i="8"/>
  <c r="K684" i="8"/>
  <c r="K680" i="8"/>
  <c r="K679" i="8"/>
  <c r="K678" i="8"/>
  <c r="K677" i="8"/>
  <c r="K676" i="8"/>
  <c r="K675" i="8"/>
  <c r="K674" i="8"/>
  <c r="K673" i="8"/>
  <c r="K672" i="8"/>
  <c r="K671" i="8"/>
  <c r="K670" i="8"/>
  <c r="K666" i="8"/>
  <c r="K665" i="8"/>
  <c r="K664" i="8"/>
  <c r="K663" i="8"/>
  <c r="K662" i="8"/>
  <c r="K661" i="8"/>
  <c r="K660" i="8"/>
  <c r="K659" i="8"/>
  <c r="K658" i="8"/>
  <c r="K657" i="8"/>
  <c r="K656" i="8"/>
  <c r="K652" i="8"/>
  <c r="K651" i="8"/>
  <c r="K650" i="8"/>
  <c r="K649" i="8"/>
  <c r="K648" i="8"/>
  <c r="K647" i="8"/>
  <c r="K645" i="8"/>
  <c r="K644" i="8"/>
  <c r="K640" i="8"/>
  <c r="K639" i="8"/>
  <c r="K638" i="8"/>
  <c r="K637" i="8"/>
  <c r="K636" i="8"/>
  <c r="K635" i="8"/>
  <c r="K633" i="8"/>
  <c r="K632" i="8"/>
  <c r="K628" i="8"/>
  <c r="K627" i="8"/>
  <c r="K626" i="8"/>
  <c r="K625" i="8"/>
  <c r="K624" i="8"/>
  <c r="K623" i="8"/>
  <c r="K622" i="8"/>
  <c r="K618" i="8"/>
  <c r="K617" i="8"/>
  <c r="K616" i="8"/>
  <c r="K615" i="8"/>
  <c r="K614" i="8"/>
  <c r="K613" i="8"/>
  <c r="K612" i="8"/>
  <c r="K608" i="8"/>
  <c r="K607" i="8"/>
  <c r="K606" i="8"/>
  <c r="K605" i="8"/>
  <c r="K604" i="8"/>
  <c r="K603" i="8"/>
  <c r="K602" i="8"/>
  <c r="K601" i="8"/>
  <c r="K600" i="8"/>
  <c r="K599" i="8"/>
  <c r="K598" i="8"/>
  <c r="K594" i="8"/>
  <c r="K593" i="8"/>
  <c r="K592" i="8"/>
  <c r="K591" i="8"/>
  <c r="K590" i="8"/>
  <c r="K589" i="8"/>
  <c r="K588" i="8"/>
  <c r="K587" i="8"/>
  <c r="K586" i="8"/>
  <c r="K585" i="8"/>
  <c r="K584" i="8"/>
  <c r="K580" i="8"/>
  <c r="K579" i="8"/>
  <c r="K578" i="8"/>
  <c r="K577" i="8"/>
  <c r="K576" i="8"/>
  <c r="K575" i="8"/>
  <c r="K573" i="8"/>
  <c r="K572" i="8"/>
  <c r="K568" i="8"/>
  <c r="K567" i="8"/>
  <c r="K566" i="8"/>
  <c r="K565" i="8"/>
  <c r="K564" i="8"/>
  <c r="K563" i="8"/>
  <c r="K561" i="8"/>
  <c r="K560" i="8"/>
  <c r="K556" i="8"/>
  <c r="K555" i="8"/>
  <c r="K554" i="8"/>
  <c r="K553" i="8"/>
  <c r="K552" i="8"/>
  <c r="K551" i="8"/>
  <c r="K550" i="8"/>
  <c r="K546" i="8"/>
  <c r="K545" i="8"/>
  <c r="K544" i="8"/>
  <c r="K543" i="8"/>
  <c r="K542" i="8"/>
  <c r="K541" i="8"/>
  <c r="K540" i="8"/>
  <c r="K536" i="8"/>
  <c r="K535" i="8"/>
  <c r="K534" i="8"/>
  <c r="K533" i="8"/>
  <c r="K532" i="8"/>
  <c r="K531" i="8"/>
  <c r="K530" i="8"/>
  <c r="K529" i="8"/>
  <c r="K528" i="8"/>
  <c r="K527" i="8"/>
  <c r="K526" i="8"/>
  <c r="K522" i="8"/>
  <c r="K521" i="8"/>
  <c r="K520" i="8"/>
  <c r="K519" i="8"/>
  <c r="K518" i="8"/>
  <c r="K517" i="8"/>
  <c r="K516" i="8"/>
  <c r="K515" i="8"/>
  <c r="K514" i="8"/>
  <c r="K513" i="8"/>
  <c r="K512" i="8"/>
  <c r="K508" i="8"/>
  <c r="K507" i="8"/>
  <c r="K506" i="8"/>
  <c r="K505" i="8"/>
  <c r="K504" i="8"/>
  <c r="K503" i="8"/>
  <c r="K501" i="8"/>
  <c r="K500" i="8"/>
  <c r="K496" i="8"/>
  <c r="K495" i="8"/>
  <c r="K494" i="8"/>
  <c r="K493" i="8"/>
  <c r="K492" i="8"/>
  <c r="K491" i="8"/>
  <c r="K489" i="8"/>
  <c r="K488" i="8"/>
  <c r="K484" i="8"/>
  <c r="K483" i="8"/>
  <c r="K482" i="8"/>
  <c r="K481" i="8"/>
  <c r="K480" i="8"/>
  <c r="K479" i="8"/>
  <c r="K478" i="8"/>
  <c r="K474" i="8"/>
  <c r="K473" i="8"/>
  <c r="K472" i="8"/>
  <c r="K471" i="8"/>
  <c r="K470" i="8"/>
  <c r="K469" i="8"/>
  <c r="K468" i="8"/>
  <c r="K464" i="8"/>
  <c r="K463" i="8"/>
  <c r="K462" i="8"/>
  <c r="K461" i="8"/>
  <c r="K460" i="8"/>
  <c r="K459" i="8"/>
  <c r="K458" i="8"/>
  <c r="K457" i="8"/>
  <c r="K456" i="8"/>
  <c r="K455" i="8"/>
  <c r="K454" i="8"/>
  <c r="K450" i="8"/>
  <c r="K449" i="8"/>
  <c r="K448" i="8"/>
  <c r="K447" i="8"/>
  <c r="K446" i="8"/>
  <c r="K445" i="8"/>
  <c r="K444" i="8"/>
  <c r="K443" i="8"/>
  <c r="K442" i="8"/>
  <c r="K441" i="8"/>
  <c r="K440" i="8"/>
  <c r="I430" i="8"/>
  <c r="J430" i="8" s="1"/>
  <c r="K430" i="8" s="1"/>
  <c r="F430" i="8"/>
  <c r="G430" i="8" s="1"/>
  <c r="K428" i="8"/>
  <c r="K436" i="8"/>
  <c r="K435" i="8"/>
  <c r="K434" i="8"/>
  <c r="K433" i="8"/>
  <c r="K432" i="8"/>
  <c r="K431" i="8"/>
  <c r="K429" i="8"/>
  <c r="I418" i="8"/>
  <c r="J418" i="8" s="1"/>
  <c r="K418" i="8" s="1"/>
  <c r="F418" i="8"/>
  <c r="G418" i="8" s="1"/>
  <c r="K424" i="8"/>
  <c r="K423" i="8"/>
  <c r="K422" i="8"/>
  <c r="K421" i="8"/>
  <c r="K420" i="8"/>
  <c r="K419" i="8"/>
  <c r="K417" i="8"/>
  <c r="K416" i="8"/>
  <c r="K412" i="8"/>
  <c r="K411" i="8"/>
  <c r="K410" i="8"/>
  <c r="K409" i="8"/>
  <c r="K408" i="8"/>
  <c r="K407" i="8"/>
  <c r="K406" i="8"/>
  <c r="K402" i="8"/>
  <c r="K401" i="8"/>
  <c r="K400" i="8"/>
  <c r="K399" i="8"/>
  <c r="K398" i="8"/>
  <c r="K397" i="8"/>
  <c r="K396" i="8"/>
  <c r="K392" i="8"/>
  <c r="K391" i="8"/>
  <c r="K390" i="8"/>
  <c r="K389" i="8"/>
  <c r="K388" i="8"/>
  <c r="K387" i="8"/>
  <c r="K386" i="8"/>
  <c r="K385" i="8"/>
  <c r="K384" i="8"/>
  <c r="K383" i="8"/>
  <c r="K382" i="8"/>
  <c r="K378" i="8"/>
  <c r="K377" i="8"/>
  <c r="K376" i="8"/>
  <c r="K375" i="8"/>
  <c r="K374" i="8"/>
  <c r="K373" i="8"/>
  <c r="K372" i="8"/>
  <c r="K371" i="8"/>
  <c r="K370" i="8"/>
  <c r="K369" i="8"/>
  <c r="K368" i="8"/>
  <c r="I358" i="8"/>
  <c r="J358" i="8" s="1"/>
  <c r="K358" i="8" s="1"/>
  <c r="F358" i="8"/>
  <c r="G358" i="8" s="1"/>
  <c r="I346" i="8"/>
  <c r="J346" i="8" s="1"/>
  <c r="K346" i="8" s="1"/>
  <c r="F346" i="8"/>
  <c r="G346" i="8" s="1"/>
  <c r="K364" i="8"/>
  <c r="K363" i="8"/>
  <c r="K362" i="8"/>
  <c r="K361" i="8"/>
  <c r="K360" i="8"/>
  <c r="K359" i="8"/>
  <c r="K357" i="8"/>
  <c r="K356" i="8"/>
  <c r="K344" i="8"/>
  <c r="K347" i="8"/>
  <c r="K352" i="8"/>
  <c r="K351" i="8"/>
  <c r="K350" i="8"/>
  <c r="K349" i="8"/>
  <c r="K348" i="8"/>
  <c r="K345" i="8"/>
  <c r="K335" i="8"/>
  <c r="K336" i="8"/>
  <c r="K337" i="8"/>
  <c r="K338" i="8"/>
  <c r="K339" i="8"/>
  <c r="K340" i="8"/>
  <c r="K334" i="8"/>
  <c r="K325" i="8"/>
  <c r="K326" i="8"/>
  <c r="K327" i="8"/>
  <c r="K328" i="8"/>
  <c r="K329" i="8"/>
  <c r="K330" i="8"/>
  <c r="K324" i="8"/>
  <c r="K311" i="8"/>
  <c r="K312" i="8"/>
  <c r="K313" i="8"/>
  <c r="K314" i="8"/>
  <c r="K315" i="8"/>
  <c r="K316" i="8"/>
  <c r="K317" i="8"/>
  <c r="K318" i="8"/>
  <c r="K319" i="8"/>
  <c r="K320" i="8"/>
  <c r="K310" i="8"/>
  <c r="K297" i="8"/>
  <c r="K298" i="8"/>
  <c r="K299" i="8"/>
  <c r="K300" i="8"/>
  <c r="K301" i="8"/>
  <c r="K302" i="8"/>
  <c r="K303" i="8"/>
  <c r="K304" i="8"/>
  <c r="K305" i="8"/>
  <c r="K306" i="8"/>
  <c r="K296" i="8"/>
  <c r="I286" i="8"/>
  <c r="J286" i="8" s="1"/>
  <c r="K286" i="8" s="1"/>
  <c r="F286" i="8"/>
  <c r="G286" i="8" s="1"/>
  <c r="K285" i="8"/>
  <c r="K287" i="8"/>
  <c r="K288" i="8"/>
  <c r="K289" i="8"/>
  <c r="K290" i="8"/>
  <c r="K291" i="8"/>
  <c r="K292" i="8"/>
  <c r="K284" i="8"/>
  <c r="I274" i="8"/>
  <c r="J274" i="8" s="1"/>
  <c r="K274" i="8" s="1"/>
  <c r="F274" i="8"/>
  <c r="G274" i="8" s="1"/>
  <c r="K273" i="8"/>
  <c r="K275" i="8"/>
  <c r="K276" i="8"/>
  <c r="K277" i="8"/>
  <c r="K278" i="8"/>
  <c r="K279" i="8"/>
  <c r="K280" i="8"/>
  <c r="K272" i="8"/>
  <c r="K263" i="8"/>
  <c r="K264" i="8"/>
  <c r="K265" i="8"/>
  <c r="K266" i="8"/>
  <c r="K267" i="8"/>
  <c r="K268" i="8"/>
  <c r="K262" i="8"/>
  <c r="K253" i="8"/>
  <c r="K254" i="8"/>
  <c r="K255" i="8"/>
  <c r="K256" i="8"/>
  <c r="K257" i="8"/>
  <c r="K258" i="8"/>
  <c r="K252" i="8"/>
  <c r="K239" i="8"/>
  <c r="K240" i="8"/>
  <c r="K241" i="8"/>
  <c r="K242" i="8"/>
  <c r="K243" i="8"/>
  <c r="K244" i="8"/>
  <c r="K245" i="8"/>
  <c r="K246" i="8"/>
  <c r="K247" i="8"/>
  <c r="K248" i="8"/>
  <c r="K238" i="8"/>
  <c r="K225" i="8"/>
  <c r="K226" i="8"/>
  <c r="K227" i="8"/>
  <c r="K228" i="8"/>
  <c r="K229" i="8"/>
  <c r="K230" i="8"/>
  <c r="K231" i="8"/>
  <c r="K232" i="8"/>
  <c r="K233" i="8"/>
  <c r="K234" i="8"/>
  <c r="K224" i="8"/>
  <c r="I214" i="8"/>
  <c r="J214" i="8" s="1"/>
  <c r="K214" i="8" s="1"/>
  <c r="F214" i="8"/>
  <c r="G214" i="8" s="1"/>
  <c r="K213" i="8"/>
  <c r="K215" i="8"/>
  <c r="K216" i="8"/>
  <c r="K217" i="8"/>
  <c r="K218" i="8"/>
  <c r="K219" i="8"/>
  <c r="K220" i="8"/>
  <c r="K212" i="8"/>
  <c r="I202" i="8"/>
  <c r="J202" i="8" s="1"/>
  <c r="K202" i="8" s="1"/>
  <c r="F202" i="8"/>
  <c r="G202" i="8" s="1"/>
  <c r="K201" i="8"/>
  <c r="K203" i="8"/>
  <c r="K204" i="8"/>
  <c r="K205" i="8"/>
  <c r="K206" i="8"/>
  <c r="K207" i="8"/>
  <c r="K208" i="8"/>
  <c r="K200" i="8"/>
  <c r="K191" i="8"/>
  <c r="K192" i="8"/>
  <c r="K193" i="8"/>
  <c r="K194" i="8"/>
  <c r="K195" i="8"/>
  <c r="K196" i="8"/>
  <c r="K190" i="8"/>
  <c r="K181" i="8"/>
  <c r="K182" i="8"/>
  <c r="K183" i="8"/>
  <c r="K184" i="8"/>
  <c r="K185" i="8"/>
  <c r="K186" i="8"/>
  <c r="K180" i="8"/>
  <c r="K167" i="8"/>
  <c r="K168" i="8"/>
  <c r="K169" i="8"/>
  <c r="K170" i="8"/>
  <c r="K171" i="8"/>
  <c r="K172" i="8"/>
  <c r="K173" i="8"/>
  <c r="K174" i="8"/>
  <c r="K175" i="8"/>
  <c r="K176" i="8"/>
  <c r="K166" i="8"/>
  <c r="K153" i="8"/>
  <c r="K154" i="8"/>
  <c r="K155" i="8"/>
  <c r="K156" i="8"/>
  <c r="K157" i="8"/>
  <c r="K158" i="8"/>
  <c r="K159" i="8"/>
  <c r="K160" i="8"/>
  <c r="K161" i="8"/>
  <c r="K162" i="8"/>
  <c r="K152" i="8"/>
  <c r="K143" i="8"/>
  <c r="K144" i="8"/>
  <c r="K145" i="8"/>
  <c r="K146" i="8"/>
  <c r="K147" i="8"/>
  <c r="K148" i="8"/>
  <c r="K142" i="8"/>
  <c r="K133" i="8"/>
  <c r="K134" i="8"/>
  <c r="K135" i="8"/>
  <c r="K136" i="8"/>
  <c r="K137" i="8"/>
  <c r="K138" i="8"/>
  <c r="K132" i="8"/>
  <c r="K119" i="8"/>
  <c r="K120" i="8"/>
  <c r="K121" i="8"/>
  <c r="K122" i="8"/>
  <c r="K123" i="8"/>
  <c r="K124" i="8"/>
  <c r="K125" i="8"/>
  <c r="K126" i="8"/>
  <c r="K127" i="8"/>
  <c r="K128" i="8"/>
  <c r="K118" i="8"/>
  <c r="K105" i="8"/>
  <c r="K106" i="8"/>
  <c r="K107" i="8"/>
  <c r="K108" i="8"/>
  <c r="K109" i="8"/>
  <c r="K110" i="8"/>
  <c r="K111" i="8"/>
  <c r="K112" i="8"/>
  <c r="K113" i="8"/>
  <c r="K114" i="8"/>
  <c r="K104" i="8"/>
  <c r="K91" i="8"/>
  <c r="K92" i="8"/>
  <c r="K93" i="8"/>
  <c r="K94" i="8"/>
  <c r="K95" i="8"/>
  <c r="K96" i="8"/>
  <c r="K97" i="8"/>
  <c r="K98" i="8"/>
  <c r="K99" i="8"/>
  <c r="K100" i="8"/>
  <c r="K90" i="8"/>
  <c r="H202" i="8"/>
  <c r="H214" i="8"/>
  <c r="H274" i="8"/>
  <c r="E862" i="8"/>
  <c r="E863" i="8"/>
  <c r="E866" i="8"/>
  <c r="E867" i="8"/>
  <c r="E859" i="8"/>
  <c r="E868" i="8" s="1"/>
  <c r="E847" i="8"/>
  <c r="E853" i="8" s="1"/>
  <c r="E837" i="8"/>
  <c r="E841" i="8" s="1"/>
  <c r="E827" i="8"/>
  <c r="E831" i="8" s="1"/>
  <c r="E822" i="8"/>
  <c r="E813" i="8"/>
  <c r="E821" i="8" s="1"/>
  <c r="E799" i="8"/>
  <c r="E807" i="8" s="1"/>
  <c r="H868" i="8"/>
  <c r="I868" i="8" s="1"/>
  <c r="H867" i="8"/>
  <c r="I867" i="8" s="1"/>
  <c r="H866" i="8"/>
  <c r="I866" i="8" s="1"/>
  <c r="I865" i="8"/>
  <c r="H865" i="8"/>
  <c r="H864" i="8"/>
  <c r="I864" i="8" s="1"/>
  <c r="H863" i="8"/>
  <c r="I863" i="8" s="1"/>
  <c r="H862" i="8"/>
  <c r="H861" i="8"/>
  <c r="I861" i="8" s="1"/>
  <c r="H860" i="8"/>
  <c r="I860" i="8" s="1"/>
  <c r="H856" i="8"/>
  <c r="I856" i="8" s="1"/>
  <c r="H855" i="8"/>
  <c r="I855" i="8" s="1"/>
  <c r="I854" i="8"/>
  <c r="H854" i="8"/>
  <c r="H853" i="8"/>
  <c r="I853" i="8" s="1"/>
  <c r="H852" i="8"/>
  <c r="I852" i="8" s="1"/>
  <c r="H851" i="8"/>
  <c r="I851" i="8" s="1"/>
  <c r="H850" i="8"/>
  <c r="H849" i="8"/>
  <c r="I849" i="8" s="1"/>
  <c r="I848" i="8"/>
  <c r="H848" i="8"/>
  <c r="F801" i="8"/>
  <c r="E791" i="8"/>
  <c r="E794" i="8"/>
  <c r="E795" i="8"/>
  <c r="E787" i="8"/>
  <c r="E777" i="8"/>
  <c r="E780" i="8"/>
  <c r="E781" i="8"/>
  <c r="E784" i="8"/>
  <c r="E776" i="8"/>
  <c r="E775" i="8"/>
  <c r="E778" i="8" s="1"/>
  <c r="E767" i="8"/>
  <c r="E768" i="8"/>
  <c r="E771" i="8"/>
  <c r="E772" i="8"/>
  <c r="E765" i="8"/>
  <c r="E769" i="8" s="1"/>
  <c r="E758" i="8"/>
  <c r="E759" i="8"/>
  <c r="E762" i="8"/>
  <c r="E756" i="8"/>
  <c r="E755" i="8"/>
  <c r="E760" i="8" s="1"/>
  <c r="E744" i="8"/>
  <c r="E745" i="8"/>
  <c r="E748" i="8"/>
  <c r="E749" i="8"/>
  <c r="E752" i="8"/>
  <c r="E742" i="8"/>
  <c r="E741" i="8"/>
  <c r="E746" i="8" s="1"/>
  <c r="E729" i="8"/>
  <c r="E730" i="8"/>
  <c r="E733" i="8"/>
  <c r="E734" i="8"/>
  <c r="E737" i="8"/>
  <c r="E738" i="8"/>
  <c r="E727" i="8"/>
  <c r="E731" i="8" s="1"/>
  <c r="E715" i="8"/>
  <c r="E722" i="8" s="1"/>
  <c r="E703" i="8"/>
  <c r="E706" i="8" s="1"/>
  <c r="E693" i="8"/>
  <c r="E698" i="8" s="1"/>
  <c r="E683" i="8"/>
  <c r="E688" i="8" s="1"/>
  <c r="E669" i="8"/>
  <c r="E674" i="8" s="1"/>
  <c r="E655" i="8"/>
  <c r="E660" i="8" s="1"/>
  <c r="E643" i="8"/>
  <c r="E648" i="8" s="1"/>
  <c r="E631" i="8"/>
  <c r="E634" i="8" s="1"/>
  <c r="E621" i="8"/>
  <c r="E626" i="8" s="1"/>
  <c r="E611" i="8"/>
  <c r="E616" i="8" s="1"/>
  <c r="E597" i="8"/>
  <c r="E602" i="8" s="1"/>
  <c r="E583" i="8"/>
  <c r="E588" i="8" s="1"/>
  <c r="E571" i="8"/>
  <c r="E575" i="8" s="1"/>
  <c r="E559" i="8"/>
  <c r="E562" i="8" s="1"/>
  <c r="E549" i="8"/>
  <c r="E554" i="8" s="1"/>
  <c r="E539" i="8"/>
  <c r="E544" i="8" s="1"/>
  <c r="E525" i="8"/>
  <c r="E530" i="8" s="1"/>
  <c r="E511" i="8"/>
  <c r="E516" i="8" s="1"/>
  <c r="E504" i="8"/>
  <c r="E508" i="8"/>
  <c r="E499" i="8"/>
  <c r="E506" i="8" s="1"/>
  <c r="E487" i="8"/>
  <c r="E492" i="8" s="1"/>
  <c r="E477" i="8"/>
  <c r="E480" i="8" s="1"/>
  <c r="E471" i="8"/>
  <c r="E473" i="8"/>
  <c r="E468" i="8"/>
  <c r="E467" i="8"/>
  <c r="E469" i="8" s="1"/>
  <c r="E455" i="8"/>
  <c r="E457" i="8"/>
  <c r="E459" i="8"/>
  <c r="E461" i="8"/>
  <c r="E463" i="8"/>
  <c r="E454" i="8"/>
  <c r="E453" i="8"/>
  <c r="E458" i="8" s="1"/>
  <c r="E441" i="8"/>
  <c r="E443" i="8"/>
  <c r="E445" i="8"/>
  <c r="E447" i="8"/>
  <c r="E449" i="8"/>
  <c r="E440" i="8"/>
  <c r="E439" i="8"/>
  <c r="E444" i="8" s="1"/>
  <c r="E429" i="8"/>
  <c r="E431" i="8"/>
  <c r="E433" i="8"/>
  <c r="E435" i="8"/>
  <c r="E428" i="8"/>
  <c r="E427" i="8"/>
  <c r="E432" i="8" s="1"/>
  <c r="E417" i="8"/>
  <c r="E419" i="8"/>
  <c r="E421" i="8"/>
  <c r="E423" i="8"/>
  <c r="E416" i="8"/>
  <c r="E415" i="8"/>
  <c r="E418" i="8" s="1"/>
  <c r="E406" i="8"/>
  <c r="E408" i="8"/>
  <c r="E410" i="8"/>
  <c r="E412" i="8"/>
  <c r="E405" i="8"/>
  <c r="E409" i="8" s="1"/>
  <c r="E397" i="8"/>
  <c r="E399" i="8"/>
  <c r="E401" i="8"/>
  <c r="E396" i="8"/>
  <c r="E395" i="8"/>
  <c r="E400" i="8" s="1"/>
  <c r="E383" i="8"/>
  <c r="E385" i="8"/>
  <c r="E387" i="8"/>
  <c r="E389" i="8"/>
  <c r="E391" i="8"/>
  <c r="E382" i="8"/>
  <c r="E381" i="8"/>
  <c r="E386" i="8" s="1"/>
  <c r="E369" i="8"/>
  <c r="E371" i="8"/>
  <c r="E373" i="8"/>
  <c r="E375" i="8"/>
  <c r="E377" i="8"/>
  <c r="E368" i="8"/>
  <c r="E367" i="8"/>
  <c r="E372" i="8" s="1"/>
  <c r="E357" i="8"/>
  <c r="E359" i="8"/>
  <c r="E361" i="8"/>
  <c r="E363" i="8"/>
  <c r="E356" i="8"/>
  <c r="E355" i="8"/>
  <c r="E360" i="8" s="1"/>
  <c r="E343" i="8"/>
  <c r="E348" i="8" s="1"/>
  <c r="E333" i="8"/>
  <c r="E338" i="8" s="1"/>
  <c r="E323" i="8"/>
  <c r="E328" i="8" s="1"/>
  <c r="E309" i="8"/>
  <c r="E314" i="8" s="1"/>
  <c r="E295" i="8"/>
  <c r="E300" i="8" s="1"/>
  <c r="H796" i="8"/>
  <c r="I796" i="8" s="1"/>
  <c r="H795" i="8"/>
  <c r="I795" i="8" s="1"/>
  <c r="H794" i="8"/>
  <c r="I794" i="8" s="1"/>
  <c r="H793" i="8"/>
  <c r="I793" i="8" s="1"/>
  <c r="H792" i="8"/>
  <c r="I792" i="8" s="1"/>
  <c r="H791" i="8"/>
  <c r="I791" i="8" s="1"/>
  <c r="H790" i="8"/>
  <c r="H789" i="8"/>
  <c r="I789" i="8" s="1"/>
  <c r="H788" i="8"/>
  <c r="I788" i="8" s="1"/>
  <c r="H784" i="8"/>
  <c r="I784" i="8" s="1"/>
  <c r="H783" i="8"/>
  <c r="I783" i="8" s="1"/>
  <c r="H782" i="8"/>
  <c r="I782" i="8" s="1"/>
  <c r="H781" i="8"/>
  <c r="I781" i="8" s="1"/>
  <c r="H780" i="8"/>
  <c r="I780" i="8" s="1"/>
  <c r="H779" i="8"/>
  <c r="I779" i="8" s="1"/>
  <c r="H778" i="8"/>
  <c r="H777" i="8"/>
  <c r="I777" i="8" s="1"/>
  <c r="H776" i="8"/>
  <c r="I776" i="8" s="1"/>
  <c r="F729" i="8"/>
  <c r="F730" i="8" s="1"/>
  <c r="F731" i="8" s="1"/>
  <c r="G731" i="8" s="1"/>
  <c r="H724" i="8"/>
  <c r="I724" i="8" s="1"/>
  <c r="H723" i="8"/>
  <c r="I723" i="8" s="1"/>
  <c r="H722" i="8"/>
  <c r="I722" i="8" s="1"/>
  <c r="H721" i="8"/>
  <c r="I721" i="8" s="1"/>
  <c r="H720" i="8"/>
  <c r="I720" i="8" s="1"/>
  <c r="H719" i="8"/>
  <c r="I719" i="8" s="1"/>
  <c r="H718" i="8"/>
  <c r="I717" i="8"/>
  <c r="H717" i="8"/>
  <c r="H716" i="8"/>
  <c r="I716" i="8" s="1"/>
  <c r="H712" i="8"/>
  <c r="I712" i="8" s="1"/>
  <c r="H711" i="8"/>
  <c r="I711" i="8" s="1"/>
  <c r="H710" i="8"/>
  <c r="I710" i="8" s="1"/>
  <c r="H709" i="8"/>
  <c r="I709" i="8" s="1"/>
  <c r="H708" i="8"/>
  <c r="I708" i="8" s="1"/>
  <c r="H707" i="8"/>
  <c r="I707" i="8" s="1"/>
  <c r="H706" i="8"/>
  <c r="H705" i="8"/>
  <c r="I705" i="8" s="1"/>
  <c r="H704" i="8"/>
  <c r="I704" i="8" s="1"/>
  <c r="F657" i="8"/>
  <c r="F658" i="8" s="1"/>
  <c r="F659" i="8" s="1"/>
  <c r="F660" i="8" s="1"/>
  <c r="F661" i="8" s="1"/>
  <c r="H652" i="8"/>
  <c r="I652" i="8" s="1"/>
  <c r="H651" i="8"/>
  <c r="I651" i="8" s="1"/>
  <c r="H650" i="8"/>
  <c r="I650" i="8" s="1"/>
  <c r="H649" i="8"/>
  <c r="I649" i="8" s="1"/>
  <c r="H648" i="8"/>
  <c r="I648" i="8" s="1"/>
  <c r="H647" i="8"/>
  <c r="I647" i="8" s="1"/>
  <c r="H646" i="8"/>
  <c r="I645" i="8"/>
  <c r="H645" i="8"/>
  <c r="H644" i="8"/>
  <c r="I644" i="8" s="1"/>
  <c r="H640" i="8"/>
  <c r="I640" i="8" s="1"/>
  <c r="H639" i="8"/>
  <c r="I639" i="8" s="1"/>
  <c r="H638" i="8"/>
  <c r="I638" i="8" s="1"/>
  <c r="H637" i="8"/>
  <c r="I637" i="8" s="1"/>
  <c r="H636" i="8"/>
  <c r="I636" i="8" s="1"/>
  <c r="H635" i="8"/>
  <c r="I635" i="8" s="1"/>
  <c r="H634" i="8"/>
  <c r="H633" i="8"/>
  <c r="I633" i="8" s="1"/>
  <c r="H632" i="8"/>
  <c r="I632" i="8" s="1"/>
  <c r="F585" i="8"/>
  <c r="F586" i="8" s="1"/>
  <c r="F587" i="8" s="1"/>
  <c r="H580" i="8"/>
  <c r="I580" i="8" s="1"/>
  <c r="H579" i="8"/>
  <c r="I579" i="8" s="1"/>
  <c r="H578" i="8"/>
  <c r="I578" i="8" s="1"/>
  <c r="H577" i="8"/>
  <c r="I577" i="8" s="1"/>
  <c r="H576" i="8"/>
  <c r="I576" i="8" s="1"/>
  <c r="H575" i="8"/>
  <c r="I575" i="8" s="1"/>
  <c r="H574" i="8"/>
  <c r="H573" i="8"/>
  <c r="I573" i="8" s="1"/>
  <c r="H572" i="8"/>
  <c r="I572" i="8" s="1"/>
  <c r="H568" i="8"/>
  <c r="I568" i="8" s="1"/>
  <c r="H567" i="8"/>
  <c r="I567" i="8" s="1"/>
  <c r="H566" i="8"/>
  <c r="I566" i="8" s="1"/>
  <c r="H565" i="8"/>
  <c r="I565" i="8" s="1"/>
  <c r="H564" i="8"/>
  <c r="I564" i="8" s="1"/>
  <c r="H563" i="8"/>
  <c r="I563" i="8" s="1"/>
  <c r="H562" i="8"/>
  <c r="H561" i="8"/>
  <c r="I561" i="8" s="1"/>
  <c r="H560" i="8"/>
  <c r="I560" i="8" s="1"/>
  <c r="F513" i="8"/>
  <c r="F514" i="8" s="1"/>
  <c r="F515" i="8" s="1"/>
  <c r="H508" i="8"/>
  <c r="I508" i="8" s="1"/>
  <c r="H507" i="8"/>
  <c r="I507" i="8" s="1"/>
  <c r="H506" i="8"/>
  <c r="I506" i="8" s="1"/>
  <c r="H505" i="8"/>
  <c r="I505" i="8" s="1"/>
  <c r="H504" i="8"/>
  <c r="I504" i="8" s="1"/>
  <c r="H503" i="8"/>
  <c r="I503" i="8" s="1"/>
  <c r="H502" i="8"/>
  <c r="I501" i="8"/>
  <c r="H501" i="8"/>
  <c r="H500" i="8"/>
  <c r="I500" i="8" s="1"/>
  <c r="H496" i="8"/>
  <c r="I496" i="8" s="1"/>
  <c r="H495" i="8"/>
  <c r="I495" i="8" s="1"/>
  <c r="H494" i="8"/>
  <c r="I494" i="8" s="1"/>
  <c r="H493" i="8"/>
  <c r="I493" i="8" s="1"/>
  <c r="H492" i="8"/>
  <c r="I492" i="8" s="1"/>
  <c r="H491" i="8"/>
  <c r="I491" i="8" s="1"/>
  <c r="H490" i="8"/>
  <c r="H489" i="8"/>
  <c r="I489" i="8" s="1"/>
  <c r="H488" i="8"/>
  <c r="I488" i="8" s="1"/>
  <c r="F441" i="8"/>
  <c r="F442" i="8" s="1"/>
  <c r="F443" i="8" s="1"/>
  <c r="G440" i="8"/>
  <c r="H436" i="8"/>
  <c r="I436" i="8" s="1"/>
  <c r="H435" i="8"/>
  <c r="I435" i="8" s="1"/>
  <c r="H434" i="8"/>
  <c r="I434" i="8" s="1"/>
  <c r="H433" i="8"/>
  <c r="I433" i="8" s="1"/>
  <c r="H432" i="8"/>
  <c r="I432" i="8" s="1"/>
  <c r="H431" i="8"/>
  <c r="I431" i="8" s="1"/>
  <c r="H430" i="8"/>
  <c r="H429" i="8"/>
  <c r="I429" i="8" s="1"/>
  <c r="H428" i="8"/>
  <c r="I428" i="8" s="1"/>
  <c r="H424" i="8"/>
  <c r="I424" i="8" s="1"/>
  <c r="H423" i="8"/>
  <c r="I423" i="8" s="1"/>
  <c r="I422" i="8"/>
  <c r="H422" i="8"/>
  <c r="H421" i="8"/>
  <c r="I421" i="8" s="1"/>
  <c r="H420" i="8"/>
  <c r="I420" i="8" s="1"/>
  <c r="H419" i="8"/>
  <c r="I419" i="8" s="1"/>
  <c r="H418" i="8"/>
  <c r="H417" i="8"/>
  <c r="I417" i="8" s="1"/>
  <c r="H416" i="8"/>
  <c r="I416" i="8" s="1"/>
  <c r="F369" i="8"/>
  <c r="F370" i="8" s="1"/>
  <c r="F371" i="8" s="1"/>
  <c r="G368" i="8"/>
  <c r="H364" i="8"/>
  <c r="I364" i="8" s="1"/>
  <c r="H363" i="8"/>
  <c r="I363" i="8" s="1"/>
  <c r="H362" i="8"/>
  <c r="I362" i="8" s="1"/>
  <c r="I361" i="8"/>
  <c r="H361" i="8"/>
  <c r="H360" i="8"/>
  <c r="I360" i="8" s="1"/>
  <c r="H359" i="8"/>
  <c r="I359" i="8" s="1"/>
  <c r="H358" i="8"/>
  <c r="H357" i="8"/>
  <c r="I357" i="8" s="1"/>
  <c r="H356" i="8"/>
  <c r="I356" i="8" s="1"/>
  <c r="H352" i="8"/>
  <c r="I352" i="8" s="1"/>
  <c r="H351" i="8"/>
  <c r="I351" i="8" s="1"/>
  <c r="H350" i="8"/>
  <c r="I350" i="8" s="1"/>
  <c r="H349" i="8"/>
  <c r="I349" i="8" s="1"/>
  <c r="H348" i="8"/>
  <c r="I348" i="8" s="1"/>
  <c r="H347" i="8"/>
  <c r="I347" i="8" s="1"/>
  <c r="H346" i="8"/>
  <c r="H345" i="8"/>
  <c r="I345" i="8" s="1"/>
  <c r="H344" i="8"/>
  <c r="I344" i="8" s="1"/>
  <c r="F297" i="8"/>
  <c r="E283" i="8"/>
  <c r="E288" i="8" s="1"/>
  <c r="E271" i="8"/>
  <c r="E274" i="8" s="1"/>
  <c r="E261" i="8"/>
  <c r="E262" i="8" s="1"/>
  <c r="E263" i="8" s="1"/>
  <c r="E264" i="8" s="1"/>
  <c r="E265" i="8" s="1"/>
  <c r="E266" i="8" s="1"/>
  <c r="E267" i="8" s="1"/>
  <c r="E268" i="8" s="1"/>
  <c r="E251" i="8"/>
  <c r="E253" i="8" s="1"/>
  <c r="E237" i="8"/>
  <c r="E239" i="8" s="1"/>
  <c r="E223" i="8"/>
  <c r="E225" i="8" s="1"/>
  <c r="H292" i="8"/>
  <c r="I292" i="8" s="1"/>
  <c r="H291" i="8"/>
  <c r="I291" i="8" s="1"/>
  <c r="H290" i="8"/>
  <c r="I290" i="8" s="1"/>
  <c r="H289" i="8"/>
  <c r="I289" i="8" s="1"/>
  <c r="H288" i="8"/>
  <c r="I288" i="8" s="1"/>
  <c r="H287" i="8"/>
  <c r="I287" i="8" s="1"/>
  <c r="H286" i="8"/>
  <c r="H285" i="8"/>
  <c r="I285" i="8" s="1"/>
  <c r="H284" i="8"/>
  <c r="I284" i="8" s="1"/>
  <c r="I283" i="8" s="1"/>
  <c r="H280" i="8"/>
  <c r="I280" i="8" s="1"/>
  <c r="H279" i="8"/>
  <c r="I279" i="8" s="1"/>
  <c r="H278" i="8"/>
  <c r="I278" i="8" s="1"/>
  <c r="H277" i="8"/>
  <c r="I277" i="8" s="1"/>
  <c r="H276" i="8"/>
  <c r="I276" i="8" s="1"/>
  <c r="H275" i="8"/>
  <c r="I275" i="8" s="1"/>
  <c r="H273" i="8"/>
  <c r="I273" i="8" s="1"/>
  <c r="H272" i="8"/>
  <c r="I272" i="8" s="1"/>
  <c r="F225" i="8"/>
  <c r="F226" i="8" s="1"/>
  <c r="E232" i="8" l="1"/>
  <c r="E228" i="8"/>
  <c r="E246" i="8"/>
  <c r="E242" i="8"/>
  <c r="E256" i="8"/>
  <c r="E272" i="8"/>
  <c r="E277" i="8"/>
  <c r="E273" i="8"/>
  <c r="E291" i="8"/>
  <c r="E287" i="8"/>
  <c r="I271" i="8"/>
  <c r="E224" i="8"/>
  <c r="G224" i="8" s="1"/>
  <c r="E231" i="8"/>
  <c r="E227" i="8"/>
  <c r="E238" i="8"/>
  <c r="E245" i="8"/>
  <c r="E241" i="8"/>
  <c r="E252" i="8"/>
  <c r="E255" i="8"/>
  <c r="E280" i="8"/>
  <c r="E276" i="8"/>
  <c r="E290" i="8"/>
  <c r="E286" i="8"/>
  <c r="I427" i="8"/>
  <c r="E234" i="8"/>
  <c r="E230" i="8"/>
  <c r="E226" i="8"/>
  <c r="E248" i="8"/>
  <c r="E244" i="8"/>
  <c r="E240" i="8"/>
  <c r="E258" i="8"/>
  <c r="E254" i="8"/>
  <c r="E279" i="8"/>
  <c r="E275" i="8"/>
  <c r="E284" i="8"/>
  <c r="E289" i="8"/>
  <c r="E285" i="8"/>
  <c r="E233" i="8"/>
  <c r="E229" i="8"/>
  <c r="E247" i="8"/>
  <c r="E243" i="8"/>
  <c r="E257" i="8"/>
  <c r="E278" i="8"/>
  <c r="E292" i="8"/>
  <c r="I571" i="8"/>
  <c r="E296" i="8"/>
  <c r="G296" i="8" s="1"/>
  <c r="E303" i="8"/>
  <c r="E299" i="8"/>
  <c r="E310" i="8"/>
  <c r="E317" i="8"/>
  <c r="E313" i="8"/>
  <c r="E324" i="8"/>
  <c r="E327" i="8"/>
  <c r="E334" i="8"/>
  <c r="E337" i="8"/>
  <c r="E351" i="8"/>
  <c r="E347" i="8"/>
  <c r="E362" i="8"/>
  <c r="E358" i="8"/>
  <c r="E378" i="8"/>
  <c r="E374" i="8"/>
  <c r="E370" i="8"/>
  <c r="G370" i="8" s="1"/>
  <c r="E392" i="8"/>
  <c r="E388" i="8"/>
  <c r="E384" i="8"/>
  <c r="E402" i="8"/>
  <c r="E398" i="8"/>
  <c r="E411" i="8"/>
  <c r="E407" i="8"/>
  <c r="E424" i="8"/>
  <c r="E420" i="8"/>
  <c r="E434" i="8"/>
  <c r="E430" i="8"/>
  <c r="E450" i="8"/>
  <c r="E446" i="8"/>
  <c r="E442" i="8"/>
  <c r="G442" i="8" s="1"/>
  <c r="E464" i="8"/>
  <c r="E460" i="8"/>
  <c r="E456" i="8"/>
  <c r="E474" i="8"/>
  <c r="E470" i="8"/>
  <c r="G730" i="8"/>
  <c r="F732" i="8"/>
  <c r="F733" i="8" s="1"/>
  <c r="I775" i="8"/>
  <c r="E306" i="8"/>
  <c r="E302" i="8"/>
  <c r="E298" i="8"/>
  <c r="E320" i="8"/>
  <c r="E316" i="8"/>
  <c r="E312" i="8"/>
  <c r="E330" i="8"/>
  <c r="E326" i="8"/>
  <c r="E340" i="8"/>
  <c r="E336" i="8"/>
  <c r="E350" i="8"/>
  <c r="E346" i="8"/>
  <c r="E479" i="8"/>
  <c r="E483" i="8"/>
  <c r="E481" i="8"/>
  <c r="E478" i="8"/>
  <c r="E491" i="8"/>
  <c r="E495" i="8"/>
  <c r="E489" i="8"/>
  <c r="E493" i="8"/>
  <c r="E488" i="8"/>
  <c r="E490" i="8"/>
  <c r="I499" i="8"/>
  <c r="E305" i="8"/>
  <c r="E301" i="8"/>
  <c r="E297" i="8"/>
  <c r="E319" i="8"/>
  <c r="E315" i="8"/>
  <c r="E311" i="8"/>
  <c r="E329" i="8"/>
  <c r="E325" i="8"/>
  <c r="E339" i="8"/>
  <c r="E335" i="8"/>
  <c r="E344" i="8"/>
  <c r="E349" i="8"/>
  <c r="E345" i="8"/>
  <c r="E364" i="8"/>
  <c r="E376" i="8"/>
  <c r="E390" i="8"/>
  <c r="E422" i="8"/>
  <c r="E436" i="8"/>
  <c r="E448" i="8"/>
  <c r="E462" i="8"/>
  <c r="E472" i="8"/>
  <c r="E484" i="8"/>
  <c r="E496" i="8"/>
  <c r="E501" i="8"/>
  <c r="E505" i="8"/>
  <c r="E500" i="8"/>
  <c r="E502" i="8"/>
  <c r="E503" i="8"/>
  <c r="E507" i="8"/>
  <c r="E304" i="8"/>
  <c r="E318" i="8"/>
  <c r="E352" i="8"/>
  <c r="E482" i="8"/>
  <c r="E494" i="8"/>
  <c r="E512" i="8"/>
  <c r="G512" i="8" s="1"/>
  <c r="E519" i="8"/>
  <c r="E515" i="8"/>
  <c r="E526" i="8"/>
  <c r="E533" i="8"/>
  <c r="E529" i="8"/>
  <c r="E540" i="8"/>
  <c r="E543" i="8"/>
  <c r="E550" i="8"/>
  <c r="E553" i="8"/>
  <c r="E560" i="8"/>
  <c r="E565" i="8"/>
  <c r="E561" i="8"/>
  <c r="E579" i="8"/>
  <c r="E574" i="8"/>
  <c r="E584" i="8"/>
  <c r="G584" i="8" s="1"/>
  <c r="E591" i="8"/>
  <c r="E587" i="8"/>
  <c r="E598" i="8"/>
  <c r="E605" i="8"/>
  <c r="E601" i="8"/>
  <c r="E612" i="8"/>
  <c r="E615" i="8"/>
  <c r="E622" i="8"/>
  <c r="E625" i="8"/>
  <c r="E632" i="8"/>
  <c r="E637" i="8"/>
  <c r="E633" i="8"/>
  <c r="E651" i="8"/>
  <c r="E647" i="8"/>
  <c r="E656" i="8"/>
  <c r="G656" i="8" s="1"/>
  <c r="E663" i="8"/>
  <c r="E659" i="8"/>
  <c r="G659" i="8" s="1"/>
  <c r="E670" i="8"/>
  <c r="E677" i="8"/>
  <c r="E673" i="8"/>
  <c r="E684" i="8"/>
  <c r="E687" i="8"/>
  <c r="E694" i="8"/>
  <c r="E697" i="8"/>
  <c r="E704" i="8"/>
  <c r="E709" i="8"/>
  <c r="E705" i="8"/>
  <c r="E800" i="8"/>
  <c r="G800" i="8" s="1"/>
  <c r="E803" i="8"/>
  <c r="E828" i="8"/>
  <c r="E838" i="8"/>
  <c r="E848" i="8"/>
  <c r="E849" i="8"/>
  <c r="E522" i="8"/>
  <c r="E518" i="8"/>
  <c r="E514" i="8"/>
  <c r="E536" i="8"/>
  <c r="E532" i="8"/>
  <c r="E528" i="8"/>
  <c r="E546" i="8"/>
  <c r="E542" i="8"/>
  <c r="E556" i="8"/>
  <c r="E552" i="8"/>
  <c r="E568" i="8"/>
  <c r="E564" i="8"/>
  <c r="E578" i="8"/>
  <c r="E573" i="8"/>
  <c r="E594" i="8"/>
  <c r="E590" i="8"/>
  <c r="E586" i="8"/>
  <c r="G586" i="8" s="1"/>
  <c r="E608" i="8"/>
  <c r="E604" i="8"/>
  <c r="E600" i="8"/>
  <c r="E618" i="8"/>
  <c r="E614" i="8"/>
  <c r="E628" i="8"/>
  <c r="E624" i="8"/>
  <c r="E640" i="8"/>
  <c r="E636" i="8"/>
  <c r="E650" i="8"/>
  <c r="E646" i="8"/>
  <c r="E666" i="8"/>
  <c r="E662" i="8"/>
  <c r="E658" i="8"/>
  <c r="G658" i="8" s="1"/>
  <c r="E680" i="8"/>
  <c r="E676" i="8"/>
  <c r="E672" i="8"/>
  <c r="E690" i="8"/>
  <c r="E686" i="8"/>
  <c r="E700" i="8"/>
  <c r="E696" i="8"/>
  <c r="E712" i="8"/>
  <c r="E708" i="8"/>
  <c r="E719" i="8"/>
  <c r="E723" i="8"/>
  <c r="E720" i="8"/>
  <c r="E721" i="8"/>
  <c r="E808" i="8"/>
  <c r="E815" i="8"/>
  <c r="E819" i="8"/>
  <c r="E823" i="8"/>
  <c r="E816" i="8"/>
  <c r="E820" i="8"/>
  <c r="E824" i="8"/>
  <c r="E818" i="8"/>
  <c r="E832" i="8"/>
  <c r="E842" i="8"/>
  <c r="E854" i="8"/>
  <c r="E521" i="8"/>
  <c r="E517" i="8"/>
  <c r="E513" i="8"/>
  <c r="G513" i="8" s="1"/>
  <c r="E535" i="8"/>
  <c r="E531" i="8"/>
  <c r="E527" i="8"/>
  <c r="E545" i="8"/>
  <c r="E541" i="8"/>
  <c r="E555" i="8"/>
  <c r="E551" i="8"/>
  <c r="E567" i="8"/>
  <c r="E563" i="8"/>
  <c r="E572" i="8"/>
  <c r="E577" i="8"/>
  <c r="E576" i="8"/>
  <c r="E593" i="8"/>
  <c r="E589" i="8"/>
  <c r="E585" i="8"/>
  <c r="E607" i="8"/>
  <c r="E603" i="8"/>
  <c r="E599" i="8"/>
  <c r="E617" i="8"/>
  <c r="E613" i="8"/>
  <c r="E627" i="8"/>
  <c r="E623" i="8"/>
  <c r="E639" i="8"/>
  <c r="E635" i="8"/>
  <c r="E644" i="8"/>
  <c r="E649" i="8"/>
  <c r="E645" i="8"/>
  <c r="E665" i="8"/>
  <c r="E661" i="8"/>
  <c r="E657" i="8"/>
  <c r="G657" i="8" s="1"/>
  <c r="E679" i="8"/>
  <c r="E675" i="8"/>
  <c r="E671" i="8"/>
  <c r="E689" i="8"/>
  <c r="E685" i="8"/>
  <c r="E699" i="8"/>
  <c r="E695" i="8"/>
  <c r="E711" i="8"/>
  <c r="E707" i="8"/>
  <c r="E716" i="8"/>
  <c r="E718" i="8"/>
  <c r="E792" i="8"/>
  <c r="E796" i="8"/>
  <c r="E789" i="8"/>
  <c r="E793" i="8"/>
  <c r="E788" i="8"/>
  <c r="E790" i="8"/>
  <c r="E814" i="8"/>
  <c r="E817" i="8"/>
  <c r="E520" i="8"/>
  <c r="E534" i="8"/>
  <c r="E566" i="8"/>
  <c r="E580" i="8"/>
  <c r="E592" i="8"/>
  <c r="E606" i="8"/>
  <c r="E638" i="8"/>
  <c r="E652" i="8"/>
  <c r="E664" i="8"/>
  <c r="E678" i="8"/>
  <c r="E710" i="8"/>
  <c r="E724" i="8"/>
  <c r="E717" i="8"/>
  <c r="E801" i="8"/>
  <c r="E805" i="8"/>
  <c r="E809" i="8"/>
  <c r="E802" i="8"/>
  <c r="E806" i="8"/>
  <c r="E810" i="8"/>
  <c r="E804" i="8"/>
  <c r="E829" i="8"/>
  <c r="E833" i="8"/>
  <c r="E830" i="8"/>
  <c r="E834" i="8"/>
  <c r="E839" i="8"/>
  <c r="E843" i="8"/>
  <c r="E840" i="8"/>
  <c r="E844" i="8"/>
  <c r="E851" i="8"/>
  <c r="E855" i="8"/>
  <c r="E852" i="8"/>
  <c r="E856" i="8"/>
  <c r="E850" i="8"/>
  <c r="E736" i="8"/>
  <c r="E732" i="8"/>
  <c r="E751" i="8"/>
  <c r="E747" i="8"/>
  <c r="E743" i="8"/>
  <c r="E761" i="8"/>
  <c r="E757" i="8"/>
  <c r="E770" i="8"/>
  <c r="E766" i="8"/>
  <c r="E783" i="8"/>
  <c r="E779" i="8"/>
  <c r="E865" i="8"/>
  <c r="E861" i="8"/>
  <c r="E728" i="8"/>
  <c r="G728" i="8" s="1"/>
  <c r="E735" i="8"/>
  <c r="E750" i="8"/>
  <c r="E782" i="8"/>
  <c r="E860" i="8"/>
  <c r="E864" i="8"/>
  <c r="I847" i="8"/>
  <c r="F802" i="8"/>
  <c r="G801" i="8"/>
  <c r="I859" i="8"/>
  <c r="F734" i="8"/>
  <c r="G733" i="8"/>
  <c r="I787" i="8"/>
  <c r="G729" i="8"/>
  <c r="G732" i="8"/>
  <c r="F662" i="8"/>
  <c r="G661" i="8"/>
  <c r="I715" i="8"/>
  <c r="G660" i="8"/>
  <c r="I703" i="8"/>
  <c r="I643" i="8"/>
  <c r="G585" i="8"/>
  <c r="G587" i="8"/>
  <c r="F588" i="8"/>
  <c r="F589" i="8" s="1"/>
  <c r="F590" i="8" s="1"/>
  <c r="G589" i="8"/>
  <c r="I631" i="8"/>
  <c r="G515" i="8"/>
  <c r="F516" i="8"/>
  <c r="F517" i="8" s="1"/>
  <c r="F518" i="8" s="1"/>
  <c r="G514" i="8"/>
  <c r="G516" i="8"/>
  <c r="I559" i="8"/>
  <c r="G441" i="8"/>
  <c r="G443" i="8"/>
  <c r="F444" i="8"/>
  <c r="F445" i="8" s="1"/>
  <c r="F446" i="8" s="1"/>
  <c r="I487" i="8"/>
  <c r="G369" i="8"/>
  <c r="G371" i="8"/>
  <c r="F372" i="8"/>
  <c r="F373" i="8" s="1"/>
  <c r="F374" i="8" s="1"/>
  <c r="I415" i="8"/>
  <c r="I343" i="8"/>
  <c r="F298" i="8"/>
  <c r="G297" i="8"/>
  <c r="I355" i="8"/>
  <c r="F227" i="8"/>
  <c r="G226" i="8"/>
  <c r="G225" i="8"/>
  <c r="G588" i="8" l="1"/>
  <c r="F803" i="8"/>
  <c r="G802" i="8"/>
  <c r="F735" i="8"/>
  <c r="G734" i="8"/>
  <c r="F663" i="8"/>
  <c r="G662" i="8"/>
  <c r="F591" i="8"/>
  <c r="G590" i="8"/>
  <c r="F519" i="8"/>
  <c r="G518" i="8"/>
  <c r="G517" i="8"/>
  <c r="G445" i="8"/>
  <c r="F447" i="8"/>
  <c r="G446" i="8"/>
  <c r="G444" i="8"/>
  <c r="F375" i="8"/>
  <c r="G374" i="8"/>
  <c r="G372" i="8"/>
  <c r="G373" i="8"/>
  <c r="F299" i="8"/>
  <c r="G298" i="8"/>
  <c r="F228" i="8"/>
  <c r="G227" i="8"/>
  <c r="F804" i="8" l="1"/>
  <c r="G803" i="8"/>
  <c r="F736" i="8"/>
  <c r="G735" i="8"/>
  <c r="F664" i="8"/>
  <c r="G663" i="8"/>
  <c r="G591" i="8"/>
  <c r="F592" i="8"/>
  <c r="G519" i="8"/>
  <c r="F520" i="8"/>
  <c r="G447" i="8"/>
  <c r="F448" i="8"/>
  <c r="G375" i="8"/>
  <c r="F376" i="8"/>
  <c r="F300" i="8"/>
  <c r="G299" i="8"/>
  <c r="F229" i="8"/>
  <c r="G228" i="8"/>
  <c r="F805" i="8" l="1"/>
  <c r="G804" i="8"/>
  <c r="F737" i="8"/>
  <c r="G736" i="8"/>
  <c r="F665" i="8"/>
  <c r="G664" i="8"/>
  <c r="F593" i="8"/>
  <c r="G592" i="8"/>
  <c r="F521" i="8"/>
  <c r="G520" i="8"/>
  <c r="F449" i="8"/>
  <c r="G448" i="8"/>
  <c r="F377" i="8"/>
  <c r="G376" i="8"/>
  <c r="F301" i="8"/>
  <c r="G300" i="8"/>
  <c r="F230" i="8"/>
  <c r="G229" i="8"/>
  <c r="F806" i="8" l="1"/>
  <c r="G805" i="8"/>
  <c r="F742" i="8"/>
  <c r="F738" i="8"/>
  <c r="G738" i="8" s="1"/>
  <c r="G737" i="8"/>
  <c r="F670" i="8"/>
  <c r="F666" i="8"/>
  <c r="G666" i="8" s="1"/>
  <c r="G665" i="8"/>
  <c r="F598" i="8"/>
  <c r="F594" i="8"/>
  <c r="G594" i="8" s="1"/>
  <c r="G593" i="8"/>
  <c r="F526" i="8"/>
  <c r="F522" i="8"/>
  <c r="G522" i="8" s="1"/>
  <c r="G521" i="8"/>
  <c r="F454" i="8"/>
  <c r="F450" i="8"/>
  <c r="G450" i="8" s="1"/>
  <c r="G449" i="8"/>
  <c r="F382" i="8"/>
  <c r="F378" i="8"/>
  <c r="G378" i="8" s="1"/>
  <c r="G377" i="8"/>
  <c r="F302" i="8"/>
  <c r="G301" i="8"/>
  <c r="F231" i="8"/>
  <c r="G230" i="8"/>
  <c r="F807" i="8" l="1"/>
  <c r="G806" i="8"/>
  <c r="F743" i="8"/>
  <c r="G742" i="8"/>
  <c r="F671" i="8"/>
  <c r="G670" i="8"/>
  <c r="F599" i="8"/>
  <c r="G598" i="8"/>
  <c r="F527" i="8"/>
  <c r="G526" i="8"/>
  <c r="F455" i="8"/>
  <c r="G454" i="8"/>
  <c r="F383" i="8"/>
  <c r="G382" i="8"/>
  <c r="F303" i="8"/>
  <c r="G302" i="8"/>
  <c r="F232" i="8"/>
  <c r="G231" i="8"/>
  <c r="F808" i="8" l="1"/>
  <c r="G807" i="8"/>
  <c r="F744" i="8"/>
  <c r="G743" i="8"/>
  <c r="F672" i="8"/>
  <c r="G671" i="8"/>
  <c r="G599" i="8"/>
  <c r="F600" i="8"/>
  <c r="G527" i="8"/>
  <c r="F528" i="8"/>
  <c r="G455" i="8"/>
  <c r="F456" i="8"/>
  <c r="G383" i="8"/>
  <c r="F384" i="8"/>
  <c r="F304" i="8"/>
  <c r="G303" i="8"/>
  <c r="F233" i="8"/>
  <c r="G232" i="8"/>
  <c r="F809" i="8" l="1"/>
  <c r="G808" i="8"/>
  <c r="F745" i="8"/>
  <c r="G744" i="8"/>
  <c r="F673" i="8"/>
  <c r="G672" i="8"/>
  <c r="F601" i="8"/>
  <c r="G600" i="8"/>
  <c r="F529" i="8"/>
  <c r="G528" i="8"/>
  <c r="F457" i="8"/>
  <c r="G456" i="8"/>
  <c r="F385" i="8"/>
  <c r="G384" i="8"/>
  <c r="F305" i="8"/>
  <c r="G304" i="8"/>
  <c r="F238" i="8"/>
  <c r="F234" i="8"/>
  <c r="G234" i="8" s="1"/>
  <c r="G233" i="8"/>
  <c r="F814" i="8" l="1"/>
  <c r="F810" i="8"/>
  <c r="G810" i="8" s="1"/>
  <c r="G809" i="8"/>
  <c r="F746" i="8"/>
  <c r="G745" i="8"/>
  <c r="F674" i="8"/>
  <c r="G673" i="8"/>
  <c r="F602" i="8"/>
  <c r="G601" i="8"/>
  <c r="F530" i="8"/>
  <c r="G529" i="8"/>
  <c r="F458" i="8"/>
  <c r="G457" i="8"/>
  <c r="F386" i="8"/>
  <c r="G385" i="8"/>
  <c r="F310" i="8"/>
  <c r="F306" i="8"/>
  <c r="G306" i="8" s="1"/>
  <c r="G305" i="8"/>
  <c r="F239" i="8"/>
  <c r="G238" i="8"/>
  <c r="F815" i="8" l="1"/>
  <c r="G814" i="8"/>
  <c r="F747" i="8"/>
  <c r="G746" i="8"/>
  <c r="F675" i="8"/>
  <c r="G674" i="8"/>
  <c r="F603" i="8"/>
  <c r="G602" i="8"/>
  <c r="F531" i="8"/>
  <c r="G530" i="8"/>
  <c r="F459" i="8"/>
  <c r="G458" i="8"/>
  <c r="F387" i="8"/>
  <c r="G386" i="8"/>
  <c r="F311" i="8"/>
  <c r="G310" i="8"/>
  <c r="F240" i="8"/>
  <c r="G239" i="8"/>
  <c r="G815" i="8" l="1"/>
  <c r="F816" i="8"/>
  <c r="F748" i="8"/>
  <c r="G747" i="8"/>
  <c r="F676" i="8"/>
  <c r="G675" i="8"/>
  <c r="G603" i="8"/>
  <c r="F604" i="8"/>
  <c r="G531" i="8"/>
  <c r="F532" i="8"/>
  <c r="G459" i="8"/>
  <c r="F460" i="8"/>
  <c r="G387" i="8"/>
  <c r="F388" i="8"/>
  <c r="G311" i="8"/>
  <c r="F312" i="8"/>
  <c r="F241" i="8"/>
  <c r="G240" i="8"/>
  <c r="F817" i="8" l="1"/>
  <c r="G816" i="8"/>
  <c r="F749" i="8"/>
  <c r="G748" i="8"/>
  <c r="F677" i="8"/>
  <c r="G676" i="8"/>
  <c r="F605" i="8"/>
  <c r="G604" i="8"/>
  <c r="F533" i="8"/>
  <c r="G532" i="8"/>
  <c r="F461" i="8"/>
  <c r="G460" i="8"/>
  <c r="F389" i="8"/>
  <c r="G388" i="8"/>
  <c r="F313" i="8"/>
  <c r="G312" i="8"/>
  <c r="F242" i="8"/>
  <c r="G241" i="8"/>
  <c r="F818" i="8" l="1"/>
  <c r="G817" i="8"/>
  <c r="F750" i="8"/>
  <c r="G749" i="8"/>
  <c r="F678" i="8"/>
  <c r="G677" i="8"/>
  <c r="F606" i="8"/>
  <c r="G605" i="8"/>
  <c r="F534" i="8"/>
  <c r="G533" i="8"/>
  <c r="F462" i="8"/>
  <c r="G461" i="8"/>
  <c r="F390" i="8"/>
  <c r="G389" i="8"/>
  <c r="F314" i="8"/>
  <c r="G313" i="8"/>
  <c r="F243" i="8"/>
  <c r="G242" i="8"/>
  <c r="F819" i="8" l="1"/>
  <c r="G818" i="8"/>
  <c r="F751" i="8"/>
  <c r="G750" i="8"/>
  <c r="F679" i="8"/>
  <c r="G678" i="8"/>
  <c r="F607" i="8"/>
  <c r="G606" i="8"/>
  <c r="F535" i="8"/>
  <c r="G534" i="8"/>
  <c r="F463" i="8"/>
  <c r="G462" i="8"/>
  <c r="F391" i="8"/>
  <c r="G390" i="8"/>
  <c r="F315" i="8"/>
  <c r="G314" i="8"/>
  <c r="G243" i="8"/>
  <c r="F244" i="8"/>
  <c r="G819" i="8" l="1"/>
  <c r="F820" i="8"/>
  <c r="F756" i="8"/>
  <c r="F752" i="8"/>
  <c r="G752" i="8" s="1"/>
  <c r="G751" i="8"/>
  <c r="F684" i="8"/>
  <c r="F680" i="8"/>
  <c r="G680" i="8" s="1"/>
  <c r="G679" i="8"/>
  <c r="G607" i="8"/>
  <c r="F612" i="8"/>
  <c r="F608" i="8"/>
  <c r="G608" i="8" s="1"/>
  <c r="G535" i="8"/>
  <c r="F540" i="8"/>
  <c r="F536" i="8"/>
  <c r="G536" i="8" s="1"/>
  <c r="G463" i="8"/>
  <c r="F468" i="8"/>
  <c r="F464" i="8"/>
  <c r="G464" i="8" s="1"/>
  <c r="G391" i="8"/>
  <c r="F396" i="8"/>
  <c r="F392" i="8"/>
  <c r="G392" i="8" s="1"/>
  <c r="G315" i="8"/>
  <c r="F316" i="8"/>
  <c r="F245" i="8"/>
  <c r="G244" i="8"/>
  <c r="E213" i="8"/>
  <c r="E215" i="8"/>
  <c r="E217" i="8"/>
  <c r="E220" i="8"/>
  <c r="E211" i="8"/>
  <c r="E219" i="8" s="1"/>
  <c r="H220" i="8"/>
  <c r="I220" i="8" s="1"/>
  <c r="H219" i="8"/>
  <c r="I219" i="8" s="1"/>
  <c r="H218" i="8"/>
  <c r="I218" i="8" s="1"/>
  <c r="H217" i="8"/>
  <c r="I217" i="8" s="1"/>
  <c r="H216" i="8"/>
  <c r="I216" i="8" s="1"/>
  <c r="H215" i="8"/>
  <c r="I215" i="8" s="1"/>
  <c r="H213" i="8"/>
  <c r="I213" i="8" s="1"/>
  <c r="H212" i="8"/>
  <c r="I212" i="8" s="1"/>
  <c r="H208" i="8"/>
  <c r="H207" i="8"/>
  <c r="I207" i="8" s="1"/>
  <c r="H206" i="8"/>
  <c r="H205" i="8"/>
  <c r="H204" i="8"/>
  <c r="I204" i="8" s="1"/>
  <c r="H203" i="8"/>
  <c r="H201" i="8"/>
  <c r="H200" i="8"/>
  <c r="I200" i="8" s="1"/>
  <c r="H148" i="8"/>
  <c r="H147" i="8"/>
  <c r="H146" i="8"/>
  <c r="H145" i="8"/>
  <c r="H144" i="8"/>
  <c r="H143" i="8"/>
  <c r="H142" i="8"/>
  <c r="H138" i="8"/>
  <c r="H137" i="8"/>
  <c r="H136" i="8"/>
  <c r="H135" i="8"/>
  <c r="H134" i="8"/>
  <c r="H133" i="8"/>
  <c r="H132" i="8"/>
  <c r="H100" i="8"/>
  <c r="H128" i="8" s="1"/>
  <c r="H99" i="8"/>
  <c r="H98" i="8"/>
  <c r="H97" i="8"/>
  <c r="H125" i="8" s="1"/>
  <c r="H96" i="8"/>
  <c r="H124" i="8" s="1"/>
  <c r="H95" i="8"/>
  <c r="H94" i="8"/>
  <c r="H93" i="8"/>
  <c r="H121" i="8" s="1"/>
  <c r="H92" i="8"/>
  <c r="H120" i="8" s="1"/>
  <c r="H91" i="8"/>
  <c r="H90" i="8"/>
  <c r="H86" i="8"/>
  <c r="H114" i="8" s="1"/>
  <c r="H85" i="8"/>
  <c r="H113" i="8" s="1"/>
  <c r="H84" i="8"/>
  <c r="H83" i="8"/>
  <c r="H82" i="8"/>
  <c r="H110" i="8" s="1"/>
  <c r="H81" i="8"/>
  <c r="H109" i="8" s="1"/>
  <c r="H80" i="8"/>
  <c r="H79" i="8"/>
  <c r="H78" i="8"/>
  <c r="H106" i="8" s="1"/>
  <c r="I106" i="8" s="1"/>
  <c r="H77" i="8"/>
  <c r="H105" i="8" s="1"/>
  <c r="H76" i="8"/>
  <c r="E119" i="8"/>
  <c r="E121" i="8"/>
  <c r="E123" i="8"/>
  <c r="E125" i="8"/>
  <c r="E127" i="8"/>
  <c r="E118" i="8"/>
  <c r="E117" i="8"/>
  <c r="E120" i="8" s="1"/>
  <c r="E199" i="8"/>
  <c r="E203" i="8" s="1"/>
  <c r="I208" i="8"/>
  <c r="I206" i="8"/>
  <c r="I205" i="8"/>
  <c r="I203" i="8"/>
  <c r="I201" i="8"/>
  <c r="H196" i="8"/>
  <c r="H195" i="8"/>
  <c r="H194" i="8"/>
  <c r="I194" i="8" s="1"/>
  <c r="H193" i="8"/>
  <c r="I193" i="8" s="1"/>
  <c r="H192" i="8"/>
  <c r="H191" i="8"/>
  <c r="H190" i="8"/>
  <c r="H183" i="8"/>
  <c r="I183" i="8" s="1"/>
  <c r="H182" i="8"/>
  <c r="H181" i="8"/>
  <c r="I181" i="8" s="1"/>
  <c r="H180" i="8"/>
  <c r="I180" i="8" s="1"/>
  <c r="H176" i="8"/>
  <c r="H171" i="8"/>
  <c r="H170" i="8"/>
  <c r="I170" i="8" s="1"/>
  <c r="H168" i="8"/>
  <c r="H167" i="8"/>
  <c r="E103" i="8"/>
  <c r="E108" i="8" s="1"/>
  <c r="F105" i="8"/>
  <c r="F106" i="8" s="1"/>
  <c r="F107" i="8" s="1"/>
  <c r="F108" i="8" s="1"/>
  <c r="F109" i="8" s="1"/>
  <c r="E189" i="8"/>
  <c r="E193" i="8" s="1"/>
  <c r="E179" i="8"/>
  <c r="E182" i="8" s="1"/>
  <c r="E165" i="8"/>
  <c r="E167" i="8" s="1"/>
  <c r="E151" i="8"/>
  <c r="E155" i="8" s="1"/>
  <c r="I196" i="8"/>
  <c r="I195" i="8"/>
  <c r="I192" i="8"/>
  <c r="I191" i="8"/>
  <c r="I190" i="8"/>
  <c r="I182" i="8"/>
  <c r="I176" i="8"/>
  <c r="I171" i="8"/>
  <c r="I168" i="8"/>
  <c r="I167" i="8"/>
  <c r="F153" i="8"/>
  <c r="F154" i="8" s="1"/>
  <c r="D100" i="8"/>
  <c r="D99" i="8"/>
  <c r="D98" i="8"/>
  <c r="D97" i="8"/>
  <c r="D96" i="8"/>
  <c r="D95" i="8"/>
  <c r="D94" i="8"/>
  <c r="D93" i="8"/>
  <c r="D92" i="8"/>
  <c r="D91" i="8"/>
  <c r="D90" i="8"/>
  <c r="D86" i="8"/>
  <c r="D85" i="8"/>
  <c r="D84" i="8"/>
  <c r="D83" i="8"/>
  <c r="D82" i="8"/>
  <c r="D81" i="8"/>
  <c r="D80" i="8"/>
  <c r="D79" i="8"/>
  <c r="D78" i="8"/>
  <c r="D77" i="8"/>
  <c r="D76" i="8"/>
  <c r="I142" i="8"/>
  <c r="I143" i="8"/>
  <c r="I144" i="8"/>
  <c r="I145" i="8"/>
  <c r="I146" i="8"/>
  <c r="I148" i="8"/>
  <c r="I147" i="8"/>
  <c r="E141" i="8"/>
  <c r="E143" i="8" s="1"/>
  <c r="D148" i="8"/>
  <c r="D147" i="8"/>
  <c r="D145" i="8"/>
  <c r="D146" i="8"/>
  <c r="D144" i="8"/>
  <c r="D143" i="8"/>
  <c r="D142" i="8"/>
  <c r="H184" i="8"/>
  <c r="I184" i="8" s="1"/>
  <c r="H185" i="8"/>
  <c r="I185" i="8" s="1"/>
  <c r="H186" i="8"/>
  <c r="I186" i="8" s="1"/>
  <c r="E131" i="8"/>
  <c r="D136" i="8"/>
  <c r="D137" i="8"/>
  <c r="D138" i="8"/>
  <c r="D135" i="8"/>
  <c r="D134" i="8"/>
  <c r="D133" i="8"/>
  <c r="D132" i="8"/>
  <c r="I189" i="8" l="1"/>
  <c r="E158" i="8"/>
  <c r="E126" i="8"/>
  <c r="E122" i="8"/>
  <c r="E104" i="8"/>
  <c r="G104" i="8" s="1"/>
  <c r="E111" i="8"/>
  <c r="E107" i="8"/>
  <c r="H803" i="8"/>
  <c r="I803" i="8" s="1"/>
  <c r="J803" i="8" s="1"/>
  <c r="H515" i="8"/>
  <c r="I515" i="8" s="1"/>
  <c r="J515" i="8" s="1"/>
  <c r="H731" i="8"/>
  <c r="I731" i="8" s="1"/>
  <c r="J731" i="8" s="1"/>
  <c r="H659" i="8"/>
  <c r="I659" i="8" s="1"/>
  <c r="J659" i="8" s="1"/>
  <c r="H587" i="8"/>
  <c r="I587" i="8" s="1"/>
  <c r="J587" i="8" s="1"/>
  <c r="H227" i="8"/>
  <c r="I227" i="8" s="1"/>
  <c r="J227" i="8" s="1"/>
  <c r="H299" i="8"/>
  <c r="I299" i="8" s="1"/>
  <c r="J299" i="8" s="1"/>
  <c r="H443" i="8"/>
  <c r="I443" i="8" s="1"/>
  <c r="J443" i="8" s="1"/>
  <c r="H371" i="8"/>
  <c r="I371" i="8" s="1"/>
  <c r="J371" i="8" s="1"/>
  <c r="H807" i="8"/>
  <c r="I807" i="8" s="1"/>
  <c r="J807" i="8" s="1"/>
  <c r="H735" i="8"/>
  <c r="I735" i="8" s="1"/>
  <c r="J735" i="8" s="1"/>
  <c r="H663" i="8"/>
  <c r="I663" i="8" s="1"/>
  <c r="J663" i="8" s="1"/>
  <c r="H519" i="8"/>
  <c r="I519" i="8" s="1"/>
  <c r="J519" i="8" s="1"/>
  <c r="H447" i="8"/>
  <c r="I447" i="8" s="1"/>
  <c r="J447" i="8" s="1"/>
  <c r="H591" i="8"/>
  <c r="I591" i="8" s="1"/>
  <c r="J591" i="8" s="1"/>
  <c r="H375" i="8"/>
  <c r="I375" i="8" s="1"/>
  <c r="J375" i="8" s="1"/>
  <c r="H231" i="8"/>
  <c r="I231" i="8" s="1"/>
  <c r="J231" i="8" s="1"/>
  <c r="H303" i="8"/>
  <c r="I303" i="8" s="1"/>
  <c r="J303" i="8" s="1"/>
  <c r="H814" i="8"/>
  <c r="I814" i="8" s="1"/>
  <c r="H742" i="8"/>
  <c r="I742" i="8" s="1"/>
  <c r="H670" i="8"/>
  <c r="I670" i="8" s="1"/>
  <c r="H526" i="8"/>
  <c r="I526" i="8" s="1"/>
  <c r="H454" i="8"/>
  <c r="I454" i="8" s="1"/>
  <c r="H598" i="8"/>
  <c r="I598" i="8" s="1"/>
  <c r="H238" i="8"/>
  <c r="I238" i="8" s="1"/>
  <c r="H310" i="8"/>
  <c r="I310" i="8" s="1"/>
  <c r="H382" i="8"/>
  <c r="I382" i="8" s="1"/>
  <c r="H818" i="8"/>
  <c r="I818" i="8" s="1"/>
  <c r="J818" i="8" s="1"/>
  <c r="H530" i="8"/>
  <c r="I530" i="8" s="1"/>
  <c r="J530" i="8" s="1"/>
  <c r="H458" i="8"/>
  <c r="I458" i="8" s="1"/>
  <c r="J458" i="8" s="1"/>
  <c r="H602" i="8"/>
  <c r="I602" i="8" s="1"/>
  <c r="J602" i="8" s="1"/>
  <c r="H746" i="8"/>
  <c r="I746" i="8" s="1"/>
  <c r="J746" i="8" s="1"/>
  <c r="H674" i="8"/>
  <c r="I674" i="8" s="1"/>
  <c r="J674" i="8" s="1"/>
  <c r="H386" i="8"/>
  <c r="I386" i="8" s="1"/>
  <c r="J386" i="8" s="1"/>
  <c r="H242" i="8"/>
  <c r="I242" i="8" s="1"/>
  <c r="J242" i="8" s="1"/>
  <c r="H314" i="8"/>
  <c r="I314" i="8" s="1"/>
  <c r="J314" i="8" s="1"/>
  <c r="H822" i="8"/>
  <c r="I822" i="8" s="1"/>
  <c r="H678" i="8"/>
  <c r="I678" i="8" s="1"/>
  <c r="J678" i="8" s="1"/>
  <c r="H750" i="8"/>
  <c r="I750" i="8" s="1"/>
  <c r="J750" i="8" s="1"/>
  <c r="H534" i="8"/>
  <c r="I534" i="8" s="1"/>
  <c r="J534" i="8" s="1"/>
  <c r="H462" i="8"/>
  <c r="I462" i="8" s="1"/>
  <c r="J462" i="8" s="1"/>
  <c r="H606" i="8"/>
  <c r="I606" i="8" s="1"/>
  <c r="J606" i="8" s="1"/>
  <c r="H246" i="8"/>
  <c r="I246" i="8" s="1"/>
  <c r="H318" i="8"/>
  <c r="I318" i="8" s="1"/>
  <c r="H390" i="8"/>
  <c r="I390" i="8" s="1"/>
  <c r="J390" i="8" s="1"/>
  <c r="H831" i="8"/>
  <c r="I831" i="8" s="1"/>
  <c r="H759" i="8"/>
  <c r="I759" i="8" s="1"/>
  <c r="H687" i="8"/>
  <c r="I687" i="8" s="1"/>
  <c r="H615" i="8"/>
  <c r="I615" i="8" s="1"/>
  <c r="H471" i="8"/>
  <c r="I471" i="8" s="1"/>
  <c r="H543" i="8"/>
  <c r="I543" i="8" s="1"/>
  <c r="H327" i="8"/>
  <c r="I327" i="8" s="1"/>
  <c r="H399" i="8"/>
  <c r="I399" i="8" s="1"/>
  <c r="H255" i="8"/>
  <c r="I255" i="8" s="1"/>
  <c r="H838" i="8"/>
  <c r="I838" i="8" s="1"/>
  <c r="H622" i="8"/>
  <c r="I622" i="8" s="1"/>
  <c r="H766" i="8"/>
  <c r="I766" i="8" s="1"/>
  <c r="H550" i="8"/>
  <c r="I550" i="8" s="1"/>
  <c r="H478" i="8"/>
  <c r="I478" i="8" s="1"/>
  <c r="H694" i="8"/>
  <c r="I694" i="8" s="1"/>
  <c r="H334" i="8"/>
  <c r="I334" i="8" s="1"/>
  <c r="H262" i="8"/>
  <c r="I262" i="8" s="1"/>
  <c r="H406" i="8"/>
  <c r="I406" i="8" s="1"/>
  <c r="H842" i="8"/>
  <c r="I842" i="8" s="1"/>
  <c r="H698" i="8"/>
  <c r="I698" i="8" s="1"/>
  <c r="H482" i="8"/>
  <c r="I482" i="8" s="1"/>
  <c r="H770" i="8"/>
  <c r="I770" i="8" s="1"/>
  <c r="H626" i="8"/>
  <c r="I626" i="8" s="1"/>
  <c r="H554" i="8"/>
  <c r="I554" i="8" s="1"/>
  <c r="H410" i="8"/>
  <c r="I410" i="8" s="1"/>
  <c r="H338" i="8"/>
  <c r="I338" i="8" s="1"/>
  <c r="H266" i="8"/>
  <c r="I266" i="8" s="1"/>
  <c r="H162" i="8"/>
  <c r="I162" i="8" s="1"/>
  <c r="E206" i="8"/>
  <c r="E202" i="8"/>
  <c r="E218" i="8"/>
  <c r="E214" i="8"/>
  <c r="E196" i="8"/>
  <c r="E192" i="8"/>
  <c r="E185" i="8"/>
  <c r="E181" i="8"/>
  <c r="E174" i="8"/>
  <c r="E170" i="8"/>
  <c r="E152" i="8"/>
  <c r="G152" i="8" s="1"/>
  <c r="I141" i="8"/>
  <c r="E157" i="8"/>
  <c r="E114" i="8"/>
  <c r="E110" i="8"/>
  <c r="E106" i="8"/>
  <c r="H800" i="8"/>
  <c r="I800" i="8" s="1"/>
  <c r="H512" i="8"/>
  <c r="I512" i="8" s="1"/>
  <c r="H584" i="8"/>
  <c r="I584" i="8" s="1"/>
  <c r="H728" i="8"/>
  <c r="I728" i="8" s="1"/>
  <c r="H656" i="8"/>
  <c r="I656" i="8" s="1"/>
  <c r="H440" i="8"/>
  <c r="I440" i="8" s="1"/>
  <c r="H368" i="8"/>
  <c r="I368" i="8" s="1"/>
  <c r="H296" i="8"/>
  <c r="I296" i="8" s="1"/>
  <c r="H224" i="8"/>
  <c r="I224" i="8" s="1"/>
  <c r="H804" i="8"/>
  <c r="I804" i="8" s="1"/>
  <c r="J804" i="8" s="1"/>
  <c r="H732" i="8"/>
  <c r="I732" i="8" s="1"/>
  <c r="J732" i="8" s="1"/>
  <c r="H660" i="8"/>
  <c r="I660" i="8" s="1"/>
  <c r="J660" i="8" s="1"/>
  <c r="H516" i="8"/>
  <c r="I516" i="8" s="1"/>
  <c r="J516" i="8" s="1"/>
  <c r="H588" i="8"/>
  <c r="I588" i="8" s="1"/>
  <c r="J588" i="8" s="1"/>
  <c r="H300" i="8"/>
  <c r="I300" i="8" s="1"/>
  <c r="J300" i="8" s="1"/>
  <c r="H444" i="8"/>
  <c r="I444" i="8" s="1"/>
  <c r="J444" i="8" s="1"/>
  <c r="H372" i="8"/>
  <c r="I372" i="8" s="1"/>
  <c r="J372" i="8" s="1"/>
  <c r="H228" i="8"/>
  <c r="I228" i="8" s="1"/>
  <c r="J228" i="8" s="1"/>
  <c r="H808" i="8"/>
  <c r="I808" i="8" s="1"/>
  <c r="J808" i="8" s="1"/>
  <c r="H592" i="8"/>
  <c r="I592" i="8" s="1"/>
  <c r="J592" i="8" s="1"/>
  <c r="H736" i="8"/>
  <c r="I736" i="8" s="1"/>
  <c r="J736" i="8" s="1"/>
  <c r="H664" i="8"/>
  <c r="I664" i="8" s="1"/>
  <c r="J664" i="8" s="1"/>
  <c r="H520" i="8"/>
  <c r="I520" i="8" s="1"/>
  <c r="J520" i="8" s="1"/>
  <c r="H448" i="8"/>
  <c r="I448" i="8" s="1"/>
  <c r="J448" i="8" s="1"/>
  <c r="H376" i="8"/>
  <c r="I376" i="8" s="1"/>
  <c r="J376" i="8" s="1"/>
  <c r="H232" i="8"/>
  <c r="I232" i="8" s="1"/>
  <c r="J232" i="8" s="1"/>
  <c r="H304" i="8"/>
  <c r="I304" i="8" s="1"/>
  <c r="J304" i="8" s="1"/>
  <c r="H815" i="8"/>
  <c r="I815" i="8" s="1"/>
  <c r="J815" i="8" s="1"/>
  <c r="H743" i="8"/>
  <c r="I743" i="8" s="1"/>
  <c r="J743" i="8" s="1"/>
  <c r="H671" i="8"/>
  <c r="I671" i="8" s="1"/>
  <c r="J671" i="8" s="1"/>
  <c r="H527" i="8"/>
  <c r="I527" i="8" s="1"/>
  <c r="J527" i="8" s="1"/>
  <c r="H455" i="8"/>
  <c r="I455" i="8" s="1"/>
  <c r="J455" i="8" s="1"/>
  <c r="H599" i="8"/>
  <c r="I599" i="8" s="1"/>
  <c r="J599" i="8" s="1"/>
  <c r="H311" i="8"/>
  <c r="I311" i="8" s="1"/>
  <c r="J311" i="8" s="1"/>
  <c r="H383" i="8"/>
  <c r="I383" i="8" s="1"/>
  <c r="J383" i="8" s="1"/>
  <c r="H239" i="8"/>
  <c r="I239" i="8" s="1"/>
  <c r="J239" i="8" s="1"/>
  <c r="H819" i="8"/>
  <c r="I819" i="8" s="1"/>
  <c r="H603" i="8"/>
  <c r="I603" i="8" s="1"/>
  <c r="J603" i="8" s="1"/>
  <c r="H747" i="8"/>
  <c r="I747" i="8" s="1"/>
  <c r="J747" i="8" s="1"/>
  <c r="H675" i="8"/>
  <c r="I675" i="8" s="1"/>
  <c r="J675" i="8" s="1"/>
  <c r="H531" i="8"/>
  <c r="I531" i="8" s="1"/>
  <c r="J531" i="8" s="1"/>
  <c r="H459" i="8"/>
  <c r="I459" i="8" s="1"/>
  <c r="J459" i="8" s="1"/>
  <c r="H387" i="8"/>
  <c r="I387" i="8" s="1"/>
  <c r="J387" i="8" s="1"/>
  <c r="H243" i="8"/>
  <c r="I243" i="8" s="1"/>
  <c r="J243" i="8" s="1"/>
  <c r="H315" i="8"/>
  <c r="I315" i="8" s="1"/>
  <c r="H823" i="8"/>
  <c r="I823" i="8" s="1"/>
  <c r="H751" i="8"/>
  <c r="I751" i="8" s="1"/>
  <c r="H463" i="8"/>
  <c r="I463" i="8" s="1"/>
  <c r="J463" i="8" s="1"/>
  <c r="H607" i="8"/>
  <c r="I607" i="8" s="1"/>
  <c r="H679" i="8"/>
  <c r="I679" i="8" s="1"/>
  <c r="H535" i="8"/>
  <c r="I535" i="8" s="1"/>
  <c r="H319" i="8"/>
  <c r="I319" i="8" s="1"/>
  <c r="H391" i="8"/>
  <c r="I391" i="8" s="1"/>
  <c r="H247" i="8"/>
  <c r="I247" i="8" s="1"/>
  <c r="H828" i="8"/>
  <c r="I828" i="8" s="1"/>
  <c r="H684" i="8"/>
  <c r="I684" i="8" s="1"/>
  <c r="H540" i="8"/>
  <c r="I540" i="8" s="1"/>
  <c r="H756" i="8"/>
  <c r="I756" i="8" s="1"/>
  <c r="H468" i="8"/>
  <c r="I468" i="8" s="1"/>
  <c r="H612" i="8"/>
  <c r="I612" i="8" s="1"/>
  <c r="H252" i="8"/>
  <c r="I252" i="8" s="1"/>
  <c r="H324" i="8"/>
  <c r="I324" i="8" s="1"/>
  <c r="H396" i="8"/>
  <c r="I396" i="8" s="1"/>
  <c r="H832" i="8"/>
  <c r="I832" i="8" s="1"/>
  <c r="H616" i="8"/>
  <c r="I616" i="8" s="1"/>
  <c r="H472" i="8"/>
  <c r="I472" i="8" s="1"/>
  <c r="H760" i="8"/>
  <c r="I760" i="8" s="1"/>
  <c r="H688" i="8"/>
  <c r="I688" i="8" s="1"/>
  <c r="H544" i="8"/>
  <c r="I544" i="8" s="1"/>
  <c r="H328" i="8"/>
  <c r="I328" i="8" s="1"/>
  <c r="H400" i="8"/>
  <c r="I400" i="8" s="1"/>
  <c r="H256" i="8"/>
  <c r="I256" i="8" s="1"/>
  <c r="H839" i="8"/>
  <c r="I839" i="8" s="1"/>
  <c r="H767" i="8"/>
  <c r="I767" i="8" s="1"/>
  <c r="H695" i="8"/>
  <c r="I695" i="8" s="1"/>
  <c r="H551" i="8"/>
  <c r="I551" i="8" s="1"/>
  <c r="H479" i="8"/>
  <c r="I479" i="8" s="1"/>
  <c r="H623" i="8"/>
  <c r="I623" i="8" s="1"/>
  <c r="H263" i="8"/>
  <c r="I263" i="8" s="1"/>
  <c r="H407" i="8"/>
  <c r="I407" i="8" s="1"/>
  <c r="H335" i="8"/>
  <c r="I335" i="8" s="1"/>
  <c r="H843" i="8"/>
  <c r="I843" i="8" s="1"/>
  <c r="H771" i="8"/>
  <c r="I771" i="8" s="1"/>
  <c r="H699" i="8"/>
  <c r="I699" i="8" s="1"/>
  <c r="H627" i="8"/>
  <c r="I627" i="8" s="1"/>
  <c r="H555" i="8"/>
  <c r="I555" i="8" s="1"/>
  <c r="H483" i="8"/>
  <c r="I483" i="8" s="1"/>
  <c r="H411" i="8"/>
  <c r="I411" i="8" s="1"/>
  <c r="H339" i="8"/>
  <c r="I339" i="8" s="1"/>
  <c r="H267" i="8"/>
  <c r="I267" i="8" s="1"/>
  <c r="H166" i="8"/>
  <c r="I166" i="8" s="1"/>
  <c r="E200" i="8"/>
  <c r="E205" i="8"/>
  <c r="E201" i="8"/>
  <c r="E195" i="8"/>
  <c r="E191" i="8"/>
  <c r="E184" i="8"/>
  <c r="E166" i="8"/>
  <c r="E173" i="8"/>
  <c r="E169" i="8"/>
  <c r="J391" i="8"/>
  <c r="E154" i="8"/>
  <c r="I179" i="8"/>
  <c r="E128" i="8"/>
  <c r="E124" i="8"/>
  <c r="E113" i="8"/>
  <c r="E109" i="8"/>
  <c r="E105" i="8"/>
  <c r="H153" i="8"/>
  <c r="I153" i="8" s="1"/>
  <c r="H801" i="8"/>
  <c r="I801" i="8" s="1"/>
  <c r="J801" i="8" s="1"/>
  <c r="H729" i="8"/>
  <c r="I729" i="8" s="1"/>
  <c r="J729" i="8" s="1"/>
  <c r="H513" i="8"/>
  <c r="I513" i="8" s="1"/>
  <c r="J513" i="8" s="1"/>
  <c r="H657" i="8"/>
  <c r="I657" i="8" s="1"/>
  <c r="J657" i="8" s="1"/>
  <c r="H585" i="8"/>
  <c r="I585" i="8" s="1"/>
  <c r="J585" i="8" s="1"/>
  <c r="H441" i="8"/>
  <c r="I441" i="8" s="1"/>
  <c r="J441" i="8" s="1"/>
  <c r="H369" i="8"/>
  <c r="I369" i="8" s="1"/>
  <c r="J369" i="8" s="1"/>
  <c r="H297" i="8"/>
  <c r="I297" i="8" s="1"/>
  <c r="J297" i="8" s="1"/>
  <c r="H225" i="8"/>
  <c r="I225" i="8" s="1"/>
  <c r="J225" i="8" s="1"/>
  <c r="H805" i="8"/>
  <c r="I805" i="8" s="1"/>
  <c r="J805" i="8" s="1"/>
  <c r="H589" i="8"/>
  <c r="I589" i="8" s="1"/>
  <c r="J589" i="8" s="1"/>
  <c r="H733" i="8"/>
  <c r="I733" i="8" s="1"/>
  <c r="J733" i="8" s="1"/>
  <c r="H661" i="8"/>
  <c r="I661" i="8" s="1"/>
  <c r="J661" i="8" s="1"/>
  <c r="H517" i="8"/>
  <c r="I517" i="8" s="1"/>
  <c r="J517" i="8" s="1"/>
  <c r="H445" i="8"/>
  <c r="I445" i="8" s="1"/>
  <c r="J445" i="8" s="1"/>
  <c r="H373" i="8"/>
  <c r="I373" i="8" s="1"/>
  <c r="J373" i="8" s="1"/>
  <c r="H229" i="8"/>
  <c r="I229" i="8" s="1"/>
  <c r="J229" i="8" s="1"/>
  <c r="H301" i="8"/>
  <c r="I301" i="8" s="1"/>
  <c r="J301" i="8" s="1"/>
  <c r="H809" i="8"/>
  <c r="I809" i="8" s="1"/>
  <c r="J809" i="8" s="1"/>
  <c r="H737" i="8"/>
  <c r="I737" i="8" s="1"/>
  <c r="J737" i="8" s="1"/>
  <c r="H665" i="8"/>
  <c r="I665" i="8" s="1"/>
  <c r="J665" i="8" s="1"/>
  <c r="H521" i="8"/>
  <c r="I521" i="8" s="1"/>
  <c r="J521" i="8" s="1"/>
  <c r="H449" i="8"/>
  <c r="I449" i="8" s="1"/>
  <c r="J449" i="8" s="1"/>
  <c r="H593" i="8"/>
  <c r="I593" i="8" s="1"/>
  <c r="J593" i="8" s="1"/>
  <c r="H305" i="8"/>
  <c r="I305" i="8" s="1"/>
  <c r="J305" i="8" s="1"/>
  <c r="H377" i="8"/>
  <c r="I377" i="8" s="1"/>
  <c r="J377" i="8" s="1"/>
  <c r="H233" i="8"/>
  <c r="I233" i="8" s="1"/>
  <c r="J233" i="8" s="1"/>
  <c r="H816" i="8"/>
  <c r="I816" i="8" s="1"/>
  <c r="J816" i="8" s="1"/>
  <c r="H528" i="8"/>
  <c r="I528" i="8" s="1"/>
  <c r="J528" i="8" s="1"/>
  <c r="H456" i="8"/>
  <c r="I456" i="8" s="1"/>
  <c r="J456" i="8" s="1"/>
  <c r="H600" i="8"/>
  <c r="I600" i="8" s="1"/>
  <c r="J600" i="8" s="1"/>
  <c r="H744" i="8"/>
  <c r="I744" i="8" s="1"/>
  <c r="J744" i="8" s="1"/>
  <c r="H672" i="8"/>
  <c r="I672" i="8" s="1"/>
  <c r="J672" i="8" s="1"/>
  <c r="H384" i="8"/>
  <c r="I384" i="8" s="1"/>
  <c r="J384" i="8" s="1"/>
  <c r="H240" i="8"/>
  <c r="I240" i="8" s="1"/>
  <c r="J240" i="8" s="1"/>
  <c r="H312" i="8"/>
  <c r="I312" i="8" s="1"/>
  <c r="J312" i="8" s="1"/>
  <c r="H820" i="8"/>
  <c r="I820" i="8" s="1"/>
  <c r="H676" i="8"/>
  <c r="I676" i="8" s="1"/>
  <c r="J676" i="8" s="1"/>
  <c r="H748" i="8"/>
  <c r="I748" i="8" s="1"/>
  <c r="J748" i="8" s="1"/>
  <c r="H532" i="8"/>
  <c r="I532" i="8" s="1"/>
  <c r="J532" i="8" s="1"/>
  <c r="H460" i="8"/>
  <c r="I460" i="8" s="1"/>
  <c r="J460" i="8" s="1"/>
  <c r="H604" i="8"/>
  <c r="I604" i="8" s="1"/>
  <c r="J604" i="8" s="1"/>
  <c r="H244" i="8"/>
  <c r="I244" i="8" s="1"/>
  <c r="H316" i="8"/>
  <c r="I316" i="8" s="1"/>
  <c r="H388" i="8"/>
  <c r="I388" i="8" s="1"/>
  <c r="J388" i="8" s="1"/>
  <c r="H824" i="8"/>
  <c r="I824" i="8" s="1"/>
  <c r="H464" i="8"/>
  <c r="I464" i="8" s="1"/>
  <c r="H608" i="8"/>
  <c r="I608" i="8" s="1"/>
  <c r="J608" i="8" s="1"/>
  <c r="H680" i="8"/>
  <c r="I680" i="8" s="1"/>
  <c r="J680" i="8" s="1"/>
  <c r="H536" i="8"/>
  <c r="I536" i="8" s="1"/>
  <c r="J536" i="8" s="1"/>
  <c r="H752" i="8"/>
  <c r="I752" i="8" s="1"/>
  <c r="H392" i="8"/>
  <c r="I392" i="8" s="1"/>
  <c r="H248" i="8"/>
  <c r="I248" i="8" s="1"/>
  <c r="H320" i="8"/>
  <c r="I320" i="8" s="1"/>
  <c r="H107" i="8"/>
  <c r="H111" i="8"/>
  <c r="H118" i="8"/>
  <c r="H122" i="8"/>
  <c r="H126" i="8"/>
  <c r="H829" i="8"/>
  <c r="I829" i="8" s="1"/>
  <c r="H469" i="8"/>
  <c r="I469" i="8" s="1"/>
  <c r="H613" i="8"/>
  <c r="I613" i="8" s="1"/>
  <c r="H685" i="8"/>
  <c r="I685" i="8" s="1"/>
  <c r="H541" i="8"/>
  <c r="I541" i="8" s="1"/>
  <c r="H757" i="8"/>
  <c r="I757" i="8" s="1"/>
  <c r="H397" i="8"/>
  <c r="I397" i="8" s="1"/>
  <c r="H253" i="8"/>
  <c r="I253" i="8" s="1"/>
  <c r="H325" i="8"/>
  <c r="I325" i="8" s="1"/>
  <c r="H833" i="8"/>
  <c r="I833" i="8" s="1"/>
  <c r="H761" i="8"/>
  <c r="I761" i="8" s="1"/>
  <c r="H689" i="8"/>
  <c r="I689" i="8" s="1"/>
  <c r="H545" i="8"/>
  <c r="I545" i="8" s="1"/>
  <c r="H617" i="8"/>
  <c r="I617" i="8" s="1"/>
  <c r="H473" i="8"/>
  <c r="I473" i="8" s="1"/>
  <c r="H401" i="8"/>
  <c r="I401" i="8" s="1"/>
  <c r="H257" i="8"/>
  <c r="I257" i="8" s="1"/>
  <c r="H329" i="8"/>
  <c r="I329" i="8" s="1"/>
  <c r="H840" i="8"/>
  <c r="I840" i="8" s="1"/>
  <c r="H624" i="8"/>
  <c r="I624" i="8" s="1"/>
  <c r="H768" i="8"/>
  <c r="I768" i="8" s="1"/>
  <c r="H696" i="8"/>
  <c r="I696" i="8" s="1"/>
  <c r="H552" i="8"/>
  <c r="I552" i="8" s="1"/>
  <c r="H480" i="8"/>
  <c r="I480" i="8" s="1"/>
  <c r="H336" i="8"/>
  <c r="I336" i="8" s="1"/>
  <c r="H264" i="8"/>
  <c r="I264" i="8" s="1"/>
  <c r="H408" i="8"/>
  <c r="I408" i="8" s="1"/>
  <c r="H844" i="8"/>
  <c r="I844" i="8" s="1"/>
  <c r="H772" i="8"/>
  <c r="I772" i="8" s="1"/>
  <c r="H700" i="8"/>
  <c r="I700" i="8" s="1"/>
  <c r="H628" i="8"/>
  <c r="I628" i="8" s="1"/>
  <c r="H556" i="8"/>
  <c r="I556" i="8" s="1"/>
  <c r="H484" i="8"/>
  <c r="I484" i="8" s="1"/>
  <c r="H340" i="8"/>
  <c r="I340" i="8" s="1"/>
  <c r="H268" i="8"/>
  <c r="I268" i="8" s="1"/>
  <c r="H412" i="8"/>
  <c r="I412" i="8" s="1"/>
  <c r="E208" i="8"/>
  <c r="E204" i="8"/>
  <c r="E212" i="8"/>
  <c r="E216" i="8"/>
  <c r="E194" i="8"/>
  <c r="E180" i="8"/>
  <c r="E183" i="8"/>
  <c r="E176" i="8"/>
  <c r="E172" i="8"/>
  <c r="E168" i="8"/>
  <c r="J315" i="8"/>
  <c r="J464" i="8"/>
  <c r="J607" i="8"/>
  <c r="J751" i="8"/>
  <c r="J819" i="8"/>
  <c r="E162" i="8"/>
  <c r="E153" i="8"/>
  <c r="G153" i="8" s="1"/>
  <c r="E112" i="8"/>
  <c r="H154" i="8"/>
  <c r="I154" i="8" s="1"/>
  <c r="H802" i="8"/>
  <c r="I802" i="8" s="1"/>
  <c r="J802" i="8" s="1"/>
  <c r="H586" i="8"/>
  <c r="I586" i="8" s="1"/>
  <c r="J586" i="8" s="1"/>
  <c r="H730" i="8"/>
  <c r="I730" i="8" s="1"/>
  <c r="J730" i="8" s="1"/>
  <c r="H658" i="8"/>
  <c r="I658" i="8" s="1"/>
  <c r="J658" i="8" s="1"/>
  <c r="H514" i="8"/>
  <c r="I514" i="8" s="1"/>
  <c r="J514" i="8" s="1"/>
  <c r="H370" i="8"/>
  <c r="I370" i="8" s="1"/>
  <c r="J370" i="8" s="1"/>
  <c r="H226" i="8"/>
  <c r="I226" i="8" s="1"/>
  <c r="J226" i="8" s="1"/>
  <c r="H298" i="8"/>
  <c r="I298" i="8" s="1"/>
  <c r="J298" i="8" s="1"/>
  <c r="H442" i="8"/>
  <c r="I442" i="8" s="1"/>
  <c r="J442" i="8" s="1"/>
  <c r="H806" i="8"/>
  <c r="I806" i="8" s="1"/>
  <c r="J806" i="8" s="1"/>
  <c r="H734" i="8"/>
  <c r="I734" i="8" s="1"/>
  <c r="J734" i="8" s="1"/>
  <c r="H662" i="8"/>
  <c r="I662" i="8" s="1"/>
  <c r="J662" i="8" s="1"/>
  <c r="H518" i="8"/>
  <c r="I518" i="8" s="1"/>
  <c r="J518" i="8" s="1"/>
  <c r="H446" i="8"/>
  <c r="I446" i="8" s="1"/>
  <c r="J446" i="8" s="1"/>
  <c r="H590" i="8"/>
  <c r="I590" i="8" s="1"/>
  <c r="J590" i="8" s="1"/>
  <c r="H302" i="8"/>
  <c r="I302" i="8" s="1"/>
  <c r="J302" i="8" s="1"/>
  <c r="H374" i="8"/>
  <c r="I374" i="8" s="1"/>
  <c r="J374" i="8" s="1"/>
  <c r="H230" i="8"/>
  <c r="I230" i="8" s="1"/>
  <c r="J230" i="8" s="1"/>
  <c r="H810" i="8"/>
  <c r="I810" i="8" s="1"/>
  <c r="J810" i="8" s="1"/>
  <c r="H594" i="8"/>
  <c r="I594" i="8" s="1"/>
  <c r="J594" i="8" s="1"/>
  <c r="H738" i="8"/>
  <c r="I738" i="8" s="1"/>
  <c r="J738" i="8" s="1"/>
  <c r="H666" i="8"/>
  <c r="I666" i="8" s="1"/>
  <c r="J666" i="8" s="1"/>
  <c r="H522" i="8"/>
  <c r="I522" i="8" s="1"/>
  <c r="J522" i="8" s="1"/>
  <c r="H450" i="8"/>
  <c r="I450" i="8" s="1"/>
  <c r="J450" i="8" s="1"/>
  <c r="H378" i="8"/>
  <c r="I378" i="8" s="1"/>
  <c r="J378" i="8" s="1"/>
  <c r="H234" i="8"/>
  <c r="I234" i="8" s="1"/>
  <c r="J234" i="8" s="1"/>
  <c r="H306" i="8"/>
  <c r="I306" i="8" s="1"/>
  <c r="J306" i="8" s="1"/>
  <c r="H169" i="8"/>
  <c r="I169" i="8" s="1"/>
  <c r="H817" i="8"/>
  <c r="I817" i="8" s="1"/>
  <c r="J817" i="8" s="1"/>
  <c r="H745" i="8"/>
  <c r="I745" i="8" s="1"/>
  <c r="J745" i="8" s="1"/>
  <c r="H673" i="8"/>
  <c r="I673" i="8" s="1"/>
  <c r="J673" i="8" s="1"/>
  <c r="H529" i="8"/>
  <c r="I529" i="8" s="1"/>
  <c r="J529" i="8" s="1"/>
  <c r="H457" i="8"/>
  <c r="I457" i="8" s="1"/>
  <c r="J457" i="8" s="1"/>
  <c r="H601" i="8"/>
  <c r="I601" i="8" s="1"/>
  <c r="J601" i="8" s="1"/>
  <c r="H241" i="8"/>
  <c r="I241" i="8" s="1"/>
  <c r="J241" i="8" s="1"/>
  <c r="H313" i="8"/>
  <c r="I313" i="8" s="1"/>
  <c r="J313" i="8" s="1"/>
  <c r="H385" i="8"/>
  <c r="I385" i="8" s="1"/>
  <c r="J385" i="8" s="1"/>
  <c r="H821" i="8"/>
  <c r="I821" i="8" s="1"/>
  <c r="H461" i="8"/>
  <c r="I461" i="8" s="1"/>
  <c r="J461" i="8" s="1"/>
  <c r="H605" i="8"/>
  <c r="I605" i="8" s="1"/>
  <c r="J605" i="8" s="1"/>
  <c r="H677" i="8"/>
  <c r="I677" i="8" s="1"/>
  <c r="J677" i="8" s="1"/>
  <c r="H749" i="8"/>
  <c r="I749" i="8" s="1"/>
  <c r="J749" i="8" s="1"/>
  <c r="H533" i="8"/>
  <c r="I533" i="8" s="1"/>
  <c r="J533" i="8" s="1"/>
  <c r="H389" i="8"/>
  <c r="I389" i="8" s="1"/>
  <c r="J389" i="8" s="1"/>
  <c r="H245" i="8"/>
  <c r="I245" i="8" s="1"/>
  <c r="H317" i="8"/>
  <c r="I317" i="8" s="1"/>
  <c r="H104" i="8"/>
  <c r="I104" i="8" s="1"/>
  <c r="H108" i="8"/>
  <c r="H112" i="8"/>
  <c r="H119" i="8"/>
  <c r="H123" i="8"/>
  <c r="H127" i="8"/>
  <c r="H830" i="8"/>
  <c r="I830" i="8" s="1"/>
  <c r="H614" i="8"/>
  <c r="I614" i="8" s="1"/>
  <c r="H758" i="8"/>
  <c r="I758" i="8" s="1"/>
  <c r="H686" i="8"/>
  <c r="I686" i="8" s="1"/>
  <c r="H542" i="8"/>
  <c r="I542" i="8" s="1"/>
  <c r="H470" i="8"/>
  <c r="I470" i="8" s="1"/>
  <c r="H398" i="8"/>
  <c r="I398" i="8" s="1"/>
  <c r="H254" i="8"/>
  <c r="I254" i="8" s="1"/>
  <c r="H326" i="8"/>
  <c r="I326" i="8" s="1"/>
  <c r="H834" i="8"/>
  <c r="I834" i="8" s="1"/>
  <c r="H762" i="8"/>
  <c r="I762" i="8" s="1"/>
  <c r="H618" i="8"/>
  <c r="I618" i="8" s="1"/>
  <c r="H474" i="8"/>
  <c r="I474" i="8" s="1"/>
  <c r="H690" i="8"/>
  <c r="I690" i="8" s="1"/>
  <c r="H546" i="8"/>
  <c r="I546" i="8" s="1"/>
  <c r="H330" i="8"/>
  <c r="I330" i="8" s="1"/>
  <c r="H258" i="8"/>
  <c r="I258" i="8" s="1"/>
  <c r="H402" i="8"/>
  <c r="I402" i="8" s="1"/>
  <c r="H841" i="8"/>
  <c r="I841" i="8" s="1"/>
  <c r="H769" i="8"/>
  <c r="I769" i="8" s="1"/>
  <c r="H625" i="8"/>
  <c r="I625" i="8" s="1"/>
  <c r="H697" i="8"/>
  <c r="I697" i="8" s="1"/>
  <c r="H553" i="8"/>
  <c r="I553" i="8" s="1"/>
  <c r="H481" i="8"/>
  <c r="I481" i="8" s="1"/>
  <c r="H337" i="8"/>
  <c r="I337" i="8" s="1"/>
  <c r="H265" i="8"/>
  <c r="I265" i="8" s="1"/>
  <c r="H409" i="8"/>
  <c r="I409" i="8" s="1"/>
  <c r="H152" i="8"/>
  <c r="I152" i="8" s="1"/>
  <c r="I199" i="8"/>
  <c r="I211" i="8"/>
  <c r="E207" i="8"/>
  <c r="E190" i="8"/>
  <c r="E186" i="8"/>
  <c r="E175" i="8"/>
  <c r="E171" i="8"/>
  <c r="J244" i="8"/>
  <c r="J392" i="8"/>
  <c r="J535" i="8"/>
  <c r="J679" i="8"/>
  <c r="J752" i="8"/>
  <c r="F821" i="8"/>
  <c r="G820" i="8"/>
  <c r="J820" i="8" s="1"/>
  <c r="F757" i="8"/>
  <c r="G756" i="8"/>
  <c r="J756" i="8" s="1"/>
  <c r="F685" i="8"/>
  <c r="G684" i="8"/>
  <c r="J684" i="8" s="1"/>
  <c r="F613" i="8"/>
  <c r="G612" i="8"/>
  <c r="J612" i="8" s="1"/>
  <c r="F541" i="8"/>
  <c r="G540" i="8"/>
  <c r="J540" i="8" s="1"/>
  <c r="F469" i="8"/>
  <c r="G468" i="8"/>
  <c r="J468" i="8" s="1"/>
  <c r="F397" i="8"/>
  <c r="G396" i="8"/>
  <c r="J396" i="8" s="1"/>
  <c r="F317" i="8"/>
  <c r="G316" i="8"/>
  <c r="J316" i="8" s="1"/>
  <c r="F246" i="8"/>
  <c r="G245" i="8"/>
  <c r="J245" i="8" s="1"/>
  <c r="I114" i="8"/>
  <c r="I107" i="8"/>
  <c r="H155" i="8"/>
  <c r="I155" i="8" s="1"/>
  <c r="J153" i="8"/>
  <c r="I105" i="8"/>
  <c r="J104" i="8"/>
  <c r="E135" i="8"/>
  <c r="E160" i="8"/>
  <c r="E156" i="8"/>
  <c r="E161" i="8"/>
  <c r="G106" i="8"/>
  <c r="J106" i="8" s="1"/>
  <c r="E159" i="8"/>
  <c r="J152" i="8"/>
  <c r="G107" i="8"/>
  <c r="J107" i="8" s="1"/>
  <c r="F110" i="8"/>
  <c r="G105" i="8"/>
  <c r="F155" i="8"/>
  <c r="G154" i="8"/>
  <c r="J154" i="8" s="1"/>
  <c r="E146" i="8"/>
  <c r="E142" i="8"/>
  <c r="E145" i="8"/>
  <c r="E148" i="8"/>
  <c r="E144" i="8"/>
  <c r="E147" i="8"/>
  <c r="E138" i="8"/>
  <c r="E134" i="8"/>
  <c r="E137" i="8"/>
  <c r="E133" i="8"/>
  <c r="E136" i="8"/>
  <c r="E132" i="8"/>
  <c r="I118" i="8"/>
  <c r="I122" i="8"/>
  <c r="I121" i="8"/>
  <c r="I120" i="8"/>
  <c r="I119" i="8"/>
  <c r="E89" i="8"/>
  <c r="I86" i="8"/>
  <c r="I132" i="8"/>
  <c r="E75" i="8"/>
  <c r="N71" i="8"/>
  <c r="N72" i="8"/>
  <c r="N70" i="8"/>
  <c r="L5" i="8"/>
  <c r="M5" i="8" s="1"/>
  <c r="L4" i="8"/>
  <c r="M4" i="8" s="1"/>
  <c r="L6" i="8"/>
  <c r="M6" i="8" s="1"/>
  <c r="L7" i="8"/>
  <c r="M7" i="8" s="1"/>
  <c r="L8" i="8"/>
  <c r="M8" i="8" s="1"/>
  <c r="L9" i="8"/>
  <c r="M9" i="8" s="1"/>
  <c r="L10" i="8"/>
  <c r="M10" i="8" s="1"/>
  <c r="L11" i="8"/>
  <c r="M11" i="8" s="1"/>
  <c r="L12" i="8"/>
  <c r="M12" i="8" s="1"/>
  <c r="L13" i="8"/>
  <c r="M13" i="8" s="1"/>
  <c r="L14" i="8"/>
  <c r="M14" i="8" s="1"/>
  <c r="L15" i="8"/>
  <c r="M15" i="8" s="1"/>
  <c r="L16" i="8"/>
  <c r="M16" i="8" s="1"/>
  <c r="L17" i="8"/>
  <c r="M17" i="8" s="1"/>
  <c r="L18" i="8"/>
  <c r="M18" i="8" s="1"/>
  <c r="L19" i="8"/>
  <c r="M19" i="8" s="1"/>
  <c r="L20" i="8"/>
  <c r="M20" i="8" s="1"/>
  <c r="L21" i="8"/>
  <c r="M21" i="8" s="1"/>
  <c r="L22" i="8"/>
  <c r="M22" i="8" s="1"/>
  <c r="L23" i="8"/>
  <c r="M23" i="8" s="1"/>
  <c r="L24" i="8"/>
  <c r="M24" i="8" s="1"/>
  <c r="L25" i="8"/>
  <c r="M25" i="8" s="1"/>
  <c r="L26" i="8"/>
  <c r="M26" i="8" s="1"/>
  <c r="L27" i="8"/>
  <c r="M27" i="8" s="1"/>
  <c r="L28" i="8"/>
  <c r="M28" i="8" s="1"/>
  <c r="L29" i="8"/>
  <c r="M29" i="8" s="1"/>
  <c r="L30" i="8"/>
  <c r="M30" i="8" s="1"/>
  <c r="L31" i="8"/>
  <c r="M31" i="8" s="1"/>
  <c r="L32" i="8"/>
  <c r="M32" i="8" s="1"/>
  <c r="L33" i="8"/>
  <c r="M33" i="8" s="1"/>
  <c r="L34" i="8"/>
  <c r="M34" i="8" s="1"/>
  <c r="L35" i="8"/>
  <c r="M35" i="8" s="1"/>
  <c r="L36" i="8"/>
  <c r="M36" i="8" s="1"/>
  <c r="L37" i="8"/>
  <c r="M37" i="8" s="1"/>
  <c r="L38" i="8"/>
  <c r="M38" i="8" s="1"/>
  <c r="L39" i="8"/>
  <c r="M39" i="8" s="1"/>
  <c r="L40" i="8"/>
  <c r="M40" i="8" s="1"/>
  <c r="L41" i="8"/>
  <c r="M41" i="8" s="1"/>
  <c r="L42" i="8"/>
  <c r="M42" i="8" s="1"/>
  <c r="L43" i="8"/>
  <c r="M43" i="8" s="1"/>
  <c r="L44" i="8"/>
  <c r="M44" i="8" s="1"/>
  <c r="L45" i="8"/>
  <c r="M45" i="8" s="1"/>
  <c r="L46" i="8"/>
  <c r="M46" i="8" s="1"/>
  <c r="L47" i="8"/>
  <c r="M47" i="8" s="1"/>
  <c r="L48" i="8"/>
  <c r="M48" i="8" s="1"/>
  <c r="L49" i="8"/>
  <c r="M49" i="8" s="1"/>
  <c r="L50" i="8"/>
  <c r="M50" i="8" s="1"/>
  <c r="L51" i="8"/>
  <c r="M51" i="8" s="1"/>
  <c r="L52" i="8"/>
  <c r="M52" i="8" s="1"/>
  <c r="L53" i="8"/>
  <c r="M53" i="8" s="1"/>
  <c r="L54" i="8"/>
  <c r="M54" i="8" s="1"/>
  <c r="L55" i="8"/>
  <c r="M55" i="8" s="1"/>
  <c r="L56" i="8"/>
  <c r="M56" i="8" s="1"/>
  <c r="L57" i="8"/>
  <c r="M57" i="8" s="1"/>
  <c r="L58" i="8"/>
  <c r="M58" i="8" s="1"/>
  <c r="L59" i="8"/>
  <c r="M59" i="8" s="1"/>
  <c r="K60" i="8"/>
  <c r="K61" i="8"/>
  <c r="N64" i="8"/>
  <c r="N65" i="8"/>
  <c r="N66" i="8"/>
  <c r="N67" i="8"/>
  <c r="N68" i="8"/>
  <c r="N69" i="8"/>
  <c r="I683" i="8" l="1"/>
  <c r="I251" i="8"/>
  <c r="I539" i="8"/>
  <c r="I223" i="8"/>
  <c r="I235" i="8"/>
  <c r="J224" i="8"/>
  <c r="I655" i="8"/>
  <c r="J656" i="8"/>
  <c r="I667" i="8"/>
  <c r="I799" i="8"/>
  <c r="I811" i="8"/>
  <c r="J800" i="8"/>
  <c r="I333" i="8"/>
  <c r="I765" i="8"/>
  <c r="I249" i="8"/>
  <c r="I237" i="8"/>
  <c r="J238" i="8"/>
  <c r="I681" i="8"/>
  <c r="I669" i="8"/>
  <c r="J670" i="8"/>
  <c r="E93" i="8"/>
  <c r="E97" i="8"/>
  <c r="E90" i="8"/>
  <c r="E94" i="8"/>
  <c r="E98" i="8"/>
  <c r="E91" i="8"/>
  <c r="E95" i="8"/>
  <c r="E99" i="8"/>
  <c r="E92" i="8"/>
  <c r="E96" i="8"/>
  <c r="E100" i="8"/>
  <c r="I611" i="8"/>
  <c r="I307" i="8"/>
  <c r="I295" i="8"/>
  <c r="J296" i="8"/>
  <c r="I727" i="8"/>
  <c r="I739" i="8"/>
  <c r="J728" i="8"/>
  <c r="I693" i="8"/>
  <c r="I621" i="8"/>
  <c r="I597" i="8"/>
  <c r="I609" i="8"/>
  <c r="J598" i="8"/>
  <c r="I753" i="8"/>
  <c r="I741" i="8"/>
  <c r="J742" i="8"/>
  <c r="N44" i="8"/>
  <c r="E78" i="8"/>
  <c r="E82" i="8"/>
  <c r="E86" i="8"/>
  <c r="E79" i="8"/>
  <c r="E83" i="8"/>
  <c r="E76" i="8"/>
  <c r="E80" i="8"/>
  <c r="E84" i="8"/>
  <c r="E77" i="8"/>
  <c r="E81" i="8"/>
  <c r="E85" i="8"/>
  <c r="I755" i="8"/>
  <c r="I395" i="8"/>
  <c r="I467" i="8"/>
  <c r="I827" i="8"/>
  <c r="I367" i="8"/>
  <c r="J368" i="8"/>
  <c r="I379" i="8"/>
  <c r="I595" i="8"/>
  <c r="J584" i="8"/>
  <c r="I583" i="8"/>
  <c r="I405" i="8"/>
  <c r="I477" i="8"/>
  <c r="I837" i="8"/>
  <c r="I381" i="8"/>
  <c r="I393" i="8"/>
  <c r="J382" i="8"/>
  <c r="I465" i="8"/>
  <c r="I453" i="8"/>
  <c r="J454" i="8"/>
  <c r="I813" i="8"/>
  <c r="I825" i="8"/>
  <c r="J814" i="8"/>
  <c r="I323" i="8"/>
  <c r="J440" i="8"/>
  <c r="I451" i="8"/>
  <c r="I439" i="8"/>
  <c r="J512" i="8"/>
  <c r="I511" i="8"/>
  <c r="I523" i="8"/>
  <c r="I261" i="8"/>
  <c r="I549" i="8"/>
  <c r="I321" i="8"/>
  <c r="I309" i="8"/>
  <c r="J310" i="8"/>
  <c r="I537" i="8"/>
  <c r="I525" i="8"/>
  <c r="J526" i="8"/>
  <c r="F822" i="8"/>
  <c r="G821" i="8"/>
  <c r="J821" i="8" s="1"/>
  <c r="F758" i="8"/>
  <c r="G757" i="8"/>
  <c r="J757" i="8" s="1"/>
  <c r="F686" i="8"/>
  <c r="G685" i="8"/>
  <c r="J685" i="8" s="1"/>
  <c r="F614" i="8"/>
  <c r="G613" i="8"/>
  <c r="J613" i="8" s="1"/>
  <c r="F542" i="8"/>
  <c r="G541" i="8"/>
  <c r="J541" i="8" s="1"/>
  <c r="F470" i="8"/>
  <c r="G469" i="8"/>
  <c r="J469" i="8" s="1"/>
  <c r="F398" i="8"/>
  <c r="G397" i="8"/>
  <c r="J397" i="8" s="1"/>
  <c r="F318" i="8"/>
  <c r="G317" i="8"/>
  <c r="J317" i="8" s="1"/>
  <c r="F247" i="8"/>
  <c r="G246" i="8"/>
  <c r="J246" i="8" s="1"/>
  <c r="J105" i="8"/>
  <c r="H156" i="8"/>
  <c r="I156" i="8" s="1"/>
  <c r="I151" i="8" s="1"/>
  <c r="I108" i="8"/>
  <c r="H172" i="8"/>
  <c r="I172" i="8" s="1"/>
  <c r="I165" i="8" s="1"/>
  <c r="H157" i="8"/>
  <c r="I157" i="8" s="1"/>
  <c r="I109" i="8"/>
  <c r="I103" i="8" s="1"/>
  <c r="I113" i="8"/>
  <c r="H161" i="8"/>
  <c r="I161" i="8" s="1"/>
  <c r="I127" i="8"/>
  <c r="H175" i="8"/>
  <c r="I175" i="8" s="1"/>
  <c r="H160" i="8"/>
  <c r="I160" i="8" s="1"/>
  <c r="I112" i="8"/>
  <c r="H158" i="8"/>
  <c r="I158" i="8" s="1"/>
  <c r="I110" i="8"/>
  <c r="H174" i="8"/>
  <c r="I174" i="8" s="1"/>
  <c r="G108" i="8"/>
  <c r="G109" i="8"/>
  <c r="I111" i="8"/>
  <c r="H159" i="8"/>
  <c r="I159" i="8" s="1"/>
  <c r="H173" i="8"/>
  <c r="I173" i="8" s="1"/>
  <c r="F111" i="8"/>
  <c r="G110" i="8"/>
  <c r="F156" i="8"/>
  <c r="G155" i="8"/>
  <c r="J155" i="8" s="1"/>
  <c r="I138" i="8"/>
  <c r="N17" i="8"/>
  <c r="O17" i="8" s="1"/>
  <c r="P17" i="8" s="1"/>
  <c r="Q17" i="8" s="1"/>
  <c r="R17" i="8" s="1"/>
  <c r="S17" i="8" s="1"/>
  <c r="T17" i="8" s="1"/>
  <c r="U17" i="8" s="1"/>
  <c r="V17" i="8" s="1"/>
  <c r="W17" i="8" s="1"/>
  <c r="X17" i="8" s="1"/>
  <c r="Y17" i="8" s="1"/>
  <c r="I137" i="8"/>
  <c r="I100" i="8"/>
  <c r="I128" i="8"/>
  <c r="I134" i="8"/>
  <c r="I136" i="8"/>
  <c r="I133" i="8"/>
  <c r="I131" i="8" s="1"/>
  <c r="I135" i="8"/>
  <c r="N7" i="8"/>
  <c r="O7" i="8" s="1"/>
  <c r="P7" i="8" s="1"/>
  <c r="Q7" i="8" s="1"/>
  <c r="R7" i="8" s="1"/>
  <c r="S7" i="8" s="1"/>
  <c r="T7" i="8" s="1"/>
  <c r="U7" i="8" s="1"/>
  <c r="V7" i="8" s="1"/>
  <c r="W7" i="8" s="1"/>
  <c r="X7" i="8" s="1"/>
  <c r="Y7" i="8" s="1"/>
  <c r="N27" i="8"/>
  <c r="N30" i="8"/>
  <c r="O30" i="8" s="1"/>
  <c r="P30" i="8" s="1"/>
  <c r="Q30" i="8" s="1"/>
  <c r="R30" i="8" s="1"/>
  <c r="S30" i="8" s="1"/>
  <c r="T30" i="8" s="1"/>
  <c r="U30" i="8" s="1"/>
  <c r="V30" i="8" s="1"/>
  <c r="W30" i="8" s="1"/>
  <c r="X30" i="8" s="1"/>
  <c r="Y30" i="8" s="1"/>
  <c r="N40" i="8"/>
  <c r="N32" i="8"/>
  <c r="N38" i="8"/>
  <c r="N18" i="8"/>
  <c r="O18" i="8" s="1"/>
  <c r="P18" i="8" s="1"/>
  <c r="Q18" i="8" s="1"/>
  <c r="R18" i="8" s="1"/>
  <c r="S18" i="8" s="1"/>
  <c r="T18" i="8" s="1"/>
  <c r="U18" i="8" s="1"/>
  <c r="V18" i="8" s="1"/>
  <c r="W18" i="8" s="1"/>
  <c r="X18" i="8" s="1"/>
  <c r="Y18" i="8" s="1"/>
  <c r="N29" i="8"/>
  <c r="N49" i="8"/>
  <c r="O49" i="8" s="1"/>
  <c r="P49" i="8" s="1"/>
  <c r="Q49" i="8" s="1"/>
  <c r="R49" i="8" s="1"/>
  <c r="S49" i="8" s="1"/>
  <c r="T49" i="8" s="1"/>
  <c r="U49" i="8" s="1"/>
  <c r="V49" i="8" s="1"/>
  <c r="W49" i="8" s="1"/>
  <c r="X49" i="8" s="1"/>
  <c r="Y49" i="8" s="1"/>
  <c r="N45" i="8"/>
  <c r="N25" i="8"/>
  <c r="O25" i="8" s="1"/>
  <c r="P25" i="8" s="1"/>
  <c r="Q25" i="8" s="1"/>
  <c r="R25" i="8" s="1"/>
  <c r="S25" i="8" s="1"/>
  <c r="T25" i="8" s="1"/>
  <c r="U25" i="8" s="1"/>
  <c r="V25" i="8" s="1"/>
  <c r="W25" i="8" s="1"/>
  <c r="X25" i="8" s="1"/>
  <c r="Y25" i="8" s="1"/>
  <c r="N21" i="8"/>
  <c r="N13" i="8"/>
  <c r="O13" i="8" s="1"/>
  <c r="P13" i="8" s="1"/>
  <c r="Q13" i="8" s="1"/>
  <c r="R13" i="8" s="1"/>
  <c r="S13" i="8" s="1"/>
  <c r="T13" i="8" s="1"/>
  <c r="U13" i="8" s="1"/>
  <c r="V13" i="8" s="1"/>
  <c r="W13" i="8" s="1"/>
  <c r="X13" i="8" s="1"/>
  <c r="Y13" i="8" s="1"/>
  <c r="N36" i="8"/>
  <c r="O36" i="8" s="1"/>
  <c r="P36" i="8" s="1"/>
  <c r="Q36" i="8" s="1"/>
  <c r="R36" i="8" s="1"/>
  <c r="S36" i="8" s="1"/>
  <c r="T36" i="8" s="1"/>
  <c r="U36" i="8" s="1"/>
  <c r="V36" i="8" s="1"/>
  <c r="W36" i="8" s="1"/>
  <c r="X36" i="8" s="1"/>
  <c r="Y36" i="8" s="1"/>
  <c r="N43" i="8"/>
  <c r="O43" i="8" s="1"/>
  <c r="P43" i="8" s="1"/>
  <c r="Q43" i="8" s="1"/>
  <c r="R43" i="8" s="1"/>
  <c r="S43" i="8" s="1"/>
  <c r="T43" i="8" s="1"/>
  <c r="U43" i="8" s="1"/>
  <c r="V43" i="8" s="1"/>
  <c r="W43" i="8" s="1"/>
  <c r="X43" i="8" s="1"/>
  <c r="Y43" i="8" s="1"/>
  <c r="N39" i="8"/>
  <c r="N35" i="8"/>
  <c r="O35" i="8" s="1"/>
  <c r="P35" i="8" s="1"/>
  <c r="Q35" i="8" s="1"/>
  <c r="R35" i="8" s="1"/>
  <c r="S35" i="8" s="1"/>
  <c r="T35" i="8" s="1"/>
  <c r="U35" i="8" s="1"/>
  <c r="V35" i="8" s="1"/>
  <c r="W35" i="8" s="1"/>
  <c r="X35" i="8" s="1"/>
  <c r="Y35" i="8" s="1"/>
  <c r="N31" i="8"/>
  <c r="O31" i="8" s="1"/>
  <c r="P31" i="8" s="1"/>
  <c r="Q31" i="8" s="1"/>
  <c r="R31" i="8" s="1"/>
  <c r="S31" i="8" s="1"/>
  <c r="T31" i="8" s="1"/>
  <c r="U31" i="8" s="1"/>
  <c r="V31" i="8" s="1"/>
  <c r="W31" i="8" s="1"/>
  <c r="X31" i="8" s="1"/>
  <c r="Y31" i="8" s="1"/>
  <c r="N15" i="8"/>
  <c r="O15" i="8" s="1"/>
  <c r="P15" i="8" s="1"/>
  <c r="Q15" i="8" s="1"/>
  <c r="R15" i="8" s="1"/>
  <c r="S15" i="8" s="1"/>
  <c r="T15" i="8" s="1"/>
  <c r="U15" i="8" s="1"/>
  <c r="V15" i="8" s="1"/>
  <c r="W15" i="8" s="1"/>
  <c r="X15" i="8" s="1"/>
  <c r="Y15" i="8" s="1"/>
  <c r="N12" i="8"/>
  <c r="N6" i="8"/>
  <c r="O6" i="8" s="1"/>
  <c r="P6" i="8" s="1"/>
  <c r="Q6" i="8" s="1"/>
  <c r="R6" i="8" s="1"/>
  <c r="S6" i="8" s="1"/>
  <c r="T6" i="8" s="1"/>
  <c r="U6" i="8" s="1"/>
  <c r="V6" i="8" s="1"/>
  <c r="W6" i="8" s="1"/>
  <c r="X6" i="8" s="1"/>
  <c r="Y6" i="8" s="1"/>
  <c r="N33" i="8"/>
  <c r="O33" i="8" s="1"/>
  <c r="P33" i="8" s="1"/>
  <c r="Q33" i="8" s="1"/>
  <c r="R33" i="8" s="1"/>
  <c r="S33" i="8" s="1"/>
  <c r="T33" i="8" s="1"/>
  <c r="U33" i="8" s="1"/>
  <c r="V33" i="8" s="1"/>
  <c r="W33" i="8" s="1"/>
  <c r="X33" i="8" s="1"/>
  <c r="Y33" i="8" s="1"/>
  <c r="N10" i="8"/>
  <c r="O10" i="8" s="1"/>
  <c r="P10" i="8" s="1"/>
  <c r="Q10" i="8" s="1"/>
  <c r="R10" i="8" s="1"/>
  <c r="S10" i="8" s="1"/>
  <c r="T10" i="8" s="1"/>
  <c r="U10" i="8" s="1"/>
  <c r="V10" i="8" s="1"/>
  <c r="W10" i="8" s="1"/>
  <c r="X10" i="8" s="1"/>
  <c r="Y10" i="8" s="1"/>
  <c r="N5" i="8"/>
  <c r="O5" i="8" s="1"/>
  <c r="P5" i="8" s="1"/>
  <c r="N51" i="8"/>
  <c r="O51" i="8" s="1"/>
  <c r="P51" i="8" s="1"/>
  <c r="Q51" i="8" s="1"/>
  <c r="R51" i="8" s="1"/>
  <c r="S51" i="8" s="1"/>
  <c r="T51" i="8" s="1"/>
  <c r="U51" i="8" s="1"/>
  <c r="V51" i="8" s="1"/>
  <c r="W51" i="8" s="1"/>
  <c r="X51" i="8" s="1"/>
  <c r="Y51" i="8" s="1"/>
  <c r="N41" i="8"/>
  <c r="O41" i="8" s="1"/>
  <c r="P41" i="8" s="1"/>
  <c r="Q41" i="8" s="1"/>
  <c r="R41" i="8" s="1"/>
  <c r="S41" i="8" s="1"/>
  <c r="T41" i="8" s="1"/>
  <c r="U41" i="8" s="1"/>
  <c r="V41" i="8" s="1"/>
  <c r="W41" i="8" s="1"/>
  <c r="X41" i="8" s="1"/>
  <c r="Y41" i="8" s="1"/>
  <c r="N54" i="8"/>
  <c r="O54" i="8" s="1"/>
  <c r="P54" i="8" s="1"/>
  <c r="Q54" i="8" s="1"/>
  <c r="R54" i="8" s="1"/>
  <c r="S54" i="8" s="1"/>
  <c r="T54" i="8" s="1"/>
  <c r="U54" i="8" s="1"/>
  <c r="V54" i="8" s="1"/>
  <c r="W54" i="8" s="1"/>
  <c r="X54" i="8" s="1"/>
  <c r="Y54" i="8" s="1"/>
  <c r="N50" i="8"/>
  <c r="N42" i="8"/>
  <c r="O42" i="8" s="1"/>
  <c r="P42" i="8" s="1"/>
  <c r="Q42" i="8" s="1"/>
  <c r="R42" i="8" s="1"/>
  <c r="S42" i="8" s="1"/>
  <c r="T42" i="8" s="1"/>
  <c r="U42" i="8" s="1"/>
  <c r="V42" i="8" s="1"/>
  <c r="W42" i="8" s="1"/>
  <c r="X42" i="8" s="1"/>
  <c r="Y42" i="8" s="1"/>
  <c r="N22" i="8"/>
  <c r="O22" i="8" s="1"/>
  <c r="P22" i="8" s="1"/>
  <c r="Q22" i="8" s="1"/>
  <c r="R22" i="8" s="1"/>
  <c r="S22" i="8" s="1"/>
  <c r="T22" i="8" s="1"/>
  <c r="U22" i="8" s="1"/>
  <c r="V22" i="8" s="1"/>
  <c r="W22" i="8" s="1"/>
  <c r="X22" i="8" s="1"/>
  <c r="Y22" i="8" s="1"/>
  <c r="N11" i="8"/>
  <c r="O11" i="8" s="1"/>
  <c r="P11" i="8" s="1"/>
  <c r="Q11" i="8" s="1"/>
  <c r="R11" i="8" s="1"/>
  <c r="S11" i="8" s="1"/>
  <c r="T11" i="8" s="1"/>
  <c r="U11" i="8" s="1"/>
  <c r="V11" i="8" s="1"/>
  <c r="W11" i="8" s="1"/>
  <c r="X11" i="8" s="1"/>
  <c r="Y11" i="8" s="1"/>
  <c r="N8" i="8"/>
  <c r="O8" i="8" s="1"/>
  <c r="P8" i="8" s="1"/>
  <c r="Q8" i="8" s="1"/>
  <c r="R8" i="8" s="1"/>
  <c r="S8" i="8" s="1"/>
  <c r="T8" i="8" s="1"/>
  <c r="U8" i="8" s="1"/>
  <c r="V8" i="8" s="1"/>
  <c r="W8" i="8" s="1"/>
  <c r="X8" i="8" s="1"/>
  <c r="Y8" i="8" s="1"/>
  <c r="N4" i="8"/>
  <c r="N20" i="8"/>
  <c r="O20" i="8" s="1"/>
  <c r="P20" i="8" s="1"/>
  <c r="Q20" i="8" s="1"/>
  <c r="R20" i="8" s="1"/>
  <c r="S20" i="8" s="1"/>
  <c r="T20" i="8" s="1"/>
  <c r="U20" i="8" s="1"/>
  <c r="V20" i="8" s="1"/>
  <c r="W20" i="8" s="1"/>
  <c r="X20" i="8" s="1"/>
  <c r="Y20" i="8" s="1"/>
  <c r="N16" i="8"/>
  <c r="O16" i="8" s="1"/>
  <c r="P16" i="8" s="1"/>
  <c r="Q16" i="8" s="1"/>
  <c r="R16" i="8" s="1"/>
  <c r="S16" i="8" s="1"/>
  <c r="T16" i="8" s="1"/>
  <c r="U16" i="8" s="1"/>
  <c r="V16" i="8" s="1"/>
  <c r="W16" i="8" s="1"/>
  <c r="X16" i="8" s="1"/>
  <c r="Y16" i="8" s="1"/>
  <c r="N53" i="8"/>
  <c r="O53" i="8" s="1"/>
  <c r="P53" i="8" s="1"/>
  <c r="Q53" i="8" s="1"/>
  <c r="R53" i="8" s="1"/>
  <c r="S53" i="8" s="1"/>
  <c r="T53" i="8" s="1"/>
  <c r="U53" i="8" s="1"/>
  <c r="V53" i="8" s="1"/>
  <c r="W53" i="8" s="1"/>
  <c r="X53" i="8" s="1"/>
  <c r="Y53" i="8" s="1"/>
  <c r="N56" i="8"/>
  <c r="O56" i="8" s="1"/>
  <c r="P56" i="8" s="1"/>
  <c r="Q56" i="8" s="1"/>
  <c r="R56" i="8" s="1"/>
  <c r="S56" i="8" s="1"/>
  <c r="T56" i="8" s="1"/>
  <c r="U56" i="8" s="1"/>
  <c r="V56" i="8" s="1"/>
  <c r="W56" i="8" s="1"/>
  <c r="X56" i="8" s="1"/>
  <c r="Y56" i="8" s="1"/>
  <c r="N59" i="8"/>
  <c r="O59" i="8" s="1"/>
  <c r="P59" i="8" s="1"/>
  <c r="Q59" i="8" s="1"/>
  <c r="R59" i="8" s="1"/>
  <c r="S59" i="8" s="1"/>
  <c r="T59" i="8" s="1"/>
  <c r="U59" i="8" s="1"/>
  <c r="V59" i="8" s="1"/>
  <c r="W59" i="8" s="1"/>
  <c r="X59" i="8" s="1"/>
  <c r="Y59" i="8" s="1"/>
  <c r="N55" i="8"/>
  <c r="O55" i="8" s="1"/>
  <c r="P55" i="8" s="1"/>
  <c r="Q55" i="8" s="1"/>
  <c r="R55" i="8" s="1"/>
  <c r="S55" i="8" s="1"/>
  <c r="T55" i="8" s="1"/>
  <c r="U55" i="8" s="1"/>
  <c r="V55" i="8" s="1"/>
  <c r="W55" i="8" s="1"/>
  <c r="X55" i="8" s="1"/>
  <c r="Y55" i="8" s="1"/>
  <c r="N23" i="8"/>
  <c r="O23" i="8" s="1"/>
  <c r="P23" i="8" s="1"/>
  <c r="Q23" i="8" s="1"/>
  <c r="R23" i="8" s="1"/>
  <c r="S23" i="8" s="1"/>
  <c r="T23" i="8" s="1"/>
  <c r="U23" i="8" s="1"/>
  <c r="V23" i="8" s="1"/>
  <c r="W23" i="8" s="1"/>
  <c r="X23" i="8" s="1"/>
  <c r="Y23" i="8" s="1"/>
  <c r="N19" i="8"/>
  <c r="O19" i="8" s="1"/>
  <c r="P19" i="8" s="1"/>
  <c r="Q19" i="8" s="1"/>
  <c r="R19" i="8" s="1"/>
  <c r="S19" i="8" s="1"/>
  <c r="T19" i="8" s="1"/>
  <c r="U19" i="8" s="1"/>
  <c r="V19" i="8" s="1"/>
  <c r="W19" i="8" s="1"/>
  <c r="X19" i="8" s="1"/>
  <c r="Y19" i="8" s="1"/>
  <c r="N57" i="8"/>
  <c r="O57" i="8" s="1"/>
  <c r="P57" i="8" s="1"/>
  <c r="Q57" i="8" s="1"/>
  <c r="R57" i="8" s="1"/>
  <c r="S57" i="8" s="1"/>
  <c r="T57" i="8" s="1"/>
  <c r="U57" i="8" s="1"/>
  <c r="V57" i="8" s="1"/>
  <c r="W57" i="8" s="1"/>
  <c r="X57" i="8" s="1"/>
  <c r="Y57" i="8" s="1"/>
  <c r="N52" i="8"/>
  <c r="O52" i="8" s="1"/>
  <c r="P52" i="8" s="1"/>
  <c r="Q52" i="8" s="1"/>
  <c r="R52" i="8" s="1"/>
  <c r="S52" i="8" s="1"/>
  <c r="T52" i="8" s="1"/>
  <c r="U52" i="8" s="1"/>
  <c r="V52" i="8" s="1"/>
  <c r="W52" i="8" s="1"/>
  <c r="X52" i="8" s="1"/>
  <c r="Y52" i="8" s="1"/>
  <c r="N58" i="8"/>
  <c r="O58" i="8" s="1"/>
  <c r="P58" i="8" s="1"/>
  <c r="Q58" i="8" s="1"/>
  <c r="R58" i="8" s="1"/>
  <c r="S58" i="8" s="1"/>
  <c r="T58" i="8" s="1"/>
  <c r="U58" i="8" s="1"/>
  <c r="V58" i="8" s="1"/>
  <c r="W58" i="8" s="1"/>
  <c r="X58" i="8" s="1"/>
  <c r="Y58" i="8" s="1"/>
  <c r="O4" i="8"/>
  <c r="P4" i="8" s="1"/>
  <c r="L61" i="8"/>
  <c r="O38" i="8"/>
  <c r="P38" i="8" s="1"/>
  <c r="Q38" i="8" s="1"/>
  <c r="R38" i="8" s="1"/>
  <c r="S38" i="8" s="1"/>
  <c r="T38" i="8" s="1"/>
  <c r="U38" i="8" s="1"/>
  <c r="V38" i="8" s="1"/>
  <c r="W38" i="8" s="1"/>
  <c r="X38" i="8" s="1"/>
  <c r="Y38" i="8" s="1"/>
  <c r="N46" i="8"/>
  <c r="O46" i="8" s="1"/>
  <c r="P46" i="8" s="1"/>
  <c r="Q46" i="8" s="1"/>
  <c r="R46" i="8" s="1"/>
  <c r="S46" i="8" s="1"/>
  <c r="T46" i="8" s="1"/>
  <c r="U46" i="8" s="1"/>
  <c r="V46" i="8" s="1"/>
  <c r="W46" i="8" s="1"/>
  <c r="X46" i="8" s="1"/>
  <c r="Y46" i="8" s="1"/>
  <c r="N26" i="8"/>
  <c r="O26" i="8" s="1"/>
  <c r="P26" i="8" s="1"/>
  <c r="Q26" i="8" s="1"/>
  <c r="R26" i="8" s="1"/>
  <c r="S26" i="8" s="1"/>
  <c r="T26" i="8" s="1"/>
  <c r="U26" i="8" s="1"/>
  <c r="V26" i="8" s="1"/>
  <c r="W26" i="8" s="1"/>
  <c r="X26" i="8" s="1"/>
  <c r="Y26" i="8" s="1"/>
  <c r="N34" i="8"/>
  <c r="O34" i="8" s="1"/>
  <c r="P34" i="8" s="1"/>
  <c r="Q34" i="8" s="1"/>
  <c r="R34" i="8" s="1"/>
  <c r="S34" i="8" s="1"/>
  <c r="T34" i="8" s="1"/>
  <c r="U34" i="8" s="1"/>
  <c r="V34" i="8" s="1"/>
  <c r="W34" i="8" s="1"/>
  <c r="X34" i="8" s="1"/>
  <c r="Y34" i="8" s="1"/>
  <c r="O45" i="8"/>
  <c r="P45" i="8" s="1"/>
  <c r="Q45" i="8" s="1"/>
  <c r="R45" i="8" s="1"/>
  <c r="S45" i="8" s="1"/>
  <c r="T45" i="8" s="1"/>
  <c r="U45" i="8" s="1"/>
  <c r="V45" i="8" s="1"/>
  <c r="W45" i="8" s="1"/>
  <c r="X45" i="8" s="1"/>
  <c r="Y45" i="8" s="1"/>
  <c r="N9" i="8"/>
  <c r="N24" i="8"/>
  <c r="O24" i="8" s="1"/>
  <c r="P24" i="8" s="1"/>
  <c r="N28" i="8"/>
  <c r="O28" i="8" s="1"/>
  <c r="P28" i="8" s="1"/>
  <c r="Q28" i="8" s="1"/>
  <c r="R28" i="8" s="1"/>
  <c r="S28" i="8" s="1"/>
  <c r="T28" i="8" s="1"/>
  <c r="U28" i="8" s="1"/>
  <c r="V28" i="8" s="1"/>
  <c r="W28" i="8" s="1"/>
  <c r="X28" i="8" s="1"/>
  <c r="Y28" i="8" s="1"/>
  <c r="N47" i="8"/>
  <c r="O47" i="8" s="1"/>
  <c r="P47" i="8" s="1"/>
  <c r="Q47" i="8" s="1"/>
  <c r="R47" i="8" s="1"/>
  <c r="S47" i="8" s="1"/>
  <c r="T47" i="8" s="1"/>
  <c r="U47" i="8" s="1"/>
  <c r="V47" i="8" s="1"/>
  <c r="W47" i="8" s="1"/>
  <c r="X47" i="8" s="1"/>
  <c r="Y47" i="8" s="1"/>
  <c r="L60" i="8"/>
  <c r="O32" i="8"/>
  <c r="P32" i="8" s="1"/>
  <c r="Q32" i="8" s="1"/>
  <c r="R32" i="8" s="1"/>
  <c r="S32" i="8" s="1"/>
  <c r="T32" i="8" s="1"/>
  <c r="U32" i="8" s="1"/>
  <c r="V32" i="8" s="1"/>
  <c r="W32" i="8" s="1"/>
  <c r="X32" i="8" s="1"/>
  <c r="Y32" i="8" s="1"/>
  <c r="N14" i="8"/>
  <c r="O14" i="8" s="1"/>
  <c r="P14" i="8" s="1"/>
  <c r="Q14" i="8" s="1"/>
  <c r="R14" i="8" s="1"/>
  <c r="S14" i="8" s="1"/>
  <c r="T14" i="8" s="1"/>
  <c r="U14" i="8" s="1"/>
  <c r="V14" i="8" s="1"/>
  <c r="W14" i="8" s="1"/>
  <c r="X14" i="8" s="1"/>
  <c r="Y14" i="8" s="1"/>
  <c r="N37" i="8"/>
  <c r="O37" i="8" s="1"/>
  <c r="P37" i="8" s="1"/>
  <c r="Q37" i="8" s="1"/>
  <c r="R37" i="8" s="1"/>
  <c r="S37" i="8" s="1"/>
  <c r="T37" i="8" s="1"/>
  <c r="U37" i="8" s="1"/>
  <c r="V37" i="8" s="1"/>
  <c r="W37" i="8" s="1"/>
  <c r="X37" i="8" s="1"/>
  <c r="Y37" i="8" s="1"/>
  <c r="N48" i="8"/>
  <c r="O48" i="8" s="1"/>
  <c r="P48" i="8" s="1"/>
  <c r="Q48" i="8" s="1"/>
  <c r="R48" i="8" s="1"/>
  <c r="S48" i="8" s="1"/>
  <c r="T48" i="8" s="1"/>
  <c r="U48" i="8" s="1"/>
  <c r="V48" i="8" s="1"/>
  <c r="W48" i="8" s="1"/>
  <c r="X48" i="8" s="1"/>
  <c r="Y48" i="8" s="1"/>
  <c r="O44" i="8"/>
  <c r="P44" i="8" s="1"/>
  <c r="Q44" i="8" s="1"/>
  <c r="R44" i="8" s="1"/>
  <c r="S44" i="8" s="1"/>
  <c r="T44" i="8" s="1"/>
  <c r="U44" i="8" s="1"/>
  <c r="V44" i="8" s="1"/>
  <c r="W44" i="8" s="1"/>
  <c r="X44" i="8" s="1"/>
  <c r="Y44" i="8" s="1"/>
  <c r="O40" i="8"/>
  <c r="P40" i="8" s="1"/>
  <c r="Q40" i="8" s="1"/>
  <c r="R40" i="8" s="1"/>
  <c r="S40" i="8" s="1"/>
  <c r="T40" i="8" s="1"/>
  <c r="U40" i="8" s="1"/>
  <c r="V40" i="8" s="1"/>
  <c r="W40" i="8" s="1"/>
  <c r="X40" i="8" s="1"/>
  <c r="Y40" i="8" s="1"/>
  <c r="O39" i="8"/>
  <c r="P39" i="8" s="1"/>
  <c r="Q39" i="8" s="1"/>
  <c r="R39" i="8" s="1"/>
  <c r="S39" i="8" s="1"/>
  <c r="T39" i="8" s="1"/>
  <c r="U39" i="8" s="1"/>
  <c r="V39" i="8" s="1"/>
  <c r="W39" i="8" s="1"/>
  <c r="X39" i="8" s="1"/>
  <c r="Y39" i="8" s="1"/>
  <c r="O29" i="8"/>
  <c r="P29" i="8" s="1"/>
  <c r="Q29" i="8" s="1"/>
  <c r="R29" i="8" s="1"/>
  <c r="S29" i="8" s="1"/>
  <c r="T29" i="8" s="1"/>
  <c r="U29" i="8" s="1"/>
  <c r="V29" i="8" s="1"/>
  <c r="W29" i="8" s="1"/>
  <c r="X29" i="8" s="1"/>
  <c r="Y29" i="8" s="1"/>
  <c r="O27" i="8"/>
  <c r="P27" i="8" s="1"/>
  <c r="Q27" i="8" s="1"/>
  <c r="R27" i="8" s="1"/>
  <c r="S27" i="8" s="1"/>
  <c r="T27" i="8" s="1"/>
  <c r="U27" i="8" s="1"/>
  <c r="V27" i="8" s="1"/>
  <c r="W27" i="8" s="1"/>
  <c r="X27" i="8" s="1"/>
  <c r="Y27" i="8" s="1"/>
  <c r="O21" i="8"/>
  <c r="P21" i="8" s="1"/>
  <c r="Q21" i="8" s="1"/>
  <c r="R21" i="8" s="1"/>
  <c r="S21" i="8" s="1"/>
  <c r="T21" i="8" s="1"/>
  <c r="U21" i="8" s="1"/>
  <c r="V21" i="8" s="1"/>
  <c r="W21" i="8" s="1"/>
  <c r="X21" i="8" s="1"/>
  <c r="Y21" i="8" s="1"/>
  <c r="O50" i="8"/>
  <c r="P50" i="8" s="1"/>
  <c r="Q50" i="8" s="1"/>
  <c r="R50" i="8" s="1"/>
  <c r="S50" i="8" s="1"/>
  <c r="T50" i="8" s="1"/>
  <c r="U50" i="8" s="1"/>
  <c r="V50" i="8" s="1"/>
  <c r="W50" i="8" s="1"/>
  <c r="X50" i="8" s="1"/>
  <c r="Y50" i="8" s="1"/>
  <c r="O12" i="8"/>
  <c r="P12" i="8" s="1"/>
  <c r="Q12" i="8" s="1"/>
  <c r="R12" i="8" s="1"/>
  <c r="S12" i="8" s="1"/>
  <c r="T12" i="8" s="1"/>
  <c r="U12" i="8" s="1"/>
  <c r="V12" i="8" s="1"/>
  <c r="W12" i="8" s="1"/>
  <c r="X12" i="8" s="1"/>
  <c r="Y12" i="8" s="1"/>
  <c r="M60" i="8"/>
  <c r="M61" i="8"/>
  <c r="AB1" i="8"/>
  <c r="B1" i="8"/>
  <c r="K741" i="8" l="1"/>
  <c r="J741" i="8"/>
  <c r="K525" i="8"/>
  <c r="J525" i="8"/>
  <c r="J109" i="8"/>
  <c r="K439" i="8"/>
  <c r="J439" i="8"/>
  <c r="K583" i="8"/>
  <c r="J583" i="8"/>
  <c r="K223" i="8"/>
  <c r="J223" i="8"/>
  <c r="K367" i="8"/>
  <c r="J367" i="8"/>
  <c r="K511" i="8"/>
  <c r="J511" i="8"/>
  <c r="K381" i="8"/>
  <c r="J381" i="8"/>
  <c r="K727" i="8"/>
  <c r="J727" i="8"/>
  <c r="K453" i="8"/>
  <c r="J453" i="8"/>
  <c r="K597" i="8"/>
  <c r="J597" i="8"/>
  <c r="K295" i="8"/>
  <c r="J295" i="8"/>
  <c r="K669" i="8"/>
  <c r="J669" i="8"/>
  <c r="K799" i="8"/>
  <c r="J799" i="8"/>
  <c r="K655" i="8"/>
  <c r="J655" i="8"/>
  <c r="F823" i="8"/>
  <c r="G822" i="8"/>
  <c r="J822" i="8" s="1"/>
  <c r="F759" i="8"/>
  <c r="G758" i="8"/>
  <c r="J758" i="8" s="1"/>
  <c r="F687" i="8"/>
  <c r="G686" i="8"/>
  <c r="J686" i="8" s="1"/>
  <c r="F615" i="8"/>
  <c r="G614" i="8"/>
  <c r="J614" i="8" s="1"/>
  <c r="F543" i="8"/>
  <c r="G542" i="8"/>
  <c r="J542" i="8" s="1"/>
  <c r="F471" i="8"/>
  <c r="G470" i="8"/>
  <c r="J470" i="8" s="1"/>
  <c r="G398" i="8"/>
  <c r="J398" i="8" s="1"/>
  <c r="F399" i="8"/>
  <c r="F319" i="8"/>
  <c r="G318" i="8"/>
  <c r="J318" i="8" s="1"/>
  <c r="G247" i="8"/>
  <c r="J247" i="8" s="1"/>
  <c r="F252" i="8"/>
  <c r="F248" i="8"/>
  <c r="G248" i="8" s="1"/>
  <c r="J248" i="8" s="1"/>
  <c r="J110" i="8"/>
  <c r="J108" i="8"/>
  <c r="I163" i="8"/>
  <c r="I177" i="8"/>
  <c r="F112" i="8"/>
  <c r="G111" i="8"/>
  <c r="J111" i="8" s="1"/>
  <c r="F157" i="8"/>
  <c r="G156" i="8"/>
  <c r="J156" i="8" s="1"/>
  <c r="I115" i="8"/>
  <c r="N60" i="8"/>
  <c r="O60" i="8" s="1"/>
  <c r="Q24" i="8"/>
  <c r="P61" i="8"/>
  <c r="Q4" i="8"/>
  <c r="R4" i="8" s="1"/>
  <c r="S4" i="8" s="1"/>
  <c r="T4" i="8" s="1"/>
  <c r="U4" i="8" s="1"/>
  <c r="V4" i="8" s="1"/>
  <c r="W4" i="8" s="1"/>
  <c r="X4" i="8" s="1"/>
  <c r="O9" i="8"/>
  <c r="P9" i="8" s="1"/>
  <c r="Q9" i="8" s="1"/>
  <c r="R9" i="8" s="1"/>
  <c r="S9" i="8" s="1"/>
  <c r="T9" i="8" s="1"/>
  <c r="U9" i="8" s="1"/>
  <c r="V9" i="8" s="1"/>
  <c r="W9" i="8" s="1"/>
  <c r="X9" i="8" s="1"/>
  <c r="Y9" i="8" s="1"/>
  <c r="N61" i="8"/>
  <c r="O61" i="8" s="1"/>
  <c r="AI132" i="8"/>
  <c r="AD132" i="8"/>
  <c r="AI131" i="8"/>
  <c r="AD131" i="8"/>
  <c r="AI130" i="8"/>
  <c r="AD130" i="8"/>
  <c r="AI129" i="8"/>
  <c r="AD129" i="8"/>
  <c r="AI128" i="8"/>
  <c r="AD128" i="8"/>
  <c r="AI127" i="8"/>
  <c r="AD127" i="8"/>
  <c r="AI126" i="8"/>
  <c r="AD126" i="8"/>
  <c r="AI122" i="8"/>
  <c r="AD122" i="8"/>
  <c r="AI121" i="8"/>
  <c r="AD121" i="8"/>
  <c r="AI120" i="8"/>
  <c r="AD120" i="8"/>
  <c r="AI119" i="8"/>
  <c r="AD119" i="8"/>
  <c r="AI118" i="8"/>
  <c r="AD118" i="8"/>
  <c r="AI117" i="8"/>
  <c r="AD117" i="8"/>
  <c r="AI113" i="8"/>
  <c r="AD113" i="8"/>
  <c r="AI112" i="8"/>
  <c r="AD112" i="8"/>
  <c r="AI111" i="8"/>
  <c r="AD111" i="8"/>
  <c r="AI110" i="8"/>
  <c r="AD110" i="8"/>
  <c r="AI109" i="8"/>
  <c r="AD109" i="8"/>
  <c r="AI108" i="8"/>
  <c r="AD108" i="8"/>
  <c r="AI104" i="8"/>
  <c r="AD104" i="8"/>
  <c r="AI103" i="8"/>
  <c r="AD103" i="8"/>
  <c r="AI102" i="8"/>
  <c r="AD102" i="8"/>
  <c r="AI101" i="8"/>
  <c r="AD101" i="8"/>
  <c r="AI100" i="8"/>
  <c r="AD100" i="8"/>
  <c r="AI99" i="8"/>
  <c r="AD99" i="8"/>
  <c r="AI98" i="8"/>
  <c r="AD98" i="8"/>
  <c r="I99" i="8"/>
  <c r="I98" i="8"/>
  <c r="I97" i="8"/>
  <c r="I96" i="8"/>
  <c r="AI94" i="8"/>
  <c r="AD94" i="8"/>
  <c r="I95" i="8"/>
  <c r="AI93" i="8"/>
  <c r="AD93" i="8"/>
  <c r="I94" i="8"/>
  <c r="AI92" i="8"/>
  <c r="AD92" i="8"/>
  <c r="I93" i="8"/>
  <c r="AI91" i="8"/>
  <c r="AD91" i="8"/>
  <c r="T91" i="8"/>
  <c r="U91" i="8" s="1"/>
  <c r="V91" i="8" s="1"/>
  <c r="W91" i="8" s="1"/>
  <c r="X91" i="8" s="1"/>
  <c r="I92" i="8"/>
  <c r="AI90" i="8"/>
  <c r="AD90" i="8"/>
  <c r="I91" i="8"/>
  <c r="AI89" i="8"/>
  <c r="AD89" i="8"/>
  <c r="I90" i="8"/>
  <c r="AI88" i="8"/>
  <c r="AD88" i="8"/>
  <c r="AI87" i="8"/>
  <c r="AD87" i="8"/>
  <c r="AK86" i="8"/>
  <c r="AK97" i="8" s="1"/>
  <c r="AK107" i="8" s="1"/>
  <c r="AK116" i="8" s="1"/>
  <c r="AK125" i="8" s="1"/>
  <c r="AK85" i="8"/>
  <c r="AK96" i="8" s="1"/>
  <c r="AK106" i="8" s="1"/>
  <c r="AK115" i="8" s="1"/>
  <c r="AK124" i="8" s="1"/>
  <c r="AH85" i="8"/>
  <c r="AH96" i="8" s="1"/>
  <c r="AH106" i="8" s="1"/>
  <c r="AE85" i="8"/>
  <c r="AE96" i="8" s="1"/>
  <c r="AE106" i="8" s="1"/>
  <c r="AE115" i="8" s="1"/>
  <c r="AE124" i="8" s="1"/>
  <c r="AD85" i="8"/>
  <c r="AD96" i="8" s="1"/>
  <c r="AD106" i="8" s="1"/>
  <c r="AD115" i="8" s="1"/>
  <c r="AD124" i="8" s="1"/>
  <c r="AC85" i="8"/>
  <c r="AC96" i="8" s="1"/>
  <c r="AC106" i="8" s="1"/>
  <c r="AC115" i="8" s="1"/>
  <c r="AC124" i="8" s="1"/>
  <c r="I85" i="8"/>
  <c r="I84" i="8"/>
  <c r="I83" i="8"/>
  <c r="AI82" i="8"/>
  <c r="AD82" i="8"/>
  <c r="I82" i="8"/>
  <c r="AI81" i="8"/>
  <c r="AD81" i="8"/>
  <c r="I81" i="8"/>
  <c r="AI80" i="8"/>
  <c r="AD80" i="8"/>
  <c r="AC80" i="8"/>
  <c r="AC92" i="8" s="1"/>
  <c r="AC101" i="8" s="1"/>
  <c r="AC110" i="8" s="1"/>
  <c r="AC120" i="8" s="1"/>
  <c r="AC129" i="8" s="1"/>
  <c r="I80" i="8"/>
  <c r="AI79" i="8"/>
  <c r="AD79" i="8"/>
  <c r="I79" i="8"/>
  <c r="AI78" i="8"/>
  <c r="AD78" i="8"/>
  <c r="I78" i="8"/>
  <c r="AI77" i="8"/>
  <c r="AD77" i="8"/>
  <c r="I77" i="8"/>
  <c r="F77" i="8"/>
  <c r="F78" i="8" s="1"/>
  <c r="F79" i="8" s="1"/>
  <c r="F80" i="8" s="1"/>
  <c r="F81" i="8" s="1"/>
  <c r="F82" i="8" s="1"/>
  <c r="F83" i="8" s="1"/>
  <c r="F84" i="8" s="1"/>
  <c r="F85" i="8" s="1"/>
  <c r="AI76" i="8"/>
  <c r="AD76" i="8"/>
  <c r="I76" i="8"/>
  <c r="AP75" i="8"/>
  <c r="AQ75" i="8" s="1"/>
  <c r="AR75" i="8" s="1"/>
  <c r="AS75" i="8" s="1"/>
  <c r="AT75" i="8" s="1"/>
  <c r="AU75" i="8" s="1"/>
  <c r="AV75" i="8" s="1"/>
  <c r="AW75" i="8" s="1"/>
  <c r="AX75" i="8" s="1"/>
  <c r="AY75" i="8" s="1"/>
  <c r="AZ75" i="8" s="1"/>
  <c r="AE75" i="8"/>
  <c r="AE78" i="8" s="1"/>
  <c r="AG78" i="8" s="1"/>
  <c r="AC75" i="8"/>
  <c r="AC86" i="8" s="1"/>
  <c r="AC97" i="8" s="1"/>
  <c r="AC107" i="8" s="1"/>
  <c r="AC117" i="8" s="1"/>
  <c r="AC126" i="8" s="1"/>
  <c r="P75" i="8"/>
  <c r="Q75" i="8" s="1"/>
  <c r="R75" i="8" s="1"/>
  <c r="S75" i="8" s="1"/>
  <c r="T75" i="8" s="1"/>
  <c r="U75" i="8" s="1"/>
  <c r="V75" i="8" s="1"/>
  <c r="W75" i="8" s="1"/>
  <c r="X75" i="8" s="1"/>
  <c r="Y75" i="8" s="1"/>
  <c r="Z75" i="8" s="1"/>
  <c r="J61" i="8"/>
  <c r="X89" i="8" s="1"/>
  <c r="I61" i="8"/>
  <c r="W89" i="8" s="1"/>
  <c r="H61" i="8"/>
  <c r="V89" i="8" s="1"/>
  <c r="G61" i="8"/>
  <c r="U89" i="8" s="1"/>
  <c r="F61" i="8"/>
  <c r="E61" i="8"/>
  <c r="S89" i="8" s="1"/>
  <c r="B61" i="8"/>
  <c r="J60" i="8"/>
  <c r="I60" i="8"/>
  <c r="W88" i="8" s="1"/>
  <c r="H60" i="8"/>
  <c r="V88" i="8" s="1"/>
  <c r="G60" i="8"/>
  <c r="F60" i="8"/>
  <c r="I123" i="8" s="1"/>
  <c r="E60" i="8"/>
  <c r="S88" i="8" s="1"/>
  <c r="B60" i="8"/>
  <c r="AK46" i="8"/>
  <c r="AJ46" i="8"/>
  <c r="AY87" i="8" s="1"/>
  <c r="AI46" i="8"/>
  <c r="AX87" i="8" s="1"/>
  <c r="AH46" i="8"/>
  <c r="AW87" i="8" s="1"/>
  <c r="AG46" i="8"/>
  <c r="AV87" i="8" s="1"/>
  <c r="AF46" i="8"/>
  <c r="AU87" i="8" s="1"/>
  <c r="AE46" i="8"/>
  <c r="AT87" i="8" s="1"/>
  <c r="AB46" i="8"/>
  <c r="AK45" i="8"/>
  <c r="AJ45" i="8"/>
  <c r="AY86" i="8" s="1"/>
  <c r="AI45" i="8"/>
  <c r="AH45" i="8"/>
  <c r="AW86" i="8" s="1"/>
  <c r="AG45" i="8"/>
  <c r="AV86" i="8" s="1"/>
  <c r="AF45" i="8"/>
  <c r="AU86" i="8" s="1"/>
  <c r="AE45" i="8"/>
  <c r="AB45" i="8"/>
  <c r="AL44" i="8"/>
  <c r="AM44" i="8" s="1"/>
  <c r="AN44" i="8" s="1"/>
  <c r="AO44" i="8" s="1"/>
  <c r="AP44" i="8" s="1"/>
  <c r="AQ44" i="8" s="1"/>
  <c r="AR44" i="8" s="1"/>
  <c r="AS44" i="8" s="1"/>
  <c r="AT44" i="8" s="1"/>
  <c r="AU44" i="8" s="1"/>
  <c r="AV44" i="8" s="1"/>
  <c r="AW44" i="8" s="1"/>
  <c r="AX44" i="8" s="1"/>
  <c r="AY44" i="8" s="1"/>
  <c r="AL43" i="8"/>
  <c r="AM43" i="8" s="1"/>
  <c r="AN43" i="8" s="1"/>
  <c r="AO43" i="8" s="1"/>
  <c r="AP43" i="8" s="1"/>
  <c r="AQ43" i="8" s="1"/>
  <c r="AR43" i="8" s="1"/>
  <c r="AS43" i="8" s="1"/>
  <c r="AT43" i="8" s="1"/>
  <c r="AU43" i="8" s="1"/>
  <c r="AV43" i="8" s="1"/>
  <c r="AW43" i="8" s="1"/>
  <c r="AX43" i="8" s="1"/>
  <c r="AY43" i="8" s="1"/>
  <c r="AL42" i="8"/>
  <c r="AM42" i="8" s="1"/>
  <c r="AN42" i="8" s="1"/>
  <c r="AO42" i="8" s="1"/>
  <c r="AP42" i="8" s="1"/>
  <c r="AQ42" i="8" s="1"/>
  <c r="AR42" i="8" s="1"/>
  <c r="AS42" i="8" s="1"/>
  <c r="AT42" i="8" s="1"/>
  <c r="AU42" i="8" s="1"/>
  <c r="AV42" i="8" s="1"/>
  <c r="AW42" i="8" s="1"/>
  <c r="AX42" i="8" s="1"/>
  <c r="AY42" i="8" s="1"/>
  <c r="AL41" i="8"/>
  <c r="AM41" i="8" s="1"/>
  <c r="AN41" i="8" s="1"/>
  <c r="AO41" i="8" s="1"/>
  <c r="AP41" i="8" s="1"/>
  <c r="AQ41" i="8" s="1"/>
  <c r="AR41" i="8" s="1"/>
  <c r="AS41" i="8" s="1"/>
  <c r="AT41" i="8" s="1"/>
  <c r="AU41" i="8" s="1"/>
  <c r="AV41" i="8" s="1"/>
  <c r="AW41" i="8" s="1"/>
  <c r="AX41" i="8" s="1"/>
  <c r="AY41" i="8" s="1"/>
  <c r="AL40" i="8"/>
  <c r="AM40" i="8" s="1"/>
  <c r="AN40" i="8" s="1"/>
  <c r="AO40" i="8" s="1"/>
  <c r="AP40" i="8" s="1"/>
  <c r="AQ40" i="8" s="1"/>
  <c r="AR40" i="8" s="1"/>
  <c r="AS40" i="8" s="1"/>
  <c r="AT40" i="8" s="1"/>
  <c r="AU40" i="8" s="1"/>
  <c r="AV40" i="8" s="1"/>
  <c r="AW40" i="8" s="1"/>
  <c r="AX40" i="8" s="1"/>
  <c r="AY40" i="8" s="1"/>
  <c r="AL39" i="8"/>
  <c r="AM39" i="8" s="1"/>
  <c r="AN39" i="8" s="1"/>
  <c r="AO39" i="8" s="1"/>
  <c r="AP39" i="8" s="1"/>
  <c r="AQ39" i="8" s="1"/>
  <c r="AR39" i="8" s="1"/>
  <c r="AS39" i="8" s="1"/>
  <c r="AT39" i="8" s="1"/>
  <c r="AU39" i="8" s="1"/>
  <c r="AV39" i="8" s="1"/>
  <c r="AW39" i="8" s="1"/>
  <c r="AX39" i="8" s="1"/>
  <c r="AY39" i="8" s="1"/>
  <c r="AL38" i="8"/>
  <c r="AM38" i="8" s="1"/>
  <c r="AN38" i="8" s="1"/>
  <c r="AO38" i="8" s="1"/>
  <c r="AP38" i="8" s="1"/>
  <c r="AQ38" i="8" s="1"/>
  <c r="AR38" i="8" s="1"/>
  <c r="AS38" i="8" s="1"/>
  <c r="AT38" i="8" s="1"/>
  <c r="AU38" i="8" s="1"/>
  <c r="AV38" i="8" s="1"/>
  <c r="AW38" i="8" s="1"/>
  <c r="AX38" i="8" s="1"/>
  <c r="AY38" i="8" s="1"/>
  <c r="AL37" i="8"/>
  <c r="AM37" i="8" s="1"/>
  <c r="AN37" i="8" s="1"/>
  <c r="AO37" i="8" s="1"/>
  <c r="AP37" i="8" s="1"/>
  <c r="AQ37" i="8" s="1"/>
  <c r="AR37" i="8" s="1"/>
  <c r="AS37" i="8" s="1"/>
  <c r="AT37" i="8" s="1"/>
  <c r="AU37" i="8" s="1"/>
  <c r="AV37" i="8" s="1"/>
  <c r="AW37" i="8" s="1"/>
  <c r="AX37" i="8" s="1"/>
  <c r="AY37" i="8" s="1"/>
  <c r="AL36" i="8"/>
  <c r="AM36" i="8" s="1"/>
  <c r="AN36" i="8" s="1"/>
  <c r="AO36" i="8" s="1"/>
  <c r="AP36" i="8" s="1"/>
  <c r="AQ36" i="8" s="1"/>
  <c r="AR36" i="8" s="1"/>
  <c r="AS36" i="8" s="1"/>
  <c r="AT36" i="8" s="1"/>
  <c r="AU36" i="8" s="1"/>
  <c r="AV36" i="8" s="1"/>
  <c r="AW36" i="8" s="1"/>
  <c r="AX36" i="8" s="1"/>
  <c r="AY36" i="8" s="1"/>
  <c r="AL35" i="8"/>
  <c r="AM35" i="8" s="1"/>
  <c r="AN35" i="8" s="1"/>
  <c r="AO35" i="8" s="1"/>
  <c r="AP35" i="8" s="1"/>
  <c r="AQ35" i="8" s="1"/>
  <c r="AR35" i="8" s="1"/>
  <c r="AS35" i="8" s="1"/>
  <c r="AT35" i="8" s="1"/>
  <c r="AU35" i="8" s="1"/>
  <c r="AV35" i="8" s="1"/>
  <c r="AW35" i="8" s="1"/>
  <c r="AX35" i="8" s="1"/>
  <c r="AY35" i="8" s="1"/>
  <c r="AL34" i="8"/>
  <c r="AM34" i="8" s="1"/>
  <c r="AN34" i="8" s="1"/>
  <c r="AO34" i="8" s="1"/>
  <c r="AP34" i="8" s="1"/>
  <c r="AQ34" i="8" s="1"/>
  <c r="AR34" i="8" s="1"/>
  <c r="AS34" i="8" s="1"/>
  <c r="AT34" i="8" s="1"/>
  <c r="AU34" i="8" s="1"/>
  <c r="AV34" i="8" s="1"/>
  <c r="AW34" i="8" s="1"/>
  <c r="AX34" i="8" s="1"/>
  <c r="AY34" i="8" s="1"/>
  <c r="AL33" i="8"/>
  <c r="AM33" i="8" s="1"/>
  <c r="AN33" i="8" s="1"/>
  <c r="AO33" i="8" s="1"/>
  <c r="AP33" i="8" s="1"/>
  <c r="AQ33" i="8" s="1"/>
  <c r="AR33" i="8" s="1"/>
  <c r="AS33" i="8" s="1"/>
  <c r="AT33" i="8" s="1"/>
  <c r="AU33" i="8" s="1"/>
  <c r="AV33" i="8" s="1"/>
  <c r="AW33" i="8" s="1"/>
  <c r="AX33" i="8" s="1"/>
  <c r="AY33" i="8" s="1"/>
  <c r="AL32" i="8"/>
  <c r="AM32" i="8" s="1"/>
  <c r="AN32" i="8" s="1"/>
  <c r="AO32" i="8" s="1"/>
  <c r="AP32" i="8" s="1"/>
  <c r="AQ32" i="8" s="1"/>
  <c r="AR32" i="8" s="1"/>
  <c r="AS32" i="8" s="1"/>
  <c r="AT32" i="8" s="1"/>
  <c r="AU32" i="8" s="1"/>
  <c r="AV32" i="8" s="1"/>
  <c r="AW32" i="8" s="1"/>
  <c r="AX32" i="8" s="1"/>
  <c r="AY32" i="8" s="1"/>
  <c r="AL31" i="8"/>
  <c r="AM31" i="8" s="1"/>
  <c r="AN31" i="8" s="1"/>
  <c r="AO31" i="8" s="1"/>
  <c r="AP31" i="8" s="1"/>
  <c r="AQ31" i="8" s="1"/>
  <c r="AR31" i="8" s="1"/>
  <c r="AS31" i="8" s="1"/>
  <c r="AT31" i="8" s="1"/>
  <c r="AU31" i="8" s="1"/>
  <c r="AV31" i="8" s="1"/>
  <c r="AW31" i="8" s="1"/>
  <c r="AX31" i="8" s="1"/>
  <c r="AY31" i="8" s="1"/>
  <c r="AL30" i="8"/>
  <c r="AM30" i="8" s="1"/>
  <c r="AN30" i="8" s="1"/>
  <c r="AO30" i="8" s="1"/>
  <c r="AP30" i="8" s="1"/>
  <c r="AQ30" i="8" s="1"/>
  <c r="AR30" i="8" s="1"/>
  <c r="AS30" i="8" s="1"/>
  <c r="AT30" i="8" s="1"/>
  <c r="AU30" i="8" s="1"/>
  <c r="AV30" i="8" s="1"/>
  <c r="AW30" i="8" s="1"/>
  <c r="AX30" i="8" s="1"/>
  <c r="AY30" i="8" s="1"/>
  <c r="AL29" i="8"/>
  <c r="AM29" i="8" s="1"/>
  <c r="AN29" i="8" s="1"/>
  <c r="AO29" i="8" s="1"/>
  <c r="AP29" i="8" s="1"/>
  <c r="AQ29" i="8" s="1"/>
  <c r="AR29" i="8" s="1"/>
  <c r="AS29" i="8" s="1"/>
  <c r="AT29" i="8" s="1"/>
  <c r="AU29" i="8" s="1"/>
  <c r="AV29" i="8" s="1"/>
  <c r="AW29" i="8" s="1"/>
  <c r="AX29" i="8" s="1"/>
  <c r="AY29" i="8" s="1"/>
  <c r="AL28" i="8"/>
  <c r="AM28" i="8" s="1"/>
  <c r="AN28" i="8" s="1"/>
  <c r="AO28" i="8" s="1"/>
  <c r="AP28" i="8" s="1"/>
  <c r="AQ28" i="8" s="1"/>
  <c r="AR28" i="8" s="1"/>
  <c r="AS28" i="8" s="1"/>
  <c r="AT28" i="8" s="1"/>
  <c r="AU28" i="8" s="1"/>
  <c r="AV28" i="8" s="1"/>
  <c r="AW28" i="8" s="1"/>
  <c r="AX28" i="8" s="1"/>
  <c r="AY28" i="8" s="1"/>
  <c r="AL27" i="8"/>
  <c r="AM27" i="8" s="1"/>
  <c r="AN27" i="8" s="1"/>
  <c r="AO27" i="8" s="1"/>
  <c r="AP27" i="8" s="1"/>
  <c r="AQ27" i="8" s="1"/>
  <c r="AR27" i="8" s="1"/>
  <c r="AS27" i="8" s="1"/>
  <c r="AT27" i="8" s="1"/>
  <c r="AU27" i="8" s="1"/>
  <c r="AV27" i="8" s="1"/>
  <c r="AW27" i="8" s="1"/>
  <c r="AX27" i="8" s="1"/>
  <c r="AY27" i="8" s="1"/>
  <c r="AL26" i="8"/>
  <c r="AM26" i="8" s="1"/>
  <c r="AN26" i="8" s="1"/>
  <c r="AO26" i="8" s="1"/>
  <c r="AP26" i="8" s="1"/>
  <c r="AQ26" i="8" s="1"/>
  <c r="AR26" i="8" s="1"/>
  <c r="AS26" i="8" s="1"/>
  <c r="AT26" i="8" s="1"/>
  <c r="AU26" i="8" s="1"/>
  <c r="AV26" i="8" s="1"/>
  <c r="AW26" i="8" s="1"/>
  <c r="AX26" i="8" s="1"/>
  <c r="AY26" i="8" s="1"/>
  <c r="AL25" i="8"/>
  <c r="AM25" i="8" s="1"/>
  <c r="AN25" i="8" s="1"/>
  <c r="AO25" i="8" s="1"/>
  <c r="AP25" i="8" s="1"/>
  <c r="AQ25" i="8" s="1"/>
  <c r="AR25" i="8" s="1"/>
  <c r="AS25" i="8" s="1"/>
  <c r="AT25" i="8" s="1"/>
  <c r="AU25" i="8" s="1"/>
  <c r="AV25" i="8" s="1"/>
  <c r="AW25" i="8" s="1"/>
  <c r="AX25" i="8" s="1"/>
  <c r="AY25" i="8" s="1"/>
  <c r="AL24" i="8"/>
  <c r="AM24" i="8" s="1"/>
  <c r="AL23" i="8"/>
  <c r="AM23" i="8" s="1"/>
  <c r="AN23" i="8" s="1"/>
  <c r="AO23" i="8" s="1"/>
  <c r="AP23" i="8" s="1"/>
  <c r="AQ23" i="8" s="1"/>
  <c r="AR23" i="8" s="1"/>
  <c r="AS23" i="8" s="1"/>
  <c r="AT23" i="8" s="1"/>
  <c r="AU23" i="8" s="1"/>
  <c r="AV23" i="8" s="1"/>
  <c r="AW23" i="8" s="1"/>
  <c r="AX23" i="8" s="1"/>
  <c r="AY23" i="8" s="1"/>
  <c r="AL22" i="8"/>
  <c r="AM22" i="8" s="1"/>
  <c r="AN22" i="8" s="1"/>
  <c r="AO22" i="8" s="1"/>
  <c r="AP22" i="8" s="1"/>
  <c r="AQ22" i="8" s="1"/>
  <c r="AR22" i="8" s="1"/>
  <c r="AS22" i="8" s="1"/>
  <c r="AT22" i="8" s="1"/>
  <c r="AU22" i="8" s="1"/>
  <c r="AV22" i="8" s="1"/>
  <c r="AW22" i="8" s="1"/>
  <c r="AX22" i="8" s="1"/>
  <c r="AY22" i="8" s="1"/>
  <c r="AL21" i="8"/>
  <c r="AM21" i="8" s="1"/>
  <c r="AN21" i="8" s="1"/>
  <c r="AO21" i="8" s="1"/>
  <c r="AP21" i="8" s="1"/>
  <c r="AQ21" i="8" s="1"/>
  <c r="AR21" i="8" s="1"/>
  <c r="AS21" i="8" s="1"/>
  <c r="AT21" i="8" s="1"/>
  <c r="AU21" i="8" s="1"/>
  <c r="AV21" i="8" s="1"/>
  <c r="AW21" i="8" s="1"/>
  <c r="AX21" i="8" s="1"/>
  <c r="AY21" i="8" s="1"/>
  <c r="AL20" i="8"/>
  <c r="AM20" i="8" s="1"/>
  <c r="AN20" i="8" s="1"/>
  <c r="AO20" i="8" s="1"/>
  <c r="AP20" i="8" s="1"/>
  <c r="AQ20" i="8" s="1"/>
  <c r="AR20" i="8" s="1"/>
  <c r="AS20" i="8" s="1"/>
  <c r="AT20" i="8" s="1"/>
  <c r="AU20" i="8" s="1"/>
  <c r="AV20" i="8" s="1"/>
  <c r="AW20" i="8" s="1"/>
  <c r="AX20" i="8" s="1"/>
  <c r="AY20" i="8" s="1"/>
  <c r="AL19" i="8"/>
  <c r="AM19" i="8" s="1"/>
  <c r="AL18" i="8"/>
  <c r="AM18" i="8" s="1"/>
  <c r="AL17" i="8"/>
  <c r="AM17" i="8" s="1"/>
  <c r="AN17" i="8" s="1"/>
  <c r="AO17" i="8" s="1"/>
  <c r="AP17" i="8" s="1"/>
  <c r="AQ17" i="8" s="1"/>
  <c r="AR17" i="8" s="1"/>
  <c r="AS17" i="8" s="1"/>
  <c r="AT17" i="8" s="1"/>
  <c r="AU17" i="8" s="1"/>
  <c r="AV17" i="8" s="1"/>
  <c r="AW17" i="8" s="1"/>
  <c r="AX17" i="8" s="1"/>
  <c r="AY17" i="8" s="1"/>
  <c r="AL16" i="8"/>
  <c r="AM16" i="8" s="1"/>
  <c r="AN16" i="8" s="1"/>
  <c r="AO16" i="8" s="1"/>
  <c r="AP16" i="8" s="1"/>
  <c r="AQ16" i="8" s="1"/>
  <c r="AR16" i="8" s="1"/>
  <c r="AS16" i="8" s="1"/>
  <c r="AT16" i="8" s="1"/>
  <c r="AU16" i="8" s="1"/>
  <c r="AV16" i="8" s="1"/>
  <c r="AW16" i="8" s="1"/>
  <c r="AX16" i="8" s="1"/>
  <c r="AY16" i="8" s="1"/>
  <c r="AL15" i="8"/>
  <c r="AM15" i="8" s="1"/>
  <c r="AN15" i="8" s="1"/>
  <c r="AO15" i="8" s="1"/>
  <c r="AP15" i="8" s="1"/>
  <c r="AQ15" i="8" s="1"/>
  <c r="AR15" i="8" s="1"/>
  <c r="AS15" i="8" s="1"/>
  <c r="AT15" i="8" s="1"/>
  <c r="AU15" i="8" s="1"/>
  <c r="AV15" i="8" s="1"/>
  <c r="AW15" i="8" s="1"/>
  <c r="AX15" i="8" s="1"/>
  <c r="AY15" i="8" s="1"/>
  <c r="AL14" i="8"/>
  <c r="AM14" i="8" s="1"/>
  <c r="AN14" i="8" s="1"/>
  <c r="AO14" i="8" s="1"/>
  <c r="AP14" i="8" s="1"/>
  <c r="AQ14" i="8" s="1"/>
  <c r="AR14" i="8" s="1"/>
  <c r="AS14" i="8" s="1"/>
  <c r="AT14" i="8" s="1"/>
  <c r="AU14" i="8" s="1"/>
  <c r="AV14" i="8" s="1"/>
  <c r="AW14" i="8" s="1"/>
  <c r="AX14" i="8" s="1"/>
  <c r="AY14" i="8" s="1"/>
  <c r="AL13" i="8"/>
  <c r="AM13" i="8" s="1"/>
  <c r="AN13" i="8" s="1"/>
  <c r="AO13" i="8" s="1"/>
  <c r="AP13" i="8" s="1"/>
  <c r="AQ13" i="8" s="1"/>
  <c r="AR13" i="8" s="1"/>
  <c r="AS13" i="8" s="1"/>
  <c r="AT13" i="8" s="1"/>
  <c r="AU13" i="8" s="1"/>
  <c r="AV13" i="8" s="1"/>
  <c r="AW13" i="8" s="1"/>
  <c r="AX13" i="8" s="1"/>
  <c r="AY13" i="8" s="1"/>
  <c r="AL12" i="8"/>
  <c r="AM12" i="8" s="1"/>
  <c r="AN12" i="8" s="1"/>
  <c r="AL11" i="8"/>
  <c r="AM11" i="8" s="1"/>
  <c r="AN11" i="8" s="1"/>
  <c r="AO11" i="8" s="1"/>
  <c r="AP11" i="8" s="1"/>
  <c r="AQ11" i="8" s="1"/>
  <c r="AR11" i="8" s="1"/>
  <c r="AS11" i="8" s="1"/>
  <c r="AT11" i="8" s="1"/>
  <c r="AU11" i="8" s="1"/>
  <c r="AV11" i="8" s="1"/>
  <c r="AW11" i="8" s="1"/>
  <c r="AX11" i="8" s="1"/>
  <c r="AY11" i="8" s="1"/>
  <c r="AL10" i="8"/>
  <c r="AM10" i="8" s="1"/>
  <c r="AN10" i="8" s="1"/>
  <c r="AO10" i="8" s="1"/>
  <c r="AP10" i="8" s="1"/>
  <c r="AQ10" i="8" s="1"/>
  <c r="AR10" i="8" s="1"/>
  <c r="AS10" i="8" s="1"/>
  <c r="AT10" i="8" s="1"/>
  <c r="AU10" i="8" s="1"/>
  <c r="AV10" i="8" s="1"/>
  <c r="AW10" i="8" s="1"/>
  <c r="AX10" i="8" s="1"/>
  <c r="AY10" i="8" s="1"/>
  <c r="AL9" i="8"/>
  <c r="AM9" i="8" s="1"/>
  <c r="AN9" i="8" s="1"/>
  <c r="AO9" i="8" s="1"/>
  <c r="AP9" i="8" s="1"/>
  <c r="AQ9" i="8" s="1"/>
  <c r="AR9" i="8" s="1"/>
  <c r="AS9" i="8" s="1"/>
  <c r="AT9" i="8" s="1"/>
  <c r="AU9" i="8" s="1"/>
  <c r="AV9" i="8" s="1"/>
  <c r="AW9" i="8" s="1"/>
  <c r="AX9" i="8" s="1"/>
  <c r="AY9" i="8" s="1"/>
  <c r="AL8" i="8"/>
  <c r="AM8" i="8" s="1"/>
  <c r="AN8" i="8" s="1"/>
  <c r="AO8" i="8" s="1"/>
  <c r="AP8" i="8" s="1"/>
  <c r="AQ8" i="8" s="1"/>
  <c r="AR8" i="8" s="1"/>
  <c r="AS8" i="8" s="1"/>
  <c r="AT8" i="8" s="1"/>
  <c r="AU8" i="8" s="1"/>
  <c r="AV8" i="8" s="1"/>
  <c r="AW8" i="8" s="1"/>
  <c r="AX8" i="8" s="1"/>
  <c r="AY8" i="8" s="1"/>
  <c r="AL7" i="8"/>
  <c r="AM7" i="8" s="1"/>
  <c r="AN7" i="8" s="1"/>
  <c r="AO7" i="8" s="1"/>
  <c r="AP7" i="8" s="1"/>
  <c r="AQ7" i="8" s="1"/>
  <c r="AR7" i="8" s="1"/>
  <c r="AS7" i="8" s="1"/>
  <c r="AT7" i="8" s="1"/>
  <c r="AU7" i="8" s="1"/>
  <c r="AV7" i="8" s="1"/>
  <c r="AW7" i="8" s="1"/>
  <c r="AX7" i="8" s="1"/>
  <c r="AY7" i="8" s="1"/>
  <c r="AL6" i="8"/>
  <c r="AM6" i="8" s="1"/>
  <c r="AN6" i="8" s="1"/>
  <c r="AO6" i="8" s="1"/>
  <c r="AP6" i="8" s="1"/>
  <c r="AQ6" i="8" s="1"/>
  <c r="AR6" i="8" s="1"/>
  <c r="AS6" i="8" s="1"/>
  <c r="AT6" i="8" s="1"/>
  <c r="AU6" i="8" s="1"/>
  <c r="AV6" i="8" s="1"/>
  <c r="AW6" i="8" s="1"/>
  <c r="AX6" i="8" s="1"/>
  <c r="AL5" i="8"/>
  <c r="AM5" i="8" s="1"/>
  <c r="AN5" i="8" s="1"/>
  <c r="AO5" i="8" s="1"/>
  <c r="AP5" i="8" s="1"/>
  <c r="AQ5" i="8" s="1"/>
  <c r="AR5" i="8" s="1"/>
  <c r="AS5" i="8" s="1"/>
  <c r="AT5" i="8" s="1"/>
  <c r="AU5" i="8" s="1"/>
  <c r="AV5" i="8" s="1"/>
  <c r="AW5" i="8" s="1"/>
  <c r="AX5" i="8" s="1"/>
  <c r="AY5" i="8" s="1"/>
  <c r="AL4" i="8"/>
  <c r="I75" i="8" l="1"/>
  <c r="I89" i="8"/>
  <c r="J237" i="8"/>
  <c r="G823" i="8"/>
  <c r="J823" i="8" s="1"/>
  <c r="F828" i="8"/>
  <c r="F824" i="8"/>
  <c r="G824" i="8" s="1"/>
  <c r="J824" i="8" s="1"/>
  <c r="F760" i="8"/>
  <c r="G759" i="8"/>
  <c r="J759" i="8" s="1"/>
  <c r="F688" i="8"/>
  <c r="G687" i="8"/>
  <c r="J687" i="8" s="1"/>
  <c r="G615" i="8"/>
  <c r="J615" i="8" s="1"/>
  <c r="F616" i="8"/>
  <c r="G543" i="8"/>
  <c r="J543" i="8" s="1"/>
  <c r="F544" i="8"/>
  <c r="G471" i="8"/>
  <c r="J471" i="8" s="1"/>
  <c r="F472" i="8"/>
  <c r="F400" i="8"/>
  <c r="G399" i="8"/>
  <c r="J399" i="8" s="1"/>
  <c r="G319" i="8"/>
  <c r="J319" i="8" s="1"/>
  <c r="F324" i="8"/>
  <c r="F320" i="8"/>
  <c r="G320" i="8" s="1"/>
  <c r="J320" i="8" s="1"/>
  <c r="K237" i="8"/>
  <c r="F253" i="8"/>
  <c r="G252" i="8"/>
  <c r="J252" i="8" s="1"/>
  <c r="G112" i="8"/>
  <c r="J112" i="8" s="1"/>
  <c r="F113" i="8"/>
  <c r="F118" i="8" s="1"/>
  <c r="F158" i="8"/>
  <c r="G157" i="8"/>
  <c r="J157" i="8" s="1"/>
  <c r="I101" i="8"/>
  <c r="AI116" i="8"/>
  <c r="AI125" i="8"/>
  <c r="P60" i="8"/>
  <c r="P62" i="8" s="1"/>
  <c r="O62" i="8"/>
  <c r="T89" i="8"/>
  <c r="I124" i="8"/>
  <c r="J62" i="8"/>
  <c r="J63" i="8" s="1"/>
  <c r="F90" i="8"/>
  <c r="F91" i="8" s="1"/>
  <c r="F92" i="8" s="1"/>
  <c r="F93" i="8" s="1"/>
  <c r="F94" i="8" s="1"/>
  <c r="F95" i="8" s="1"/>
  <c r="F96" i="8" s="1"/>
  <c r="F97" i="8" s="1"/>
  <c r="F98" i="8" s="1"/>
  <c r="F99" i="8" s="1"/>
  <c r="F100" i="8" s="1"/>
  <c r="G100" i="8" s="1"/>
  <c r="J100" i="8" s="1"/>
  <c r="F86" i="8"/>
  <c r="G86" i="8" s="1"/>
  <c r="J86" i="8" s="1"/>
  <c r="K86" i="8" s="1"/>
  <c r="V90" i="8"/>
  <c r="R24" i="8"/>
  <c r="Q61" i="8"/>
  <c r="AJ78" i="8"/>
  <c r="AL78" i="8" s="1"/>
  <c r="Y4" i="8"/>
  <c r="Q5" i="8"/>
  <c r="F62" i="8"/>
  <c r="AN18" i="8"/>
  <c r="AO18" i="8" s="1"/>
  <c r="AP18" i="8" s="1"/>
  <c r="AQ18" i="8" s="1"/>
  <c r="AR18" i="8" s="1"/>
  <c r="AS18" i="8" s="1"/>
  <c r="AT18" i="8" s="1"/>
  <c r="AU18" i="8" s="1"/>
  <c r="AV18" i="8" s="1"/>
  <c r="AW18" i="8" s="1"/>
  <c r="AX18" i="8" s="1"/>
  <c r="AY18" i="8" s="1"/>
  <c r="AI105" i="8"/>
  <c r="AI114" i="8"/>
  <c r="AN19" i="8"/>
  <c r="AO19" i="8" s="1"/>
  <c r="AP19" i="8" s="1"/>
  <c r="AQ19" i="8" s="1"/>
  <c r="AR19" i="8" s="1"/>
  <c r="AS19" i="8" s="1"/>
  <c r="AT19" i="8" s="1"/>
  <c r="AU19" i="8" s="1"/>
  <c r="AV19" i="8" s="1"/>
  <c r="AW19" i="8" s="1"/>
  <c r="AX19" i="8" s="1"/>
  <c r="AY19" i="8" s="1"/>
  <c r="AK47" i="8"/>
  <c r="T88" i="8"/>
  <c r="AU88" i="8"/>
  <c r="H62" i="8"/>
  <c r="H63" i="8" s="1"/>
  <c r="AF47" i="8"/>
  <c r="AI123" i="8"/>
  <c r="AI107" i="8"/>
  <c r="AW88" i="8"/>
  <c r="AJ47" i="8"/>
  <c r="AI86" i="8"/>
  <c r="V92" i="8"/>
  <c r="AT89" i="8"/>
  <c r="AU89" i="8" s="1"/>
  <c r="AV89" i="8" s="1"/>
  <c r="AW89" i="8" s="1"/>
  <c r="AX89" i="8" s="1"/>
  <c r="AY89" i="8" s="1"/>
  <c r="AI97" i="8"/>
  <c r="AQ94" i="8"/>
  <c r="AQ96" i="8" s="1"/>
  <c r="AO12" i="8"/>
  <c r="AP12" i="8" s="1"/>
  <c r="AQ12" i="8" s="1"/>
  <c r="AR12" i="8" s="1"/>
  <c r="AS12" i="8" s="1"/>
  <c r="AT12" i="8" s="1"/>
  <c r="AU12" i="8" s="1"/>
  <c r="AV12" i="8" s="1"/>
  <c r="AW12" i="8" s="1"/>
  <c r="AX12" i="8" s="1"/>
  <c r="AY12" i="8" s="1"/>
  <c r="AT86" i="8"/>
  <c r="AT88" i="8" s="1"/>
  <c r="AE47" i="8"/>
  <c r="AX86" i="8"/>
  <c r="AX88" i="8" s="1"/>
  <c r="AI47" i="8"/>
  <c r="AI75" i="8"/>
  <c r="AI83" i="8"/>
  <c r="AL45" i="8"/>
  <c r="AM46" i="8"/>
  <c r="AN24" i="8"/>
  <c r="U88" i="8"/>
  <c r="U90" i="8" s="1"/>
  <c r="U92" i="8" s="1"/>
  <c r="G62" i="8"/>
  <c r="G63" i="8" s="1"/>
  <c r="AM4" i="8"/>
  <c r="AN4" i="8" s="1"/>
  <c r="G85" i="8"/>
  <c r="J85" i="8" s="1"/>
  <c r="K85" i="8" s="1"/>
  <c r="G82" i="8"/>
  <c r="J82" i="8" s="1"/>
  <c r="K82" i="8" s="1"/>
  <c r="G80" i="8"/>
  <c r="J80" i="8" s="1"/>
  <c r="K80" i="8" s="1"/>
  <c r="G83" i="8"/>
  <c r="J83" i="8" s="1"/>
  <c r="K83" i="8" s="1"/>
  <c r="G77" i="8"/>
  <c r="J77" i="8" s="1"/>
  <c r="K77" i="8" s="1"/>
  <c r="G78" i="8"/>
  <c r="J78" i="8" s="1"/>
  <c r="K78" i="8" s="1"/>
  <c r="G81" i="8"/>
  <c r="J81" i="8" s="1"/>
  <c r="K81" i="8" s="1"/>
  <c r="G76" i="8"/>
  <c r="J76" i="8" s="1"/>
  <c r="G84" i="8"/>
  <c r="J84" i="8" s="1"/>
  <c r="K84" i="8" s="1"/>
  <c r="G79" i="8"/>
  <c r="J79" i="8" s="1"/>
  <c r="K79" i="8" s="1"/>
  <c r="AL46" i="8"/>
  <c r="AY88" i="8"/>
  <c r="AG47" i="8"/>
  <c r="AE86" i="8"/>
  <c r="AE81" i="8"/>
  <c r="AG81" i="8" s="1"/>
  <c r="AJ81" i="8" s="1"/>
  <c r="AL81" i="8" s="1"/>
  <c r="AE80" i="8"/>
  <c r="AG80" i="8" s="1"/>
  <c r="AJ80" i="8" s="1"/>
  <c r="AL80" i="8" s="1"/>
  <c r="AE79" i="8"/>
  <c r="AG79" i="8" s="1"/>
  <c r="AJ79" i="8" s="1"/>
  <c r="AL79" i="8" s="1"/>
  <c r="AE82" i="8"/>
  <c r="AG82" i="8" s="1"/>
  <c r="AJ82" i="8" s="1"/>
  <c r="AL82" i="8" s="1"/>
  <c r="AE76" i="8"/>
  <c r="AG76" i="8" s="1"/>
  <c r="AJ76" i="8" s="1"/>
  <c r="AE77" i="8"/>
  <c r="AG77" i="8" s="1"/>
  <c r="AJ77" i="8" s="1"/>
  <c r="AL77" i="8" s="1"/>
  <c r="AV88" i="8"/>
  <c r="AH47" i="8"/>
  <c r="E62" i="8"/>
  <c r="E63" i="8" s="1"/>
  <c r="I62" i="8"/>
  <c r="I63" i="8" s="1"/>
  <c r="X88" i="8"/>
  <c r="X90" i="8" s="1"/>
  <c r="X92" i="8" s="1"/>
  <c r="S90" i="8"/>
  <c r="W90" i="8"/>
  <c r="W92" i="8" s="1"/>
  <c r="E65" i="8"/>
  <c r="AI95" i="8"/>
  <c r="AH124" i="8"/>
  <c r="AH115" i="8"/>
  <c r="AI133" i="8"/>
  <c r="K76" i="8" l="1"/>
  <c r="K75" i="8" s="1"/>
  <c r="O76" i="8" s="1"/>
  <c r="J75" i="8"/>
  <c r="K813" i="8"/>
  <c r="J813" i="8"/>
  <c r="F829" i="8"/>
  <c r="G828" i="8"/>
  <c r="J828" i="8" s="1"/>
  <c r="F761" i="8"/>
  <c r="G760" i="8"/>
  <c r="J760" i="8" s="1"/>
  <c r="F689" i="8"/>
  <c r="G688" i="8"/>
  <c r="J688" i="8" s="1"/>
  <c r="F617" i="8"/>
  <c r="G616" i="8"/>
  <c r="J616" i="8" s="1"/>
  <c r="F545" i="8"/>
  <c r="G544" i="8"/>
  <c r="J544" i="8" s="1"/>
  <c r="F473" i="8"/>
  <c r="G472" i="8"/>
  <c r="J472" i="8" s="1"/>
  <c r="F401" i="8"/>
  <c r="G400" i="8"/>
  <c r="J400" i="8" s="1"/>
  <c r="K309" i="8"/>
  <c r="J309" i="8"/>
  <c r="F325" i="8"/>
  <c r="G324" i="8"/>
  <c r="J324" i="8" s="1"/>
  <c r="F254" i="8"/>
  <c r="G253" i="8"/>
  <c r="J253" i="8" s="1"/>
  <c r="T90" i="8"/>
  <c r="T92" i="8" s="1"/>
  <c r="F119" i="8"/>
  <c r="F114" i="8"/>
  <c r="G114" i="8" s="1"/>
  <c r="J114" i="8" s="1"/>
  <c r="G113" i="8"/>
  <c r="J113" i="8" s="1"/>
  <c r="F159" i="8"/>
  <c r="G158" i="8"/>
  <c r="J158" i="8" s="1"/>
  <c r="F63" i="8"/>
  <c r="I126" i="8" s="1"/>
  <c r="I117" i="8" s="1"/>
  <c r="I125" i="8"/>
  <c r="S24" i="8"/>
  <c r="R61" i="8"/>
  <c r="AY90" i="8"/>
  <c r="R5" i="8"/>
  <c r="Q60" i="8"/>
  <c r="Q62" i="8" s="1"/>
  <c r="AX90" i="8"/>
  <c r="AW90" i="8"/>
  <c r="AU90" i="8"/>
  <c r="AV90" i="8"/>
  <c r="AT90" i="8"/>
  <c r="AN46" i="8"/>
  <c r="AN49" i="8"/>
  <c r="AO24" i="8"/>
  <c r="AL76" i="8"/>
  <c r="AL75" i="8" s="1"/>
  <c r="AJ75" i="8"/>
  <c r="AM45" i="8"/>
  <c r="AM47" i="8" s="1"/>
  <c r="AN85" i="8"/>
  <c r="AE97" i="8"/>
  <c r="AE89" i="8"/>
  <c r="AG89" i="8" s="1"/>
  <c r="AJ89" i="8" s="1"/>
  <c r="AL89" i="8" s="1"/>
  <c r="AE87" i="8"/>
  <c r="AG87" i="8" s="1"/>
  <c r="AJ87" i="8" s="1"/>
  <c r="AE88" i="8"/>
  <c r="AG88" i="8" s="1"/>
  <c r="AJ88" i="8" s="1"/>
  <c r="AL88" i="8" s="1"/>
  <c r="AE92" i="8"/>
  <c r="AG92" i="8" s="1"/>
  <c r="AJ92" i="8" s="1"/>
  <c r="AL92" i="8" s="1"/>
  <c r="AE91" i="8"/>
  <c r="AG91" i="8" s="1"/>
  <c r="AJ91" i="8" s="1"/>
  <c r="AL91" i="8" s="1"/>
  <c r="AE93" i="8"/>
  <c r="AG93" i="8" s="1"/>
  <c r="AJ93" i="8" s="1"/>
  <c r="AL93" i="8" s="1"/>
  <c r="AE90" i="8"/>
  <c r="AG90" i="8" s="1"/>
  <c r="AJ90" i="8" s="1"/>
  <c r="AL90" i="8" s="1"/>
  <c r="AE94" i="8"/>
  <c r="AG94" i="8" s="1"/>
  <c r="AJ94" i="8" s="1"/>
  <c r="AL94" i="8" s="1"/>
  <c r="G93" i="8"/>
  <c r="J93" i="8" s="1"/>
  <c r="G91" i="8"/>
  <c r="J91" i="8" s="1"/>
  <c r="G96" i="8"/>
  <c r="J96" i="8" s="1"/>
  <c r="G94" i="8"/>
  <c r="J94" i="8" s="1"/>
  <c r="G90" i="8"/>
  <c r="J90" i="8" s="1"/>
  <c r="G95" i="8"/>
  <c r="J95" i="8" s="1"/>
  <c r="G98" i="8"/>
  <c r="J98" i="8" s="1"/>
  <c r="G97" i="8"/>
  <c r="J97" i="8" s="1"/>
  <c r="G99" i="8"/>
  <c r="J99" i="8" s="1"/>
  <c r="G92" i="8"/>
  <c r="J92" i="8" s="1"/>
  <c r="AL47" i="8"/>
  <c r="E64" i="8" l="1"/>
  <c r="E66" i="8" s="1"/>
  <c r="K89" i="8"/>
  <c r="O77" i="8" s="1"/>
  <c r="O82" i="8" s="1"/>
  <c r="J89" i="8"/>
  <c r="K103" i="8"/>
  <c r="J103" i="8"/>
  <c r="F830" i="8"/>
  <c r="G829" i="8"/>
  <c r="J829" i="8" s="1"/>
  <c r="F762" i="8"/>
  <c r="G762" i="8" s="1"/>
  <c r="J762" i="8" s="1"/>
  <c r="K755" i="8" s="1"/>
  <c r="F766" i="8"/>
  <c r="G761" i="8"/>
  <c r="J761" i="8" s="1"/>
  <c r="F690" i="8"/>
  <c r="G690" i="8" s="1"/>
  <c r="J690" i="8" s="1"/>
  <c r="F694" i="8"/>
  <c r="G689" i="8"/>
  <c r="J689" i="8" s="1"/>
  <c r="F618" i="8"/>
  <c r="G618" i="8" s="1"/>
  <c r="J618" i="8" s="1"/>
  <c r="F622" i="8"/>
  <c r="G617" i="8"/>
  <c r="J617" i="8" s="1"/>
  <c r="F546" i="8"/>
  <c r="G546" i="8" s="1"/>
  <c r="J546" i="8" s="1"/>
  <c r="F550" i="8"/>
  <c r="G545" i="8"/>
  <c r="J545" i="8" s="1"/>
  <c r="K539" i="8" s="1"/>
  <c r="F474" i="8"/>
  <c r="G474" i="8" s="1"/>
  <c r="J474" i="8" s="1"/>
  <c r="F478" i="8"/>
  <c r="G473" i="8"/>
  <c r="J473" i="8" s="1"/>
  <c r="F402" i="8"/>
  <c r="G402" i="8" s="1"/>
  <c r="J402" i="8" s="1"/>
  <c r="F406" i="8"/>
  <c r="G401" i="8"/>
  <c r="J401" i="8" s="1"/>
  <c r="F326" i="8"/>
  <c r="G325" i="8"/>
  <c r="J325" i="8" s="1"/>
  <c r="F255" i="8"/>
  <c r="G254" i="8"/>
  <c r="J254" i="8" s="1"/>
  <c r="F120" i="8"/>
  <c r="G119" i="8"/>
  <c r="J119" i="8" s="1"/>
  <c r="F160" i="8"/>
  <c r="G159" i="8"/>
  <c r="J159" i="8" s="1"/>
  <c r="I129" i="8"/>
  <c r="AX91" i="8"/>
  <c r="T24" i="8"/>
  <c r="S61" i="8"/>
  <c r="S5" i="8"/>
  <c r="R60" i="8"/>
  <c r="R62" i="8" s="1"/>
  <c r="AT91" i="8"/>
  <c r="AV91" i="8"/>
  <c r="AE103" i="8"/>
  <c r="AG103" i="8" s="1"/>
  <c r="AJ103" i="8" s="1"/>
  <c r="AL103" i="8" s="1"/>
  <c r="AE102" i="8"/>
  <c r="AG102" i="8" s="1"/>
  <c r="AJ102" i="8" s="1"/>
  <c r="AL102" i="8" s="1"/>
  <c r="AE107" i="8"/>
  <c r="AE104" i="8"/>
  <c r="AG104" i="8" s="1"/>
  <c r="AJ104" i="8" s="1"/>
  <c r="AL104" i="8" s="1"/>
  <c r="AE101" i="8"/>
  <c r="AG101" i="8" s="1"/>
  <c r="AJ101" i="8" s="1"/>
  <c r="AL101" i="8" s="1"/>
  <c r="AE100" i="8"/>
  <c r="AG100" i="8" s="1"/>
  <c r="AJ100" i="8" s="1"/>
  <c r="AL100" i="8" s="1"/>
  <c r="AE99" i="8"/>
  <c r="AG99" i="8" s="1"/>
  <c r="AJ99" i="8" s="1"/>
  <c r="AL99" i="8" s="1"/>
  <c r="AE98" i="8"/>
  <c r="AG98" i="8" s="1"/>
  <c r="AJ98" i="8" s="1"/>
  <c r="AO76" i="8"/>
  <c r="AX76" i="8"/>
  <c r="AU76" i="8"/>
  <c r="AR76" i="8"/>
  <c r="AP24" i="8"/>
  <c r="AO46" i="8"/>
  <c r="AN45" i="8"/>
  <c r="AN47" i="8" s="1"/>
  <c r="AO4" i="8"/>
  <c r="AL87" i="8"/>
  <c r="AL86" i="8" s="1"/>
  <c r="AJ86" i="8"/>
  <c r="F831" i="8" l="1"/>
  <c r="G830" i="8"/>
  <c r="J830" i="8" s="1"/>
  <c r="J539" i="8"/>
  <c r="F767" i="8"/>
  <c r="G766" i="8"/>
  <c r="J766" i="8" s="1"/>
  <c r="J755" i="8"/>
  <c r="K683" i="8"/>
  <c r="J683" i="8"/>
  <c r="F695" i="8"/>
  <c r="G694" i="8"/>
  <c r="J694" i="8" s="1"/>
  <c r="K611" i="8"/>
  <c r="J611" i="8"/>
  <c r="F623" i="8"/>
  <c r="G622" i="8"/>
  <c r="J622" i="8" s="1"/>
  <c r="F551" i="8"/>
  <c r="G550" i="8"/>
  <c r="J550" i="8" s="1"/>
  <c r="K467" i="8"/>
  <c r="J467" i="8"/>
  <c r="F479" i="8"/>
  <c r="G478" i="8"/>
  <c r="J478" i="8" s="1"/>
  <c r="K395" i="8"/>
  <c r="J395" i="8"/>
  <c r="F407" i="8"/>
  <c r="G406" i="8"/>
  <c r="J406" i="8" s="1"/>
  <c r="F327" i="8"/>
  <c r="G326" i="8"/>
  <c r="J326" i="8" s="1"/>
  <c r="F256" i="8"/>
  <c r="G255" i="8"/>
  <c r="J255" i="8" s="1"/>
  <c r="F121" i="8"/>
  <c r="G120" i="8"/>
  <c r="J120" i="8" s="1"/>
  <c r="F161" i="8"/>
  <c r="G160" i="8"/>
  <c r="J160" i="8" s="1"/>
  <c r="U24" i="8"/>
  <c r="T61" i="8"/>
  <c r="T5" i="8"/>
  <c r="S60" i="8"/>
  <c r="S62" i="8" s="1"/>
  <c r="AO45" i="8"/>
  <c r="AO47" i="8" s="1"/>
  <c r="AP4" i="8"/>
  <c r="AR77" i="8"/>
  <c r="AR82" i="8" s="1"/>
  <c r="AO77" i="8"/>
  <c r="AO82" i="8" s="1"/>
  <c r="AX77" i="8"/>
  <c r="AX82" i="8" s="1"/>
  <c r="AU77" i="8"/>
  <c r="AU82" i="8" s="1"/>
  <c r="X82" i="8"/>
  <c r="U82" i="8"/>
  <c r="R82" i="8"/>
  <c r="AE116" i="8"/>
  <c r="AE112" i="8"/>
  <c r="AG112" i="8" s="1"/>
  <c r="AJ112" i="8" s="1"/>
  <c r="AL112" i="8" s="1"/>
  <c r="AE110" i="8"/>
  <c r="AG110" i="8" s="1"/>
  <c r="AJ110" i="8" s="1"/>
  <c r="AL110" i="8" s="1"/>
  <c r="AE109" i="8"/>
  <c r="AG109" i="8" s="1"/>
  <c r="AJ109" i="8" s="1"/>
  <c r="AL109" i="8" s="1"/>
  <c r="AE111" i="8"/>
  <c r="AG111" i="8" s="1"/>
  <c r="AJ111" i="8" s="1"/>
  <c r="AL111" i="8" s="1"/>
  <c r="AE113" i="8"/>
  <c r="AG113" i="8" s="1"/>
  <c r="AJ113" i="8" s="1"/>
  <c r="AL113" i="8" s="1"/>
  <c r="AE108" i="8"/>
  <c r="AG108" i="8" s="1"/>
  <c r="AJ108" i="8" s="1"/>
  <c r="AJ97" i="8"/>
  <c r="AL98" i="8"/>
  <c r="AL97" i="8" s="1"/>
  <c r="AP46" i="8"/>
  <c r="AQ24" i="8"/>
  <c r="F832" i="8" l="1"/>
  <c r="G831" i="8"/>
  <c r="J831" i="8" s="1"/>
  <c r="F768" i="8"/>
  <c r="G767" i="8"/>
  <c r="J767" i="8" s="1"/>
  <c r="F696" i="8"/>
  <c r="G695" i="8"/>
  <c r="J695" i="8" s="1"/>
  <c r="F624" i="8"/>
  <c r="G623" i="8"/>
  <c r="J623" i="8" s="1"/>
  <c r="F552" i="8"/>
  <c r="G551" i="8"/>
  <c r="J551" i="8" s="1"/>
  <c r="F480" i="8"/>
  <c r="G479" i="8"/>
  <c r="J479" i="8" s="1"/>
  <c r="F408" i="8"/>
  <c r="G407" i="8"/>
  <c r="J407" i="8" s="1"/>
  <c r="F328" i="8"/>
  <c r="G327" i="8"/>
  <c r="J327" i="8" s="1"/>
  <c r="F257" i="8"/>
  <c r="G256" i="8"/>
  <c r="J256" i="8" s="1"/>
  <c r="F122" i="8"/>
  <c r="G121" i="8"/>
  <c r="J121" i="8" s="1"/>
  <c r="F162" i="8"/>
  <c r="G162" i="8" s="1"/>
  <c r="J162" i="8" s="1"/>
  <c r="F166" i="8"/>
  <c r="G161" i="8"/>
  <c r="J161" i="8" s="1"/>
  <c r="V24" i="8"/>
  <c r="U61" i="8"/>
  <c r="U5" i="8"/>
  <c r="T60" i="8"/>
  <c r="T62" i="8" s="1"/>
  <c r="AU84" i="8"/>
  <c r="AU83" i="8"/>
  <c r="AQ46" i="8"/>
  <c r="AR24" i="8"/>
  <c r="AX84" i="8"/>
  <c r="AX83" i="8"/>
  <c r="AJ107" i="8"/>
  <c r="AL108" i="8"/>
  <c r="AL107" i="8" s="1"/>
  <c r="AP45" i="8"/>
  <c r="AP47" i="8" s="1"/>
  <c r="AQ4" i="8"/>
  <c r="AO84" i="8"/>
  <c r="AO85" i="8" s="1"/>
  <c r="AO83" i="8"/>
  <c r="AV78" i="8"/>
  <c r="AS78" i="8"/>
  <c r="AP78" i="8"/>
  <c r="AY78" i="8"/>
  <c r="AR84" i="8"/>
  <c r="AR83" i="8"/>
  <c r="AE125" i="8"/>
  <c r="AE121" i="8"/>
  <c r="AG121" i="8" s="1"/>
  <c r="AJ121" i="8" s="1"/>
  <c r="AL121" i="8" s="1"/>
  <c r="AE117" i="8"/>
  <c r="AG117" i="8" s="1"/>
  <c r="AJ117" i="8" s="1"/>
  <c r="AE119" i="8"/>
  <c r="AG119" i="8" s="1"/>
  <c r="AJ119" i="8" s="1"/>
  <c r="AL119" i="8" s="1"/>
  <c r="AE122" i="8"/>
  <c r="AG122" i="8" s="1"/>
  <c r="AJ122" i="8" s="1"/>
  <c r="AL122" i="8" s="1"/>
  <c r="AE118" i="8"/>
  <c r="AG118" i="8" s="1"/>
  <c r="AJ118" i="8" s="1"/>
  <c r="AL118" i="8" s="1"/>
  <c r="AE120" i="8"/>
  <c r="AG120" i="8" s="1"/>
  <c r="AJ120" i="8" s="1"/>
  <c r="AL120" i="8" s="1"/>
  <c r="J151" i="8" l="1"/>
  <c r="K151" i="8"/>
  <c r="F833" i="8"/>
  <c r="G832" i="8"/>
  <c r="J832" i="8" s="1"/>
  <c r="F769" i="8"/>
  <c r="G768" i="8"/>
  <c r="J768" i="8" s="1"/>
  <c r="F697" i="8"/>
  <c r="G696" i="8"/>
  <c r="J696" i="8" s="1"/>
  <c r="F625" i="8"/>
  <c r="G624" i="8"/>
  <c r="J624" i="8" s="1"/>
  <c r="F553" i="8"/>
  <c r="G552" i="8"/>
  <c r="J552" i="8" s="1"/>
  <c r="F481" i="8"/>
  <c r="G480" i="8"/>
  <c r="J480" i="8" s="1"/>
  <c r="F409" i="8"/>
  <c r="G408" i="8"/>
  <c r="J408" i="8" s="1"/>
  <c r="F329" i="8"/>
  <c r="G328" i="8"/>
  <c r="J328" i="8" s="1"/>
  <c r="F258" i="8"/>
  <c r="G258" i="8" s="1"/>
  <c r="J258" i="8" s="1"/>
  <c r="F262" i="8"/>
  <c r="G257" i="8"/>
  <c r="J257" i="8" s="1"/>
  <c r="F123" i="8"/>
  <c r="G122" i="8"/>
  <c r="J122" i="8" s="1"/>
  <c r="F167" i="8"/>
  <c r="G166" i="8"/>
  <c r="J166" i="8" s="1"/>
  <c r="W24" i="8"/>
  <c r="V61" i="8"/>
  <c r="U60" i="8"/>
  <c r="U62" i="8" s="1"/>
  <c r="V5" i="8"/>
  <c r="AL117" i="8"/>
  <c r="AL116" i="8" s="1"/>
  <c r="AJ116" i="8"/>
  <c r="AE127" i="8"/>
  <c r="AG127" i="8" s="1"/>
  <c r="AJ127" i="8" s="1"/>
  <c r="AL127" i="8" s="1"/>
  <c r="AE132" i="8"/>
  <c r="AG132" i="8" s="1"/>
  <c r="AJ132" i="8" s="1"/>
  <c r="AL132" i="8" s="1"/>
  <c r="AE130" i="8"/>
  <c r="AG130" i="8" s="1"/>
  <c r="AJ130" i="8" s="1"/>
  <c r="AL130" i="8" s="1"/>
  <c r="AE128" i="8"/>
  <c r="AG128" i="8" s="1"/>
  <c r="AJ128" i="8" s="1"/>
  <c r="AL128" i="8" s="1"/>
  <c r="AE126" i="8"/>
  <c r="AG126" i="8" s="1"/>
  <c r="AJ126" i="8" s="1"/>
  <c r="AE131" i="8"/>
  <c r="AG131" i="8" s="1"/>
  <c r="AJ131" i="8" s="1"/>
  <c r="AL131" i="8" s="1"/>
  <c r="AE129" i="8"/>
  <c r="AG129" i="8" s="1"/>
  <c r="AJ129" i="8" s="1"/>
  <c r="AL129" i="8" s="1"/>
  <c r="AQ45" i="8"/>
  <c r="AQ47" i="8" s="1"/>
  <c r="AR4" i="8"/>
  <c r="AY79" i="8"/>
  <c r="AY82" i="8" s="1"/>
  <c r="AV79" i="8"/>
  <c r="AV82" i="8" s="1"/>
  <c r="AS79" i="8"/>
  <c r="AS82" i="8" s="1"/>
  <c r="AP79" i="8"/>
  <c r="AP82" i="8" s="1"/>
  <c r="AR46" i="8"/>
  <c r="AS24" i="8"/>
  <c r="S82" i="8"/>
  <c r="Y82" i="8"/>
  <c r="V82" i="8"/>
  <c r="J251" i="8" l="1"/>
  <c r="K251" i="8"/>
  <c r="F834" i="8"/>
  <c r="G834" i="8" s="1"/>
  <c r="J834" i="8" s="1"/>
  <c r="F838" i="8"/>
  <c r="G833" i="8"/>
  <c r="J833" i="8" s="1"/>
  <c r="F770" i="8"/>
  <c r="G769" i="8"/>
  <c r="J769" i="8" s="1"/>
  <c r="F698" i="8"/>
  <c r="G697" i="8"/>
  <c r="J697" i="8" s="1"/>
  <c r="F626" i="8"/>
  <c r="G625" i="8"/>
  <c r="J625" i="8" s="1"/>
  <c r="F554" i="8"/>
  <c r="G553" i="8"/>
  <c r="J553" i="8" s="1"/>
  <c r="F482" i="8"/>
  <c r="G481" i="8"/>
  <c r="J481" i="8" s="1"/>
  <c r="F410" i="8"/>
  <c r="G409" i="8"/>
  <c r="J409" i="8" s="1"/>
  <c r="F330" i="8"/>
  <c r="G330" i="8" s="1"/>
  <c r="J330" i="8" s="1"/>
  <c r="F334" i="8"/>
  <c r="G329" i="8"/>
  <c r="J329" i="8" s="1"/>
  <c r="G262" i="8"/>
  <c r="J262" i="8" s="1"/>
  <c r="F263" i="8"/>
  <c r="F124" i="8"/>
  <c r="G123" i="8"/>
  <c r="J123" i="8" s="1"/>
  <c r="F168" i="8"/>
  <c r="G167" i="8"/>
  <c r="J167" i="8" s="1"/>
  <c r="X24" i="8"/>
  <c r="W61" i="8"/>
  <c r="W5" i="8"/>
  <c r="V60" i="8"/>
  <c r="V62" i="8" s="1"/>
  <c r="AY83" i="8"/>
  <c r="AY84" i="8"/>
  <c r="AP84" i="8"/>
  <c r="AP83" i="8"/>
  <c r="AS84" i="8"/>
  <c r="AS83" i="8"/>
  <c r="AT24" i="8"/>
  <c r="AS46" i="8"/>
  <c r="AV83" i="8"/>
  <c r="AV84" i="8"/>
  <c r="AR45" i="8"/>
  <c r="AR47" i="8" s="1"/>
  <c r="AS4" i="8"/>
  <c r="AZ80" i="8"/>
  <c r="AW80" i="8"/>
  <c r="AT80" i="8"/>
  <c r="AQ80" i="8"/>
  <c r="AL126" i="8"/>
  <c r="AL125" i="8" s="1"/>
  <c r="AJ125" i="8"/>
  <c r="J827" i="8" l="1"/>
  <c r="F839" i="8"/>
  <c r="G838" i="8"/>
  <c r="J838" i="8" s="1"/>
  <c r="K827" i="8"/>
  <c r="F771" i="8"/>
  <c r="G770" i="8"/>
  <c r="J770" i="8" s="1"/>
  <c r="F699" i="8"/>
  <c r="G698" i="8"/>
  <c r="J698" i="8" s="1"/>
  <c r="F627" i="8"/>
  <c r="G626" i="8"/>
  <c r="J626" i="8" s="1"/>
  <c r="F555" i="8"/>
  <c r="G554" i="8"/>
  <c r="J554" i="8" s="1"/>
  <c r="F483" i="8"/>
  <c r="G482" i="8"/>
  <c r="J482" i="8" s="1"/>
  <c r="F411" i="8"/>
  <c r="G410" i="8"/>
  <c r="J410" i="8" s="1"/>
  <c r="F335" i="8"/>
  <c r="G334" i="8"/>
  <c r="J334" i="8" s="1"/>
  <c r="K323" i="8"/>
  <c r="J323" i="8"/>
  <c r="F264" i="8"/>
  <c r="G263" i="8"/>
  <c r="J263" i="8" s="1"/>
  <c r="F125" i="8"/>
  <c r="G124" i="8"/>
  <c r="J124" i="8" s="1"/>
  <c r="F169" i="8"/>
  <c r="G168" i="8"/>
  <c r="J168" i="8" s="1"/>
  <c r="Y24" i="8"/>
  <c r="Y61" i="8" s="1"/>
  <c r="X61" i="8"/>
  <c r="X5" i="8"/>
  <c r="X60" i="8" s="1"/>
  <c r="W60" i="8"/>
  <c r="W62" i="8" s="1"/>
  <c r="AZ81" i="8"/>
  <c r="AZ82" i="8" s="1"/>
  <c r="AW81" i="8"/>
  <c r="AW82" i="8" s="1"/>
  <c r="AT81" i="8"/>
  <c r="AT82" i="8" s="1"/>
  <c r="AQ81" i="8"/>
  <c r="AQ82" i="8" s="1"/>
  <c r="AS45" i="8"/>
  <c r="AS47" i="8" s="1"/>
  <c r="AT4" i="8"/>
  <c r="AT46" i="8"/>
  <c r="AU24" i="8"/>
  <c r="F840" i="8" l="1"/>
  <c r="G839" i="8"/>
  <c r="J839" i="8" s="1"/>
  <c r="F776" i="8"/>
  <c r="F772" i="8"/>
  <c r="G772" i="8" s="1"/>
  <c r="J772" i="8" s="1"/>
  <c r="G771" i="8"/>
  <c r="J771" i="8" s="1"/>
  <c r="F704" i="8"/>
  <c r="F700" i="8"/>
  <c r="G700" i="8" s="1"/>
  <c r="J700" i="8" s="1"/>
  <c r="G699" i="8"/>
  <c r="J699" i="8" s="1"/>
  <c r="K693" i="8" s="1"/>
  <c r="F632" i="8"/>
  <c r="F628" i="8"/>
  <c r="G628" i="8" s="1"/>
  <c r="J628" i="8" s="1"/>
  <c r="G627" i="8"/>
  <c r="J627" i="8" s="1"/>
  <c r="F560" i="8"/>
  <c r="F556" i="8"/>
  <c r="G556" i="8" s="1"/>
  <c r="J556" i="8" s="1"/>
  <c r="G555" i="8"/>
  <c r="J555" i="8" s="1"/>
  <c r="K549" i="8" s="1"/>
  <c r="F488" i="8"/>
  <c r="F484" i="8"/>
  <c r="G484" i="8" s="1"/>
  <c r="J484" i="8" s="1"/>
  <c r="G483" i="8"/>
  <c r="J483" i="8" s="1"/>
  <c r="K477" i="8" s="1"/>
  <c r="F416" i="8"/>
  <c r="F412" i="8"/>
  <c r="G412" i="8" s="1"/>
  <c r="J412" i="8" s="1"/>
  <c r="G411" i="8"/>
  <c r="J411" i="8" s="1"/>
  <c r="F336" i="8"/>
  <c r="G335" i="8"/>
  <c r="J335" i="8" s="1"/>
  <c r="F265" i="8"/>
  <c r="G264" i="8"/>
  <c r="J264" i="8" s="1"/>
  <c r="F126" i="8"/>
  <c r="G125" i="8"/>
  <c r="J125" i="8" s="1"/>
  <c r="F170" i="8"/>
  <c r="G169" i="8"/>
  <c r="J169" i="8" s="1"/>
  <c r="Y5" i="8"/>
  <c r="Y60" i="8" s="1"/>
  <c r="Y62" i="8" s="1"/>
  <c r="X62" i="8"/>
  <c r="AW84" i="8"/>
  <c r="AW83" i="8"/>
  <c r="AT84" i="8"/>
  <c r="AT83" i="8"/>
  <c r="AU46" i="8"/>
  <c r="AV24" i="8"/>
  <c r="AT45" i="8"/>
  <c r="AT47" i="8" s="1"/>
  <c r="AU4" i="8"/>
  <c r="AZ84" i="8"/>
  <c r="AZ83" i="8"/>
  <c r="AQ83" i="8"/>
  <c r="AQ84" i="8"/>
  <c r="J477" i="8" l="1"/>
  <c r="F841" i="8"/>
  <c r="G840" i="8"/>
  <c r="J840" i="8" s="1"/>
  <c r="J693" i="8"/>
  <c r="J549" i="8"/>
  <c r="K765" i="8"/>
  <c r="J765" i="8"/>
  <c r="F777" i="8"/>
  <c r="G776" i="8"/>
  <c r="J776" i="8" s="1"/>
  <c r="F705" i="8"/>
  <c r="G704" i="8"/>
  <c r="J704" i="8" s="1"/>
  <c r="K621" i="8"/>
  <c r="J621" i="8"/>
  <c r="F633" i="8"/>
  <c r="G632" i="8"/>
  <c r="J632" i="8" s="1"/>
  <c r="F561" i="8"/>
  <c r="G560" i="8"/>
  <c r="J560" i="8" s="1"/>
  <c r="F489" i="8"/>
  <c r="G488" i="8"/>
  <c r="J488" i="8" s="1"/>
  <c r="K405" i="8"/>
  <c r="J405" i="8"/>
  <c r="G416" i="8"/>
  <c r="J416" i="8" s="1"/>
  <c r="F417" i="8"/>
  <c r="F337" i="8"/>
  <c r="G336" i="8"/>
  <c r="J336" i="8" s="1"/>
  <c r="F266" i="8"/>
  <c r="G265" i="8"/>
  <c r="J265" i="8" s="1"/>
  <c r="F127" i="8"/>
  <c r="G126" i="8"/>
  <c r="J126" i="8" s="1"/>
  <c r="F171" i="8"/>
  <c r="G170" i="8"/>
  <c r="J170" i="8" s="1"/>
  <c r="AU45" i="8"/>
  <c r="AU47" i="8" s="1"/>
  <c r="AV4" i="8"/>
  <c r="AV46" i="8"/>
  <c r="AW24" i="8"/>
  <c r="F842" i="8" l="1"/>
  <c r="G841" i="8"/>
  <c r="J841" i="8" s="1"/>
  <c r="F779" i="8"/>
  <c r="G777" i="8"/>
  <c r="J777" i="8" s="1"/>
  <c r="F707" i="8"/>
  <c r="G705" i="8"/>
  <c r="J705" i="8" s="1"/>
  <c r="F635" i="8"/>
  <c r="G633" i="8"/>
  <c r="J633" i="8" s="1"/>
  <c r="F563" i="8"/>
  <c r="G561" i="8"/>
  <c r="J561" i="8" s="1"/>
  <c r="F491" i="8"/>
  <c r="G489" i="8"/>
  <c r="J489" i="8" s="1"/>
  <c r="F419" i="8"/>
  <c r="G417" i="8"/>
  <c r="J417" i="8" s="1"/>
  <c r="F338" i="8"/>
  <c r="G337" i="8"/>
  <c r="J337" i="8" s="1"/>
  <c r="F267" i="8"/>
  <c r="G266" i="8"/>
  <c r="J266" i="8" s="1"/>
  <c r="F128" i="8"/>
  <c r="G128" i="8" s="1"/>
  <c r="J128" i="8" s="1"/>
  <c r="F132" i="8"/>
  <c r="G127" i="8"/>
  <c r="J127" i="8" s="1"/>
  <c r="F172" i="8"/>
  <c r="G171" i="8"/>
  <c r="J171" i="8" s="1"/>
  <c r="AV45" i="8"/>
  <c r="AV47" i="8" s="1"/>
  <c r="AW4" i="8"/>
  <c r="AX24" i="8"/>
  <c r="AW46" i="8"/>
  <c r="G842" i="8" l="1"/>
  <c r="J842" i="8" s="1"/>
  <c r="F843" i="8"/>
  <c r="F780" i="8"/>
  <c r="G779" i="8"/>
  <c r="J779" i="8" s="1"/>
  <c r="F708" i="8"/>
  <c r="G707" i="8"/>
  <c r="J707" i="8" s="1"/>
  <c r="F636" i="8"/>
  <c r="G635" i="8"/>
  <c r="J635" i="8" s="1"/>
  <c r="F564" i="8"/>
  <c r="G563" i="8"/>
  <c r="J563" i="8" s="1"/>
  <c r="F492" i="8"/>
  <c r="G491" i="8"/>
  <c r="J491" i="8" s="1"/>
  <c r="F420" i="8"/>
  <c r="G419" i="8"/>
  <c r="J419" i="8" s="1"/>
  <c r="F339" i="8"/>
  <c r="G338" i="8"/>
  <c r="J338" i="8" s="1"/>
  <c r="F272" i="8"/>
  <c r="F268" i="8"/>
  <c r="G268" i="8" s="1"/>
  <c r="J268" i="8" s="1"/>
  <c r="G267" i="8"/>
  <c r="J267" i="8" s="1"/>
  <c r="F133" i="8"/>
  <c r="G132" i="8"/>
  <c r="J132" i="8" s="1"/>
  <c r="F173" i="8"/>
  <c r="G172" i="8"/>
  <c r="J172" i="8" s="1"/>
  <c r="AX46" i="8"/>
  <c r="AY24" i="8"/>
  <c r="AY46" i="8" s="1"/>
  <c r="AW45" i="8"/>
  <c r="AW47" i="8" s="1"/>
  <c r="AX4" i="8"/>
  <c r="J261" i="8" l="1"/>
  <c r="F848" i="8"/>
  <c r="F844" i="8"/>
  <c r="G844" i="8" s="1"/>
  <c r="J844" i="8" s="1"/>
  <c r="G843" i="8"/>
  <c r="J843" i="8" s="1"/>
  <c r="F781" i="8"/>
  <c r="G780" i="8"/>
  <c r="J780" i="8" s="1"/>
  <c r="F709" i="8"/>
  <c r="G708" i="8"/>
  <c r="J708" i="8" s="1"/>
  <c r="F637" i="8"/>
  <c r="G636" i="8"/>
  <c r="J636" i="8" s="1"/>
  <c r="F565" i="8"/>
  <c r="G564" i="8"/>
  <c r="J564" i="8" s="1"/>
  <c r="F493" i="8"/>
  <c r="G492" i="8"/>
  <c r="J492" i="8" s="1"/>
  <c r="F421" i="8"/>
  <c r="G420" i="8"/>
  <c r="J420" i="8" s="1"/>
  <c r="F344" i="8"/>
  <c r="F340" i="8"/>
  <c r="G340" i="8" s="1"/>
  <c r="J340" i="8" s="1"/>
  <c r="G339" i="8"/>
  <c r="J339" i="8" s="1"/>
  <c r="K333" i="8" s="1"/>
  <c r="F273" i="8"/>
  <c r="G272" i="8"/>
  <c r="J272" i="8" s="1"/>
  <c r="K261" i="8"/>
  <c r="G133" i="8"/>
  <c r="J133" i="8" s="1"/>
  <c r="F134" i="8"/>
  <c r="F174" i="8"/>
  <c r="G173" i="8"/>
  <c r="J173" i="8" s="1"/>
  <c r="AX45" i="8"/>
  <c r="AX47" i="8" s="1"/>
  <c r="AY4" i="8"/>
  <c r="AY45" i="8" s="1"/>
  <c r="AY47" i="8" s="1"/>
  <c r="J333" i="8" l="1"/>
  <c r="K837" i="8"/>
  <c r="J837" i="8"/>
  <c r="F849" i="8"/>
  <c r="G848" i="8"/>
  <c r="J848" i="8" s="1"/>
  <c r="F782" i="8"/>
  <c r="G781" i="8"/>
  <c r="J781" i="8" s="1"/>
  <c r="F710" i="8"/>
  <c r="G709" i="8"/>
  <c r="J709" i="8" s="1"/>
  <c r="F638" i="8"/>
  <c r="G637" i="8"/>
  <c r="J637" i="8" s="1"/>
  <c r="F566" i="8"/>
  <c r="G565" i="8"/>
  <c r="J565" i="8" s="1"/>
  <c r="F494" i="8"/>
  <c r="G493" i="8"/>
  <c r="J493" i="8" s="1"/>
  <c r="F422" i="8"/>
  <c r="G421" i="8"/>
  <c r="J421" i="8" s="1"/>
  <c r="G344" i="8"/>
  <c r="J344" i="8" s="1"/>
  <c r="F345" i="8"/>
  <c r="G273" i="8"/>
  <c r="J273" i="8" s="1"/>
  <c r="F275" i="8"/>
  <c r="F135" i="8"/>
  <c r="G134" i="8"/>
  <c r="J134" i="8" s="1"/>
  <c r="F175" i="8"/>
  <c r="G174" i="8"/>
  <c r="J174" i="8" s="1"/>
  <c r="F851" i="8" l="1"/>
  <c r="G849" i="8"/>
  <c r="J849" i="8" s="1"/>
  <c r="F783" i="8"/>
  <c r="G782" i="8"/>
  <c r="J782" i="8" s="1"/>
  <c r="F711" i="8"/>
  <c r="G710" i="8"/>
  <c r="J710" i="8" s="1"/>
  <c r="K703" i="8"/>
  <c r="F639" i="8"/>
  <c r="G638" i="8"/>
  <c r="J638" i="8" s="1"/>
  <c r="F567" i="8"/>
  <c r="G566" i="8"/>
  <c r="J566" i="8" s="1"/>
  <c r="K559" i="8" s="1"/>
  <c r="F495" i="8"/>
  <c r="G494" i="8"/>
  <c r="J494" i="8" s="1"/>
  <c r="F423" i="8"/>
  <c r="G422" i="8"/>
  <c r="J422" i="8" s="1"/>
  <c r="K415" i="8" s="1"/>
  <c r="F347" i="8"/>
  <c r="G345" i="8"/>
  <c r="J345" i="8" s="1"/>
  <c r="F276" i="8"/>
  <c r="G275" i="8"/>
  <c r="J275" i="8" s="1"/>
  <c r="F136" i="8"/>
  <c r="G135" i="8"/>
  <c r="J135" i="8" s="1"/>
  <c r="F180" i="8"/>
  <c r="F176" i="8"/>
  <c r="G176" i="8" s="1"/>
  <c r="J176" i="8" s="1"/>
  <c r="G175" i="8"/>
  <c r="J175" i="8" s="1"/>
  <c r="J39" i="7"/>
  <c r="K39" i="7"/>
  <c r="L39" i="7"/>
  <c r="M39" i="7"/>
  <c r="N39" i="7"/>
  <c r="I39" i="7"/>
  <c r="H39" i="7"/>
  <c r="G39" i="7"/>
  <c r="F39" i="7"/>
  <c r="E39" i="7"/>
  <c r="J11" i="7"/>
  <c r="K11" i="7"/>
  <c r="L11" i="7"/>
  <c r="M11" i="7"/>
  <c r="N11" i="7"/>
  <c r="I11" i="7"/>
  <c r="H11" i="7"/>
  <c r="G11" i="7"/>
  <c r="F11" i="7"/>
  <c r="AQ28" i="3"/>
  <c r="BA5" i="3"/>
  <c r="BA4" i="3"/>
  <c r="BA10" i="3"/>
  <c r="AQ33" i="3"/>
  <c r="AP33" i="3"/>
  <c r="AO33" i="3"/>
  <c r="AN33" i="3"/>
  <c r="AM33" i="3"/>
  <c r="AZ10" i="3"/>
  <c r="AY10" i="3"/>
  <c r="AX10" i="3"/>
  <c r="AW10" i="3"/>
  <c r="AV10" i="3"/>
  <c r="AU10" i="3"/>
  <c r="AT10" i="3"/>
  <c r="AS10" i="3"/>
  <c r="AR10" i="3"/>
  <c r="AQ10" i="3"/>
  <c r="AP10" i="3"/>
  <c r="AO10" i="3"/>
  <c r="AN10" i="3"/>
  <c r="AM10" i="3"/>
  <c r="AM4" i="3"/>
  <c r="AJ14" i="3"/>
  <c r="AL14" i="3"/>
  <c r="AH14" i="3"/>
  <c r="AF14" i="3"/>
  <c r="AD14" i="3"/>
  <c r="AB14" i="3"/>
  <c r="Z14" i="3"/>
  <c r="X14" i="3"/>
  <c r="V14" i="3"/>
  <c r="T14" i="3"/>
  <c r="R14" i="3"/>
  <c r="P14" i="3"/>
  <c r="N14" i="3"/>
  <c r="L14" i="3"/>
  <c r="J14" i="3"/>
  <c r="H14" i="3"/>
  <c r="F14" i="3"/>
  <c r="AJ13" i="3"/>
  <c r="AH13" i="3"/>
  <c r="AF13" i="3"/>
  <c r="AD13" i="3"/>
  <c r="AB13" i="3"/>
  <c r="Z13" i="3"/>
  <c r="X13" i="3"/>
  <c r="V13" i="3"/>
  <c r="T13" i="3"/>
  <c r="R13" i="3"/>
  <c r="P13" i="3"/>
  <c r="N13" i="3"/>
  <c r="L13" i="3"/>
  <c r="J13" i="3"/>
  <c r="H13" i="3"/>
  <c r="F13" i="3"/>
  <c r="D13" i="3"/>
  <c r="Q12" i="3"/>
  <c r="D39" i="7"/>
  <c r="D11" i="7"/>
  <c r="K162" i="1"/>
  <c r="L158" i="1"/>
  <c r="W39" i="2"/>
  <c r="R49" i="2"/>
  <c r="R48" i="2"/>
  <c r="R47" i="2"/>
  <c r="L159" i="1"/>
  <c r="L160" i="1"/>
  <c r="I129" i="1"/>
  <c r="D137" i="1"/>
  <c r="U39" i="2"/>
  <c r="V39" i="2"/>
  <c r="T39" i="2"/>
  <c r="R39" i="2"/>
  <c r="K158" i="1"/>
  <c r="I158" i="1"/>
  <c r="G158" i="1"/>
  <c r="E158" i="1"/>
  <c r="K159" i="1"/>
  <c r="K160" i="1"/>
  <c r="I159" i="1"/>
  <c r="I160" i="1"/>
  <c r="G159" i="1"/>
  <c r="G160" i="1"/>
  <c r="G161" i="1"/>
  <c r="E159" i="1"/>
  <c r="E160" i="1"/>
  <c r="E161" i="1"/>
  <c r="C159" i="1"/>
  <c r="C160" i="1"/>
  <c r="C158" i="1"/>
  <c r="J161" i="1"/>
  <c r="H161" i="1"/>
  <c r="F161" i="1"/>
  <c r="D161" i="1"/>
  <c r="B161" i="1"/>
  <c r="J165" i="8" l="1"/>
  <c r="F852" i="8"/>
  <c r="G851" i="8"/>
  <c r="J851" i="8" s="1"/>
  <c r="K775" i="8"/>
  <c r="F784" i="8"/>
  <c r="G784" i="8" s="1"/>
  <c r="J784" i="8" s="1"/>
  <c r="F788" i="8"/>
  <c r="G783" i="8"/>
  <c r="J783" i="8" s="1"/>
  <c r="F712" i="8"/>
  <c r="G712" i="8" s="1"/>
  <c r="J712" i="8" s="1"/>
  <c r="F716" i="8"/>
  <c r="G711" i="8"/>
  <c r="J711" i="8" s="1"/>
  <c r="K631" i="8"/>
  <c r="F640" i="8"/>
  <c r="G640" i="8" s="1"/>
  <c r="J640" i="8" s="1"/>
  <c r="F644" i="8"/>
  <c r="G639" i="8"/>
  <c r="J639" i="8" s="1"/>
  <c r="F568" i="8"/>
  <c r="G568" i="8" s="1"/>
  <c r="J568" i="8" s="1"/>
  <c r="F572" i="8"/>
  <c r="G567" i="8"/>
  <c r="J567" i="8" s="1"/>
  <c r="K487" i="8"/>
  <c r="F496" i="8"/>
  <c r="G496" i="8" s="1"/>
  <c r="J496" i="8" s="1"/>
  <c r="F500" i="8"/>
  <c r="G495" i="8"/>
  <c r="J495" i="8" s="1"/>
  <c r="F424" i="8"/>
  <c r="G424" i="8" s="1"/>
  <c r="J424" i="8" s="1"/>
  <c r="F428" i="8"/>
  <c r="G423" i="8"/>
  <c r="J423" i="8" s="1"/>
  <c r="F348" i="8"/>
  <c r="G347" i="8"/>
  <c r="J347" i="8" s="1"/>
  <c r="F277" i="8"/>
  <c r="G276" i="8"/>
  <c r="J276" i="8" s="1"/>
  <c r="F137" i="8"/>
  <c r="G136" i="8"/>
  <c r="J136" i="8" s="1"/>
  <c r="K165" i="8"/>
  <c r="F181" i="8"/>
  <c r="G180" i="8"/>
  <c r="J180" i="8" s="1"/>
  <c r="A120" i="1"/>
  <c r="B120" i="1" s="1"/>
  <c r="C120" i="1" s="1"/>
  <c r="D120" i="1" s="1"/>
  <c r="E11" i="7" s="1"/>
  <c r="K161" i="1"/>
  <c r="L161" i="1"/>
  <c r="I161" i="1"/>
  <c r="F853" i="8" l="1"/>
  <c r="G852" i="8"/>
  <c r="J852" i="8" s="1"/>
  <c r="J775" i="8"/>
  <c r="F789" i="8"/>
  <c r="G788" i="8"/>
  <c r="J788" i="8" s="1"/>
  <c r="J703" i="8"/>
  <c r="F717" i="8"/>
  <c r="G716" i="8"/>
  <c r="J716" i="8" s="1"/>
  <c r="F645" i="8"/>
  <c r="G644" i="8"/>
  <c r="J644" i="8" s="1"/>
  <c r="J631" i="8"/>
  <c r="F573" i="8"/>
  <c r="G572" i="8"/>
  <c r="J572" i="8" s="1"/>
  <c r="J559" i="8"/>
  <c r="J487" i="8"/>
  <c r="F501" i="8"/>
  <c r="G500" i="8"/>
  <c r="J500" i="8" s="1"/>
  <c r="J415" i="8"/>
  <c r="F429" i="8"/>
  <c r="G428" i="8"/>
  <c r="J428" i="8" s="1"/>
  <c r="F349" i="8"/>
  <c r="G348" i="8"/>
  <c r="J348" i="8" s="1"/>
  <c r="G277" i="8"/>
  <c r="J277" i="8" s="1"/>
  <c r="F278" i="8"/>
  <c r="T82" i="8"/>
  <c r="W82" i="8"/>
  <c r="Z82" i="8"/>
  <c r="Q82" i="8"/>
  <c r="F142" i="8"/>
  <c r="G137" i="8"/>
  <c r="J137" i="8" s="1"/>
  <c r="F138" i="8"/>
  <c r="G138" i="8" s="1"/>
  <c r="J138" i="8" s="1"/>
  <c r="F182" i="8"/>
  <c r="G181" i="8"/>
  <c r="J181" i="8" s="1"/>
  <c r="E120" i="1"/>
  <c r="J131" i="8" l="1"/>
  <c r="F854" i="8"/>
  <c r="G853" i="8"/>
  <c r="J853" i="8" s="1"/>
  <c r="F791" i="8"/>
  <c r="G789" i="8"/>
  <c r="J789" i="8" s="1"/>
  <c r="F719" i="8"/>
  <c r="G717" i="8"/>
  <c r="J717" i="8" s="1"/>
  <c r="F647" i="8"/>
  <c r="G645" i="8"/>
  <c r="J645" i="8" s="1"/>
  <c r="F575" i="8"/>
  <c r="G573" i="8"/>
  <c r="J573" i="8" s="1"/>
  <c r="F503" i="8"/>
  <c r="G501" i="8"/>
  <c r="J501" i="8" s="1"/>
  <c r="F431" i="8"/>
  <c r="G429" i="8"/>
  <c r="J429" i="8" s="1"/>
  <c r="F350" i="8"/>
  <c r="G349" i="8"/>
  <c r="J349" i="8" s="1"/>
  <c r="F279" i="8"/>
  <c r="G278" i="8"/>
  <c r="J278" i="8" s="1"/>
  <c r="K131" i="8"/>
  <c r="F143" i="8"/>
  <c r="G142" i="8"/>
  <c r="J142" i="8" s="1"/>
  <c r="F183" i="8"/>
  <c r="G182" i="8"/>
  <c r="J182" i="8" s="1"/>
  <c r="F120" i="1"/>
  <c r="F855" i="8" l="1"/>
  <c r="G854" i="8"/>
  <c r="J854" i="8" s="1"/>
  <c r="K847" i="8" s="1"/>
  <c r="F792" i="8"/>
  <c r="G791" i="8"/>
  <c r="J791" i="8" s="1"/>
  <c r="F720" i="8"/>
  <c r="G719" i="8"/>
  <c r="J719" i="8" s="1"/>
  <c r="F648" i="8"/>
  <c r="G647" i="8"/>
  <c r="J647" i="8" s="1"/>
  <c r="G575" i="8"/>
  <c r="J575" i="8" s="1"/>
  <c r="F576" i="8"/>
  <c r="F504" i="8"/>
  <c r="G503" i="8"/>
  <c r="J503" i="8" s="1"/>
  <c r="F432" i="8"/>
  <c r="G431" i="8"/>
  <c r="J431" i="8" s="1"/>
  <c r="F351" i="8"/>
  <c r="G350" i="8"/>
  <c r="J350" i="8" s="1"/>
  <c r="F280" i="8"/>
  <c r="G280" i="8" s="1"/>
  <c r="J280" i="8" s="1"/>
  <c r="F284" i="8"/>
  <c r="G279" i="8"/>
  <c r="J279" i="8" s="1"/>
  <c r="K271" i="8"/>
  <c r="G143" i="8"/>
  <c r="J143" i="8" s="1"/>
  <c r="F144" i="8"/>
  <c r="F184" i="8"/>
  <c r="G183" i="8"/>
  <c r="J183" i="8" s="1"/>
  <c r="G120" i="1"/>
  <c r="J271" i="8" l="1"/>
  <c r="J847" i="8"/>
  <c r="F856" i="8"/>
  <c r="G856" i="8" s="1"/>
  <c r="J856" i="8" s="1"/>
  <c r="F860" i="8"/>
  <c r="G855" i="8"/>
  <c r="J855" i="8" s="1"/>
  <c r="F793" i="8"/>
  <c r="G792" i="8"/>
  <c r="J792" i="8" s="1"/>
  <c r="F721" i="8"/>
  <c r="G720" i="8"/>
  <c r="J720" i="8" s="1"/>
  <c r="F649" i="8"/>
  <c r="G648" i="8"/>
  <c r="J648" i="8" s="1"/>
  <c r="F577" i="8"/>
  <c r="G576" i="8"/>
  <c r="J576" i="8" s="1"/>
  <c r="F505" i="8"/>
  <c r="G504" i="8"/>
  <c r="J504" i="8" s="1"/>
  <c r="F433" i="8"/>
  <c r="G432" i="8"/>
  <c r="J432" i="8" s="1"/>
  <c r="K343" i="8"/>
  <c r="F352" i="8"/>
  <c r="G352" i="8" s="1"/>
  <c r="J352" i="8" s="1"/>
  <c r="F356" i="8"/>
  <c r="G351" i="8"/>
  <c r="J351" i="8" s="1"/>
  <c r="G284" i="8"/>
  <c r="J284" i="8" s="1"/>
  <c r="F285" i="8"/>
  <c r="F145" i="8"/>
  <c r="G144" i="8"/>
  <c r="J144" i="8" s="1"/>
  <c r="F185" i="8"/>
  <c r="G184" i="8"/>
  <c r="J184" i="8" s="1"/>
  <c r="H120" i="1"/>
  <c r="J343" i="8" l="1"/>
  <c r="F861" i="8"/>
  <c r="G860" i="8"/>
  <c r="J860" i="8" s="1"/>
  <c r="F794" i="8"/>
  <c r="G793" i="8"/>
  <c r="J793" i="8" s="1"/>
  <c r="F722" i="8"/>
  <c r="G721" i="8"/>
  <c r="J721" i="8" s="1"/>
  <c r="F650" i="8"/>
  <c r="G649" i="8"/>
  <c r="J649" i="8" s="1"/>
  <c r="F578" i="8"/>
  <c r="G577" i="8"/>
  <c r="J577" i="8" s="1"/>
  <c r="F506" i="8"/>
  <c r="G505" i="8"/>
  <c r="J505" i="8" s="1"/>
  <c r="F434" i="8"/>
  <c r="G433" i="8"/>
  <c r="J433" i="8" s="1"/>
  <c r="F357" i="8"/>
  <c r="G356" i="8"/>
  <c r="J356" i="8" s="1"/>
  <c r="F287" i="8"/>
  <c r="G285" i="8"/>
  <c r="J285" i="8" s="1"/>
  <c r="F146" i="8"/>
  <c r="G145" i="8"/>
  <c r="J145" i="8" s="1"/>
  <c r="F190" i="8"/>
  <c r="F186" i="8"/>
  <c r="G186" i="8" s="1"/>
  <c r="J186" i="8" s="1"/>
  <c r="G185" i="8"/>
  <c r="J185" i="8" s="1"/>
  <c r="I120" i="1"/>
  <c r="J179" i="8" l="1"/>
  <c r="F863" i="8"/>
  <c r="G861" i="8"/>
  <c r="J861" i="8" s="1"/>
  <c r="F795" i="8"/>
  <c r="G794" i="8"/>
  <c r="J794" i="8" s="1"/>
  <c r="F723" i="8"/>
  <c r="G722" i="8"/>
  <c r="J722" i="8" s="1"/>
  <c r="K715" i="8" s="1"/>
  <c r="F651" i="8"/>
  <c r="G650" i="8"/>
  <c r="J650" i="8" s="1"/>
  <c r="K643" i="8" s="1"/>
  <c r="F579" i="8"/>
  <c r="G578" i="8"/>
  <c r="J578" i="8" s="1"/>
  <c r="K571" i="8" s="1"/>
  <c r="F507" i="8"/>
  <c r="G506" i="8"/>
  <c r="J506" i="8" s="1"/>
  <c r="K499" i="8" s="1"/>
  <c r="F435" i="8"/>
  <c r="G434" i="8"/>
  <c r="J434" i="8" s="1"/>
  <c r="K427" i="8" s="1"/>
  <c r="F359" i="8"/>
  <c r="G357" i="8"/>
  <c r="J357" i="8" s="1"/>
  <c r="F288" i="8"/>
  <c r="G287" i="8"/>
  <c r="J287" i="8" s="1"/>
  <c r="K179" i="8"/>
  <c r="F147" i="8"/>
  <c r="G146" i="8"/>
  <c r="J146" i="8" s="1"/>
  <c r="F191" i="8"/>
  <c r="G190" i="8"/>
  <c r="J190" i="8" s="1"/>
  <c r="J120" i="1"/>
  <c r="F864" i="8" l="1"/>
  <c r="G863" i="8"/>
  <c r="J863" i="8" s="1"/>
  <c r="F796" i="8"/>
  <c r="G796" i="8" s="1"/>
  <c r="J796" i="8" s="1"/>
  <c r="G795" i="8"/>
  <c r="J795" i="8" s="1"/>
  <c r="K787" i="8"/>
  <c r="F724" i="8"/>
  <c r="G724" i="8" s="1"/>
  <c r="J724" i="8" s="1"/>
  <c r="G723" i="8"/>
  <c r="J723" i="8" s="1"/>
  <c r="G651" i="8"/>
  <c r="J651" i="8" s="1"/>
  <c r="F652" i="8"/>
  <c r="G652" i="8" s="1"/>
  <c r="J652" i="8" s="1"/>
  <c r="F580" i="8"/>
  <c r="G580" i="8" s="1"/>
  <c r="J580" i="8" s="1"/>
  <c r="G579" i="8"/>
  <c r="J579" i="8" s="1"/>
  <c r="G507" i="8"/>
  <c r="J507" i="8" s="1"/>
  <c r="F508" i="8"/>
  <c r="G508" i="8" s="1"/>
  <c r="J508" i="8" s="1"/>
  <c r="G435" i="8"/>
  <c r="J435" i="8" s="1"/>
  <c r="F436" i="8"/>
  <c r="G436" i="8" s="1"/>
  <c r="J436" i="8" s="1"/>
  <c r="F360" i="8"/>
  <c r="G359" i="8"/>
  <c r="J359" i="8" s="1"/>
  <c r="G288" i="8"/>
  <c r="J288" i="8" s="1"/>
  <c r="F289" i="8"/>
  <c r="F148" i="8"/>
  <c r="G148" i="8" s="1"/>
  <c r="J148" i="8" s="1"/>
  <c r="G147" i="8"/>
  <c r="J147" i="8" s="1"/>
  <c r="F192" i="8"/>
  <c r="G191" i="8"/>
  <c r="J191" i="8" s="1"/>
  <c r="K120" i="1"/>
  <c r="J141" i="8" l="1"/>
  <c r="K141" i="8"/>
  <c r="F865" i="8"/>
  <c r="G864" i="8"/>
  <c r="J864" i="8" s="1"/>
  <c r="J787" i="8"/>
  <c r="J715" i="8"/>
  <c r="J643" i="8"/>
  <c r="J571" i="8"/>
  <c r="J499" i="8"/>
  <c r="J427" i="8"/>
  <c r="G360" i="8"/>
  <c r="J360" i="8" s="1"/>
  <c r="F361" i="8"/>
  <c r="F290" i="8"/>
  <c r="G289" i="8"/>
  <c r="J289" i="8" s="1"/>
  <c r="F193" i="8"/>
  <c r="G192" i="8"/>
  <c r="J192" i="8" s="1"/>
  <c r="L120" i="1"/>
  <c r="F866" i="8" l="1"/>
  <c r="G865" i="8"/>
  <c r="J865" i="8" s="1"/>
  <c r="F362" i="8"/>
  <c r="G361" i="8"/>
  <c r="J361" i="8" s="1"/>
  <c r="F291" i="8"/>
  <c r="G290" i="8"/>
  <c r="J290" i="8" s="1"/>
  <c r="K283" i="8"/>
  <c r="F194" i="8"/>
  <c r="G193" i="8"/>
  <c r="J193" i="8" s="1"/>
  <c r="M120" i="1"/>
  <c r="F867" i="8" l="1"/>
  <c r="G866" i="8"/>
  <c r="J866" i="8" s="1"/>
  <c r="K859" i="8" s="1"/>
  <c r="F363" i="8"/>
  <c r="G362" i="8"/>
  <c r="J362" i="8" s="1"/>
  <c r="K355" i="8" s="1"/>
  <c r="F292" i="8"/>
  <c r="G292" i="8" s="1"/>
  <c r="J292" i="8" s="1"/>
  <c r="G291" i="8"/>
  <c r="J291" i="8" s="1"/>
  <c r="F195" i="8"/>
  <c r="F200" i="8" s="1"/>
  <c r="G194" i="8"/>
  <c r="J194" i="8" s="1"/>
  <c r="C45" i="7"/>
  <c r="D56" i="7" s="1"/>
  <c r="C47" i="7"/>
  <c r="E58" i="7" s="1"/>
  <c r="C43" i="7"/>
  <c r="C18" i="7"/>
  <c r="C20" i="7"/>
  <c r="C16" i="7"/>
  <c r="E57" i="7"/>
  <c r="E51" i="7"/>
  <c r="F51" i="7" s="1"/>
  <c r="G51" i="7" s="1"/>
  <c r="H51" i="7" s="1"/>
  <c r="I51" i="7" s="1"/>
  <c r="J51" i="7" s="1"/>
  <c r="K51" i="7" s="1"/>
  <c r="L51" i="7" s="1"/>
  <c r="M51" i="7" s="1"/>
  <c r="N51" i="7" s="1"/>
  <c r="D51" i="7"/>
  <c r="D55" i="7"/>
  <c r="I38" i="7"/>
  <c r="J38" i="7" s="1"/>
  <c r="K38" i="7" s="1"/>
  <c r="L38" i="7" s="1"/>
  <c r="M38" i="7" s="1"/>
  <c r="N38" i="7" s="1"/>
  <c r="E38" i="7"/>
  <c r="F38" i="7" s="1"/>
  <c r="G38" i="7" s="1"/>
  <c r="H38" i="7" s="1"/>
  <c r="D38" i="7"/>
  <c r="C35" i="7"/>
  <c r="D24" i="7"/>
  <c r="E24" i="7" s="1"/>
  <c r="F24" i="7" s="1"/>
  <c r="G24" i="7" s="1"/>
  <c r="H24" i="7" s="1"/>
  <c r="I24" i="7" s="1"/>
  <c r="J24" i="7" s="1"/>
  <c r="K24" i="7" s="1"/>
  <c r="L24" i="7" s="1"/>
  <c r="M24" i="7" s="1"/>
  <c r="N24" i="7" s="1"/>
  <c r="G10" i="7"/>
  <c r="H10" i="7" s="1"/>
  <c r="I10" i="7" s="1"/>
  <c r="J10" i="7" s="1"/>
  <c r="K10" i="7" s="1"/>
  <c r="L10" i="7" s="1"/>
  <c r="M10" i="7" s="1"/>
  <c r="N10" i="7" s="1"/>
  <c r="D10" i="7"/>
  <c r="E10" i="7" s="1"/>
  <c r="F10" i="7" s="1"/>
  <c r="J283" i="8" l="1"/>
  <c r="F868" i="8"/>
  <c r="G868" i="8" s="1"/>
  <c r="J868" i="8" s="1"/>
  <c r="G867" i="8"/>
  <c r="J867" i="8" s="1"/>
  <c r="G363" i="8"/>
  <c r="J363" i="8" s="1"/>
  <c r="F364" i="8"/>
  <c r="G364" i="8" s="1"/>
  <c r="J364" i="8" s="1"/>
  <c r="F201" i="8"/>
  <c r="G200" i="8"/>
  <c r="J200" i="8" s="1"/>
  <c r="F196" i="8"/>
  <c r="G196" i="8" s="1"/>
  <c r="J196" i="8" s="1"/>
  <c r="G195" i="8"/>
  <c r="J195" i="8" s="1"/>
  <c r="D16" i="5"/>
  <c r="D15" i="5"/>
  <c r="N67" i="4"/>
  <c r="M67" i="4"/>
  <c r="L67" i="4"/>
  <c r="K67" i="4"/>
  <c r="J67" i="4"/>
  <c r="I67" i="4"/>
  <c r="H67" i="4"/>
  <c r="G67" i="4"/>
  <c r="F67" i="4"/>
  <c r="E67" i="4"/>
  <c r="D67" i="4"/>
  <c r="C67" i="4"/>
  <c r="J50" i="4"/>
  <c r="K62" i="4"/>
  <c r="J62" i="4"/>
  <c r="I62" i="4"/>
  <c r="H62" i="4"/>
  <c r="G62" i="4"/>
  <c r="F62" i="4"/>
  <c r="E62" i="4"/>
  <c r="D62" i="4"/>
  <c r="C62" i="4"/>
  <c r="N57" i="4"/>
  <c r="M57" i="4"/>
  <c r="L57" i="4"/>
  <c r="K57" i="4"/>
  <c r="J57" i="4"/>
  <c r="I57" i="4"/>
  <c r="H57" i="4"/>
  <c r="G57" i="4"/>
  <c r="F57" i="4"/>
  <c r="E57" i="4"/>
  <c r="D57" i="4"/>
  <c r="C56" i="4"/>
  <c r="C57" i="4"/>
  <c r="D48" i="4"/>
  <c r="H48" i="4"/>
  <c r="E48" i="4"/>
  <c r="F48" i="4"/>
  <c r="G48" i="4"/>
  <c r="S42" i="4"/>
  <c r="T42" i="4" s="1"/>
  <c r="U42" i="4" s="1"/>
  <c r="V42" i="4" s="1"/>
  <c r="R42" i="4"/>
  <c r="U41" i="4"/>
  <c r="V41" i="4" s="1"/>
  <c r="R41" i="4"/>
  <c r="S41" i="4"/>
  <c r="T41" i="4"/>
  <c r="C44" i="4"/>
  <c r="Q43" i="4"/>
  <c r="P43" i="4"/>
  <c r="O43" i="4"/>
  <c r="N43" i="4"/>
  <c r="D43" i="4"/>
  <c r="D42" i="4"/>
  <c r="E42" i="4"/>
  <c r="F42" i="4"/>
  <c r="G42" i="4"/>
  <c r="H42" i="4"/>
  <c r="I42" i="4"/>
  <c r="J42" i="4"/>
  <c r="K42" i="4"/>
  <c r="L42" i="4"/>
  <c r="M42" i="4"/>
  <c r="N42" i="4"/>
  <c r="O42" i="4"/>
  <c r="P42" i="4"/>
  <c r="Q42" i="4"/>
  <c r="C42" i="4"/>
  <c r="T44" i="2"/>
  <c r="U44" i="2"/>
  <c r="S44" i="2"/>
  <c r="R42" i="2"/>
  <c r="J189" i="8" l="1"/>
  <c r="J859" i="8"/>
  <c r="J355" i="8"/>
  <c r="K189" i="8"/>
  <c r="F203" i="8"/>
  <c r="G201" i="8"/>
  <c r="J201" i="8" s="1"/>
  <c r="F28" i="4"/>
  <c r="D35" i="2"/>
  <c r="E35" i="2"/>
  <c r="F35" i="2"/>
  <c r="G35" i="2"/>
  <c r="H35" i="2"/>
  <c r="I35" i="2"/>
  <c r="J35" i="2"/>
  <c r="K35" i="2"/>
  <c r="L35" i="2"/>
  <c r="M35" i="2"/>
  <c r="N35" i="2"/>
  <c r="O35" i="2"/>
  <c r="P35" i="2"/>
  <c r="Q35" i="2"/>
  <c r="Q31" i="2"/>
  <c r="P31" i="2"/>
  <c r="O31" i="2"/>
  <c r="N31" i="2"/>
  <c r="M31" i="2"/>
  <c r="L31" i="2"/>
  <c r="K31" i="2"/>
  <c r="J31" i="2"/>
  <c r="I31" i="2"/>
  <c r="H31" i="2"/>
  <c r="G31" i="2"/>
  <c r="F31" i="2"/>
  <c r="E31" i="2"/>
  <c r="D31" i="2"/>
  <c r="F28" i="2"/>
  <c r="G28" i="2" s="1"/>
  <c r="H28" i="2" s="1"/>
  <c r="I28" i="2" s="1"/>
  <c r="J28" i="2" s="1"/>
  <c r="K28" i="2" s="1"/>
  <c r="L28" i="2" s="1"/>
  <c r="M28" i="2" s="1"/>
  <c r="N28" i="2" s="1"/>
  <c r="O28" i="2" s="1"/>
  <c r="P28" i="2" s="1"/>
  <c r="Q28" i="2" s="1"/>
  <c r="E28" i="2"/>
  <c r="F204" i="8" l="1"/>
  <c r="G203" i="8"/>
  <c r="J203" i="8" s="1"/>
  <c r="D36" i="2"/>
  <c r="D39" i="2"/>
  <c r="D42" i="2"/>
  <c r="E39" i="2"/>
  <c r="E42" i="2"/>
  <c r="I39" i="2"/>
  <c r="I42" i="2"/>
  <c r="M39" i="2"/>
  <c r="M42" i="2"/>
  <c r="Q39" i="2"/>
  <c r="Q42" i="2"/>
  <c r="F39" i="2"/>
  <c r="F42" i="2"/>
  <c r="J39" i="2"/>
  <c r="J42" i="2"/>
  <c r="N39" i="2"/>
  <c r="N42" i="2"/>
  <c r="G36" i="2"/>
  <c r="G39" i="2"/>
  <c r="G42" i="2"/>
  <c r="W42" i="2" s="1"/>
  <c r="C7" i="7" s="1"/>
  <c r="K36" i="2"/>
  <c r="K39" i="2"/>
  <c r="K42" i="2"/>
  <c r="O39" i="2"/>
  <c r="O42" i="2"/>
  <c r="H36" i="2"/>
  <c r="H39" i="2"/>
  <c r="H42" i="2"/>
  <c r="L36" i="2"/>
  <c r="L39" i="2"/>
  <c r="L42" i="2"/>
  <c r="P36" i="2"/>
  <c r="P39" i="2"/>
  <c r="P42" i="2"/>
  <c r="F36" i="2"/>
  <c r="O36" i="2"/>
  <c r="N36" i="2"/>
  <c r="J36" i="2"/>
  <c r="Q36" i="2"/>
  <c r="M36" i="2"/>
  <c r="I36" i="2"/>
  <c r="E36" i="2"/>
  <c r="E15" i="5"/>
  <c r="F15" i="5" s="1"/>
  <c r="AJ21" i="3"/>
  <c r="AJ18" i="3"/>
  <c r="AJ19" i="3"/>
  <c r="AJ20" i="3"/>
  <c r="AJ17" i="3"/>
  <c r="AF17" i="3"/>
  <c r="AF18" i="3"/>
  <c r="AF19" i="3"/>
  <c r="AF20" i="3"/>
  <c r="AF21" i="3"/>
  <c r="AB17" i="3"/>
  <c r="AD17" i="3"/>
  <c r="AB18" i="3"/>
  <c r="AD18" i="3"/>
  <c r="AB19" i="3"/>
  <c r="AD19" i="3"/>
  <c r="AB20" i="3"/>
  <c r="AD20" i="3"/>
  <c r="AB21" i="3"/>
  <c r="AD21" i="3"/>
  <c r="AZ4" i="3"/>
  <c r="AY4" i="3"/>
  <c r="AX4" i="3"/>
  <c r="AW4" i="3"/>
  <c r="AV4" i="3"/>
  <c r="AU4" i="3"/>
  <c r="AT4" i="3"/>
  <c r="AS4" i="3"/>
  <c r="AR4" i="3"/>
  <c r="AQ4" i="3"/>
  <c r="AP4" i="3"/>
  <c r="AO4" i="3"/>
  <c r="AN4" i="3"/>
  <c r="T21" i="3"/>
  <c r="T20" i="3"/>
  <c r="T19" i="3"/>
  <c r="T18" i="3"/>
  <c r="T17" i="3"/>
  <c r="V17" i="3"/>
  <c r="X17" i="3"/>
  <c r="Z17" i="3"/>
  <c r="V18" i="3"/>
  <c r="X18" i="3"/>
  <c r="Z18" i="3"/>
  <c r="V19" i="3"/>
  <c r="X19" i="3"/>
  <c r="Z19" i="3"/>
  <c r="V20" i="3"/>
  <c r="X20" i="3"/>
  <c r="Z20" i="3"/>
  <c r="V21" i="3"/>
  <c r="X21" i="3"/>
  <c r="Z21" i="3"/>
  <c r="R21" i="3"/>
  <c r="R20" i="3"/>
  <c r="R19" i="3"/>
  <c r="R18" i="3"/>
  <c r="R17" i="3"/>
  <c r="P21" i="3"/>
  <c r="P20" i="3"/>
  <c r="P19" i="3"/>
  <c r="P18" i="3"/>
  <c r="P17" i="3"/>
  <c r="N21" i="3"/>
  <c r="N20" i="3"/>
  <c r="N19" i="3"/>
  <c r="N18" i="3"/>
  <c r="N17" i="3"/>
  <c r="L21" i="3"/>
  <c r="L20" i="3"/>
  <c r="L19" i="3"/>
  <c r="L18" i="3"/>
  <c r="L17" i="3"/>
  <c r="J21" i="3"/>
  <c r="J20" i="3"/>
  <c r="J19" i="3"/>
  <c r="J18" i="3"/>
  <c r="J17" i="3"/>
  <c r="H21" i="3"/>
  <c r="H20" i="3"/>
  <c r="H19" i="3"/>
  <c r="H18" i="3"/>
  <c r="H17" i="3"/>
  <c r="F21" i="3"/>
  <c r="F20" i="3"/>
  <c r="F19" i="3"/>
  <c r="F18" i="3"/>
  <c r="F17" i="3"/>
  <c r="AE11" i="3"/>
  <c r="AF11" i="3"/>
  <c r="AG11" i="3"/>
  <c r="AH11" i="3"/>
  <c r="AI11" i="3"/>
  <c r="AJ11" i="3"/>
  <c r="O11" i="3"/>
  <c r="P11" i="3"/>
  <c r="Q11" i="3"/>
  <c r="R11" i="3"/>
  <c r="S11" i="3"/>
  <c r="T11" i="3"/>
  <c r="U11" i="3"/>
  <c r="V11" i="3"/>
  <c r="W11" i="3"/>
  <c r="X11" i="3"/>
  <c r="Y11" i="3"/>
  <c r="Z11" i="3"/>
  <c r="AA11" i="3"/>
  <c r="AB11" i="3"/>
  <c r="AC11" i="3"/>
  <c r="AD11" i="3"/>
  <c r="F205" i="8" l="1"/>
  <c r="G204" i="8"/>
  <c r="J204" i="8" s="1"/>
  <c r="E22" i="5"/>
  <c r="I22" i="5"/>
  <c r="M22" i="5"/>
  <c r="F22" i="5"/>
  <c r="J22" i="5"/>
  <c r="N22" i="5"/>
  <c r="G22" i="5"/>
  <c r="K22" i="5"/>
  <c r="C22" i="5"/>
  <c r="C11" i="7" s="1"/>
  <c r="C26" i="7" s="1"/>
  <c r="D22" i="5"/>
  <c r="H22" i="5"/>
  <c r="L22" i="5"/>
  <c r="X39" i="2"/>
  <c r="D47" i="6"/>
  <c r="E47" i="6" s="1"/>
  <c r="F47" i="6" s="1"/>
  <c r="G47" i="6" s="1"/>
  <c r="H47" i="6" s="1"/>
  <c r="I47" i="6" s="1"/>
  <c r="J47" i="6" s="1"/>
  <c r="K47" i="6" s="1"/>
  <c r="L47" i="6" s="1"/>
  <c r="M47" i="6" s="1"/>
  <c r="N47" i="6" s="1"/>
  <c r="G205" i="8" l="1"/>
  <c r="J205" i="8" s="1"/>
  <c r="F206" i="8"/>
  <c r="D29" i="7"/>
  <c r="C27" i="7"/>
  <c r="C32" i="7" s="1"/>
  <c r="E30" i="7"/>
  <c r="E31" i="7"/>
  <c r="D28" i="7"/>
  <c r="D20" i="6"/>
  <c r="E20" i="6" s="1"/>
  <c r="F20" i="6" s="1"/>
  <c r="G20" i="6" s="1"/>
  <c r="H20" i="6" s="1"/>
  <c r="I20" i="6" s="1"/>
  <c r="J20" i="6" s="1"/>
  <c r="K20" i="6" s="1"/>
  <c r="L20" i="6" s="1"/>
  <c r="M20" i="6" s="1"/>
  <c r="N20" i="6" s="1"/>
  <c r="D34" i="6"/>
  <c r="E34" i="6" s="1"/>
  <c r="F34" i="6" s="1"/>
  <c r="G34" i="6" s="1"/>
  <c r="H34" i="6" s="1"/>
  <c r="I34" i="6" s="1"/>
  <c r="J34" i="6" s="1"/>
  <c r="K34" i="6" s="1"/>
  <c r="L34" i="6" s="1"/>
  <c r="M34" i="6" s="1"/>
  <c r="N34" i="6" s="1"/>
  <c r="D6" i="6"/>
  <c r="E6" i="6" s="1"/>
  <c r="F6" i="6" s="1"/>
  <c r="G6" i="6" s="1"/>
  <c r="H6" i="6" s="1"/>
  <c r="I6" i="6" s="1"/>
  <c r="J6" i="6" s="1"/>
  <c r="K6" i="6" s="1"/>
  <c r="L6" i="6" s="1"/>
  <c r="M6" i="6" s="1"/>
  <c r="N6" i="6" s="1"/>
  <c r="G206" i="8" l="1"/>
  <c r="J206" i="8" s="1"/>
  <c r="F207" i="8"/>
  <c r="AM27" i="3"/>
  <c r="D32" i="5"/>
  <c r="E32" i="5" s="1"/>
  <c r="F32" i="5" s="1"/>
  <c r="G32" i="5" s="1"/>
  <c r="H32" i="5" s="1"/>
  <c r="I32" i="5" s="1"/>
  <c r="J32" i="5" s="1"/>
  <c r="K32" i="5" s="1"/>
  <c r="L32" i="5" s="1"/>
  <c r="M32" i="5" s="1"/>
  <c r="N32" i="5" s="1"/>
  <c r="G207" i="8" l="1"/>
  <c r="J207" i="8" s="1"/>
  <c r="F212" i="8"/>
  <c r="F208" i="8"/>
  <c r="G208" i="8" s="1"/>
  <c r="J208" i="8" s="1"/>
  <c r="K199" i="8"/>
  <c r="D66" i="4"/>
  <c r="E66" i="4" s="1"/>
  <c r="F66" i="4" s="1"/>
  <c r="G66" i="4" s="1"/>
  <c r="H66" i="4" s="1"/>
  <c r="I66" i="4" s="1"/>
  <c r="J66" i="4" s="1"/>
  <c r="K66" i="4" s="1"/>
  <c r="L66" i="4" s="1"/>
  <c r="M66" i="4" s="1"/>
  <c r="N66" i="4" s="1"/>
  <c r="F213" i="8" l="1"/>
  <c r="G212" i="8"/>
  <c r="J212" i="8" s="1"/>
  <c r="J199" i="8"/>
  <c r="S35" i="2"/>
  <c r="E16" i="5"/>
  <c r="F215" i="8" l="1"/>
  <c r="G213" i="8"/>
  <c r="J213" i="8" s="1"/>
  <c r="F16" i="5"/>
  <c r="F216" i="8" l="1"/>
  <c r="G215" i="8"/>
  <c r="J215" i="8" s="1"/>
  <c r="E27" i="5"/>
  <c r="I27" i="5"/>
  <c r="M27" i="5"/>
  <c r="F27" i="5"/>
  <c r="J27" i="5"/>
  <c r="N27" i="5"/>
  <c r="G27" i="5"/>
  <c r="K27" i="5"/>
  <c r="C27" i="5"/>
  <c r="D27" i="5"/>
  <c r="H27" i="5"/>
  <c r="L27" i="5"/>
  <c r="D26" i="5"/>
  <c r="E26" i="5" s="1"/>
  <c r="F26" i="5" s="1"/>
  <c r="G26" i="5" s="1"/>
  <c r="H26" i="5" s="1"/>
  <c r="I26" i="5" s="1"/>
  <c r="J26" i="5" s="1"/>
  <c r="K26" i="5" s="1"/>
  <c r="L26" i="5" s="1"/>
  <c r="M26" i="5" s="1"/>
  <c r="N26" i="5" s="1"/>
  <c r="D21" i="5"/>
  <c r="E21" i="5" s="1"/>
  <c r="F21" i="5" s="1"/>
  <c r="G21" i="5" s="1"/>
  <c r="H21" i="5" s="1"/>
  <c r="I21" i="5" s="1"/>
  <c r="J21" i="5" s="1"/>
  <c r="K21" i="5" s="1"/>
  <c r="L21" i="5" s="1"/>
  <c r="M21" i="5" s="1"/>
  <c r="N21" i="5" s="1"/>
  <c r="F217" i="8" l="1"/>
  <c r="G216" i="8"/>
  <c r="J216" i="8" s="1"/>
  <c r="C39" i="7"/>
  <c r="C53" i="7" s="1"/>
  <c r="C54" i="7" s="1"/>
  <c r="C59" i="7" s="1"/>
  <c r="C33" i="5"/>
  <c r="F17" i="5"/>
  <c r="F218" i="8" l="1"/>
  <c r="G217" i="8"/>
  <c r="J217" i="8" s="1"/>
  <c r="D34" i="4"/>
  <c r="E34" i="4" s="1"/>
  <c r="F34" i="4" s="1"/>
  <c r="G34" i="4" s="1"/>
  <c r="H34" i="4" s="1"/>
  <c r="I34" i="4" s="1"/>
  <c r="J34" i="4" s="1"/>
  <c r="K34" i="4" s="1"/>
  <c r="L34" i="4" s="1"/>
  <c r="M34" i="4" s="1"/>
  <c r="N34" i="4" s="1"/>
  <c r="D28" i="4"/>
  <c r="E28" i="4"/>
  <c r="G28" i="4"/>
  <c r="G29" i="4" s="1"/>
  <c r="H28" i="4"/>
  <c r="I28" i="4"/>
  <c r="J28" i="4"/>
  <c r="K28" i="4"/>
  <c r="L28" i="4"/>
  <c r="M28" i="4"/>
  <c r="N28" i="4"/>
  <c r="O28" i="4"/>
  <c r="P28" i="4"/>
  <c r="Q28" i="4"/>
  <c r="C28" i="4"/>
  <c r="D27" i="4"/>
  <c r="E27" i="4" s="1"/>
  <c r="F27" i="4" s="1"/>
  <c r="G27" i="4" s="1"/>
  <c r="H27" i="4" s="1"/>
  <c r="I27" i="4" s="1"/>
  <c r="J27" i="4" s="1"/>
  <c r="K27" i="4" s="1"/>
  <c r="L27" i="4" s="1"/>
  <c r="M27" i="4" s="1"/>
  <c r="N27" i="4" s="1"/>
  <c r="O27" i="4" s="1"/>
  <c r="P27" i="4" s="1"/>
  <c r="Q27" i="4" s="1"/>
  <c r="R27" i="4" s="1"/>
  <c r="F219" i="8" l="1"/>
  <c r="G218" i="8"/>
  <c r="J218" i="8" s="1"/>
  <c r="K211" i="8" s="1"/>
  <c r="E29" i="4"/>
  <c r="F29" i="4"/>
  <c r="L29" i="4"/>
  <c r="H29" i="4"/>
  <c r="O29" i="4"/>
  <c r="P29" i="4"/>
  <c r="K29" i="4"/>
  <c r="D29" i="4"/>
  <c r="N29" i="4"/>
  <c r="J29" i="4"/>
  <c r="Q29" i="4"/>
  <c r="M29" i="4"/>
  <c r="I29" i="4"/>
  <c r="G219" i="8" l="1"/>
  <c r="J219" i="8" s="1"/>
  <c r="F220" i="8"/>
  <c r="G220" i="8" s="1"/>
  <c r="J220" i="8" s="1"/>
  <c r="D61" i="4"/>
  <c r="E61" i="4" s="1"/>
  <c r="F61" i="4" s="1"/>
  <c r="G61" i="4" s="1"/>
  <c r="H61" i="4" s="1"/>
  <c r="I61" i="4" s="1"/>
  <c r="J61" i="4" s="1"/>
  <c r="K61" i="4" s="1"/>
  <c r="L61" i="4" s="1"/>
  <c r="M61" i="4" s="1"/>
  <c r="N61" i="4" s="1"/>
  <c r="J211" i="8" l="1"/>
  <c r="F43" i="4"/>
  <c r="G43" i="4"/>
  <c r="H43" i="4" l="1"/>
  <c r="K43" i="4"/>
  <c r="I43" i="4"/>
  <c r="E43" i="4"/>
  <c r="J43" i="4"/>
  <c r="L43" i="4"/>
  <c r="E49" i="4"/>
  <c r="C50" i="4" s="1"/>
  <c r="F49" i="4"/>
  <c r="G49" i="4"/>
  <c r="D47" i="4"/>
  <c r="E47" i="4" s="1"/>
  <c r="F47" i="4" s="1"/>
  <c r="G47" i="4" s="1"/>
  <c r="H47" i="4" s="1"/>
  <c r="D41" i="4"/>
  <c r="E41" i="4" s="1"/>
  <c r="F41" i="4" s="1"/>
  <c r="G41" i="4" s="1"/>
  <c r="H41" i="4" s="1"/>
  <c r="I41" i="4" s="1"/>
  <c r="J41" i="4" s="1"/>
  <c r="K41" i="4" s="1"/>
  <c r="L41" i="4" s="1"/>
  <c r="M41" i="4" s="1"/>
  <c r="N41" i="4" s="1"/>
  <c r="O41" i="4" s="1"/>
  <c r="P41" i="4" s="1"/>
  <c r="Q41" i="4" s="1"/>
  <c r="D56" i="4" l="1"/>
  <c r="E56" i="4" s="1"/>
  <c r="F56" i="4" s="1"/>
  <c r="G56" i="4" s="1"/>
  <c r="H56" i="4" s="1"/>
  <c r="I56" i="4" s="1"/>
  <c r="J56" i="4" s="1"/>
  <c r="K56" i="4" s="1"/>
  <c r="L56" i="4" s="1"/>
  <c r="M56" i="4" s="1"/>
  <c r="N56" i="4" s="1"/>
  <c r="W44" i="2"/>
  <c r="C3" i="6"/>
  <c r="C7" i="6" s="1"/>
  <c r="C22" i="6" s="1"/>
  <c r="T35" i="2"/>
  <c r="U35" i="2"/>
  <c r="V35" i="2"/>
  <c r="W35" i="2"/>
  <c r="S36" i="2"/>
  <c r="T36" i="2"/>
  <c r="U36" i="2"/>
  <c r="V36" i="2"/>
  <c r="W36" i="2"/>
  <c r="R36" i="2"/>
  <c r="R35" i="2"/>
  <c r="C31" i="6" l="1"/>
  <c r="C35" i="6" s="1"/>
  <c r="C49" i="6" s="1"/>
  <c r="AN27" i="3"/>
  <c r="AS28" i="3"/>
  <c r="AS38" i="3" s="1"/>
  <c r="AT39" i="3" s="1"/>
  <c r="AU40" i="3" s="1"/>
  <c r="AV41" i="3" s="1"/>
  <c r="AW42" i="3" s="1"/>
  <c r="AX43" i="3" s="1"/>
  <c r="AP27" i="3"/>
  <c r="AO27" i="3"/>
  <c r="BC14" i="3"/>
  <c r="AQ27" i="3" l="1"/>
  <c r="AU28" i="3" s="1"/>
  <c r="AW28" i="3" s="1"/>
  <c r="AU38" i="3" l="1"/>
  <c r="AV39" i="3" s="1"/>
  <c r="AW40" i="3" s="1"/>
  <c r="AX41" i="3" s="1"/>
  <c r="AY42" i="3" s="1"/>
  <c r="AZ43" i="3" s="1"/>
  <c r="AW38" i="3"/>
  <c r="AX39" i="3" s="1"/>
  <c r="AY40" i="3" s="1"/>
  <c r="AZ41" i="3" s="1"/>
  <c r="BA42" i="3" s="1"/>
  <c r="BB43" i="3" s="1"/>
  <c r="AY28" i="3"/>
  <c r="J40" i="3"/>
  <c r="J39" i="3"/>
  <c r="H43" i="3"/>
  <c r="H42" i="3"/>
  <c r="H41" i="3"/>
  <c r="H40" i="3"/>
  <c r="H39" i="3"/>
  <c r="F43" i="3"/>
  <c r="F42" i="3"/>
  <c r="F41" i="3"/>
  <c r="F40" i="3"/>
  <c r="F39" i="3"/>
  <c r="D43" i="3"/>
  <c r="D42" i="3"/>
  <c r="D41" i="3"/>
  <c r="D40" i="3"/>
  <c r="D39" i="3"/>
  <c r="D38" i="3"/>
  <c r="D18" i="3"/>
  <c r="D17" i="3"/>
  <c r="M33" i="3"/>
  <c r="N33" i="3"/>
  <c r="M11" i="3"/>
  <c r="N11" i="3"/>
  <c r="L33" i="3"/>
  <c r="K33" i="3"/>
  <c r="J33" i="3"/>
  <c r="I33" i="3"/>
  <c r="H33" i="3"/>
  <c r="G33" i="3"/>
  <c r="F33" i="3"/>
  <c r="E33" i="3"/>
  <c r="D33" i="3"/>
  <c r="C33" i="3"/>
  <c r="E25" i="3"/>
  <c r="G25" i="3" s="1"/>
  <c r="I25" i="3" s="1"/>
  <c r="K25" i="3" s="1"/>
  <c r="M25" i="3" s="1"/>
  <c r="D21" i="3"/>
  <c r="D20" i="3"/>
  <c r="D19" i="3"/>
  <c r="L11" i="3"/>
  <c r="K11" i="3"/>
  <c r="J11" i="3"/>
  <c r="I11" i="3"/>
  <c r="H11" i="3"/>
  <c r="G11" i="3"/>
  <c r="F11" i="3"/>
  <c r="E11" i="3"/>
  <c r="D11" i="3"/>
  <c r="C11" i="3"/>
  <c r="M43" i="4" s="1"/>
  <c r="E3" i="3"/>
  <c r="G3" i="3" s="1"/>
  <c r="I3" i="3" s="1"/>
  <c r="K3" i="3" s="1"/>
  <c r="M3" i="3" s="1"/>
  <c r="O3" i="3" s="1"/>
  <c r="Q3" i="3" s="1"/>
  <c r="S3" i="3" s="1"/>
  <c r="U3" i="3" s="1"/>
  <c r="W3" i="3" s="1"/>
  <c r="Y3" i="3" s="1"/>
  <c r="AA3" i="3" s="1"/>
  <c r="AC3" i="3" s="1"/>
  <c r="AE3" i="3" s="1"/>
  <c r="AG3" i="3" s="1"/>
  <c r="AI3" i="3" s="1"/>
  <c r="C16" i="6" l="1"/>
  <c r="E27" i="6" s="1"/>
  <c r="C12" i="6"/>
  <c r="C23" i="6" s="1"/>
  <c r="C28" i="6" s="1"/>
  <c r="C13" i="6"/>
  <c r="D24" i="6" s="1"/>
  <c r="C14" i="6"/>
  <c r="D25" i="6" s="1"/>
  <c r="C15" i="6"/>
  <c r="E26" i="6" s="1"/>
  <c r="N41" i="3"/>
  <c r="C41" i="6" s="1"/>
  <c r="D52" i="6" s="1"/>
  <c r="R28" i="4"/>
  <c r="H49" i="4"/>
  <c r="N43" i="3"/>
  <c r="C43" i="6" s="1"/>
  <c r="E54" i="6" s="1"/>
  <c r="AY38" i="3"/>
  <c r="AZ39" i="3" s="1"/>
  <c r="BA40" i="3" s="1"/>
  <c r="BB41" i="3" s="1"/>
  <c r="BC42" i="3" s="1"/>
  <c r="BD43" i="3" s="1"/>
  <c r="BA28" i="3"/>
  <c r="N40" i="3"/>
  <c r="C40" i="6" s="1"/>
  <c r="D51" i="6" s="1"/>
  <c r="N39" i="3"/>
  <c r="AZ29" i="3" s="1"/>
  <c r="N42" i="3"/>
  <c r="C42" i="6" s="1"/>
  <c r="E53" i="6" s="1"/>
  <c r="BC5" i="3"/>
  <c r="BE3" i="3"/>
  <c r="BG3" i="3" s="1"/>
  <c r="BI3" i="3" s="1"/>
  <c r="BK3" i="3" s="1"/>
  <c r="BM3" i="3" s="1"/>
  <c r="BO3" i="3" s="1"/>
  <c r="BQ3" i="3" s="1"/>
  <c r="BS3" i="3" s="1"/>
  <c r="BU3" i="3" s="1"/>
  <c r="BW3" i="3" s="1"/>
  <c r="BY3" i="3" s="1"/>
  <c r="CA3" i="3" s="1"/>
  <c r="BE14" i="3"/>
  <c r="BG14" i="3" s="1"/>
  <c r="BI14" i="3" s="1"/>
  <c r="BK14" i="3" s="1"/>
  <c r="BM14" i="3" s="1"/>
  <c r="BO14" i="3" s="1"/>
  <c r="BQ14" i="3" s="1"/>
  <c r="BS14" i="3" s="1"/>
  <c r="BU14" i="3" s="1"/>
  <c r="BW14" i="3" s="1"/>
  <c r="BY14" i="3" s="1"/>
  <c r="CA14" i="3" s="1"/>
  <c r="AS26" i="3"/>
  <c r="BD6" i="3" l="1"/>
  <c r="BA30" i="3"/>
  <c r="BB31" i="3" s="1"/>
  <c r="BC32" i="3" s="1"/>
  <c r="BD33" i="3" s="1"/>
  <c r="R29" i="4"/>
  <c r="C30" i="4" s="1"/>
  <c r="C35" i="4"/>
  <c r="C39" i="6"/>
  <c r="C50" i="6" s="1"/>
  <c r="C55" i="6" s="1"/>
  <c r="AT29" i="3"/>
  <c r="AU30" i="3" s="1"/>
  <c r="AV31" i="3" s="1"/>
  <c r="AW32" i="3" s="1"/>
  <c r="AX33" i="3" s="1"/>
  <c r="AV29" i="3"/>
  <c r="AW30" i="3" s="1"/>
  <c r="AX31" i="3" s="1"/>
  <c r="AY32" i="3" s="1"/>
  <c r="AZ33" i="3" s="1"/>
  <c r="AX29" i="3"/>
  <c r="AY30" i="3" s="1"/>
  <c r="AZ31" i="3" s="1"/>
  <c r="BA32" i="3" s="1"/>
  <c r="BB33" i="3" s="1"/>
  <c r="BA38" i="3"/>
  <c r="BB39" i="3" s="1"/>
  <c r="BC40" i="3" s="1"/>
  <c r="BD41" i="3" s="1"/>
  <c r="BE42" i="3" s="1"/>
  <c r="BF43" i="3" s="1"/>
  <c r="BC28" i="3"/>
  <c r="BB29" i="3"/>
  <c r="BC30" i="3" s="1"/>
  <c r="BD31" i="3" s="1"/>
  <c r="BE32" i="3" s="1"/>
  <c r="BF33" i="3" s="1"/>
  <c r="BI5" i="3"/>
  <c r="BJ6" i="3" s="1"/>
  <c r="BK7" i="3" s="1"/>
  <c r="BL8" i="3" s="1"/>
  <c r="BM9" i="3" s="1"/>
  <c r="BN10" i="3" s="1"/>
  <c r="BC16" i="3"/>
  <c r="BD17" i="3" s="1"/>
  <c r="BE18" i="3" s="1"/>
  <c r="BF19" i="3" s="1"/>
  <c r="BG20" i="3" s="1"/>
  <c r="BH21" i="3" s="1"/>
  <c r="BE7" i="3"/>
  <c r="BF8" i="3" s="1"/>
  <c r="BG9" i="3" s="1"/>
  <c r="BH10" i="3" s="1"/>
  <c r="AS36" i="3"/>
  <c r="AU36" i="3" s="1"/>
  <c r="AW36" i="3" s="1"/>
  <c r="AY36" i="3" s="1"/>
  <c r="BA36" i="3" s="1"/>
  <c r="BC36" i="3" s="1"/>
  <c r="BE36" i="3" s="1"/>
  <c r="BG36" i="3" s="1"/>
  <c r="BI36" i="3" s="1"/>
  <c r="BK36" i="3" s="1"/>
  <c r="BM36" i="3" s="1"/>
  <c r="BO36" i="3" s="1"/>
  <c r="BQ36" i="3" s="1"/>
  <c r="AU26" i="3"/>
  <c r="AW26" i="3" s="1"/>
  <c r="AY26" i="3" s="1"/>
  <c r="BA26" i="3" s="1"/>
  <c r="BC26" i="3" s="1"/>
  <c r="BE26" i="3" s="1"/>
  <c r="BG26" i="3" s="1"/>
  <c r="BI26" i="3" s="1"/>
  <c r="BK26" i="3" s="1"/>
  <c r="BM26" i="3" s="1"/>
  <c r="BO26" i="3" s="1"/>
  <c r="BQ26" i="3" s="1"/>
  <c r="D35" i="6" l="1"/>
  <c r="D49" i="6" s="1"/>
  <c r="E52" i="6" s="1"/>
  <c r="BI16" i="3"/>
  <c r="BJ17" i="3" s="1"/>
  <c r="BK18" i="3" s="1"/>
  <c r="BL19" i="3" s="1"/>
  <c r="BM20" i="3" s="1"/>
  <c r="BN21" i="3" s="1"/>
  <c r="D35" i="4"/>
  <c r="E35" i="4" s="1"/>
  <c r="F35" i="4" s="1"/>
  <c r="G35" i="4" s="1"/>
  <c r="H35" i="4" s="1"/>
  <c r="I35" i="4" s="1"/>
  <c r="J35" i="4" s="1"/>
  <c r="K35" i="4" s="1"/>
  <c r="L35" i="4" s="1"/>
  <c r="M35" i="4" s="1"/>
  <c r="N35" i="4" s="1"/>
  <c r="BO5" i="3"/>
  <c r="BP6" i="3" s="1"/>
  <c r="BQ7" i="3" s="1"/>
  <c r="BR8" i="3" s="1"/>
  <c r="BS9" i="3" s="1"/>
  <c r="BT10" i="3" s="1"/>
  <c r="E35" i="6"/>
  <c r="E49" i="6" s="1"/>
  <c r="BE28" i="3"/>
  <c r="BD29" i="3"/>
  <c r="BE30" i="3" s="1"/>
  <c r="BF31" i="3" s="1"/>
  <c r="BG32" i="3" s="1"/>
  <c r="BH33" i="3" s="1"/>
  <c r="BC38" i="3"/>
  <c r="BD39" i="3" s="1"/>
  <c r="BE40" i="3" s="1"/>
  <c r="BF41" i="3" s="1"/>
  <c r="BG42" i="3" s="1"/>
  <c r="BH43" i="3" s="1"/>
  <c r="BU5" i="3" l="1"/>
  <c r="BV6" i="3" s="1"/>
  <c r="BW7" i="3" s="1"/>
  <c r="BX8" i="3" s="1"/>
  <c r="BY9" i="3" s="1"/>
  <c r="BZ10" i="3" s="1"/>
  <c r="F54" i="6"/>
  <c r="BO16" i="3"/>
  <c r="BP17" i="3" s="1"/>
  <c r="BQ18" i="3" s="1"/>
  <c r="BR19" i="3" s="1"/>
  <c r="BS20" i="3" s="1"/>
  <c r="BT21" i="3" s="1"/>
  <c r="E51" i="6"/>
  <c r="F52" i="6"/>
  <c r="F53" i="6"/>
  <c r="D50" i="6"/>
  <c r="D55" i="6" s="1"/>
  <c r="F35" i="6"/>
  <c r="F49" i="6" s="1"/>
  <c r="D7" i="6"/>
  <c r="D22" i="6" s="1"/>
  <c r="D33" i="5"/>
  <c r="G52" i="6"/>
  <c r="F51" i="6"/>
  <c r="E50" i="6"/>
  <c r="G54" i="6"/>
  <c r="G53" i="6"/>
  <c r="BG28" i="3"/>
  <c r="BF29" i="3"/>
  <c r="BG30" i="3" s="1"/>
  <c r="BH31" i="3" s="1"/>
  <c r="BI32" i="3" s="1"/>
  <c r="BJ33" i="3" s="1"/>
  <c r="BE38" i="3"/>
  <c r="BF39" i="3" s="1"/>
  <c r="BG40" i="3" s="1"/>
  <c r="BH41" i="3" s="1"/>
  <c r="BI42" i="3" s="1"/>
  <c r="BJ43" i="3" s="1"/>
  <c r="CA5" i="3" l="1"/>
  <c r="BU16" i="3"/>
  <c r="BV17" i="3" s="1"/>
  <c r="BW18" i="3" s="1"/>
  <c r="BX19" i="3" s="1"/>
  <c r="BY20" i="3" s="1"/>
  <c r="BZ21" i="3" s="1"/>
  <c r="E55" i="6"/>
  <c r="D23" i="6"/>
  <c r="D28" i="6" s="1"/>
  <c r="F26" i="6"/>
  <c r="E25" i="6"/>
  <c r="F27" i="6"/>
  <c r="E24" i="6"/>
  <c r="F50" i="6"/>
  <c r="F55" i="6" s="1"/>
  <c r="H54" i="6"/>
  <c r="H53" i="6"/>
  <c r="G51" i="6"/>
  <c r="H52" i="6"/>
  <c r="E33" i="5"/>
  <c r="E7" i="6"/>
  <c r="E22" i="6" s="1"/>
  <c r="G35" i="6"/>
  <c r="G49" i="6" s="1"/>
  <c r="BG38" i="3"/>
  <c r="BH39" i="3" s="1"/>
  <c r="BI40" i="3" s="1"/>
  <c r="BJ41" i="3" s="1"/>
  <c r="BK42" i="3" s="1"/>
  <c r="BL43" i="3" s="1"/>
  <c r="BH29" i="3"/>
  <c r="BI30" i="3" s="1"/>
  <c r="BJ31" i="3" s="1"/>
  <c r="BK32" i="3" s="1"/>
  <c r="BL33" i="3" s="1"/>
  <c r="BI28" i="3"/>
  <c r="CB6" i="3"/>
  <c r="CA16" i="3"/>
  <c r="CB17" i="3" s="1"/>
  <c r="F25" i="6" l="1"/>
  <c r="G27" i="6"/>
  <c r="G26" i="6"/>
  <c r="E23" i="6"/>
  <c r="E28" i="6" s="1"/>
  <c r="F24" i="6"/>
  <c r="F33" i="5"/>
  <c r="F7" i="6"/>
  <c r="F22" i="6" s="1"/>
  <c r="I52" i="6"/>
  <c r="I53" i="6"/>
  <c r="I54" i="6"/>
  <c r="G50" i="6"/>
  <c r="G55" i="6" s="1"/>
  <c r="H51" i="6"/>
  <c r="H35" i="6"/>
  <c r="H49" i="6" s="1"/>
  <c r="BI38" i="3"/>
  <c r="BJ39" i="3" s="1"/>
  <c r="BK40" i="3" s="1"/>
  <c r="BL41" i="3" s="1"/>
  <c r="BM42" i="3" s="1"/>
  <c r="BN43" i="3" s="1"/>
  <c r="BK28" i="3"/>
  <c r="BJ29" i="3"/>
  <c r="BK30" i="3" s="1"/>
  <c r="BL31" i="3" s="1"/>
  <c r="BM32" i="3" s="1"/>
  <c r="BN33" i="3" s="1"/>
  <c r="H26" i="6" l="1"/>
  <c r="G24" i="6"/>
  <c r="F23" i="6"/>
  <c r="F28" i="6" s="1"/>
  <c r="G25" i="6"/>
  <c r="H27" i="6"/>
  <c r="J53" i="6"/>
  <c r="H50" i="6"/>
  <c r="H55" i="6" s="1"/>
  <c r="I51" i="6"/>
  <c r="J52" i="6"/>
  <c r="J54" i="6"/>
  <c r="G33" i="5"/>
  <c r="G7" i="6"/>
  <c r="G22" i="6" s="1"/>
  <c r="I35" i="6"/>
  <c r="I49" i="6" s="1"/>
  <c r="BM28" i="3"/>
  <c r="BK38" i="3"/>
  <c r="BL39" i="3" s="1"/>
  <c r="BM40" i="3" s="1"/>
  <c r="BN41" i="3" s="1"/>
  <c r="BO42" i="3" s="1"/>
  <c r="BP43" i="3" s="1"/>
  <c r="BL29" i="3"/>
  <c r="BM30" i="3" s="1"/>
  <c r="BN31" i="3" s="1"/>
  <c r="BO32" i="3" s="1"/>
  <c r="BP33" i="3" s="1"/>
  <c r="S28" i="2"/>
  <c r="T28" i="2" s="1"/>
  <c r="U28" i="2" s="1"/>
  <c r="V28" i="2" s="1"/>
  <c r="W28" i="2" s="1"/>
  <c r="D14" i="2"/>
  <c r="E14" i="2"/>
  <c r="F14" i="2"/>
  <c r="G14" i="2"/>
  <c r="H14" i="2"/>
  <c r="I14" i="2"/>
  <c r="J14" i="2"/>
  <c r="K14" i="2"/>
  <c r="L14" i="2"/>
  <c r="M14" i="2"/>
  <c r="N14" i="2"/>
  <c r="O14" i="2"/>
  <c r="P14" i="2"/>
  <c r="Q14" i="2"/>
  <c r="C14" i="2"/>
  <c r="J35" i="6" l="1"/>
  <c r="J49" i="6" s="1"/>
  <c r="H24" i="6"/>
  <c r="I26" i="6"/>
  <c r="I27" i="6"/>
  <c r="H25" i="6"/>
  <c r="G23" i="6"/>
  <c r="G28" i="6" s="1"/>
  <c r="H33" i="5"/>
  <c r="H7" i="6"/>
  <c r="H22" i="6" s="1"/>
  <c r="K52" i="6"/>
  <c r="K54" i="6"/>
  <c r="I50" i="6"/>
  <c r="I55" i="6" s="1"/>
  <c r="K53" i="6"/>
  <c r="J51" i="6"/>
  <c r="BN29" i="3"/>
  <c r="BO30" i="3" s="1"/>
  <c r="BP31" i="3" s="1"/>
  <c r="BQ32" i="3" s="1"/>
  <c r="BR33" i="3" s="1"/>
  <c r="BM38" i="3"/>
  <c r="BN39" i="3" s="1"/>
  <c r="BO40" i="3" s="1"/>
  <c r="BP41" i="3" s="1"/>
  <c r="BQ42" i="3" s="1"/>
  <c r="BR43" i="3" s="1"/>
  <c r="BO28" i="3"/>
  <c r="G128" i="1"/>
  <c r="B136" i="1"/>
  <c r="I127" i="1"/>
  <c r="I128" i="1" s="1"/>
  <c r="I126" i="1"/>
  <c r="D127" i="1"/>
  <c r="D128" i="1"/>
  <c r="D129" i="1"/>
  <c r="D130" i="1"/>
  <c r="D131" i="1"/>
  <c r="D136" i="1" s="1"/>
  <c r="D132" i="1"/>
  <c r="D133" i="1"/>
  <c r="D134" i="1"/>
  <c r="D135" i="1"/>
  <c r="D126" i="1"/>
  <c r="I7" i="6" l="1"/>
  <c r="I22" i="6" s="1"/>
  <c r="I33" i="5"/>
  <c r="L53" i="6"/>
  <c r="L52" i="6"/>
  <c r="J50" i="6"/>
  <c r="J55" i="6" s="1"/>
  <c r="L54" i="6"/>
  <c r="K51" i="6"/>
  <c r="J27" i="6"/>
  <c r="J26" i="6"/>
  <c r="I24" i="6"/>
  <c r="I25" i="6"/>
  <c r="H23" i="6"/>
  <c r="H28" i="6" s="1"/>
  <c r="L62" i="4"/>
  <c r="K35" i="6"/>
  <c r="K49" i="6" s="1"/>
  <c r="BQ28" i="3"/>
  <c r="BO38" i="3"/>
  <c r="BP39" i="3" s="1"/>
  <c r="BQ40" i="3" s="1"/>
  <c r="BR41" i="3" s="1"/>
  <c r="BP29" i="3"/>
  <c r="BQ30" i="3" s="1"/>
  <c r="BR31" i="3" s="1"/>
  <c r="C118" i="1"/>
  <c r="D26" i="7" l="1"/>
  <c r="D53" i="7"/>
  <c r="D118" i="1"/>
  <c r="M62" i="4"/>
  <c r="L35" i="6"/>
  <c r="L49" i="6" s="1"/>
  <c r="J33" i="5"/>
  <c r="J7" i="6"/>
  <c r="J22" i="6" s="1"/>
  <c r="I23" i="6"/>
  <c r="I28" i="6" s="1"/>
  <c r="J24" i="6"/>
  <c r="K26" i="6"/>
  <c r="K27" i="6"/>
  <c r="J25" i="6"/>
  <c r="M54" i="6"/>
  <c r="L51" i="6"/>
  <c r="M53" i="6"/>
  <c r="K50" i="6"/>
  <c r="K55" i="6" s="1"/>
  <c r="M52" i="6"/>
  <c r="BQ38" i="3"/>
  <c r="BR39" i="3" s="1"/>
  <c r="BR29" i="3"/>
  <c r="F56" i="7" l="1"/>
  <c r="F57" i="7"/>
  <c r="F58" i="7"/>
  <c r="E56" i="7"/>
  <c r="E55" i="7"/>
  <c r="D54" i="7"/>
  <c r="D59" i="7" s="1"/>
  <c r="F30" i="7"/>
  <c r="E29" i="7"/>
  <c r="D27" i="7"/>
  <c r="D32" i="7" s="1"/>
  <c r="E28" i="7"/>
  <c r="F31" i="7"/>
  <c r="E118" i="1"/>
  <c r="K24" i="6"/>
  <c r="K25" i="6"/>
  <c r="L26" i="6"/>
  <c r="L27" i="6"/>
  <c r="J23" i="6"/>
  <c r="J28" i="6" s="1"/>
  <c r="M51" i="6"/>
  <c r="N54" i="6"/>
  <c r="L50" i="6"/>
  <c r="L55" i="6" s="1"/>
  <c r="N53" i="6"/>
  <c r="N52" i="6"/>
  <c r="K33" i="5"/>
  <c r="K7" i="6"/>
  <c r="K22" i="6" s="1"/>
  <c r="N62" i="4"/>
  <c r="N35" i="6" s="1"/>
  <c r="N49" i="6" s="1"/>
  <c r="M35" i="6"/>
  <c r="M49" i="6" s="1"/>
  <c r="E26" i="7" l="1"/>
  <c r="E53" i="7"/>
  <c r="F118" i="1"/>
  <c r="N50" i="6"/>
  <c r="L25" i="6"/>
  <c r="M26" i="6"/>
  <c r="K23" i="6"/>
  <c r="K28" i="6" s="1"/>
  <c r="M27" i="6"/>
  <c r="L24" i="6"/>
  <c r="L7" i="6"/>
  <c r="L22" i="6" s="1"/>
  <c r="L33" i="5"/>
  <c r="M50" i="6"/>
  <c r="M55" i="6" s="1"/>
  <c r="N51" i="6"/>
  <c r="F53" i="7" l="1"/>
  <c r="F26" i="7"/>
  <c r="E54" i="7"/>
  <c r="E59" i="7" s="1"/>
  <c r="G56" i="7"/>
  <c r="G57" i="7"/>
  <c r="F55" i="7"/>
  <c r="G58" i="7"/>
  <c r="F28" i="7"/>
  <c r="E27" i="7"/>
  <c r="F29" i="7"/>
  <c r="G30" i="7"/>
  <c r="G31" i="7"/>
  <c r="E32" i="7"/>
  <c r="G118" i="1"/>
  <c r="N55" i="6"/>
  <c r="M7" i="6"/>
  <c r="M22" i="6" s="1"/>
  <c r="M33" i="5"/>
  <c r="N27" i="6"/>
  <c r="M24" i="6"/>
  <c r="M25" i="6"/>
  <c r="L23" i="6"/>
  <c r="L28" i="6" s="1"/>
  <c r="N26" i="6"/>
  <c r="C115" i="1"/>
  <c r="B115" i="1"/>
  <c r="A115" i="1"/>
  <c r="G26" i="7" l="1"/>
  <c r="G53" i="7"/>
  <c r="G28" i="7"/>
  <c r="F27" i="7"/>
  <c r="H30" i="7"/>
  <c r="G29" i="7"/>
  <c r="H31" i="7"/>
  <c r="F32" i="7"/>
  <c r="G55" i="7"/>
  <c r="H57" i="7"/>
  <c r="H58" i="7"/>
  <c r="F54" i="7"/>
  <c r="F59" i="7" s="1"/>
  <c r="H56" i="7"/>
  <c r="H118" i="1"/>
  <c r="N33" i="5"/>
  <c r="N7" i="6"/>
  <c r="N22" i="6" s="1"/>
  <c r="N23" i="6" s="1"/>
  <c r="M23" i="6"/>
  <c r="M28" i="6" s="1"/>
  <c r="N25" i="6"/>
  <c r="N24" i="6"/>
  <c r="D115" i="1"/>
  <c r="E115" i="1" s="1"/>
  <c r="H26" i="7" l="1"/>
  <c r="H53" i="7"/>
  <c r="I58" i="7"/>
  <c r="I57" i="7"/>
  <c r="G54" i="7"/>
  <c r="G59" i="7" s="1"/>
  <c r="I56" i="7"/>
  <c r="H55" i="7"/>
  <c r="I31" i="7"/>
  <c r="H29" i="7"/>
  <c r="H28" i="7"/>
  <c r="G27" i="7"/>
  <c r="G32" i="7" s="1"/>
  <c r="I30" i="7"/>
  <c r="I118" i="1"/>
  <c r="N28" i="6"/>
  <c r="H54" i="7" l="1"/>
  <c r="H59" i="7" s="1"/>
  <c r="I55" i="7"/>
  <c r="J58" i="7"/>
  <c r="J57" i="7"/>
  <c r="J56" i="7"/>
  <c r="I53" i="7"/>
  <c r="I26" i="7"/>
  <c r="J30" i="7"/>
  <c r="I29" i="7"/>
  <c r="I28" i="7"/>
  <c r="J31" i="7"/>
  <c r="H27" i="7"/>
  <c r="H32" i="7" s="1"/>
  <c r="J118" i="1"/>
  <c r="J53" i="7" l="1"/>
  <c r="J26" i="7"/>
  <c r="K58" i="7"/>
  <c r="K57" i="7"/>
  <c r="J55" i="7"/>
  <c r="I54" i="7"/>
  <c r="I59" i="7" s="1"/>
  <c r="K56" i="7"/>
  <c r="I27" i="7"/>
  <c r="I32" i="7" s="1"/>
  <c r="J28" i="7"/>
  <c r="J29" i="7"/>
  <c r="K31" i="7"/>
  <c r="K30" i="7"/>
  <c r="K118" i="1"/>
  <c r="K53" i="7" l="1"/>
  <c r="K26" i="7"/>
  <c r="K28" i="7"/>
  <c r="L31" i="7"/>
  <c r="J27" i="7"/>
  <c r="J32" i="7" s="1"/>
  <c r="K29" i="7"/>
  <c r="L30" i="7"/>
  <c r="L58" i="7"/>
  <c r="L56" i="7"/>
  <c r="K55" i="7"/>
  <c r="L57" i="7"/>
  <c r="J54" i="7"/>
  <c r="J59" i="7" s="1"/>
  <c r="L118" i="1"/>
  <c r="L53" i="7" l="1"/>
  <c r="L26" i="7"/>
  <c r="L29" i="7"/>
  <c r="K27" i="7"/>
  <c r="K32" i="7" s="1"/>
  <c r="L28" i="7"/>
  <c r="M30" i="7"/>
  <c r="M31" i="7"/>
  <c r="L55" i="7"/>
  <c r="M56" i="7"/>
  <c r="K54" i="7"/>
  <c r="K59" i="7" s="1"/>
  <c r="M58" i="7"/>
  <c r="M57" i="7"/>
  <c r="M118" i="1"/>
  <c r="N31" i="7" l="1"/>
  <c r="N30" i="7"/>
  <c r="M28" i="7"/>
  <c r="L27" i="7"/>
  <c r="L32" i="7" s="1"/>
  <c r="M29" i="7"/>
  <c r="M53" i="7"/>
  <c r="M26" i="7"/>
  <c r="M55" i="7"/>
  <c r="L54" i="7"/>
  <c r="L59" i="7" s="1"/>
  <c r="N58" i="7"/>
  <c r="N57" i="7"/>
  <c r="N56" i="7"/>
  <c r="N29" i="7" l="1"/>
  <c r="M27" i="7"/>
  <c r="M32" i="7" s="1"/>
  <c r="N28" i="7"/>
  <c r="N55" i="7"/>
  <c r="M54" i="7"/>
  <c r="M59" i="7" s="1"/>
  <c r="N26" i="7"/>
  <c r="N53" i="7"/>
  <c r="N27" i="7" l="1"/>
  <c r="N32" i="7" s="1"/>
  <c r="N54" i="7"/>
  <c r="N59" i="7" s="1"/>
  <c r="G118" i="8"/>
  <c r="J118" i="8" s="1"/>
  <c r="K117" i="8" l="1"/>
  <c r="P82" i="8" s="1"/>
  <c r="J117" i="8"/>
</calcChain>
</file>

<file path=xl/sharedStrings.xml><?xml version="1.0" encoding="utf-8"?>
<sst xmlns="http://schemas.openxmlformats.org/spreadsheetml/2006/main" count="2601" uniqueCount="595">
  <si>
    <t>AREA # 030204</t>
  </si>
  <si>
    <t>Dpto. Apurimac   Prov. Andahuaylas   Dist. Huancarama</t>
  </si>
  <si>
    <t>Categorías</t>
  </si>
  <si>
    <t>Casos</t>
  </si>
  <si>
    <t>%</t>
  </si>
  <si>
    <t>Acumulado %</t>
  </si>
  <si>
    <t xml:space="preserve"> Menor de un año</t>
  </si>
  <si>
    <t xml:space="preserve"> 01 año</t>
  </si>
  <si>
    <t xml:space="preserve"> 02 años</t>
  </si>
  <si>
    <t xml:space="preserve"> 03 años</t>
  </si>
  <si>
    <t xml:space="preserve"> 04 años</t>
  </si>
  <si>
    <t xml:space="preserve"> 05 años</t>
  </si>
  <si>
    <t xml:space="preserve"> 06 años</t>
  </si>
  <si>
    <t xml:space="preserve"> 07 años</t>
  </si>
  <si>
    <t xml:space="preserve"> 08 años</t>
  </si>
  <si>
    <t xml:space="preserve"> 09 años</t>
  </si>
  <si>
    <t xml:space="preserve"> 10 años</t>
  </si>
  <si>
    <t xml:space="preserve"> 11 años</t>
  </si>
  <si>
    <t xml:space="preserve"> 12 años</t>
  </si>
  <si>
    <t xml:space="preserve"> 13 años</t>
  </si>
  <si>
    <t xml:space="preserve"> 14 años</t>
  </si>
  <si>
    <t xml:space="preserve"> 15 años</t>
  </si>
  <si>
    <t xml:space="preserve"> 16 años</t>
  </si>
  <si>
    <t xml:space="preserve"> 17 años</t>
  </si>
  <si>
    <t xml:space="preserve"> 18 años</t>
  </si>
  <si>
    <t xml:space="preserve"> 19 años</t>
  </si>
  <si>
    <t xml:space="preserve"> 20 años</t>
  </si>
  <si>
    <t xml:space="preserve"> 21 años</t>
  </si>
  <si>
    <t xml:space="preserve"> 22 años</t>
  </si>
  <si>
    <t xml:space="preserve"> 23 años</t>
  </si>
  <si>
    <t xml:space="preserve"> 24 años</t>
  </si>
  <si>
    <t xml:space="preserve"> 25 años</t>
  </si>
  <si>
    <t xml:space="preserve"> 26 años</t>
  </si>
  <si>
    <t xml:space="preserve"> 27 años</t>
  </si>
  <si>
    <t xml:space="preserve"> 28 años</t>
  </si>
  <si>
    <t xml:space="preserve"> 29 años</t>
  </si>
  <si>
    <t xml:space="preserve"> 30 años</t>
  </si>
  <si>
    <t xml:space="preserve"> 31 años</t>
  </si>
  <si>
    <t xml:space="preserve"> 32 años</t>
  </si>
  <si>
    <t xml:space="preserve"> 33 años</t>
  </si>
  <si>
    <t xml:space="preserve"> 34 años</t>
  </si>
  <si>
    <t xml:space="preserve"> 35 años</t>
  </si>
  <si>
    <t xml:space="preserve"> 36 años</t>
  </si>
  <si>
    <t xml:space="preserve"> 37 años</t>
  </si>
  <si>
    <t xml:space="preserve"> 38 años</t>
  </si>
  <si>
    <t xml:space="preserve"> 39 años</t>
  </si>
  <si>
    <t xml:space="preserve"> 40 años</t>
  </si>
  <si>
    <t xml:space="preserve"> 41 años</t>
  </si>
  <si>
    <t xml:space="preserve"> 42 años</t>
  </si>
  <si>
    <t xml:space="preserve"> 43 años</t>
  </si>
  <si>
    <t xml:space="preserve"> 44 años</t>
  </si>
  <si>
    <t xml:space="preserve"> 45 años</t>
  </si>
  <si>
    <t xml:space="preserve"> 46 años</t>
  </si>
  <si>
    <t xml:space="preserve"> 47 años</t>
  </si>
  <si>
    <t xml:space="preserve"> 48 años</t>
  </si>
  <si>
    <t xml:space="preserve"> 49 años</t>
  </si>
  <si>
    <t xml:space="preserve"> 50 años</t>
  </si>
  <si>
    <t xml:space="preserve"> 51 años</t>
  </si>
  <si>
    <t xml:space="preserve"> 52 años</t>
  </si>
  <si>
    <t xml:space="preserve"> 53 años</t>
  </si>
  <si>
    <t xml:space="preserve"> 54 años</t>
  </si>
  <si>
    <t xml:space="preserve"> 55 años</t>
  </si>
  <si>
    <t xml:space="preserve"> 56 años</t>
  </si>
  <si>
    <t xml:space="preserve"> 57 años</t>
  </si>
  <si>
    <t xml:space="preserve"> 58 años</t>
  </si>
  <si>
    <t xml:space="preserve"> 59 años</t>
  </si>
  <si>
    <t xml:space="preserve"> 60 años</t>
  </si>
  <si>
    <t xml:space="preserve"> 61 años</t>
  </si>
  <si>
    <t xml:space="preserve"> 62 años</t>
  </si>
  <si>
    <t xml:space="preserve"> 63 años</t>
  </si>
  <si>
    <t xml:space="preserve"> 64 años</t>
  </si>
  <si>
    <t xml:space="preserve"> 65 años</t>
  </si>
  <si>
    <t xml:space="preserve"> 66 años</t>
  </si>
  <si>
    <t xml:space="preserve"> 67 años</t>
  </si>
  <si>
    <t xml:space="preserve"> 68 años</t>
  </si>
  <si>
    <t xml:space="preserve"> 69 años</t>
  </si>
  <si>
    <t xml:space="preserve"> 70 años</t>
  </si>
  <si>
    <t xml:space="preserve"> 71 años</t>
  </si>
  <si>
    <t xml:space="preserve"> 72 años</t>
  </si>
  <si>
    <t xml:space="preserve"> 73 años</t>
  </si>
  <si>
    <t xml:space="preserve"> 74 años</t>
  </si>
  <si>
    <t xml:space="preserve"> 75 años</t>
  </si>
  <si>
    <t xml:space="preserve"> 76 años</t>
  </si>
  <si>
    <t xml:space="preserve"> 77 años</t>
  </si>
  <si>
    <t xml:space="preserve"> 78 años</t>
  </si>
  <si>
    <t xml:space="preserve"> 79 años</t>
  </si>
  <si>
    <t xml:space="preserve"> 80 años</t>
  </si>
  <si>
    <t xml:space="preserve"> 81 años</t>
  </si>
  <si>
    <t xml:space="preserve"> 82 años</t>
  </si>
  <si>
    <t xml:space="preserve"> 83 años</t>
  </si>
  <si>
    <t xml:space="preserve"> 84 años</t>
  </si>
  <si>
    <t xml:space="preserve"> 85 años</t>
  </si>
  <si>
    <t xml:space="preserve"> 86 años</t>
  </si>
  <si>
    <t xml:space="preserve"> 87 años</t>
  </si>
  <si>
    <t xml:space="preserve"> 88 años</t>
  </si>
  <si>
    <t xml:space="preserve"> 89 años</t>
  </si>
  <si>
    <t xml:space="preserve"> 90 años</t>
  </si>
  <si>
    <t xml:space="preserve"> 91 años</t>
  </si>
  <si>
    <t xml:space="preserve"> 93 años</t>
  </si>
  <si>
    <t xml:space="preserve"> 95 años</t>
  </si>
  <si>
    <t xml:space="preserve"> 96 años</t>
  </si>
  <si>
    <t xml:space="preserve"> 97 años</t>
  </si>
  <si>
    <t xml:space="preserve"> 98 años</t>
  </si>
  <si>
    <t xml:space="preserve"> Total</t>
  </si>
  <si>
    <t>POBLACIÓN 2007</t>
  </si>
  <si>
    <t>Apurímac, Andahuaylas, distrito: Huancarama</t>
  </si>
  <si>
    <t>P: Edad en años</t>
  </si>
  <si>
    <t>Edad 0</t>
  </si>
  <si>
    <t>Edad 1 año</t>
  </si>
  <si>
    <t>Edad 2 años</t>
  </si>
  <si>
    <t>Edad 3 años</t>
  </si>
  <si>
    <t>Edad 4 años</t>
  </si>
  <si>
    <t>Edad 5 años</t>
  </si>
  <si>
    <t>Edad 6 años</t>
  </si>
  <si>
    <t>Edad 7 años</t>
  </si>
  <si>
    <t>Edad 8 años</t>
  </si>
  <si>
    <t>Edad 9 años</t>
  </si>
  <si>
    <t>Edad 10 años</t>
  </si>
  <si>
    <t>Edad 11 años</t>
  </si>
  <si>
    <t>Edad 12 años</t>
  </si>
  <si>
    <t>Edad 13 años</t>
  </si>
  <si>
    <t>Edad 14 años</t>
  </si>
  <si>
    <t>Edad 15 años</t>
  </si>
  <si>
    <t>Edad 16 años</t>
  </si>
  <si>
    <t>Edad 17 años</t>
  </si>
  <si>
    <t>Edad 18 años</t>
  </si>
  <si>
    <t>Edad 19 años</t>
  </si>
  <si>
    <t>Edad 20 años</t>
  </si>
  <si>
    <t>Edad 21 años</t>
  </si>
  <si>
    <t>Edad 22 años</t>
  </si>
  <si>
    <t>Edad 23 años</t>
  </si>
  <si>
    <t>Edad 24 años</t>
  </si>
  <si>
    <t>Edad 25 años</t>
  </si>
  <si>
    <t>Edad 26 años</t>
  </si>
  <si>
    <t>Edad 27 años</t>
  </si>
  <si>
    <t>Edad 28 años</t>
  </si>
  <si>
    <t>Edad 29 años</t>
  </si>
  <si>
    <t>Edad 30 años</t>
  </si>
  <si>
    <t>Edad 31 años</t>
  </si>
  <si>
    <t>Edad 32 años</t>
  </si>
  <si>
    <t>Edad 33 años</t>
  </si>
  <si>
    <t>Edad 34 años</t>
  </si>
  <si>
    <t>Edad 35 años</t>
  </si>
  <si>
    <t>Edad 36 años</t>
  </si>
  <si>
    <t>Edad 37 años</t>
  </si>
  <si>
    <t>Edad 38 años</t>
  </si>
  <si>
    <t>Edad 39 años</t>
  </si>
  <si>
    <t>Edad 40 años</t>
  </si>
  <si>
    <t>Edad 41 años</t>
  </si>
  <si>
    <t>Edad 42 años</t>
  </si>
  <si>
    <t>Edad 43 años</t>
  </si>
  <si>
    <t>Edad 44 años</t>
  </si>
  <si>
    <t>Edad 45 años</t>
  </si>
  <si>
    <t>Edad 46 años</t>
  </si>
  <si>
    <t>Edad 47 años</t>
  </si>
  <si>
    <t>Edad 48 años</t>
  </si>
  <si>
    <t>Edad 49 años</t>
  </si>
  <si>
    <t>Edad 50 años</t>
  </si>
  <si>
    <t>Edad 51 años</t>
  </si>
  <si>
    <t>Edad 52 años</t>
  </si>
  <si>
    <t>Edad 53 años</t>
  </si>
  <si>
    <t>Edad 54 años</t>
  </si>
  <si>
    <t>Edad 55 años</t>
  </si>
  <si>
    <t>Edad 56 años</t>
  </si>
  <si>
    <t>Edad 57 años</t>
  </si>
  <si>
    <t>Edad 58 años</t>
  </si>
  <si>
    <t>Edad 59 años</t>
  </si>
  <si>
    <t>Edad 60 años</t>
  </si>
  <si>
    <t>Edad 61 años</t>
  </si>
  <si>
    <t>Edad 62 años</t>
  </si>
  <si>
    <t>Edad 63 años</t>
  </si>
  <si>
    <t>Edad 64 años</t>
  </si>
  <si>
    <t>Edad 65 años</t>
  </si>
  <si>
    <t>Edad 66 años</t>
  </si>
  <si>
    <t>Edad 67 años</t>
  </si>
  <si>
    <t>Edad 68 años</t>
  </si>
  <si>
    <t>Edad 69 años</t>
  </si>
  <si>
    <t>Edad 70 años</t>
  </si>
  <si>
    <t>Edad 71 años</t>
  </si>
  <si>
    <t>Edad 72 años</t>
  </si>
  <si>
    <t>Edad 73 años</t>
  </si>
  <si>
    <t>Edad 74 años</t>
  </si>
  <si>
    <t>Edad 75 años</t>
  </si>
  <si>
    <t>Edad 76 años</t>
  </si>
  <si>
    <t>Edad 77 años</t>
  </si>
  <si>
    <t>Edad 78 años</t>
  </si>
  <si>
    <t>Edad 79 años</t>
  </si>
  <si>
    <t>Edad 80 años</t>
  </si>
  <si>
    <t>Edad 81 años</t>
  </si>
  <si>
    <t>Edad 82 años</t>
  </si>
  <si>
    <t>Edad 83 años</t>
  </si>
  <si>
    <t>Edad 84 años</t>
  </si>
  <si>
    <t>Edad 85 años</t>
  </si>
  <si>
    <t>Edad 86 años</t>
  </si>
  <si>
    <t>Edad 87 años</t>
  </si>
  <si>
    <t>Edad 88 años</t>
  </si>
  <si>
    <t>Edad 89 años</t>
  </si>
  <si>
    <t>Edad 90 años</t>
  </si>
  <si>
    <t>Edad 91 años</t>
  </si>
  <si>
    <t>Edad 92 años</t>
  </si>
  <si>
    <t>Edad 93 años</t>
  </si>
  <si>
    <t>Edad 94 años</t>
  </si>
  <si>
    <t>Edad 95 años</t>
  </si>
  <si>
    <t>Edad 96 años</t>
  </si>
  <si>
    <t>Edad 97 años</t>
  </si>
  <si>
    <t>Edad 100 años</t>
  </si>
  <si>
    <t>Total</t>
  </si>
  <si>
    <t>T.C.I</t>
  </si>
  <si>
    <t>.%</t>
  </si>
  <si>
    <t>POBLACION 2019</t>
  </si>
  <si>
    <t>UBIGEO</t>
  </si>
  <si>
    <t>030204</t>
  </si>
  <si>
    <t>DEPARTAMENTO</t>
  </si>
  <si>
    <t>APURIMAC</t>
  </si>
  <si>
    <t>PROVINCIA</t>
  </si>
  <si>
    <t>ANDAHUAYLAS</t>
  </si>
  <si>
    <t>DISTRITO</t>
  </si>
  <si>
    <t>HUANCARAMA</t>
  </si>
  <si>
    <t>POBLACION TOTAL, POR EDADS SIMPLES</t>
  </si>
  <si>
    <t>0</t>
  </si>
  <si>
    <t>POBLACIÓN TOTAL,  POR GRUPOS QUINQUEN ALES DE EDAD</t>
  </si>
  <si>
    <t>20-24</t>
  </si>
  <si>
    <t>25-29</t>
  </si>
  <si>
    <t>30-34</t>
  </si>
  <si>
    <t>35-39</t>
  </si>
  <si>
    <t>40-44</t>
  </si>
  <si>
    <t>45-49</t>
  </si>
  <si>
    <t>50-54</t>
  </si>
  <si>
    <t>55-59</t>
  </si>
  <si>
    <t>60-64</t>
  </si>
  <si>
    <t>65-69</t>
  </si>
  <si>
    <t>70-74</t>
  </si>
  <si>
    <t>75-79</t>
  </si>
  <si>
    <t>80 y +</t>
  </si>
  <si>
    <t>P: en años</t>
  </si>
  <si>
    <t>Categorias</t>
  </si>
  <si>
    <t>NOTA: LA POBLACION ESTIMADA DE EDADES  SIMPLES Y GRUPOS DE EDAD DE DISTRITOS, CORRESPONDEN A CIFRAS REFERENCIALES HASTA OBTNER LAS CIFRAS DE LAS PROYECCIONES DEL INEI</t>
  </si>
  <si>
    <t>FUENTE: CENSO NACIONAL XI DE POBLACION Y VI DE VIVIENDA 2017/- BOLETIN DEMOGRAFICO Nº 18,  BOLETIN DEMOGRAFICO Nº 37 Lima -2009</t>
  </si>
  <si>
    <t>OFICINA DE GESTION DE LA INFORMACION - MINISTERIO DE SALUD</t>
  </si>
  <si>
    <t>Fuente: Censos Nacionales de Población y Vivienda 2017</t>
  </si>
  <si>
    <t>Instituto Nacional de Estadística e Informática (INEI) - PERÚ</t>
  </si>
  <si>
    <t>Fuente: INEI - CPV2007</t>
  </si>
  <si>
    <t>POBL. ESTIMADA 2019</t>
  </si>
  <si>
    <t>CPV2007</t>
  </si>
  <si>
    <t>Censos Nacionales de Población y Vivienda 2017</t>
  </si>
  <si>
    <t>PER. 1</t>
  </si>
  <si>
    <t>PER. 2</t>
  </si>
  <si>
    <t>PER. 3</t>
  </si>
  <si>
    <t>PER. 4</t>
  </si>
  <si>
    <t>PER. 5</t>
  </si>
  <si>
    <t>PER. 6</t>
  </si>
  <si>
    <t>PER. 7</t>
  </si>
  <si>
    <t>PER. 8</t>
  </si>
  <si>
    <t>PER. 9</t>
  </si>
  <si>
    <t>PER. 10</t>
  </si>
  <si>
    <t>Proporción de población referencial del área de influencia (17 - 35 años)</t>
  </si>
  <si>
    <t>PROCEDENCIA DE ALUMNOS</t>
  </si>
  <si>
    <t>POBLACION 2017</t>
  </si>
  <si>
    <t>pacobamba</t>
  </si>
  <si>
    <t>ccallaspuquio</t>
  </si>
  <si>
    <t>huascatay</t>
  </si>
  <si>
    <t>pumararcco</t>
  </si>
  <si>
    <t>matapuquio</t>
  </si>
  <si>
    <t>colpa</t>
  </si>
  <si>
    <t>DISTRITO DE KISHUARA</t>
  </si>
  <si>
    <t>DISTRITO DE PACOBAMBA</t>
  </si>
  <si>
    <t>malinas</t>
  </si>
  <si>
    <t>huirunay</t>
  </si>
  <si>
    <t>cruzpampa</t>
  </si>
  <si>
    <t>ccerabamba</t>
  </si>
  <si>
    <t>sonoca</t>
  </si>
  <si>
    <t>andina</t>
  </si>
  <si>
    <t>% de participacion por edades (17-35 años)</t>
  </si>
  <si>
    <t>EDADES DE 17 - 35 años</t>
  </si>
  <si>
    <t>Fuente:</t>
  </si>
  <si>
    <t>Instituto Nacional de Estadística e Informática (INEI). Censos Nacionales 2017: XII de Población, VII de Vivienda y III de Comunidades Indígenas</t>
  </si>
  <si>
    <t>Total Población</t>
  </si>
  <si>
    <t>PER. 0</t>
  </si>
  <si>
    <t>HORIZONTE (AÑOS)</t>
  </si>
  <si>
    <t>RELACIÓN DE PRCEDENCIA DE ALUMONOS AL ISTP ALFRESO SARMIENTO PALOMINO</t>
  </si>
  <si>
    <t>I</t>
  </si>
  <si>
    <t>II</t>
  </si>
  <si>
    <t>III</t>
  </si>
  <si>
    <t>IV</t>
  </si>
  <si>
    <t>V</t>
  </si>
  <si>
    <t>VI</t>
  </si>
  <si>
    <t>VII</t>
  </si>
  <si>
    <t>VIII</t>
  </si>
  <si>
    <t>Matrícula por periodo según ciclo, 2005-2019</t>
  </si>
  <si>
    <t>ALFREDO SARMIENTO PALOMINO</t>
  </si>
  <si>
    <t>ódigo modular</t>
  </si>
  <si>
    <t>Dirección</t>
  </si>
  <si>
    <t>Avenida Bolivar S/N</t>
  </si>
  <si>
    <t>Anexo</t>
  </si>
  <si>
    <t>Localidad</t>
  </si>
  <si>
    <t>Código de local</t>
  </si>
  <si>
    <t>Centro Poblado</t>
  </si>
  <si>
    <t>Nivel/Modalidad</t>
  </si>
  <si>
    <t>Superior Tecnológica</t>
  </si>
  <si>
    <t>Área Censal (500 Habitantes)</t>
  </si>
  <si>
    <t>Urbana</t>
  </si>
  <si>
    <t>Forma</t>
  </si>
  <si>
    <t>Escolarizado</t>
  </si>
  <si>
    <t>Distrito</t>
  </si>
  <si>
    <t>Huancarama</t>
  </si>
  <si>
    <t>Género</t>
  </si>
  <si>
    <t>Mixto</t>
  </si>
  <si>
    <t>Provincia</t>
  </si>
  <si>
    <t>Andahuaylas</t>
  </si>
  <si>
    <t>Tipo de Gestión</t>
  </si>
  <si>
    <t>Pública de gestión directa</t>
  </si>
  <si>
    <t>Departamento</t>
  </si>
  <si>
    <t>Apurímac</t>
  </si>
  <si>
    <t>Gestión / Dependencia</t>
  </si>
  <si>
    <t>Pública - Sector Educación</t>
  </si>
  <si>
    <t>Código de DRE o UGEL que supervisa el S. E.</t>
  </si>
  <si>
    <t>Director(a)</t>
  </si>
  <si>
    <t>Sanchez Rojas Virgilio</t>
  </si>
  <si>
    <t>Nombre de la DRE o UGEL que supervisa el S.E.</t>
  </si>
  <si>
    <t>DRE Apurímac</t>
  </si>
  <si>
    <t>Teléfono</t>
  </si>
  <si>
    <t>Característica (Censo Educativo 2019)</t>
  </si>
  <si>
    <t>No Aplica</t>
  </si>
  <si>
    <t>Correo electrónico</t>
  </si>
  <si>
    <t>Latitud</t>
  </si>
  <si>
    <t>Página web</t>
  </si>
  <si>
    <t>Longitud</t>
  </si>
  <si>
    <t>Turno</t>
  </si>
  <si>
    <t>Continuo sólo en la mañana</t>
  </si>
  <si>
    <t>Tipo de programa</t>
  </si>
  <si>
    <t>No aplica</t>
  </si>
  <si>
    <t>Estado</t>
  </si>
  <si>
    <t>Activo</t>
  </si>
  <si>
    <r>
      <t xml:space="preserve">En el área de influencia solamente se tiene </t>
    </r>
    <r>
      <rPr>
        <b/>
        <i/>
        <sz val="12"/>
        <color theme="1"/>
        <rFont val="Arial Narrow"/>
        <family val="2"/>
      </rPr>
      <t>01</t>
    </r>
    <r>
      <rPr>
        <i/>
        <sz val="12"/>
        <color theme="1"/>
        <rFont val="Arial Narrow"/>
        <family val="2"/>
      </rPr>
      <t xml:space="preserve"> </t>
    </r>
    <r>
      <rPr>
        <b/>
        <i/>
        <sz val="12"/>
        <color theme="1"/>
        <rFont val="Arial Narrow"/>
        <family val="2"/>
      </rPr>
      <t>Instituto Superior Tecnologico Público</t>
    </r>
    <r>
      <rPr>
        <i/>
        <sz val="12"/>
        <color theme="1"/>
        <rFont val="Arial Narrow"/>
        <family val="2"/>
      </rPr>
      <t>, por tanto se considera la cantidad de postulantes a dicha ISTP</t>
    </r>
  </si>
  <si>
    <t>Ingresantes</t>
  </si>
  <si>
    <t>CONSTRUCCIÓN CIVIL</t>
  </si>
  <si>
    <t>INDUSTRIAS ALIMENTARIAS</t>
  </si>
  <si>
    <t>Situación Sin Proyecto</t>
  </si>
  <si>
    <t>SEMESTRE</t>
  </si>
  <si>
    <t>TOTAL</t>
  </si>
  <si>
    <t>Situación Con proyecto</t>
  </si>
  <si>
    <t>Ratio de Alumnos Respecto al Primer Ciclo</t>
  </si>
  <si>
    <t>Promoción</t>
  </si>
  <si>
    <t>2015-2017</t>
  </si>
  <si>
    <t>2017-2019</t>
  </si>
  <si>
    <t>Construcción Civil</t>
  </si>
  <si>
    <t>Industrias Alimentarias</t>
  </si>
  <si>
    <t>2016-2018</t>
  </si>
  <si>
    <t>2018-2020</t>
  </si>
  <si>
    <t>2019-2020</t>
  </si>
  <si>
    <t>Promedio de  las ultimos  4 ingresos</t>
  </si>
  <si>
    <t>PROMEDIO</t>
  </si>
  <si>
    <t>T.C.I
 2019-2020</t>
  </si>
  <si>
    <t>T.C.I
2018-2019</t>
  </si>
  <si>
    <t>T.C.I
2017-2018</t>
  </si>
  <si>
    <t>T.C.I
2016-2017</t>
  </si>
  <si>
    <t>TOTAL Postulantes</t>
  </si>
  <si>
    <t>TOTAL Ingresantes</t>
  </si>
  <si>
    <t>Tasa prom. Participación matriculas</t>
  </si>
  <si>
    <t>Tasa geométrica</t>
  </si>
  <si>
    <t>años</t>
  </si>
  <si>
    <t>Tasa de crecimiento histórico Const. Civil</t>
  </si>
  <si>
    <t>Tasa de crecimiento histórico Industria Alimentarias</t>
  </si>
  <si>
    <t>POBLACIÓN DE REFERENCIA PROYECTADA</t>
  </si>
  <si>
    <t>CARRERA DE INDUSTRIAS ALIMENTARIAS</t>
  </si>
  <si>
    <t>Población de Referencia</t>
  </si>
  <si>
    <t>periodo o</t>
  </si>
  <si>
    <t>Per. 1</t>
  </si>
  <si>
    <t>Per. 2</t>
  </si>
  <si>
    <t>Per. 3</t>
  </si>
  <si>
    <t>Per. 4</t>
  </si>
  <si>
    <t>Per. 5</t>
  </si>
  <si>
    <t>Per. 6</t>
  </si>
  <si>
    <t>Per. 7</t>
  </si>
  <si>
    <t>Per. 8</t>
  </si>
  <si>
    <t>Per. 9</t>
  </si>
  <si>
    <t>Per. 10</t>
  </si>
  <si>
    <t>CARRERA DE CONST. CIVIL</t>
  </si>
  <si>
    <t>Tasa de Crecimiento</t>
  </si>
  <si>
    <t xml:space="preserve">Total Postulantes en zona de Referencia </t>
  </si>
  <si>
    <t>POBLACIÓN DE REFERENCIA</t>
  </si>
  <si>
    <t>EVOLUCIÓN HISTORICA DEL NUMERO DE POSTULANTES</t>
  </si>
  <si>
    <t>Fuente: ESCALE - Unidad de Estadística Educativa - Ministerio de Educación</t>
  </si>
  <si>
    <t>Proporción de postulante a una Especialidad</t>
  </si>
  <si>
    <t>CONSTRUCIÓN CIVIL</t>
  </si>
  <si>
    <t>Población postulante total</t>
  </si>
  <si>
    <t>Fuente: Nominas de Matricula del ISTP Alfredo Sarmiento Palomino</t>
  </si>
  <si>
    <t>Población Potencial de la Carrera de Industrias Alimentarias</t>
  </si>
  <si>
    <t>Población Potencial de la Carrera de Construcción Civil</t>
  </si>
  <si>
    <t>Postulantes al ISTP</t>
  </si>
  <si>
    <t>POBLACIÓN POTENCIAL</t>
  </si>
  <si>
    <t>POBLACIÓN POTENCIAL PROYECTADA</t>
  </si>
  <si>
    <t>SE TIENE REFERENCIA QUE HASTA EL AÑO 2015 EL NUMERO DE POSTULANTES ERA PARA LA CARRERA DE INDUSTRIAS ALIMENTARIAS POR SER LA UNICA CARRERA QUE BRINDABA LA IESTP ALFREDO SARMIENTO PALOMINO, A PARTIR DEL AÑO 2016 LA CARRERA QUE BRINDO EL SERVICIO EDUCATIVO FUE LA CARRERA DE CONSTRUCCIÓN CIVIL, POR LO QUE SE UTILIZARA UNA SOLA TASA EN TODO EL HORIZONTE, PERO CON POBLACIÓN HISTORICA POR SEPARADO PARA CADA CARRERA.</t>
  </si>
  <si>
    <t>Ratio de Ingresantes/Postulantes prom. CONSTRUCCIÓN CIVIL</t>
  </si>
  <si>
    <t>Ratio de Ingresantes/Postulantes prom. INDUSTRIAS ALIMENTARIAS</t>
  </si>
  <si>
    <t>AÑOS</t>
  </si>
  <si>
    <t>PERIODO 0</t>
  </si>
  <si>
    <t>Ingresantes a INDUSTRIAS ALIMENTARIAS</t>
  </si>
  <si>
    <t>Ingresantes a CONSTRUCCIÓN CIVIL</t>
  </si>
  <si>
    <t>Población Demandante Efectiva SIN PROYECTO de la Carrera de INDUSTRIAS ALIMENTARIAS</t>
  </si>
  <si>
    <t>CICLOS ACADEMICOS</t>
  </si>
  <si>
    <t>TOTAL Ciclo impar I,III y V</t>
  </si>
  <si>
    <t>CICLOS</t>
  </si>
  <si>
    <t>RATIOS</t>
  </si>
  <si>
    <t>Población Demandante Efectiva SIN PROYECTO de la Carrera de CONSTRUCCIÓN CIVIL</t>
  </si>
  <si>
    <t>Postulantes que dirigen al ISPT "ASP"</t>
  </si>
  <si>
    <t>2001-2003</t>
  </si>
  <si>
    <t>2002-2004</t>
  </si>
  <si>
    <t>2003-2005</t>
  </si>
  <si>
    <t>2004-2006</t>
  </si>
  <si>
    <t>2005-2007</t>
  </si>
  <si>
    <t>2006-2008</t>
  </si>
  <si>
    <t>2007-2009</t>
  </si>
  <si>
    <t>2008-2010</t>
  </si>
  <si>
    <t>2009-2011</t>
  </si>
  <si>
    <t>2010-2012</t>
  </si>
  <si>
    <t>2011-2013</t>
  </si>
  <si>
    <t>2012-2014</t>
  </si>
  <si>
    <t>T.C.I 2001-2002</t>
  </si>
  <si>
    <t>T.C.I 2002-2003</t>
  </si>
  <si>
    <t>T.C.I 2003-2004</t>
  </si>
  <si>
    <t>T.C.I 2004-2005</t>
  </si>
  <si>
    <t>T.C.I 2005-2006</t>
  </si>
  <si>
    <t>T.C.I 2006-2007</t>
  </si>
  <si>
    <t>T.C.I 2007-2008</t>
  </si>
  <si>
    <t>T.C.I 2008-2009</t>
  </si>
  <si>
    <t>T.C.I 2009-2010</t>
  </si>
  <si>
    <t>T.C.I 2010-2011</t>
  </si>
  <si>
    <t>T.C.I 2011-2012</t>
  </si>
  <si>
    <t>T.C.I 2012-2013</t>
  </si>
  <si>
    <t>T.C.I 2013-2014</t>
  </si>
  <si>
    <t>T.C.I 2014-2015</t>
  </si>
  <si>
    <t>2013-2015</t>
  </si>
  <si>
    <t>2014-2016</t>
  </si>
  <si>
    <t>Vacantes</t>
  </si>
  <si>
    <t>proyección al 2020</t>
  </si>
  <si>
    <t>la población referencial es igual a la población potencial</t>
  </si>
  <si>
    <t>Para estimar la población efectiva con el proyecto se tomara como información la proporción de la poblaicón potencial, y una proporción de la población del área de influencia, teniendo como referencia que en el área de estudio es el unico instituto que brinda el servicio de educación superior a nivel provincial</t>
  </si>
  <si>
    <t>distrito</t>
  </si>
  <si>
    <t>Pacobamba</t>
  </si>
  <si>
    <t>Kishuara</t>
  </si>
  <si>
    <t>const. Civil 2016</t>
  </si>
  <si>
    <t>const. Civil 2017</t>
  </si>
  <si>
    <t>const. Civil 2018</t>
  </si>
  <si>
    <t>const. Civil 2019</t>
  </si>
  <si>
    <t>Promedio de los años de ingreso</t>
  </si>
  <si>
    <t>Módulos</t>
  </si>
  <si>
    <t>Modulos Educativos</t>
  </si>
  <si>
    <t>Unidades Didacticas</t>
  </si>
  <si>
    <t xml:space="preserve"># de hrs. De clase por curso semanal por C/semestre </t>
  </si>
  <si>
    <t>N° de secciones de clases</t>
  </si>
  <si>
    <t>Horas de clase por semana por sección</t>
  </si>
  <si>
    <t>Total  horas por semana</t>
  </si>
  <si>
    <t>Total horas por semestre</t>
  </si>
  <si>
    <t>Años</t>
  </si>
  <si>
    <t>Modulo Trasversal</t>
  </si>
  <si>
    <t>Comunicación</t>
  </si>
  <si>
    <t>Técnicas de Comunicación</t>
  </si>
  <si>
    <t>Interpretación y Producción de Textos</t>
  </si>
  <si>
    <t>Matematica</t>
  </si>
  <si>
    <t>Lógica y Funciones</t>
  </si>
  <si>
    <t>Estadistica General</t>
  </si>
  <si>
    <t>Sociedad y Economia</t>
  </si>
  <si>
    <t>Sociedad y Economia en la Globalización</t>
  </si>
  <si>
    <t>Medio Ambiente y Desarrollo Sostenible</t>
  </si>
  <si>
    <t>Actividades</t>
  </si>
  <si>
    <t>Cultura Fisica y Deporte</t>
  </si>
  <si>
    <t>Cultura Artistica</t>
  </si>
  <si>
    <t>Informática</t>
  </si>
  <si>
    <t>Informática e Internet</t>
  </si>
  <si>
    <t>Ofimática</t>
  </si>
  <si>
    <t>Idioma Extranjero</t>
  </si>
  <si>
    <t>Comunicación Interpersonal</t>
  </si>
  <si>
    <t>Comunicación Empresarial</t>
  </si>
  <si>
    <t>Investigación Tecnológica</t>
  </si>
  <si>
    <t>Fundamentos de Investigación</t>
  </si>
  <si>
    <t>Investigación e Innovación Tecnológica</t>
  </si>
  <si>
    <t>Proyectos de Investigación e Innovación tecnológica</t>
  </si>
  <si>
    <t>Relaciones en el Entorno del Trabajo</t>
  </si>
  <si>
    <t>Comportamiento Ético</t>
  </si>
  <si>
    <t>Liderazgo y Trabajo en Equipo</t>
  </si>
  <si>
    <t>Gestión Empresarial</t>
  </si>
  <si>
    <t>Organización y Constitución de Empresas</t>
  </si>
  <si>
    <t>Proyecto Empresarial</t>
  </si>
  <si>
    <t>Formación y Orientación</t>
  </si>
  <si>
    <t>Legislación e Inserción Laboral</t>
  </si>
  <si>
    <t>Formación Especifica (Módulos Técnico Profesionales)</t>
  </si>
  <si>
    <t>MP N° 1
Topografia</t>
  </si>
  <si>
    <t>Topografia General</t>
  </si>
  <si>
    <t>Dibujo Topografico Asistido por Computador</t>
  </si>
  <si>
    <t>Topografia para Catastro Urbano y Rural</t>
  </si>
  <si>
    <t>Topografia para Caminos y Vias Urbanas</t>
  </si>
  <si>
    <t>Topografia para Irrigaciones</t>
  </si>
  <si>
    <t>Topografia para Obras de Saneamiento</t>
  </si>
  <si>
    <t>MP N° 2
Elaboración de Expediente Técnico</t>
  </si>
  <si>
    <t>Dibujo de Planos</t>
  </si>
  <si>
    <t>Dibujo Asistido por Computador</t>
  </si>
  <si>
    <t>Documentos de Obra</t>
  </si>
  <si>
    <t>Mecanica de Suelosy Diseño de Mezclas</t>
  </si>
  <si>
    <t>Metrado de Obras</t>
  </si>
  <si>
    <t>Costos Unitarios y Presupuesto de Obra</t>
  </si>
  <si>
    <t>Programación de Obra</t>
  </si>
  <si>
    <t>MP N° 3
Ejecución de Obras Civiles</t>
  </si>
  <si>
    <t>Análisis del Expediente Técnico</t>
  </si>
  <si>
    <t>Especificacones de los Materiales de Construcción</t>
  </si>
  <si>
    <t>Distribución de los Materiales de Construcción</t>
  </si>
  <si>
    <t>Mano de Obra y Equipo</t>
  </si>
  <si>
    <t>Seguridad e Higiene</t>
  </si>
  <si>
    <t>Procedimientos Constructivosde Obras Civiles I</t>
  </si>
  <si>
    <t>Procedimientos Constructivosde Obras Civiles II</t>
  </si>
  <si>
    <t>Control de Obra</t>
  </si>
  <si>
    <t>Total Horas</t>
  </si>
  <si>
    <t>MÓDULOS</t>
  </si>
  <si>
    <t>UNIDADES DIDACTICAS</t>
  </si>
  <si>
    <t>PROYECCIÓN DE ALUMNOS</t>
  </si>
  <si>
    <t>ALUMNOS POR SECCIÓN</t>
  </si>
  <si>
    <t>N° SECCIONES</t>
  </si>
  <si>
    <t>HORAS UND. Didáctica</t>
  </si>
  <si>
    <t>HORAS TEORÍA POR SEMANA POR SECCIÓN</t>
  </si>
  <si>
    <t>TOTAL HORAS TEORÍA</t>
  </si>
  <si>
    <t>SEMANAS POR SEMESTRE</t>
  </si>
  <si>
    <t>TOTAL HORAS TODAS LAS SECCIONES</t>
  </si>
  <si>
    <t>HORAS UNIDADES DIDACTICAS</t>
  </si>
  <si>
    <t>DEMANDA EFECTIVA DE HORAS TEÓRICAS POR SEMESTRE - CONSTRUCCIÓN CIVIL</t>
  </si>
  <si>
    <t>I CICLO</t>
  </si>
  <si>
    <t>CICLO</t>
  </si>
  <si>
    <t>Aulas</t>
  </si>
  <si>
    <t>Horas de Funcionamiento de las Aulas en un Ciclo Normal</t>
  </si>
  <si>
    <t>II CICLO</t>
  </si>
  <si>
    <t>TOTAL HORAS SEMANALES</t>
  </si>
  <si>
    <t>N° DE SEMESTRES</t>
  </si>
  <si>
    <t>TOTAL HORAS</t>
  </si>
  <si>
    <t>TOTAL HORAS POR AÑO</t>
  </si>
  <si>
    <t>CENTRO DE COMPUTO</t>
  </si>
  <si>
    <t>III CICLO</t>
  </si>
  <si>
    <t>IV CICLO</t>
  </si>
  <si>
    <t>V CICLO</t>
  </si>
  <si>
    <t>Elaboración Equipo Técnico</t>
  </si>
  <si>
    <t>VI CICLO</t>
  </si>
  <si>
    <t>Año 2020</t>
  </si>
  <si>
    <t>DEMANDA EFECTIVA DE HORAS TEÓRICAS POR SEMESTRE - INDUSTRIAS ALIMENTARIAS</t>
  </si>
  <si>
    <t>Planificación y Organación de la Producción de Productos de Frutas, Hortalizas y Azúcares</t>
  </si>
  <si>
    <t>MP N° 1
Tecnología de Productos de Frutas, Hortalizas y Azúcares</t>
  </si>
  <si>
    <t>Materias Primas e Insumos en Productos de Frutas, Hortalizas y Azúcares</t>
  </si>
  <si>
    <t>Seguridad e Higiene en Productos de Frutas, Hortalizas y Azúcares</t>
  </si>
  <si>
    <t>Maquinarias, Equipos e Instalaciones para Productos de Frutas, Hortalizas y Azúcares</t>
  </si>
  <si>
    <t>Control de Calidad en Productos de Frutas, Hortalizas y Azúcares</t>
  </si>
  <si>
    <t>Procesos para Productos de Frutas</t>
  </si>
  <si>
    <t>Procesos para Productos de Hortalizas y Azúcares</t>
  </si>
  <si>
    <t>Innovación Tecnológica en Productos de Frutas, Hortalizas y Azúcares</t>
  </si>
  <si>
    <t>MP N° 2
Tecnológia de Productos Lácteos y Derivados</t>
  </si>
  <si>
    <t>Planificación y Organación de la Producción de Productos Lácteos y Derivados</t>
  </si>
  <si>
    <t>Materias Primas e Insumos en Productos Lácteos y Derivados</t>
  </si>
  <si>
    <t>Seguridad e Higiene para Productos Lácteos y Derivados</t>
  </si>
  <si>
    <t>Maquinarias, Equipos e Instalaciones para Productos Lácteos y Derivados</t>
  </si>
  <si>
    <t>Procesos para Productos Lácteos y Derivados</t>
  </si>
  <si>
    <t>Innovación Tecnológica en Productos Lácteos y Derivados</t>
  </si>
  <si>
    <t>Control de Calidad en Productos Lácteos y Derivados</t>
  </si>
  <si>
    <t>MP N° 3
Tecnológia de Productos Cárnicos e Hidrobiológicos</t>
  </si>
  <si>
    <t>Planificación y Organación de la Producción de Productos Cárnicos e Hidrobiológico</t>
  </si>
  <si>
    <t>Materias Primas e Insumos en Productos Cárnicos e Hidrobiológico</t>
  </si>
  <si>
    <t>Seguridad e Higiene para Productos Cárnicos e Hidrobiológico</t>
  </si>
  <si>
    <t>Maquinarias, Equipos e Instalaciones para Productos Cárnicos e Hidrobiológico</t>
  </si>
  <si>
    <t>Control de Calidad para Productos Cárnicos e Hidrobiológico</t>
  </si>
  <si>
    <t>Procesos para Productos Cárnicos e Hidrobiológico</t>
  </si>
  <si>
    <t>Innovación Tecnológica en Productos Cárnicos e Hidrobiológico</t>
  </si>
  <si>
    <t>MP N° 4
Tecnológia de Productos de Granos y Tubérculos</t>
  </si>
  <si>
    <t>Planificación y Organación de la Producción de Productos de Granos y Tubérculos</t>
  </si>
  <si>
    <t>Materias Primas e Insumos en Productos de Granos y Tubérculos</t>
  </si>
  <si>
    <t>Seguridad e Higiene en Productos de Granos y Tubérculos</t>
  </si>
  <si>
    <t>Maquinarias, Equipos e Instalaciones para Productos de Granos y Tubérculos</t>
  </si>
  <si>
    <t>Control de Calidad para Productos de Granos y Tubérculos</t>
  </si>
  <si>
    <t>Procesos para Productos de Granos y Tubérculos</t>
  </si>
  <si>
    <t>Innovación Tecnológica en Productos de Granos y Tubérculos</t>
  </si>
  <si>
    <t>MP N° 5
Tecnológias de Bebidas Industriales</t>
  </si>
  <si>
    <t>Planificación y Organación de la Producción de Productos de Bebidas Industriales</t>
  </si>
  <si>
    <t>Materias Primas e Insumos en Bebidas Industriales</t>
  </si>
  <si>
    <t>Seguridad e Higiene para Bebidas Industriales</t>
  </si>
  <si>
    <t>Control de Calidad para Bebidas Industriales</t>
  </si>
  <si>
    <t>Maquinarias, Equipos e Instalaciones para Bebidas Industriales</t>
  </si>
  <si>
    <t>Procesos para Bebidas Industriales</t>
  </si>
  <si>
    <t>Innovación Tecnológica en Bebidas Industriales</t>
  </si>
  <si>
    <t>PROYECCIÓN DE ALUMNOS 2020</t>
  </si>
  <si>
    <t>PROYECCIÓN DE ALUMNOS 2021</t>
  </si>
  <si>
    <t>PROYECCIÓN DE ALUMNOS 2022</t>
  </si>
  <si>
    <t>PROYECCIÓN DE ALUMNOS 2023</t>
  </si>
  <si>
    <t>PROYECCIÓN DE ALUMNOS 2024</t>
  </si>
  <si>
    <t>PROYECCIÓN DE ALUMNOS 2025</t>
  </si>
  <si>
    <t>PROYECCIÓN DE ALUMNOS 2026</t>
  </si>
  <si>
    <t>PROYECCIÓN DE ALUMNOS 2027</t>
  </si>
  <si>
    <t>PROYECCIÓN DE ALUMNOS 2028</t>
  </si>
  <si>
    <t>PROYECCIÓN DE ALUMNOS 2029</t>
  </si>
  <si>
    <t>PROYECCIÓN DE ALUMNOS 2030</t>
  </si>
  <si>
    <t>PROYECCIÓN DE ALUMNOS 2031</t>
  </si>
  <si>
    <t>SEMANAS POR SEMENTRES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</si>
</sst>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 ###\ ###\ ##0"/>
    <numFmt numFmtId="165" formatCode="_ * #,##0_ ;_ * \-#,##0_ ;_ * &quot;-&quot;_ ;_ @_ "/>
    <numFmt numFmtId="166" formatCode="0.0%"/>
    <numFmt numFmtId="167" formatCode="0.000%"/>
    <numFmt numFmtId="168" formatCode="0.0"/>
  </numFmts>
  <fonts count="40" x14ac:knownFonts="1">
    <font>
      <sz val="11"/>
      <color theme="1"/>
      <name val="Calibri"/>
      <family val="2"/>
      <scheme val="minor"/>
    </font>
    <font>
      <sz val="11"/>
      <color theme="1"/>
      <name val="Calibri"/>
      <family val="2"/>
      <scheme val="minor"/>
    </font>
    <font>
      <sz val="10"/>
      <color theme="1"/>
      <name val="Arial Narrow"/>
      <family val="2"/>
    </font>
    <font>
      <b/>
      <sz val="10"/>
      <name val="Arial Narrow"/>
      <family val="2"/>
    </font>
    <font>
      <sz val="10"/>
      <name val="Arial Narrow"/>
      <family val="2"/>
    </font>
    <font>
      <b/>
      <sz val="10"/>
      <color theme="1"/>
      <name val="Arial Narrow"/>
      <family val="2"/>
    </font>
    <font>
      <b/>
      <sz val="8.25"/>
      <color rgb="FF000000"/>
      <name val="Tahoma"/>
      <family val="2"/>
    </font>
    <font>
      <sz val="8.25"/>
      <color rgb="FF000000"/>
      <name val="Tahoma"/>
      <family val="2"/>
    </font>
    <font>
      <sz val="8"/>
      <name val="Calibri"/>
      <family val="2"/>
      <scheme val="minor"/>
    </font>
    <font>
      <b/>
      <sz val="10"/>
      <color rgb="FFFF0000"/>
      <name val="Calibri"/>
      <family val="2"/>
      <scheme val="minor"/>
    </font>
    <font>
      <b/>
      <sz val="10"/>
      <color theme="1"/>
      <name val="Calibri"/>
      <family val="2"/>
      <scheme val="minor"/>
    </font>
    <font>
      <sz val="10"/>
      <color theme="1"/>
      <name val="Calibri"/>
      <family val="2"/>
      <scheme val="minor"/>
    </font>
    <font>
      <b/>
      <sz val="10"/>
      <name val="Arial"/>
      <family val="2"/>
    </font>
    <font>
      <b/>
      <sz val="10"/>
      <color indexed="8"/>
      <name val="Arial"/>
      <family val="2"/>
    </font>
    <font>
      <sz val="10"/>
      <name val="Arial"/>
      <family val="2"/>
    </font>
    <font>
      <b/>
      <sz val="9"/>
      <color indexed="8"/>
      <name val="Arial"/>
      <family val="2"/>
    </font>
    <font>
      <b/>
      <sz val="11"/>
      <color rgb="FFFF0000"/>
      <name val="Calibri"/>
      <family val="2"/>
      <scheme val="minor"/>
    </font>
    <font>
      <sz val="6"/>
      <color rgb="FF0000FF"/>
      <name val="Arial"/>
      <family val="2"/>
    </font>
    <font>
      <sz val="6"/>
      <name val="Arial"/>
      <family val="2"/>
    </font>
    <font>
      <b/>
      <sz val="9"/>
      <name val="Arial Narrow"/>
      <family val="2"/>
    </font>
    <font>
      <sz val="7"/>
      <color rgb="FF999999"/>
      <name val="Calibri"/>
      <family val="2"/>
      <scheme val="minor"/>
    </font>
    <font>
      <b/>
      <sz val="10"/>
      <color rgb="FF333333"/>
      <name val="Arial Narrow"/>
      <family val="2"/>
    </font>
    <font>
      <sz val="10"/>
      <color rgb="FF333333"/>
      <name val="Arial Narrow"/>
      <family val="2"/>
    </font>
    <font>
      <b/>
      <sz val="11"/>
      <color theme="1"/>
      <name val="Arial Narrow"/>
      <family val="2"/>
    </font>
    <font>
      <i/>
      <sz val="10"/>
      <color theme="1"/>
      <name val="Arial Narrow"/>
      <family val="2"/>
    </font>
    <font>
      <b/>
      <i/>
      <sz val="10"/>
      <color theme="1"/>
      <name val="Arial Narrow"/>
      <family val="2"/>
    </font>
    <font>
      <i/>
      <sz val="12"/>
      <color theme="1"/>
      <name val="Arial Narrow"/>
      <family val="2"/>
    </font>
    <font>
      <b/>
      <i/>
      <sz val="12"/>
      <color theme="1"/>
      <name val="Arial Narrow"/>
      <family val="2"/>
    </font>
    <font>
      <b/>
      <sz val="8"/>
      <color rgb="FF000000"/>
      <name val="Arial Narrow"/>
      <family val="2"/>
    </font>
    <font>
      <b/>
      <i/>
      <sz val="9"/>
      <color rgb="FF000000"/>
      <name val="Arial Narrow"/>
      <family val="2"/>
    </font>
    <font>
      <sz val="8"/>
      <color rgb="FF000000"/>
      <name val="Arial Narrow"/>
      <family val="2"/>
    </font>
    <font>
      <sz val="8"/>
      <color theme="1"/>
      <name val="Arial Narrow"/>
      <family val="2"/>
    </font>
    <font>
      <sz val="10"/>
      <color rgb="FFFF0000"/>
      <name val="Arial Narrow"/>
      <family val="2"/>
    </font>
    <font>
      <b/>
      <i/>
      <sz val="9"/>
      <color theme="1"/>
      <name val="Calibri"/>
      <family val="2"/>
      <scheme val="minor"/>
    </font>
    <font>
      <b/>
      <sz val="11"/>
      <name val="Arial Narrow"/>
      <family val="2"/>
    </font>
    <font>
      <b/>
      <i/>
      <sz val="10"/>
      <name val="Arial Narrow"/>
      <family val="2"/>
    </font>
    <font>
      <i/>
      <sz val="10"/>
      <name val="Arial Narrow"/>
      <family val="2"/>
    </font>
    <font>
      <sz val="11"/>
      <color theme="1"/>
      <name val="Arial Narrow"/>
      <family val="2"/>
    </font>
    <font>
      <b/>
      <i/>
      <sz val="9"/>
      <color theme="1"/>
      <name val="Arial Narrow"/>
      <family val="2"/>
    </font>
    <font>
      <i/>
      <sz val="10"/>
      <color rgb="FFFF0000"/>
      <name val="Arial Narrow"/>
      <family val="2"/>
    </font>
  </fonts>
  <fills count="34">
    <fill>
      <patternFill patternType="none"/>
    </fill>
    <fill>
      <patternFill patternType="gray125"/>
    </fill>
    <fill>
      <patternFill patternType="solid">
        <fgColor rgb="FFFFFF00"/>
        <bgColor indexed="64"/>
      </patternFill>
    </fill>
    <fill>
      <patternFill patternType="solid">
        <fgColor rgb="FFA0A0A4"/>
        <bgColor auto="1"/>
      </patternFill>
    </fill>
    <fill>
      <patternFill patternType="solid">
        <fgColor rgb="FFC0C0C0"/>
        <bgColor auto="1"/>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theme="6"/>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FFFF"/>
        <bgColor indexed="64"/>
      </patternFill>
    </fill>
    <fill>
      <patternFill patternType="solid">
        <fgColor rgb="FFD0D2D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8"/>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theme="9"/>
        <bgColor indexed="64"/>
      </patternFill>
    </fill>
    <fill>
      <patternFill patternType="solid">
        <fgColor rgb="FFC00000"/>
        <bgColor indexed="64"/>
      </patternFill>
    </fill>
    <fill>
      <patternFill patternType="solid">
        <fgColor rgb="FFFF0000"/>
        <bgColor indexed="64"/>
      </patternFill>
    </fill>
    <fill>
      <patternFill patternType="solid">
        <fgColor rgb="FF7030A0"/>
        <bgColor indexed="64"/>
      </patternFill>
    </fill>
    <fill>
      <patternFill patternType="solid">
        <fgColor theme="4"/>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rgb="FF98A0A0"/>
      </bottom>
      <diagonal/>
    </border>
    <border>
      <left/>
      <right style="thin">
        <color rgb="FF98A0A0"/>
      </right>
      <top/>
      <bottom style="thin">
        <color rgb="FF98A0A0"/>
      </bottom>
      <diagonal/>
    </border>
    <border>
      <left/>
      <right/>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theme="5"/>
      </left>
      <right style="medium">
        <color theme="5"/>
      </right>
      <top style="medium">
        <color theme="5"/>
      </top>
      <bottom style="thin">
        <color indexed="64"/>
      </bottom>
      <diagonal/>
    </border>
    <border>
      <left style="medium">
        <color theme="5"/>
      </left>
      <right style="medium">
        <color theme="5"/>
      </right>
      <top style="thin">
        <color indexed="64"/>
      </top>
      <bottom style="medium">
        <color theme="5"/>
      </bottom>
      <diagonal/>
    </border>
    <border>
      <left/>
      <right/>
      <top style="medium">
        <color theme="5"/>
      </top>
      <bottom style="thin">
        <color indexed="64"/>
      </bottom>
      <diagonal/>
    </border>
    <border>
      <left/>
      <right/>
      <top style="thin">
        <color indexed="64"/>
      </top>
      <bottom style="medium">
        <color theme="5"/>
      </bottom>
      <diagonal/>
    </border>
    <border>
      <left style="medium">
        <color indexed="64"/>
      </left>
      <right style="medium">
        <color theme="5"/>
      </right>
      <top style="thin">
        <color indexed="64"/>
      </top>
      <bottom style="thin">
        <color indexed="64"/>
      </bottom>
      <diagonal/>
    </border>
    <border>
      <left style="medium">
        <color rgb="FF00B050"/>
      </left>
      <right style="medium">
        <color rgb="FF00B050"/>
      </right>
      <top style="medium">
        <color rgb="FF00B050"/>
      </top>
      <bottom style="thin">
        <color indexed="64"/>
      </bottom>
      <diagonal/>
    </border>
    <border>
      <left style="medium">
        <color rgb="FF00B050"/>
      </left>
      <right style="medium">
        <color rgb="FF00B050"/>
      </right>
      <top style="thin">
        <color indexed="64"/>
      </top>
      <bottom style="medium">
        <color rgb="FF00B050"/>
      </bottom>
      <diagonal/>
    </border>
    <border>
      <left style="medium">
        <color rgb="FFC00000"/>
      </left>
      <right style="medium">
        <color rgb="FFC00000"/>
      </right>
      <top style="medium">
        <color rgb="FFC00000"/>
      </top>
      <bottom style="thin">
        <color indexed="64"/>
      </bottom>
      <diagonal/>
    </border>
    <border>
      <left style="medium">
        <color rgb="FFC00000"/>
      </left>
      <right style="medium">
        <color rgb="FFC00000"/>
      </right>
      <top style="thin">
        <color indexed="64"/>
      </top>
      <bottom style="medium">
        <color rgb="FFC00000"/>
      </bottom>
      <diagonal/>
    </border>
    <border>
      <left style="medium">
        <color rgb="FF002060"/>
      </left>
      <right style="medium">
        <color rgb="FF002060"/>
      </right>
      <top style="medium">
        <color rgb="FF002060"/>
      </top>
      <bottom style="thin">
        <color indexed="64"/>
      </bottom>
      <diagonal/>
    </border>
    <border>
      <left style="medium">
        <color rgb="FF002060"/>
      </left>
      <right style="medium">
        <color rgb="FF002060"/>
      </right>
      <top style="thin">
        <color indexed="64"/>
      </top>
      <bottom style="medium">
        <color rgb="FF002060"/>
      </bottom>
      <diagonal/>
    </border>
    <border>
      <left style="medium">
        <color rgb="FF7030A0"/>
      </left>
      <right style="medium">
        <color rgb="FF7030A0"/>
      </right>
      <top style="medium">
        <color rgb="FF7030A0"/>
      </top>
      <bottom style="thin">
        <color indexed="64"/>
      </bottom>
      <diagonal/>
    </border>
    <border>
      <left style="medium">
        <color rgb="FF7030A0"/>
      </left>
      <right style="medium">
        <color rgb="FF7030A0"/>
      </right>
      <top style="thin">
        <color indexed="64"/>
      </top>
      <bottom style="medium">
        <color rgb="FF7030A0"/>
      </bottom>
      <diagonal/>
    </border>
    <border>
      <left style="thin">
        <color indexed="64"/>
      </left>
      <right/>
      <top style="thin">
        <color indexed="64"/>
      </top>
      <bottom/>
      <diagonal/>
    </border>
    <border>
      <left style="medium">
        <color theme="4"/>
      </left>
      <right style="medium">
        <color theme="4"/>
      </right>
      <top style="medium">
        <color theme="4"/>
      </top>
      <bottom style="thin">
        <color indexed="64"/>
      </bottom>
      <diagonal/>
    </border>
    <border>
      <left style="medium">
        <color theme="4"/>
      </left>
      <right style="medium">
        <color theme="4"/>
      </right>
      <top style="thin">
        <color indexed="64"/>
      </top>
      <bottom style="medium">
        <color theme="4"/>
      </bottom>
      <diagonal/>
    </border>
    <border>
      <left style="medium">
        <color theme="9"/>
      </left>
      <right style="medium">
        <color theme="9"/>
      </right>
      <top style="medium">
        <color theme="9"/>
      </top>
      <bottom style="thin">
        <color indexed="64"/>
      </bottom>
      <diagonal/>
    </border>
    <border>
      <left style="medium">
        <color theme="9"/>
      </left>
      <right style="medium">
        <color theme="9"/>
      </right>
      <top style="thin">
        <color indexed="64"/>
      </top>
      <bottom style="medium">
        <color theme="9"/>
      </bottom>
      <diagonal/>
    </border>
    <border>
      <left style="medium">
        <color rgb="FFFF0000"/>
      </left>
      <right style="medium">
        <color rgb="FFFF0000"/>
      </right>
      <top style="medium">
        <color rgb="FFFF0000"/>
      </top>
      <bottom style="thin">
        <color indexed="64"/>
      </bottom>
      <diagonal/>
    </border>
    <border>
      <left style="medium">
        <color rgb="FFFF0000"/>
      </left>
      <right style="medium">
        <color rgb="FFFF0000"/>
      </right>
      <top style="thin">
        <color indexed="64"/>
      </top>
      <bottom style="medium">
        <color rgb="FFFF0000"/>
      </bottom>
      <diagonal/>
    </border>
    <border>
      <left style="medium">
        <color rgb="FF00B0F0"/>
      </left>
      <right style="medium">
        <color rgb="FF00B0F0"/>
      </right>
      <top style="medium">
        <color rgb="FF00B0F0"/>
      </top>
      <bottom style="thin">
        <color indexed="64"/>
      </bottom>
      <diagonal/>
    </border>
    <border>
      <left style="medium">
        <color rgb="FF00B0F0"/>
      </left>
      <right style="medium">
        <color rgb="FF00B0F0"/>
      </right>
      <top style="thin">
        <color indexed="64"/>
      </top>
      <bottom style="medium">
        <color rgb="FF00B0F0"/>
      </bottom>
      <diagonal/>
    </border>
  </borders>
  <cellStyleXfs count="4">
    <xf numFmtId="0" fontId="0" fillId="0" borderId="0"/>
    <xf numFmtId="9" fontId="1" fillId="0" borderId="0" applyFont="0" applyFill="0" applyBorder="0" applyAlignment="0" applyProtection="0"/>
    <xf numFmtId="0" fontId="14" fillId="0" borderId="0"/>
    <xf numFmtId="0" fontId="14" fillId="0" borderId="0"/>
  </cellStyleXfs>
  <cellXfs count="513">
    <xf numFmtId="0" fontId="0" fillId="0" borderId="0" xfId="0"/>
    <xf numFmtId="0" fontId="2" fillId="0" borderId="0" xfId="0" applyFont="1" applyAlignment="1">
      <alignment vertical="center"/>
    </xf>
    <xf numFmtId="0" fontId="5" fillId="2" borderId="0" xfId="0" applyFont="1" applyFill="1" applyAlignment="1">
      <alignment vertical="center"/>
    </xf>
    <xf numFmtId="1" fontId="3" fillId="0" borderId="0" xfId="0" applyNumberFormat="1" applyFont="1" applyAlignment="1">
      <alignment vertical="center"/>
    </xf>
    <xf numFmtId="1" fontId="2" fillId="0" borderId="0" xfId="0" applyNumberFormat="1" applyFont="1" applyAlignment="1">
      <alignment vertical="center"/>
    </xf>
    <xf numFmtId="1" fontId="3" fillId="0" borderId="0" xfId="0" applyNumberFormat="1" applyFont="1" applyAlignment="1">
      <alignment horizontal="center" vertical="center"/>
    </xf>
    <xf numFmtId="0" fontId="2" fillId="0" borderId="0" xfId="0" applyFont="1" applyAlignment="1">
      <alignment horizontal="center" vertical="center"/>
    </xf>
    <xf numFmtId="1" fontId="2" fillId="0" borderId="0" xfId="0" applyNumberFormat="1" applyFont="1" applyAlignment="1">
      <alignment horizontal="center" vertical="center"/>
    </xf>
    <xf numFmtId="1" fontId="4" fillId="0" borderId="0" xfId="0" applyNumberFormat="1" applyFont="1" applyAlignment="1">
      <alignment horizontal="center" vertical="center"/>
    </xf>
    <xf numFmtId="1" fontId="4" fillId="0" borderId="1" xfId="0" applyNumberFormat="1" applyFont="1" applyBorder="1" applyAlignment="1">
      <alignment vertical="center"/>
    </xf>
    <xf numFmtId="1" fontId="4" fillId="0" borderId="1" xfId="0" applyNumberFormat="1" applyFont="1" applyBorder="1" applyAlignment="1">
      <alignment horizontal="center" vertical="center"/>
    </xf>
    <xf numFmtId="1" fontId="3" fillId="0" borderId="1" xfId="0" applyNumberFormat="1" applyFont="1" applyBorder="1" applyAlignment="1">
      <alignment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center" vertical="center"/>
    </xf>
    <xf numFmtId="0" fontId="7" fillId="0" borderId="0" xfId="0" applyFont="1" applyAlignment="1">
      <alignment horizontal="center" vertical="center" wrapText="1"/>
    </xf>
    <xf numFmtId="0" fontId="6" fillId="3" borderId="0" xfId="0" applyFont="1" applyFill="1" applyBorder="1" applyAlignment="1">
      <alignment horizontal="center" vertical="center" wrapText="1"/>
    </xf>
    <xf numFmtId="10" fontId="7" fillId="0" borderId="0" xfId="0" applyNumberFormat="1" applyFont="1" applyBorder="1" applyAlignment="1">
      <alignment horizontal="center" vertical="center" wrapText="1"/>
    </xf>
    <xf numFmtId="10" fontId="7" fillId="4" borderId="0" xfId="0" applyNumberFormat="1" applyFont="1" applyFill="1" applyBorder="1" applyAlignment="1">
      <alignment horizontal="center" vertical="center" wrapText="1"/>
    </xf>
    <xf numFmtId="3"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0" fontId="4" fillId="0" borderId="1" xfId="1" applyNumberFormat="1" applyFont="1" applyFill="1" applyBorder="1" applyAlignment="1">
      <alignment horizontal="center" vertical="center" wrapText="1"/>
    </xf>
    <xf numFmtId="0" fontId="10" fillId="5" borderId="1" xfId="0" applyFont="1" applyFill="1" applyBorder="1" applyAlignment="1">
      <alignment horizontal="center" vertical="center"/>
    </xf>
    <xf numFmtId="3" fontId="13" fillId="6" borderId="1" xfId="0" quotePrefix="1" applyNumberFormat="1" applyFont="1" applyFill="1" applyBorder="1" applyAlignment="1">
      <alignment horizontal="center" vertical="center"/>
    </xf>
    <xf numFmtId="165" fontId="14" fillId="0" borderId="1" xfId="0" applyNumberFormat="1" applyFont="1" applyBorder="1" applyAlignment="1">
      <alignment vertical="center"/>
    </xf>
    <xf numFmtId="3" fontId="13" fillId="6" borderId="1" xfId="0" applyNumberFormat="1" applyFont="1" applyFill="1" applyBorder="1" applyAlignment="1">
      <alignment horizontal="center" vertical="center"/>
    </xf>
    <xf numFmtId="3" fontId="15" fillId="6" borderId="1" xfId="0" applyNumberFormat="1" applyFont="1" applyFill="1" applyBorder="1" applyAlignment="1">
      <alignment horizontal="center" vertical="center"/>
    </xf>
    <xf numFmtId="165" fontId="2" fillId="0" borderId="0" xfId="0" applyNumberFormat="1" applyFont="1" applyAlignment="1">
      <alignment vertical="center"/>
    </xf>
    <xf numFmtId="0" fontId="10" fillId="5" borderId="2" xfId="0" applyFont="1" applyFill="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xf>
    <xf numFmtId="0" fontId="5" fillId="0" borderId="1" xfId="0" applyFont="1" applyBorder="1" applyAlignment="1">
      <alignment horizontal="center" vertical="center"/>
    </xf>
    <xf numFmtId="3" fontId="16" fillId="2" borderId="1" xfId="0" applyNumberFormat="1" applyFont="1" applyFill="1" applyBorder="1" applyAlignment="1">
      <alignment horizontal="center" vertical="center"/>
    </xf>
    <xf numFmtId="0" fontId="17" fillId="0" borderId="0" xfId="2" applyFont="1" applyAlignment="1">
      <alignment vertical="center"/>
    </xf>
    <xf numFmtId="1" fontId="18" fillId="0" borderId="0" xfId="2" quotePrefix="1" applyNumberFormat="1" applyFont="1" applyAlignment="1">
      <alignment horizontal="left" vertical="center"/>
    </xf>
    <xf numFmtId="0" fontId="18" fillId="0" borderId="0" xfId="3" applyFont="1" applyAlignment="1">
      <alignment vertical="center"/>
    </xf>
    <xf numFmtId="3" fontId="2" fillId="2" borderId="1" xfId="0" applyNumberFormat="1" applyFont="1" applyFill="1" applyBorder="1" applyAlignment="1">
      <alignment horizontal="center" vertical="center"/>
    </xf>
    <xf numFmtId="3" fontId="4" fillId="7"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1" xfId="0" applyFont="1" applyBorder="1" applyAlignment="1">
      <alignment horizontal="left" vertical="center" wrapText="1"/>
    </xf>
    <xf numFmtId="164" fontId="7" fillId="0" borderId="1" xfId="0" applyNumberFormat="1" applyFont="1" applyBorder="1" applyAlignment="1">
      <alignment horizontal="center" vertical="center" wrapText="1"/>
    </xf>
    <xf numFmtId="0" fontId="6" fillId="4" borderId="1" xfId="0" applyFont="1" applyFill="1" applyBorder="1" applyAlignment="1">
      <alignment horizontal="left" vertical="center" wrapText="1"/>
    </xf>
    <xf numFmtId="164" fontId="7" fillId="4" borderId="1" xfId="0" applyNumberFormat="1" applyFont="1" applyFill="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20" fillId="0" borderId="0" xfId="0" applyFont="1" applyFill="1" applyBorder="1" applyAlignment="1">
      <alignment horizontal="left" vertical="center"/>
    </xf>
    <xf numFmtId="3" fontId="2" fillId="0" borderId="1" xfId="0" applyNumberFormat="1" applyFont="1" applyBorder="1" applyAlignment="1">
      <alignment horizontal="center" vertical="center"/>
    </xf>
    <xf numFmtId="3" fontId="5" fillId="8" borderId="1" xfId="0" applyNumberFormat="1" applyFont="1" applyFill="1" applyBorder="1" applyAlignment="1">
      <alignment horizontal="center" vertical="center"/>
    </xf>
    <xf numFmtId="0" fontId="5" fillId="9" borderId="1" xfId="0" applyFont="1" applyFill="1" applyBorder="1" applyAlignment="1">
      <alignment horizontal="center" vertical="center"/>
    </xf>
    <xf numFmtId="0" fontId="19"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1" fillId="11" borderId="1" xfId="0" applyFont="1" applyFill="1" applyBorder="1" applyAlignment="1">
      <alignment horizontal="center" vertical="center" wrapText="1"/>
    </xf>
    <xf numFmtId="0" fontId="22" fillId="11" borderId="1" xfId="0" applyFont="1" applyFill="1" applyBorder="1" applyAlignment="1">
      <alignment horizontal="center" vertical="center" wrapText="1"/>
    </xf>
    <xf numFmtId="0" fontId="24" fillId="0" borderId="0" xfId="0" applyFont="1" applyAlignment="1">
      <alignment vertical="center" wrapText="1"/>
    </xf>
    <xf numFmtId="0" fontId="26" fillId="14" borderId="0" xfId="0" applyFont="1" applyFill="1" applyAlignment="1">
      <alignment vertical="center"/>
    </xf>
    <xf numFmtId="0" fontId="24" fillId="14" borderId="0" xfId="0" applyFont="1" applyFill="1" applyAlignment="1">
      <alignment vertical="center" wrapText="1"/>
    </xf>
    <xf numFmtId="0" fontId="29" fillId="0" borderId="0" xfId="0" applyFont="1"/>
    <xf numFmtId="0" fontId="31" fillId="0" borderId="0" xfId="0" applyFont="1" applyAlignment="1">
      <alignment vertical="center"/>
    </xf>
    <xf numFmtId="0" fontId="28" fillId="13" borderId="7" xfId="0" applyFont="1" applyFill="1" applyBorder="1" applyAlignment="1">
      <alignment horizontal="center" vertical="center" wrapText="1"/>
    </xf>
    <xf numFmtId="0" fontId="30" fillId="12" borderId="8" xfId="0" applyFont="1" applyFill="1" applyBorder="1" applyAlignment="1">
      <alignment horizontal="center" vertical="center" wrapText="1"/>
    </xf>
    <xf numFmtId="0" fontId="2" fillId="2" borderId="10" xfId="0" applyFont="1" applyFill="1" applyBorder="1" applyAlignment="1">
      <alignment vertical="center"/>
    </xf>
    <xf numFmtId="0" fontId="5" fillId="15" borderId="12" xfId="0" applyFont="1" applyFill="1" applyBorder="1" applyAlignment="1">
      <alignment horizontal="center" vertical="center"/>
    </xf>
    <xf numFmtId="0" fontId="5" fillId="15" borderId="2" xfId="0" applyFont="1" applyFill="1" applyBorder="1" applyAlignment="1">
      <alignment horizontal="center" vertical="center"/>
    </xf>
    <xf numFmtId="0" fontId="4" fillId="0" borderId="1" xfId="0"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5" fillId="15" borderId="13" xfId="0" applyFont="1" applyFill="1" applyBorder="1" applyAlignment="1">
      <alignment horizontal="center" vertical="center"/>
    </xf>
    <xf numFmtId="0" fontId="2" fillId="0" borderId="27" xfId="0" applyFont="1" applyBorder="1" applyAlignment="1">
      <alignment horizontal="center" vertical="center"/>
    </xf>
    <xf numFmtId="0" fontId="5" fillId="2" borderId="1" xfId="0" applyFont="1" applyFill="1" applyBorder="1" applyAlignment="1">
      <alignment horizontal="center" vertical="center"/>
    </xf>
    <xf numFmtId="9" fontId="2" fillId="0" borderId="0" xfId="1" applyFont="1" applyAlignment="1">
      <alignment vertical="center"/>
    </xf>
    <xf numFmtId="0" fontId="5" fillId="11" borderId="2"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27" xfId="0" applyFont="1" applyFill="1" applyBorder="1" applyAlignment="1">
      <alignment horizontal="center" vertical="center"/>
    </xf>
    <xf numFmtId="1" fontId="2" fillId="0" borderId="14" xfId="0" applyNumberFormat="1" applyFont="1" applyBorder="1" applyAlignment="1">
      <alignment horizontal="center" vertical="center"/>
    </xf>
    <xf numFmtId="1" fontId="2" fillId="0" borderId="15" xfId="0" applyNumberFormat="1" applyFont="1" applyBorder="1" applyAlignment="1">
      <alignment horizontal="center" vertical="center"/>
    </xf>
    <xf numFmtId="1" fontId="2" fillId="0" borderId="0" xfId="0" applyNumberFormat="1" applyFont="1" applyBorder="1" applyAlignment="1">
      <alignment horizontal="center" vertical="center"/>
    </xf>
    <xf numFmtId="1" fontId="2" fillId="0" borderId="16" xfId="0" applyNumberFormat="1" applyFont="1" applyBorder="1" applyAlignment="1">
      <alignment horizontal="center" vertical="center"/>
    </xf>
    <xf numFmtId="1" fontId="2" fillId="0" borderId="17" xfId="0" applyNumberFormat="1" applyFont="1" applyBorder="1" applyAlignment="1">
      <alignment horizontal="center" vertical="center"/>
    </xf>
    <xf numFmtId="1" fontId="2" fillId="0" borderId="18" xfId="0" applyNumberFormat="1" applyFont="1" applyBorder="1" applyAlignment="1">
      <alignment horizontal="center" vertical="center"/>
    </xf>
    <xf numFmtId="0" fontId="5" fillId="0" borderId="3" xfId="0" applyFont="1" applyBorder="1" applyAlignment="1">
      <alignment horizontal="center" vertical="center"/>
    </xf>
    <xf numFmtId="0" fontId="2" fillId="0" borderId="14" xfId="0" applyFont="1" applyBorder="1" applyAlignment="1">
      <alignment horizontal="center" vertical="center"/>
    </xf>
    <xf numFmtId="0" fontId="2" fillId="0" borderId="0"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5" fillId="15" borderId="1"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27" xfId="0" applyFont="1" applyFill="1" applyBorder="1" applyAlignment="1">
      <alignment horizontal="center" vertical="center"/>
    </xf>
    <xf numFmtId="2" fontId="2" fillId="0" borderId="30"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6" xfId="0" applyNumberFormat="1" applyFont="1" applyBorder="1" applyAlignment="1">
      <alignment horizontal="center" vertical="center"/>
    </xf>
    <xf numFmtId="2" fontId="2" fillId="0" borderId="34" xfId="0" applyNumberFormat="1" applyFont="1" applyBorder="1" applyAlignment="1">
      <alignment horizontal="center" vertical="center"/>
    </xf>
    <xf numFmtId="2" fontId="2" fillId="0" borderId="35" xfId="0" applyNumberFormat="1" applyFont="1" applyBorder="1" applyAlignment="1">
      <alignment horizontal="center" vertical="center"/>
    </xf>
    <xf numFmtId="2" fontId="2" fillId="0" borderId="36" xfId="0" applyNumberFormat="1" applyFont="1" applyBorder="1" applyAlignment="1">
      <alignment horizontal="center" vertical="center"/>
    </xf>
    <xf numFmtId="0" fontId="5" fillId="11" borderId="12" xfId="0" applyFont="1" applyFill="1" applyBorder="1" applyAlignment="1">
      <alignment horizontal="center" vertical="center"/>
    </xf>
    <xf numFmtId="0" fontId="5" fillId="11" borderId="1" xfId="0" applyFont="1" applyFill="1" applyBorder="1" applyAlignment="1">
      <alignment horizontal="center" vertical="center"/>
    </xf>
    <xf numFmtId="0" fontId="2" fillId="0" borderId="0" xfId="0" applyFont="1" applyAlignment="1">
      <alignment vertical="center" wrapText="1"/>
    </xf>
    <xf numFmtId="0" fontId="5" fillId="2" borderId="1" xfId="0" applyFont="1" applyFill="1" applyBorder="1" applyAlignment="1">
      <alignment vertical="center" wrapText="1"/>
    </xf>
    <xf numFmtId="0" fontId="5" fillId="2" borderId="1" xfId="0" applyFont="1" applyFill="1" applyBorder="1" applyAlignment="1">
      <alignment horizontal="center" vertical="center" wrapText="1"/>
    </xf>
    <xf numFmtId="166" fontId="2" fillId="0" borderId="1" xfId="1" applyNumberFormat="1" applyFont="1" applyBorder="1" applyAlignment="1">
      <alignment horizontal="center" vertical="center" wrapText="1"/>
    </xf>
    <xf numFmtId="10" fontId="5" fillId="2" borderId="1" xfId="0" applyNumberFormat="1" applyFont="1" applyFill="1" applyBorder="1" applyAlignment="1">
      <alignment horizontal="center" vertical="center"/>
    </xf>
    <xf numFmtId="1" fontId="32" fillId="0" borderId="30" xfId="0" applyNumberFormat="1" applyFont="1" applyBorder="1" applyAlignment="1">
      <alignment horizontal="center" vertical="center"/>
    </xf>
    <xf numFmtId="1" fontId="32" fillId="0" borderId="31" xfId="0" applyNumberFormat="1" applyFont="1" applyBorder="1" applyAlignment="1">
      <alignment horizontal="center" vertical="center"/>
    </xf>
    <xf numFmtId="1" fontId="32" fillId="0" borderId="32" xfId="0" applyNumberFormat="1" applyFont="1" applyBorder="1" applyAlignment="1">
      <alignment horizontal="center" vertical="center"/>
    </xf>
    <xf numFmtId="1" fontId="32" fillId="0" borderId="0" xfId="0" applyNumberFormat="1" applyFont="1" applyAlignment="1">
      <alignment horizontal="center" vertical="center"/>
    </xf>
    <xf numFmtId="1" fontId="32" fillId="0" borderId="15" xfId="0" applyNumberFormat="1" applyFont="1" applyBorder="1" applyAlignment="1">
      <alignment horizontal="center" vertical="center"/>
    </xf>
    <xf numFmtId="1" fontId="32" fillId="0" borderId="14" xfId="0" applyNumberFormat="1" applyFont="1" applyBorder="1" applyAlignment="1">
      <alignment horizontal="center" vertical="center"/>
    </xf>
    <xf numFmtId="1" fontId="32" fillId="0" borderId="0" xfId="0" applyNumberFormat="1" applyFont="1" applyBorder="1" applyAlignment="1">
      <alignment horizontal="center" vertical="center"/>
    </xf>
    <xf numFmtId="1" fontId="32" fillId="0" borderId="16" xfId="0" applyNumberFormat="1" applyFont="1" applyBorder="1" applyAlignment="1">
      <alignment horizontal="center" vertical="center"/>
    </xf>
    <xf numFmtId="1" fontId="32" fillId="0" borderId="17" xfId="0" applyNumberFormat="1" applyFont="1" applyBorder="1" applyAlignment="1">
      <alignment horizontal="center" vertical="center"/>
    </xf>
    <xf numFmtId="1" fontId="32" fillId="0" borderId="18" xfId="0" applyNumberFormat="1" applyFont="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5" fillId="18" borderId="1" xfId="0" applyFont="1" applyFill="1" applyBorder="1" applyAlignment="1">
      <alignment horizontal="center" vertical="center"/>
    </xf>
    <xf numFmtId="0" fontId="5" fillId="15"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4" fillId="19" borderId="1" xfId="0" applyFont="1" applyFill="1" applyBorder="1" applyAlignment="1">
      <alignment vertical="center" wrapText="1"/>
    </xf>
    <xf numFmtId="0" fontId="24" fillId="20" borderId="1" xfId="0" applyFont="1" applyFill="1" applyBorder="1" applyAlignment="1">
      <alignment vertical="center" wrapText="1"/>
    </xf>
    <xf numFmtId="0" fontId="5" fillId="0" borderId="1" xfId="0" applyFont="1" applyBorder="1" applyAlignment="1">
      <alignment horizontal="center" vertical="center"/>
    </xf>
    <xf numFmtId="0" fontId="5" fillId="20" borderId="1" xfId="0" applyFont="1" applyFill="1" applyBorder="1" applyAlignment="1">
      <alignment vertical="center"/>
    </xf>
    <xf numFmtId="0" fontId="5" fillId="19" borderId="1" xfId="0" applyFont="1" applyFill="1" applyBorder="1" applyAlignment="1">
      <alignment vertical="center"/>
    </xf>
    <xf numFmtId="0" fontId="5" fillId="19" borderId="1" xfId="0" applyFont="1" applyFill="1" applyBorder="1" applyAlignment="1">
      <alignment horizontal="center" vertical="center"/>
    </xf>
    <xf numFmtId="0" fontId="5" fillId="20" borderId="1" xfId="0" applyFont="1" applyFill="1" applyBorder="1" applyAlignment="1">
      <alignment horizontal="center" vertical="center"/>
    </xf>
    <xf numFmtId="0" fontId="5" fillId="20" borderId="5" xfId="0" applyFont="1" applyFill="1" applyBorder="1" applyAlignment="1">
      <alignment horizontal="center" vertical="center"/>
    </xf>
    <xf numFmtId="10" fontId="2" fillId="0" borderId="0" xfId="0" applyNumberFormat="1" applyFont="1" applyAlignment="1">
      <alignment vertical="center"/>
    </xf>
    <xf numFmtId="0" fontId="5" fillId="21" borderId="1" xfId="0" applyFont="1" applyFill="1" applyBorder="1" applyAlignment="1">
      <alignment horizontal="center" vertical="center"/>
    </xf>
    <xf numFmtId="0" fontId="2" fillId="21" borderId="1" xfId="0" applyFont="1" applyFill="1" applyBorder="1" applyAlignment="1">
      <alignment vertical="center"/>
    </xf>
    <xf numFmtId="0" fontId="25" fillId="21" borderId="11" xfId="0" applyFont="1" applyFill="1" applyBorder="1" applyAlignment="1">
      <alignment vertical="center" wrapText="1"/>
    </xf>
    <xf numFmtId="0" fontId="24" fillId="21" borderId="11" xfId="0" applyFont="1" applyFill="1" applyBorder="1" applyAlignment="1">
      <alignment vertical="center" wrapText="1"/>
    </xf>
    <xf numFmtId="0" fontId="24" fillId="21" borderId="38" xfId="0" applyFont="1" applyFill="1" applyBorder="1" applyAlignment="1">
      <alignment vertical="center"/>
    </xf>
    <xf numFmtId="0" fontId="2" fillId="0" borderId="2" xfId="0" applyFont="1" applyBorder="1" applyAlignment="1">
      <alignment vertical="center"/>
    </xf>
    <xf numFmtId="10" fontId="2" fillId="0" borderId="2" xfId="1" applyNumberFormat="1" applyFont="1" applyBorder="1" applyAlignment="1">
      <alignment horizontal="center" vertical="center"/>
    </xf>
    <xf numFmtId="10" fontId="2" fillId="0" borderId="13" xfId="1" applyNumberFormat="1" applyFont="1" applyBorder="1" applyAlignment="1">
      <alignment horizontal="center" vertical="center"/>
    </xf>
    <xf numFmtId="0" fontId="5" fillId="15" borderId="11" xfId="0" applyFont="1" applyFill="1" applyBorder="1" applyAlignment="1">
      <alignment horizontal="center" vertical="center"/>
    </xf>
    <xf numFmtId="0" fontId="5" fillId="15" borderId="27" xfId="0" applyFont="1" applyFill="1" applyBorder="1" applyAlignment="1">
      <alignment horizontal="center" vertical="center"/>
    </xf>
    <xf numFmtId="0" fontId="5" fillId="0" borderId="1" xfId="0" applyFont="1" applyBorder="1" applyAlignment="1">
      <alignment vertical="center" wrapText="1"/>
    </xf>
    <xf numFmtId="0" fontId="24" fillId="0" borderId="0" xfId="0" applyFont="1" applyAlignment="1">
      <alignment vertical="center"/>
    </xf>
    <xf numFmtId="0" fontId="5" fillId="0" borderId="1" xfId="0" applyFont="1" applyBorder="1" applyAlignment="1">
      <alignment horizontal="center" vertical="center"/>
    </xf>
    <xf numFmtId="0" fontId="25" fillId="5" borderId="1" xfId="0" applyFont="1" applyFill="1" applyBorder="1" applyAlignment="1">
      <alignment horizontal="center" vertical="center"/>
    </xf>
    <xf numFmtId="3" fontId="24" fillId="5" borderId="1" xfId="0" applyNumberFormat="1" applyFont="1" applyFill="1" applyBorder="1" applyAlignment="1">
      <alignment horizontal="center" vertical="center"/>
    </xf>
    <xf numFmtId="3" fontId="24" fillId="20" borderId="1" xfId="0" applyNumberFormat="1" applyFont="1" applyFill="1" applyBorder="1" applyAlignment="1">
      <alignment horizontal="center" vertical="center"/>
    </xf>
    <xf numFmtId="0" fontId="24" fillId="5" borderId="1" xfId="0" applyFont="1" applyFill="1" applyBorder="1" applyAlignment="1">
      <alignment vertical="center" wrapText="1"/>
    </xf>
    <xf numFmtId="10" fontId="25" fillId="5" borderId="1" xfId="1" applyNumberFormat="1" applyFont="1" applyFill="1" applyBorder="1" applyAlignment="1">
      <alignment horizontal="center" vertical="center"/>
    </xf>
    <xf numFmtId="10" fontId="25" fillId="20" borderId="1" xfId="1" applyNumberFormat="1" applyFont="1" applyFill="1" applyBorder="1" applyAlignment="1">
      <alignment horizontal="center" vertical="center"/>
    </xf>
    <xf numFmtId="0" fontId="25" fillId="19" borderId="1" xfId="0" applyFont="1" applyFill="1" applyBorder="1" applyAlignment="1">
      <alignment vertical="center" wrapText="1"/>
    </xf>
    <xf numFmtId="0" fontId="25" fillId="20" borderId="1" xfId="0" applyFont="1" applyFill="1" applyBorder="1" applyAlignment="1">
      <alignment vertical="center" wrapText="1"/>
    </xf>
    <xf numFmtId="0" fontId="5" fillId="19" borderId="6" xfId="0" applyFont="1" applyFill="1" applyBorder="1" applyAlignment="1">
      <alignment horizontal="center" vertical="center"/>
    </xf>
    <xf numFmtId="0" fontId="5" fillId="0" borderId="6" xfId="0" applyFont="1" applyBorder="1" applyAlignment="1">
      <alignment horizontal="center" vertical="center"/>
    </xf>
    <xf numFmtId="0" fontId="5" fillId="20" borderId="6" xfId="0" applyFont="1" applyFill="1" applyBorder="1" applyAlignment="1">
      <alignment horizontal="center" vertical="center"/>
    </xf>
    <xf numFmtId="0" fontId="24" fillId="19" borderId="3" xfId="0" applyFont="1" applyFill="1" applyBorder="1" applyAlignment="1">
      <alignment vertical="center"/>
    </xf>
    <xf numFmtId="0" fontId="24" fillId="20" borderId="3" xfId="0" applyFont="1" applyFill="1" applyBorder="1" applyAlignment="1">
      <alignment vertical="center"/>
    </xf>
    <xf numFmtId="1" fontId="24" fillId="0" borderId="1" xfId="0" applyNumberFormat="1"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xf>
    <xf numFmtId="0" fontId="25" fillId="0" borderId="1" xfId="0" applyFont="1" applyBorder="1" applyAlignment="1">
      <alignment horizontal="center" vertical="center"/>
    </xf>
    <xf numFmtId="0" fontId="2" fillId="19"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5" fillId="0" borderId="1" xfId="0" applyFont="1" applyBorder="1" applyAlignment="1">
      <alignment horizontal="center" vertical="center"/>
    </xf>
    <xf numFmtId="0" fontId="35" fillId="0" borderId="0" xfId="0" applyFont="1" applyFill="1" applyAlignment="1">
      <alignment vertical="center"/>
    </xf>
    <xf numFmtId="0" fontId="36" fillId="0" borderId="1" xfId="0" applyFont="1" applyFill="1" applyBorder="1" applyAlignment="1">
      <alignment vertical="center" wrapText="1"/>
    </xf>
    <xf numFmtId="0" fontId="25" fillId="5" borderId="1" xfId="0" applyFont="1" applyFill="1" applyBorder="1" applyAlignment="1">
      <alignment vertical="center" wrapText="1"/>
    </xf>
    <xf numFmtId="0" fontId="24" fillId="0" borderId="1" xfId="0" applyFont="1" applyBorder="1" applyAlignment="1">
      <alignment horizontal="center" vertical="center"/>
    </xf>
    <xf numFmtId="0" fontId="24" fillId="0" borderId="6" xfId="0" applyFont="1" applyBorder="1" applyAlignment="1">
      <alignment horizontal="center" vertical="center"/>
    </xf>
    <xf numFmtId="0" fontId="2" fillId="0" borderId="3" xfId="0" applyFont="1" applyBorder="1" applyAlignment="1">
      <alignment horizontal="center" vertical="center"/>
    </xf>
    <xf numFmtId="0" fontId="25" fillId="7" borderId="1" xfId="0" applyFont="1" applyFill="1" applyBorder="1" applyAlignment="1">
      <alignment vertical="center" wrapText="1"/>
    </xf>
    <xf numFmtId="0" fontId="33" fillId="7" borderId="1" xfId="0" applyFont="1" applyFill="1" applyBorder="1" applyAlignment="1">
      <alignment horizontal="center" vertical="center"/>
    </xf>
    <xf numFmtId="0" fontId="33" fillId="5" borderId="1" xfId="0" applyFont="1" applyFill="1" applyBorder="1" applyAlignment="1">
      <alignment horizontal="center" vertical="center"/>
    </xf>
    <xf numFmtId="0" fontId="25" fillId="7" borderId="1" xfId="0" applyFont="1" applyFill="1" applyBorder="1" applyAlignment="1">
      <alignment horizontal="center" vertical="center"/>
    </xf>
    <xf numFmtId="10" fontId="5" fillId="7" borderId="1" xfId="0" applyNumberFormat="1" applyFont="1" applyFill="1" applyBorder="1" applyAlignment="1">
      <alignment horizontal="center" vertical="center"/>
    </xf>
    <xf numFmtId="10" fontId="5" fillId="5" borderId="1" xfId="0" applyNumberFormat="1" applyFont="1" applyFill="1" applyBorder="1" applyAlignment="1">
      <alignment horizontal="center" vertical="center"/>
    </xf>
    <xf numFmtId="0" fontId="2" fillId="11" borderId="0" xfId="0" applyFont="1" applyFill="1" applyAlignment="1">
      <alignment vertical="center"/>
    </xf>
    <xf numFmtId="0" fontId="23" fillId="11" borderId="0" xfId="0" applyFont="1" applyFill="1" applyAlignment="1">
      <alignment vertical="center"/>
    </xf>
    <xf numFmtId="0" fontId="2" fillId="0" borderId="1" xfId="0" applyFont="1" applyBorder="1" applyAlignment="1">
      <alignment horizontal="center" vertical="center"/>
    </xf>
    <xf numFmtId="0" fontId="5" fillId="15" borderId="1" xfId="0" applyFont="1" applyFill="1" applyBorder="1" applyAlignment="1">
      <alignment horizontal="center" vertical="center"/>
    </xf>
    <xf numFmtId="0" fontId="5" fillId="2" borderId="1" xfId="0" applyFont="1" applyFill="1" applyBorder="1" applyAlignment="1">
      <alignment horizontal="center" vertical="center"/>
    </xf>
    <xf numFmtId="1" fontId="5" fillId="0" borderId="1" xfId="0" applyNumberFormat="1" applyFont="1" applyBorder="1" applyAlignment="1">
      <alignment horizontal="center" vertical="center"/>
    </xf>
    <xf numFmtId="1" fontId="5" fillId="0" borderId="5" xfId="0" applyNumberFormat="1" applyFont="1" applyBorder="1" applyAlignment="1">
      <alignment horizontal="center" vertical="center"/>
    </xf>
    <xf numFmtId="1" fontId="2" fillId="0" borderId="5" xfId="0" applyNumberFormat="1" applyFont="1" applyBorder="1" applyAlignment="1">
      <alignment horizontal="center" vertical="center"/>
    </xf>
    <xf numFmtId="0" fontId="2" fillId="0" borderId="2" xfId="0" applyFont="1" applyBorder="1" applyAlignment="1">
      <alignment horizontal="center" vertical="center"/>
    </xf>
    <xf numFmtId="1" fontId="5" fillId="0" borderId="44" xfId="0" applyNumberFormat="1" applyFont="1" applyFill="1" applyBorder="1" applyAlignment="1">
      <alignment horizontal="center" vertical="center"/>
    </xf>
    <xf numFmtId="1" fontId="2" fillId="0" borderId="45" xfId="0" applyNumberFormat="1" applyFont="1" applyFill="1" applyBorder="1" applyAlignment="1">
      <alignment horizontal="center" vertical="center"/>
    </xf>
    <xf numFmtId="0" fontId="24" fillId="0" borderId="3" xfId="0" applyFont="1" applyBorder="1" applyAlignment="1">
      <alignment horizontal="center" vertical="center"/>
    </xf>
    <xf numFmtId="1" fontId="2" fillId="0" borderId="26" xfId="0" applyNumberFormat="1" applyFont="1" applyBorder="1" applyAlignment="1">
      <alignment horizontal="center" vertical="center"/>
    </xf>
    <xf numFmtId="0" fontId="2" fillId="0" borderId="26" xfId="0" applyFont="1" applyBorder="1" applyAlignment="1">
      <alignment horizontal="center" vertical="center"/>
    </xf>
    <xf numFmtId="1" fontId="5" fillId="0" borderId="6" xfId="0" applyNumberFormat="1" applyFont="1" applyBorder="1" applyAlignment="1">
      <alignment horizontal="center" vertical="center"/>
    </xf>
    <xf numFmtId="1" fontId="2" fillId="0" borderId="44" xfId="0" applyNumberFormat="1" applyFont="1" applyFill="1" applyBorder="1" applyAlignment="1">
      <alignment horizontal="center" vertical="center"/>
    </xf>
    <xf numFmtId="1" fontId="2" fillId="0" borderId="46" xfId="0" applyNumberFormat="1" applyFont="1" applyBorder="1" applyAlignment="1">
      <alignment horizontal="center" vertical="center"/>
    </xf>
    <xf numFmtId="1" fontId="2" fillId="0" borderId="47" xfId="0" applyNumberFormat="1" applyFont="1" applyBorder="1" applyAlignment="1">
      <alignment horizontal="center" vertical="center"/>
    </xf>
    <xf numFmtId="1" fontId="2" fillId="0" borderId="48" xfId="0" applyNumberFormat="1" applyFont="1" applyBorder="1" applyAlignment="1">
      <alignment horizontal="center" vertical="center"/>
    </xf>
    <xf numFmtId="1" fontId="2" fillId="0" borderId="22" xfId="0" applyNumberFormat="1" applyFont="1" applyFill="1" applyBorder="1" applyAlignment="1">
      <alignment horizontal="center" vertical="center"/>
    </xf>
    <xf numFmtId="1" fontId="5" fillId="0" borderId="47" xfId="0" applyNumberFormat="1" applyFont="1" applyBorder="1" applyAlignment="1">
      <alignment horizontal="center" vertical="center"/>
    </xf>
    <xf numFmtId="1" fontId="2" fillId="0" borderId="9" xfId="0" applyNumberFormat="1" applyFont="1" applyFill="1" applyBorder="1" applyAlignment="1">
      <alignment horizontal="center" vertical="center"/>
    </xf>
    <xf numFmtId="1" fontId="2" fillId="0" borderId="49" xfId="0" applyNumberFormat="1" applyFont="1" applyFill="1" applyBorder="1" applyAlignment="1">
      <alignment horizontal="center" vertical="center"/>
    </xf>
    <xf numFmtId="1" fontId="2" fillId="0" borderId="50" xfId="0" applyNumberFormat="1" applyFont="1" applyFill="1" applyBorder="1" applyAlignment="1">
      <alignment horizontal="center" vertical="center"/>
    </xf>
    <xf numFmtId="1" fontId="5" fillId="0" borderId="51" xfId="0" applyNumberFormat="1" applyFont="1" applyFill="1" applyBorder="1" applyAlignment="1">
      <alignment horizontal="center" vertical="center"/>
    </xf>
    <xf numFmtId="1" fontId="5" fillId="0" borderId="4" xfId="0" applyNumberFormat="1" applyFont="1" applyBorder="1" applyAlignment="1">
      <alignment horizontal="center" vertical="center"/>
    </xf>
    <xf numFmtId="1" fontId="2" fillId="0" borderId="22" xfId="0" applyNumberFormat="1" applyFont="1" applyBorder="1" applyAlignment="1">
      <alignment horizontal="center" vertical="center"/>
    </xf>
    <xf numFmtId="1" fontId="2" fillId="0" borderId="42" xfId="0" applyNumberFormat="1" applyFont="1" applyBorder="1" applyAlignment="1">
      <alignment horizontal="center" vertical="center"/>
    </xf>
    <xf numFmtId="1" fontId="2" fillId="0" borderId="9" xfId="0" applyNumberFormat="1" applyFont="1" applyBorder="1" applyAlignment="1">
      <alignment horizontal="center" vertical="center"/>
    </xf>
    <xf numFmtId="1" fontId="2" fillId="0" borderId="4" xfId="0" applyNumberFormat="1" applyFont="1" applyBorder="1" applyAlignment="1">
      <alignment horizontal="center" vertical="center"/>
    </xf>
    <xf numFmtId="1" fontId="5" fillId="0" borderId="52" xfId="0" applyNumberFormat="1" applyFont="1" applyBorder="1" applyAlignment="1">
      <alignment horizontal="center" vertical="center"/>
    </xf>
    <xf numFmtId="1" fontId="2" fillId="0" borderId="53" xfId="0" applyNumberFormat="1" applyFont="1" applyBorder="1" applyAlignment="1">
      <alignment horizontal="center" vertical="center"/>
    </xf>
    <xf numFmtId="1" fontId="2" fillId="0" borderId="52" xfId="0" applyNumberFormat="1" applyFont="1" applyBorder="1" applyAlignment="1">
      <alignment horizontal="center" vertical="center"/>
    </xf>
    <xf numFmtId="1" fontId="5" fillId="0" borderId="54" xfId="0" applyNumberFormat="1" applyFont="1" applyBorder="1" applyAlignment="1">
      <alignment horizontal="center" vertical="center"/>
    </xf>
    <xf numFmtId="1" fontId="2" fillId="0" borderId="55" xfId="0" applyNumberFormat="1" applyFont="1" applyBorder="1" applyAlignment="1">
      <alignment horizontal="center" vertical="center"/>
    </xf>
    <xf numFmtId="1" fontId="2" fillId="0" borderId="54" xfId="0" applyNumberFormat="1" applyFont="1" applyBorder="1" applyAlignment="1">
      <alignment horizontal="center" vertical="center"/>
    </xf>
    <xf numFmtId="1" fontId="5" fillId="0" borderId="56" xfId="0" applyNumberFormat="1" applyFont="1" applyBorder="1" applyAlignment="1">
      <alignment horizontal="center" vertical="center"/>
    </xf>
    <xf numFmtId="1" fontId="2" fillId="0" borderId="57" xfId="0" applyNumberFormat="1" applyFont="1" applyBorder="1" applyAlignment="1">
      <alignment horizontal="center" vertical="center"/>
    </xf>
    <xf numFmtId="1" fontId="2" fillId="0" borderId="56" xfId="0" applyNumberFormat="1" applyFont="1" applyBorder="1" applyAlignment="1">
      <alignment horizontal="center" vertical="center"/>
    </xf>
    <xf numFmtId="1" fontId="5" fillId="0" borderId="58" xfId="0" applyNumberFormat="1" applyFont="1" applyBorder="1" applyAlignment="1">
      <alignment horizontal="center" vertical="center"/>
    </xf>
    <xf numFmtId="1" fontId="2" fillId="0" borderId="59" xfId="0" applyNumberFormat="1" applyFont="1" applyBorder="1" applyAlignment="1">
      <alignment horizontal="center" vertical="center"/>
    </xf>
    <xf numFmtId="1" fontId="2" fillId="0" borderId="58" xfId="0" applyNumberFormat="1" applyFont="1" applyBorder="1" applyAlignment="1">
      <alignment horizontal="center" vertical="center"/>
    </xf>
    <xf numFmtId="1" fontId="2" fillId="0" borderId="3" xfId="0" applyNumberFormat="1" applyFont="1" applyBorder="1" applyAlignment="1">
      <alignment horizontal="center" vertical="center"/>
    </xf>
    <xf numFmtId="10" fontId="2" fillId="0" borderId="1" xfId="1" applyNumberFormat="1" applyFont="1" applyBorder="1" applyAlignment="1">
      <alignment horizontal="center" vertical="center"/>
    </xf>
    <xf numFmtId="0" fontId="2" fillId="0" borderId="1" xfId="0" applyFont="1" applyBorder="1" applyAlignment="1">
      <alignment horizontal="center" vertical="center"/>
    </xf>
    <xf numFmtId="0" fontId="25" fillId="0" borderId="1" xfId="0" applyFont="1" applyBorder="1" applyAlignment="1">
      <alignment horizontal="center" vertical="center"/>
    </xf>
    <xf numFmtId="0" fontId="2" fillId="0" borderId="0" xfId="0" applyFont="1" applyBorder="1" applyAlignment="1">
      <alignment vertical="center"/>
    </xf>
    <xf numFmtId="0" fontId="5" fillId="0" borderId="0" xfId="0" applyFont="1" applyBorder="1" applyAlignment="1">
      <alignment vertical="center"/>
    </xf>
    <xf numFmtId="2" fontId="2" fillId="0" borderId="32" xfId="0" applyNumberFormat="1" applyFont="1" applyBorder="1" applyAlignment="1">
      <alignment horizontal="center" vertical="center"/>
    </xf>
    <xf numFmtId="2" fontId="2" fillId="0" borderId="15" xfId="0" applyNumberFormat="1" applyFont="1" applyBorder="1" applyAlignment="1">
      <alignment horizontal="center" vertical="center"/>
    </xf>
    <xf numFmtId="2" fontId="2" fillId="0" borderId="18" xfId="0" applyNumberFormat="1" applyFont="1" applyBorder="1" applyAlignment="1">
      <alignment horizontal="center" vertical="center"/>
    </xf>
    <xf numFmtId="2" fontId="2" fillId="0" borderId="1" xfId="1" applyNumberFormat="1" applyFont="1" applyBorder="1" applyAlignment="1">
      <alignment horizontal="center" vertical="center"/>
    </xf>
    <xf numFmtId="9" fontId="2" fillId="0" borderId="1" xfId="1" applyFont="1" applyBorder="1" applyAlignment="1">
      <alignment horizontal="center" vertical="center"/>
    </xf>
    <xf numFmtId="2" fontId="2" fillId="0" borderId="1" xfId="0" applyNumberFormat="1" applyFont="1" applyBorder="1" applyAlignment="1">
      <alignment horizontal="center" vertical="center"/>
    </xf>
    <xf numFmtId="10" fontId="2" fillId="0" borderId="1" xfId="1" applyNumberFormat="1"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4" fillId="15" borderId="1" xfId="0" applyFont="1" applyFill="1" applyBorder="1" applyAlignment="1">
      <alignment vertical="center" wrapText="1"/>
    </xf>
    <xf numFmtId="0" fontId="24" fillId="17" borderId="1" xfId="0" applyFont="1" applyFill="1" applyBorder="1" applyAlignment="1">
      <alignment vertical="center" wrapText="1"/>
    </xf>
    <xf numFmtId="10" fontId="5" fillId="15" borderId="1" xfId="1" applyNumberFormat="1" applyFont="1" applyFill="1" applyBorder="1" applyAlignment="1">
      <alignment horizontal="center" vertical="center"/>
    </xf>
    <xf numFmtId="10" fontId="5" fillId="17" borderId="1" xfId="1" applyNumberFormat="1" applyFont="1" applyFill="1" applyBorder="1" applyAlignment="1">
      <alignment horizontal="center" vertical="center"/>
    </xf>
    <xf numFmtId="10" fontId="2" fillId="0" borderId="5" xfId="1" applyNumberFormat="1" applyFont="1" applyBorder="1" applyAlignment="1">
      <alignment horizontal="center" vertical="center"/>
    </xf>
    <xf numFmtId="10" fontId="2" fillId="0" borderId="3" xfId="1" applyNumberFormat="1" applyFont="1" applyBorder="1" applyAlignment="1">
      <alignment horizontal="center" vertical="center"/>
    </xf>
    <xf numFmtId="0" fontId="2" fillId="0" borderId="4" xfId="0" applyFont="1" applyBorder="1" applyAlignment="1">
      <alignment vertical="center"/>
    </xf>
    <xf numFmtId="0" fontId="2" fillId="0" borderId="5" xfId="0" applyFont="1" applyBorder="1" applyAlignment="1">
      <alignment vertical="center"/>
    </xf>
    <xf numFmtId="0" fontId="37" fillId="12" borderId="0" xfId="0" applyFont="1" applyFill="1"/>
    <xf numFmtId="0" fontId="38" fillId="0" borderId="1" xfId="0" applyFont="1" applyBorder="1" applyAlignment="1">
      <alignment vertical="center" wrapText="1"/>
    </xf>
    <xf numFmtId="0" fontId="2" fillId="23" borderId="1" xfId="0" applyFont="1" applyFill="1" applyBorder="1" applyAlignment="1">
      <alignment horizontal="center" vertical="center"/>
    </xf>
    <xf numFmtId="10" fontId="2" fillId="0" borderId="1" xfId="1" applyNumberFormat="1" applyFont="1" applyBorder="1" applyAlignment="1">
      <alignment horizontal="center" vertical="center"/>
    </xf>
    <xf numFmtId="0" fontId="25" fillId="0" borderId="1" xfId="0"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5" fillId="7" borderId="1" xfId="0" applyFont="1" applyFill="1" applyBorder="1" applyAlignment="1">
      <alignment horizontal="center" vertical="center"/>
    </xf>
    <xf numFmtId="0" fontId="25" fillId="5" borderId="1" xfId="0" applyFont="1" applyFill="1" applyBorder="1" applyAlignment="1">
      <alignment horizontal="center" vertical="center"/>
    </xf>
    <xf numFmtId="0" fontId="25" fillId="0" borderId="0" xfId="0" applyFont="1" applyAlignment="1">
      <alignment vertical="center"/>
    </xf>
    <xf numFmtId="10" fontId="2" fillId="0" borderId="1" xfId="0" applyNumberFormat="1" applyFont="1" applyBorder="1" applyAlignment="1">
      <alignment horizontal="center" vertical="center"/>
    </xf>
    <xf numFmtId="3" fontId="5" fillId="10" borderId="1" xfId="0" applyNumberFormat="1" applyFont="1" applyFill="1" applyBorder="1" applyAlignment="1">
      <alignment horizontal="center" vertical="center"/>
    </xf>
    <xf numFmtId="2" fontId="2" fillId="0" borderId="0" xfId="0" applyNumberFormat="1" applyFont="1" applyAlignment="1">
      <alignment horizontal="center" vertical="center"/>
    </xf>
    <xf numFmtId="2" fontId="32" fillId="2" borderId="1" xfId="0" applyNumberFormat="1" applyFont="1" applyFill="1" applyBorder="1" applyAlignment="1">
      <alignment horizontal="center" vertical="center"/>
    </xf>
    <xf numFmtId="10" fontId="2" fillId="0" borderId="0" xfId="1" applyNumberFormat="1" applyFont="1" applyAlignment="1">
      <alignment horizontal="center" vertical="center"/>
    </xf>
    <xf numFmtId="167" fontId="2" fillId="0" borderId="0" xfId="0" applyNumberFormat="1" applyFont="1" applyAlignment="1">
      <alignment vertical="center"/>
    </xf>
    <xf numFmtId="2" fontId="2" fillId="0" borderId="0" xfId="0" applyNumberFormat="1" applyFont="1" applyAlignment="1">
      <alignment vertical="center"/>
    </xf>
    <xf numFmtId="10" fontId="2" fillId="0" borderId="0" xfId="0" applyNumberFormat="1" applyFont="1" applyAlignment="1">
      <alignment horizontal="center" vertical="center"/>
    </xf>
    <xf numFmtId="9" fontId="2" fillId="0" borderId="0" xfId="1" applyNumberFormat="1" applyFont="1" applyAlignment="1">
      <alignment vertical="center"/>
    </xf>
    <xf numFmtId="166" fontId="2" fillId="0" borderId="0" xfId="0" applyNumberFormat="1" applyFont="1" applyAlignment="1">
      <alignment vertical="center"/>
    </xf>
    <xf numFmtId="1" fontId="24" fillId="0" borderId="0" xfId="0" applyNumberFormat="1" applyFont="1" applyAlignment="1">
      <alignment vertical="center"/>
    </xf>
    <xf numFmtId="0" fontId="2" fillId="24" borderId="1" xfId="0" applyFont="1" applyFill="1" applyBorder="1" applyAlignment="1">
      <alignment horizontal="center" vertical="center"/>
    </xf>
    <xf numFmtId="1" fontId="2" fillId="24" borderId="1" xfId="0" applyNumberFormat="1" applyFont="1" applyFill="1" applyBorder="1" applyAlignment="1">
      <alignment horizontal="center" vertical="center"/>
    </xf>
    <xf numFmtId="1" fontId="2" fillId="24" borderId="1" xfId="0" applyNumberFormat="1" applyFont="1" applyFill="1" applyBorder="1" applyAlignment="1">
      <alignment vertical="center"/>
    </xf>
    <xf numFmtId="0" fontId="2" fillId="25" borderId="1" xfId="0" applyFont="1" applyFill="1" applyBorder="1" applyAlignment="1">
      <alignment vertical="center"/>
    </xf>
    <xf numFmtId="0" fontId="2" fillId="24" borderId="1" xfId="0" applyFont="1" applyFill="1" applyBorder="1" applyAlignment="1">
      <alignment vertical="center"/>
    </xf>
    <xf numFmtId="2" fontId="24" fillId="0" borderId="0" xfId="0" applyNumberFormat="1" applyFont="1" applyAlignment="1">
      <alignment vertical="center"/>
    </xf>
    <xf numFmtId="0" fontId="2" fillId="25" borderId="3" xfId="0" applyFont="1" applyFill="1" applyBorder="1" applyAlignment="1">
      <alignment vertical="center"/>
    </xf>
    <xf numFmtId="0" fontId="2" fillId="25" borderId="5" xfId="0" applyFont="1" applyFill="1" applyBorder="1" applyAlignment="1">
      <alignment vertical="center"/>
    </xf>
    <xf numFmtId="1" fontId="2" fillId="25" borderId="1" xfId="0" applyNumberFormat="1" applyFont="1" applyFill="1" applyBorder="1" applyAlignment="1">
      <alignment vertical="center"/>
    </xf>
    <xf numFmtId="1" fontId="2" fillId="25" borderId="1" xfId="0" applyNumberFormat="1" applyFont="1" applyFill="1" applyBorder="1" applyAlignment="1">
      <alignment horizontal="center" vertical="center"/>
    </xf>
    <xf numFmtId="0" fontId="24" fillId="24" borderId="0" xfId="0" applyFont="1" applyFill="1" applyAlignment="1">
      <alignment vertical="center"/>
    </xf>
    <xf numFmtId="0" fontId="24" fillId="24" borderId="0" xfId="0" applyFont="1" applyFill="1" applyAlignment="1">
      <alignment vertical="center" wrapText="1"/>
    </xf>
    <xf numFmtId="1" fontId="24" fillId="24" borderId="0" xfId="0" applyNumberFormat="1" applyFont="1" applyFill="1" applyAlignment="1">
      <alignment vertical="center"/>
    </xf>
    <xf numFmtId="3" fontId="25" fillId="0" borderId="1" xfId="0" applyNumberFormat="1" applyFont="1" applyBorder="1" applyAlignment="1">
      <alignment horizontal="center" vertical="center" wrapText="1"/>
    </xf>
    <xf numFmtId="1" fontId="25" fillId="0" borderId="1" xfId="0" applyNumberFormat="1" applyFont="1" applyBorder="1" applyAlignment="1">
      <alignment horizontal="center" vertical="center" wrapText="1"/>
    </xf>
    <xf numFmtId="3" fontId="24" fillId="0" borderId="1" xfId="0" applyNumberFormat="1" applyFont="1" applyBorder="1" applyAlignment="1">
      <alignment horizontal="center" vertical="center"/>
    </xf>
    <xf numFmtId="3" fontId="39" fillId="0" borderId="1" xfId="0" applyNumberFormat="1" applyFont="1" applyBorder="1" applyAlignment="1">
      <alignment horizontal="center" vertical="center"/>
    </xf>
    <xf numFmtId="1" fontId="39" fillId="0" borderId="1" xfId="0" applyNumberFormat="1" applyFont="1" applyBorder="1" applyAlignment="1">
      <alignment horizontal="center" vertical="center"/>
    </xf>
    <xf numFmtId="0" fontId="25" fillId="0" borderId="1" xfId="0" applyFont="1" applyBorder="1" applyAlignment="1">
      <alignment vertical="center"/>
    </xf>
    <xf numFmtId="3" fontId="25" fillId="0" borderId="1" xfId="0" applyNumberFormat="1" applyFont="1" applyBorder="1" applyAlignment="1">
      <alignment horizontal="center" vertical="center"/>
    </xf>
    <xf numFmtId="168" fontId="24" fillId="0" borderId="0" xfId="0" applyNumberFormat="1" applyFont="1" applyAlignment="1">
      <alignment vertical="center"/>
    </xf>
    <xf numFmtId="0" fontId="25" fillId="16" borderId="1" xfId="0" applyFont="1" applyFill="1" applyBorder="1" applyAlignment="1">
      <alignment vertical="center"/>
    </xf>
    <xf numFmtId="1" fontId="25" fillId="16" borderId="1" xfId="0" applyNumberFormat="1" applyFont="1" applyFill="1" applyBorder="1" applyAlignment="1">
      <alignment horizontal="center" vertical="center"/>
    </xf>
    <xf numFmtId="3" fontId="25" fillId="0" borderId="0" xfId="0" applyNumberFormat="1" applyFont="1" applyAlignment="1">
      <alignment horizontal="center" vertical="center"/>
    </xf>
    <xf numFmtId="1" fontId="24" fillId="0" borderId="0" xfId="0" applyNumberFormat="1" applyFont="1" applyAlignment="1">
      <alignment horizontal="center" vertical="center"/>
    </xf>
    <xf numFmtId="1" fontId="25" fillId="0" borderId="0" xfId="0" applyNumberFormat="1" applyFont="1" applyAlignment="1">
      <alignment horizontal="center" vertical="center"/>
    </xf>
    <xf numFmtId="0" fontId="24" fillId="0" borderId="14" xfId="0" applyFont="1" applyBorder="1" applyAlignment="1">
      <alignment vertical="center"/>
    </xf>
    <xf numFmtId="1" fontId="24" fillId="0" borderId="15" xfId="0" applyNumberFormat="1" applyFont="1" applyBorder="1" applyAlignment="1">
      <alignment vertical="center"/>
    </xf>
    <xf numFmtId="0" fontId="2" fillId="0" borderId="0" xfId="0" applyFont="1"/>
    <xf numFmtId="0" fontId="3" fillId="5" borderId="1" xfId="0" applyFont="1" applyFill="1" applyBorder="1" applyAlignment="1">
      <alignment horizontal="center" vertical="center"/>
    </xf>
    <xf numFmtId="0" fontId="5" fillId="5" borderId="1" xfId="0" applyFont="1" applyFill="1" applyBorder="1" applyAlignment="1">
      <alignment horizontal="center" vertical="center"/>
    </xf>
    <xf numFmtId="0" fontId="25" fillId="20" borderId="1" xfId="0" applyFont="1" applyFill="1" applyBorder="1" applyAlignment="1">
      <alignment horizontal="center" vertical="center"/>
    </xf>
    <xf numFmtId="1" fontId="25" fillId="5" borderId="1" xfId="0" applyNumberFormat="1" applyFont="1" applyFill="1" applyBorder="1" applyAlignment="1">
      <alignment horizontal="center" vertical="center" wrapText="1"/>
    </xf>
    <xf numFmtId="0" fontId="5" fillId="7" borderId="1" xfId="0" applyFont="1" applyFill="1" applyBorder="1" applyAlignment="1">
      <alignment horizontal="center" vertical="center"/>
    </xf>
    <xf numFmtId="0" fontId="5" fillId="7" borderId="12"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13" xfId="0" applyFont="1" applyFill="1" applyBorder="1" applyAlignment="1">
      <alignment horizontal="center" vertical="center"/>
    </xf>
    <xf numFmtId="0" fontId="3" fillId="7" borderId="1" xfId="0" applyFont="1" applyFill="1" applyBorder="1" applyAlignment="1">
      <alignment horizontal="center" vertical="center"/>
    </xf>
    <xf numFmtId="1" fontId="25" fillId="7" borderId="1" xfId="0" applyNumberFormat="1" applyFont="1" applyFill="1" applyBorder="1" applyAlignment="1">
      <alignment horizontal="center" vertical="center" wrapText="1"/>
    </xf>
    <xf numFmtId="0" fontId="2" fillId="27" borderId="1" xfId="0" applyFont="1" applyFill="1" applyBorder="1" applyAlignment="1">
      <alignment vertical="center" wrapText="1"/>
    </xf>
    <xf numFmtId="1" fontId="5" fillId="0" borderId="61" xfId="0" applyNumberFormat="1" applyFont="1" applyBorder="1" applyAlignment="1">
      <alignment horizontal="center" vertical="center"/>
    </xf>
    <xf numFmtId="1" fontId="2" fillId="0" borderId="62" xfId="0" applyNumberFormat="1" applyFont="1" applyBorder="1" applyAlignment="1">
      <alignment horizontal="center" vertical="center"/>
    </xf>
    <xf numFmtId="1" fontId="2" fillId="0" borderId="61" xfId="0" applyNumberFormat="1" applyFont="1" applyBorder="1" applyAlignment="1">
      <alignment horizontal="center" vertical="center"/>
    </xf>
    <xf numFmtId="1" fontId="5" fillId="0" borderId="63" xfId="0" applyNumberFormat="1" applyFont="1" applyBorder="1" applyAlignment="1">
      <alignment horizontal="center" vertical="center"/>
    </xf>
    <xf numFmtId="1" fontId="2" fillId="0" borderId="64" xfId="0" applyNumberFormat="1" applyFont="1" applyBorder="1" applyAlignment="1">
      <alignment horizontal="center" vertical="center"/>
    </xf>
    <xf numFmtId="1" fontId="2" fillId="0" borderId="63" xfId="0" applyNumberFormat="1" applyFont="1" applyBorder="1" applyAlignment="1">
      <alignment horizontal="center" vertical="center"/>
    </xf>
    <xf numFmtId="1" fontId="5" fillId="0" borderId="65" xfId="0" applyNumberFormat="1" applyFont="1" applyBorder="1" applyAlignment="1">
      <alignment horizontal="center" vertical="center"/>
    </xf>
    <xf numFmtId="1" fontId="2" fillId="0" borderId="66" xfId="0" applyNumberFormat="1" applyFont="1" applyBorder="1" applyAlignment="1">
      <alignment horizontal="center" vertical="center"/>
    </xf>
    <xf numFmtId="1" fontId="2" fillId="0" borderId="65" xfId="0" applyNumberFormat="1" applyFont="1" applyBorder="1" applyAlignment="1">
      <alignment horizontal="center" vertical="center"/>
    </xf>
    <xf numFmtId="1" fontId="5" fillId="0" borderId="67" xfId="0" applyNumberFormat="1" applyFont="1" applyBorder="1" applyAlignment="1">
      <alignment horizontal="center" vertical="center"/>
    </xf>
    <xf numFmtId="1" fontId="2" fillId="0" borderId="68" xfId="0" applyNumberFormat="1" applyFont="1" applyBorder="1" applyAlignment="1">
      <alignment horizontal="center" vertical="center"/>
    </xf>
    <xf numFmtId="1" fontId="2" fillId="0" borderId="67" xfId="0" applyNumberFormat="1" applyFont="1" applyBorder="1" applyAlignment="1">
      <alignment horizontal="center" vertical="center"/>
    </xf>
    <xf numFmtId="1" fontId="2" fillId="26" borderId="1" xfId="0" applyNumberFormat="1" applyFont="1" applyFill="1" applyBorder="1" applyAlignment="1">
      <alignment horizontal="center" vertical="center"/>
    </xf>
    <xf numFmtId="168" fontId="24" fillId="0" borderId="1" xfId="0" applyNumberFormat="1" applyFont="1" applyBorder="1" applyAlignment="1">
      <alignment horizontal="center" vertical="center"/>
    </xf>
    <xf numFmtId="1" fontId="25" fillId="0" borderId="5" xfId="0" applyNumberFormat="1" applyFont="1" applyBorder="1" applyAlignment="1">
      <alignment horizontal="center" vertical="center" wrapText="1"/>
    </xf>
    <xf numFmtId="1" fontId="24" fillId="0" borderId="5" xfId="0" applyNumberFormat="1" applyFont="1" applyBorder="1" applyAlignment="1">
      <alignment horizontal="center" vertical="center"/>
    </xf>
    <xf numFmtId="0" fontId="24" fillId="27" borderId="1" xfId="0" applyFont="1" applyFill="1" applyBorder="1" applyAlignment="1">
      <alignment vertical="center" wrapText="1"/>
    </xf>
    <xf numFmtId="0" fontId="36" fillId="0" borderId="1" xfId="0" applyFont="1" applyBorder="1" applyAlignment="1">
      <alignment horizontal="center" vertical="center"/>
    </xf>
    <xf numFmtId="0" fontId="24" fillId="0" borderId="0" xfId="0" applyFont="1" applyFill="1" applyBorder="1" applyAlignment="1">
      <alignment vertical="center" wrapText="1"/>
    </xf>
    <xf numFmtId="0" fontId="24" fillId="0" borderId="0" xfId="0" applyFont="1" applyFill="1" applyBorder="1" applyAlignment="1">
      <alignment horizontal="center" vertical="center"/>
    </xf>
    <xf numFmtId="1" fontId="24" fillId="0" borderId="0" xfId="0" applyNumberFormat="1" applyFont="1" applyFill="1" applyBorder="1" applyAlignment="1">
      <alignment horizontal="center" vertical="center"/>
    </xf>
    <xf numFmtId="0" fontId="24" fillId="0" borderId="0" xfId="0" applyFont="1" applyFill="1" applyBorder="1" applyAlignment="1">
      <alignment vertical="center"/>
    </xf>
    <xf numFmtId="0" fontId="25" fillId="0" borderId="1" xfId="0" applyFont="1" applyBorder="1" applyAlignment="1">
      <alignment horizontal="center" vertical="center"/>
    </xf>
    <xf numFmtId="0" fontId="5" fillId="5" borderId="1" xfId="0" applyFont="1" applyFill="1" applyBorder="1" applyAlignment="1">
      <alignment horizontal="center" vertical="center"/>
    </xf>
    <xf numFmtId="0" fontId="5" fillId="7" borderId="1" xfId="0" applyFont="1" applyFill="1" applyBorder="1" applyAlignment="1">
      <alignment horizontal="center" vertical="center"/>
    </xf>
    <xf numFmtId="0" fontId="25" fillId="5" borderId="1" xfId="0" applyFont="1" applyFill="1" applyBorder="1" applyAlignment="1">
      <alignment horizontal="center" vertical="center"/>
    </xf>
    <xf numFmtId="0" fontId="25" fillId="7" borderId="1" xfId="0" applyFont="1" applyFill="1" applyBorder="1" applyAlignment="1">
      <alignment horizontal="center" vertical="center" wrapText="1"/>
    </xf>
    <xf numFmtId="0" fontId="25" fillId="5" borderId="1" xfId="0" applyFont="1" applyFill="1" applyBorder="1" applyAlignment="1">
      <alignment horizontal="center" vertical="center" wrapText="1"/>
    </xf>
    <xf numFmtId="0" fontId="24" fillId="0" borderId="1" xfId="0" applyFont="1" applyBorder="1" applyAlignment="1">
      <alignment vertical="center" wrapText="1"/>
    </xf>
    <xf numFmtId="0" fontId="3" fillId="5"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4" fillId="7" borderId="1" xfId="0" applyFont="1" applyFill="1" applyBorder="1" applyAlignment="1">
      <alignment horizontal="center" vertical="center"/>
    </xf>
    <xf numFmtId="1" fontId="2" fillId="0" borderId="1" xfId="0" applyNumberFormat="1" applyFont="1" applyBorder="1" applyAlignment="1">
      <alignment horizontal="center" vertical="center"/>
    </xf>
    <xf numFmtId="0" fontId="9" fillId="0" borderId="1" xfId="0" applyFont="1" applyBorder="1" applyAlignment="1">
      <alignment horizontal="center"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3" fontId="12" fillId="6" borderId="1" xfId="0" applyNumberFormat="1" applyFont="1" applyFill="1" applyBorder="1" applyAlignment="1">
      <alignment horizontal="center" vertical="center" wrapText="1"/>
    </xf>
    <xf numFmtId="3" fontId="15" fillId="6" borderId="1" xfId="0" applyNumberFormat="1" applyFont="1" applyFill="1" applyBorder="1" applyAlignment="1">
      <alignment horizontal="center" vertical="center" wrapText="1"/>
    </xf>
    <xf numFmtId="0" fontId="19" fillId="9" borderId="1" xfId="0" applyFont="1" applyFill="1" applyBorder="1" applyAlignment="1">
      <alignment horizontal="center" vertical="center" wrapText="1"/>
    </xf>
    <xf numFmtId="10" fontId="2" fillId="0" borderId="1" xfId="1" applyNumberFormat="1" applyFont="1" applyBorder="1" applyAlignment="1">
      <alignment horizontal="center" vertical="center"/>
    </xf>
    <xf numFmtId="0" fontId="19" fillId="9" borderId="3" xfId="0" applyFont="1" applyFill="1" applyBorder="1" applyAlignment="1">
      <alignment horizontal="center" vertical="center"/>
    </xf>
    <xf numFmtId="0" fontId="19" fillId="9" borderId="4" xfId="0" applyFont="1" applyFill="1" applyBorder="1" applyAlignment="1">
      <alignment horizontal="center" vertical="center"/>
    </xf>
    <xf numFmtId="0" fontId="5" fillId="9" borderId="1" xfId="0" applyFont="1" applyFill="1" applyBorder="1" applyAlignment="1">
      <alignment horizontal="center" vertical="center"/>
    </xf>
    <xf numFmtId="0" fontId="25" fillId="0" borderId="1" xfId="0" applyFont="1" applyBorder="1" applyAlignment="1">
      <alignment horizontal="center" vertical="center"/>
    </xf>
    <xf numFmtId="0" fontId="23" fillId="0" borderId="0" xfId="0" applyFont="1" applyFill="1" applyAlignment="1">
      <alignment horizontal="center" vertical="center"/>
    </xf>
    <xf numFmtId="0" fontId="5" fillId="9" borderId="2" xfId="0" applyFont="1" applyFill="1" applyBorder="1" applyAlignment="1">
      <alignment horizontal="center" vertical="center"/>
    </xf>
    <xf numFmtId="0" fontId="5" fillId="9" borderId="6" xfId="0" applyFont="1" applyFill="1" applyBorder="1" applyAlignment="1">
      <alignment horizontal="center" vertical="center"/>
    </xf>
    <xf numFmtId="0" fontId="24" fillId="15" borderId="2" xfId="0" applyFont="1" applyFill="1" applyBorder="1" applyAlignment="1">
      <alignment vertical="center" wrapText="1"/>
    </xf>
    <xf numFmtId="0" fontId="24" fillId="15" borderId="43" xfId="0" applyFont="1" applyFill="1" applyBorder="1" applyAlignment="1">
      <alignment vertical="center" wrapText="1"/>
    </xf>
    <xf numFmtId="0" fontId="24" fillId="15" borderId="6" xfId="0" applyFont="1" applyFill="1" applyBorder="1" applyAlignment="1">
      <alignment vertical="center" wrapText="1"/>
    </xf>
    <xf numFmtId="0" fontId="24" fillId="17" borderId="2" xfId="0" applyFont="1" applyFill="1" applyBorder="1" applyAlignment="1">
      <alignment horizontal="center" vertical="center" wrapText="1"/>
    </xf>
    <xf numFmtId="0" fontId="24" fillId="17" borderId="43" xfId="0" applyFont="1" applyFill="1" applyBorder="1" applyAlignment="1">
      <alignment horizontal="center" vertical="center" wrapText="1"/>
    </xf>
    <xf numFmtId="0" fontId="24" fillId="17" borderId="6" xfId="0" applyFont="1" applyFill="1" applyBorder="1" applyAlignment="1">
      <alignment horizontal="center" vertical="center" wrapText="1"/>
    </xf>
    <xf numFmtId="0" fontId="5" fillId="0" borderId="1" xfId="0" applyFont="1" applyBorder="1" applyAlignment="1">
      <alignment horizontal="center" vertical="center"/>
    </xf>
    <xf numFmtId="0" fontId="25" fillId="0" borderId="30" xfId="0" applyFont="1" applyBorder="1" applyAlignment="1">
      <alignment horizontal="center" vertical="center"/>
    </xf>
    <xf numFmtId="0" fontId="25" fillId="0" borderId="20" xfId="0" applyFont="1" applyBorder="1" applyAlignment="1">
      <alignment horizontal="center" vertical="center"/>
    </xf>
    <xf numFmtId="0" fontId="25" fillId="0" borderId="21" xfId="0" applyFont="1" applyBorder="1" applyAlignment="1">
      <alignment horizontal="center" vertical="center"/>
    </xf>
    <xf numFmtId="0" fontId="5" fillId="21" borderId="2" xfId="0" applyFont="1" applyFill="1" applyBorder="1" applyAlignment="1">
      <alignment horizontal="center" vertical="center" wrapText="1"/>
    </xf>
    <xf numFmtId="0" fontId="5" fillId="21" borderId="43" xfId="0" applyFont="1" applyFill="1" applyBorder="1" applyAlignment="1">
      <alignment horizontal="center" vertical="center" wrapText="1"/>
    </xf>
    <xf numFmtId="0" fontId="5" fillId="21" borderId="6" xfId="0" applyFont="1" applyFill="1" applyBorder="1" applyAlignment="1">
      <alignment horizontal="center" vertical="center" wrapText="1"/>
    </xf>
    <xf numFmtId="0" fontId="5" fillId="20" borderId="1" xfId="0" applyFont="1" applyFill="1" applyBorder="1" applyAlignment="1">
      <alignment horizontal="center" vertical="center" wrapText="1"/>
    </xf>
    <xf numFmtId="0" fontId="5" fillId="20" borderId="4" xfId="0" applyFont="1" applyFill="1" applyBorder="1" applyAlignment="1">
      <alignment horizontal="center" vertical="center"/>
    </xf>
    <xf numFmtId="0" fontId="5" fillId="20" borderId="5" xfId="0" applyFont="1" applyFill="1" applyBorder="1" applyAlignment="1">
      <alignment horizontal="center" vertical="center"/>
    </xf>
    <xf numFmtId="0" fontId="25" fillId="0" borderId="19" xfId="0" applyFont="1" applyBorder="1" applyAlignment="1">
      <alignment horizontal="center" vertical="center"/>
    </xf>
    <xf numFmtId="10" fontId="34" fillId="0" borderId="39" xfId="1" applyNumberFormat="1" applyFont="1" applyFill="1" applyBorder="1" applyAlignment="1">
      <alignment horizontal="center" vertical="center"/>
    </xf>
    <xf numFmtId="10" fontId="34" fillId="0" borderId="40" xfId="1" applyNumberFormat="1" applyFont="1" applyFill="1" applyBorder="1" applyAlignment="1">
      <alignment horizontal="center" vertical="center"/>
    </xf>
    <xf numFmtId="10" fontId="34" fillId="0" borderId="41" xfId="1" applyNumberFormat="1" applyFont="1" applyFill="1" applyBorder="1" applyAlignment="1">
      <alignment horizontal="center" vertical="center"/>
    </xf>
    <xf numFmtId="0" fontId="5" fillId="21" borderId="23" xfId="0" applyFont="1" applyFill="1" applyBorder="1" applyAlignment="1">
      <alignment horizontal="center" vertical="center"/>
    </xf>
    <xf numFmtId="0" fontId="5" fillId="21" borderId="37" xfId="0" applyFont="1" applyFill="1" applyBorder="1" applyAlignment="1">
      <alignment horizontal="center" vertical="center"/>
    </xf>
    <xf numFmtId="0" fontId="5" fillId="21" borderId="24" xfId="0" applyFont="1" applyFill="1" applyBorder="1" applyAlignment="1">
      <alignment horizontal="center" vertical="center"/>
    </xf>
    <xf numFmtId="0" fontId="5" fillId="19" borderId="9" xfId="0" applyFont="1" applyFill="1" applyBorder="1" applyAlignment="1">
      <alignment horizontal="center" vertical="center"/>
    </xf>
    <xf numFmtId="0" fontId="5" fillId="19" borderId="42" xfId="0" applyFont="1" applyFill="1" applyBorder="1" applyAlignment="1">
      <alignment horizontal="center" vertical="center"/>
    </xf>
    <xf numFmtId="0" fontId="5" fillId="19" borderId="6" xfId="0" applyFont="1" applyFill="1" applyBorder="1" applyAlignment="1">
      <alignment horizontal="center" vertical="center" wrapText="1"/>
    </xf>
    <xf numFmtId="0" fontId="5" fillId="19" borderId="1" xfId="0" applyFont="1" applyFill="1" applyBorder="1" applyAlignment="1">
      <alignment horizontal="center" vertical="center" wrapText="1"/>
    </xf>
    <xf numFmtId="10" fontId="5" fillId="0" borderId="39" xfId="1" applyNumberFormat="1" applyFont="1" applyFill="1" applyBorder="1" applyAlignment="1">
      <alignment horizontal="center" vertical="center"/>
    </xf>
    <xf numFmtId="10" fontId="5" fillId="0" borderId="40" xfId="1" applyNumberFormat="1" applyFont="1" applyFill="1" applyBorder="1" applyAlignment="1">
      <alignment horizontal="center" vertical="center"/>
    </xf>
    <xf numFmtId="10" fontId="5" fillId="0" borderId="41" xfId="1" applyNumberFormat="1" applyFont="1" applyFill="1" applyBorder="1" applyAlignment="1">
      <alignment horizontal="center" vertical="center"/>
    </xf>
    <xf numFmtId="0" fontId="24" fillId="22" borderId="30" xfId="0" applyFont="1" applyFill="1" applyBorder="1" applyAlignment="1">
      <alignment vertical="center" wrapText="1"/>
    </xf>
    <xf numFmtId="0" fontId="24" fillId="22" borderId="31" xfId="0" applyFont="1" applyFill="1" applyBorder="1" applyAlignment="1">
      <alignment vertical="center" wrapText="1"/>
    </xf>
    <xf numFmtId="0" fontId="24" fillId="22" borderId="32" xfId="0" applyFont="1" applyFill="1" applyBorder="1" applyAlignment="1">
      <alignment vertical="center" wrapText="1"/>
    </xf>
    <xf numFmtId="0" fontId="24" fillId="22" borderId="16" xfId="0" applyFont="1" applyFill="1" applyBorder="1" applyAlignment="1">
      <alignment vertical="center" wrapText="1"/>
    </xf>
    <xf numFmtId="0" fontId="24" fillId="22" borderId="17" xfId="0" applyFont="1" applyFill="1" applyBorder="1" applyAlignment="1">
      <alignment vertical="center" wrapText="1"/>
    </xf>
    <xf numFmtId="0" fontId="24" fillId="22" borderId="18" xfId="0" applyFont="1" applyFill="1" applyBorder="1" applyAlignment="1">
      <alignment vertical="center" wrapText="1"/>
    </xf>
    <xf numFmtId="0" fontId="5" fillId="20" borderId="19" xfId="0" applyFont="1" applyFill="1" applyBorder="1" applyAlignment="1">
      <alignment horizontal="center" vertical="center"/>
    </xf>
    <xf numFmtId="0" fontId="5" fillId="20" borderId="20" xfId="0" applyFont="1" applyFill="1" applyBorder="1" applyAlignment="1">
      <alignment horizontal="center" vertical="center"/>
    </xf>
    <xf numFmtId="0" fontId="5" fillId="20" borderId="21" xfId="0" applyFont="1" applyFill="1" applyBorder="1" applyAlignment="1">
      <alignment horizontal="center" vertical="center"/>
    </xf>
    <xf numFmtId="10" fontId="3" fillId="0" borderId="1" xfId="1" applyNumberFormat="1" applyFont="1" applyFill="1" applyBorder="1" applyAlignment="1">
      <alignment horizontal="center" vertical="center"/>
    </xf>
    <xf numFmtId="0" fontId="5" fillId="19" borderId="1" xfId="0" applyFont="1" applyFill="1" applyBorder="1" applyAlignment="1">
      <alignment horizontal="center" vertical="center"/>
    </xf>
    <xf numFmtId="0" fontId="2" fillId="0" borderId="1" xfId="0" applyFont="1" applyBorder="1" applyAlignment="1">
      <alignment horizontal="center" vertical="center"/>
    </xf>
    <xf numFmtId="0" fontId="25" fillId="10" borderId="3" xfId="0" applyFont="1" applyFill="1" applyBorder="1" applyAlignment="1">
      <alignment horizontal="center" vertical="center"/>
    </xf>
    <xf numFmtId="0" fontId="25" fillId="10" borderId="4" xfId="0" applyFont="1" applyFill="1" applyBorder="1" applyAlignment="1">
      <alignment horizontal="center" vertical="center"/>
    </xf>
    <xf numFmtId="0" fontId="25" fillId="10" borderId="5" xfId="0" applyFont="1" applyFill="1" applyBorder="1" applyAlignment="1">
      <alignment horizontal="center" vertical="center"/>
    </xf>
    <xf numFmtId="0" fontId="24" fillId="10" borderId="3" xfId="0" applyFont="1" applyFill="1" applyBorder="1" applyAlignment="1">
      <alignment horizontal="center" vertical="center"/>
    </xf>
    <xf numFmtId="0" fontId="24" fillId="10" borderId="4" xfId="0" applyFont="1" applyFill="1" applyBorder="1" applyAlignment="1">
      <alignment horizontal="center" vertical="center"/>
    </xf>
    <xf numFmtId="0" fontId="24" fillId="10" borderId="5" xfId="0" applyFont="1" applyFill="1" applyBorder="1" applyAlignment="1">
      <alignment horizontal="center" vertical="center"/>
    </xf>
    <xf numFmtId="0" fontId="5" fillId="5"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0" borderId="1" xfId="0" applyFont="1" applyBorder="1" applyAlignment="1">
      <alignment horizontal="center" vertical="center" wrapText="1"/>
    </xf>
    <xf numFmtId="0" fontId="25" fillId="5" borderId="1" xfId="0" applyFont="1" applyFill="1" applyBorder="1" applyAlignment="1">
      <alignment horizontal="center" vertical="center"/>
    </xf>
    <xf numFmtId="0" fontId="25" fillId="7" borderId="1" xfId="0" applyFont="1" applyFill="1" applyBorder="1" applyAlignment="1">
      <alignment horizontal="center" vertical="center"/>
    </xf>
    <xf numFmtId="0" fontId="5" fillId="7"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15"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11" borderId="1" xfId="0" applyFont="1" applyFill="1" applyBorder="1" applyAlignment="1">
      <alignment horizontal="center" vertical="center" wrapText="1"/>
    </xf>
    <xf numFmtId="0" fontId="5" fillId="11" borderId="30" xfId="0" applyFont="1" applyFill="1" applyBorder="1" applyAlignment="1">
      <alignment horizontal="center" vertical="center"/>
    </xf>
    <xf numFmtId="0" fontId="5" fillId="11" borderId="31" xfId="0" applyFont="1" applyFill="1" applyBorder="1" applyAlignment="1">
      <alignment horizontal="center" vertical="center"/>
    </xf>
    <xf numFmtId="0" fontId="5" fillId="11" borderId="32"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27"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33" xfId="0" applyFont="1" applyFill="1" applyBorder="1" applyAlignment="1">
      <alignment horizontal="center" vertical="center"/>
    </xf>
    <xf numFmtId="0" fontId="5" fillId="7" borderId="27" xfId="0" applyFont="1" applyFill="1" applyBorder="1" applyAlignment="1">
      <alignment horizontal="center" vertical="center"/>
    </xf>
    <xf numFmtId="10" fontId="2" fillId="0" borderId="0" xfId="1" applyNumberFormat="1" applyFont="1" applyAlignment="1">
      <alignment horizontal="center" vertical="center" wrapText="1"/>
    </xf>
    <xf numFmtId="0" fontId="5" fillId="7" borderId="11" xfId="0" applyFont="1" applyFill="1" applyBorder="1" applyAlignment="1">
      <alignment horizontal="center" vertical="center"/>
    </xf>
    <xf numFmtId="0" fontId="5" fillId="7" borderId="28" xfId="0" applyFont="1" applyFill="1" applyBorder="1" applyAlignment="1">
      <alignment horizontal="center" vertical="center"/>
    </xf>
    <xf numFmtId="0" fontId="5" fillId="7" borderId="10" xfId="0" applyFont="1" applyFill="1" applyBorder="1" applyAlignment="1">
      <alignment horizontal="center" vertical="center"/>
    </xf>
    <xf numFmtId="0" fontId="5" fillId="7" borderId="29" xfId="0" applyFont="1" applyFill="1" applyBorder="1" applyAlignment="1">
      <alignment horizontal="center" vertical="center"/>
    </xf>
    <xf numFmtId="0" fontId="5" fillId="11" borderId="25" xfId="0" applyFont="1" applyFill="1" applyBorder="1" applyAlignment="1">
      <alignment horizontal="center" vertical="center"/>
    </xf>
    <xf numFmtId="0" fontId="2" fillId="0" borderId="0" xfId="0" applyFont="1" applyAlignment="1">
      <alignment horizontal="center" vertical="center" wrapText="1"/>
    </xf>
    <xf numFmtId="0" fontId="5" fillId="2" borderId="5" xfId="0" applyFont="1" applyFill="1" applyBorder="1" applyAlignment="1">
      <alignment horizontal="center" vertical="center"/>
    </xf>
    <xf numFmtId="0" fontId="5" fillId="2" borderId="1" xfId="0" applyFont="1" applyFill="1" applyBorder="1" applyAlignment="1">
      <alignment horizontal="center" vertical="center"/>
    </xf>
    <xf numFmtId="0" fontId="5" fillId="11" borderId="19" xfId="0" applyFont="1" applyFill="1" applyBorder="1" applyAlignment="1">
      <alignment horizontal="center" vertical="center"/>
    </xf>
    <xf numFmtId="0" fontId="5" fillId="11" borderId="20" xfId="0" applyFont="1" applyFill="1" applyBorder="1" applyAlignment="1">
      <alignment horizontal="center" vertical="center"/>
    </xf>
    <xf numFmtId="0" fontId="5" fillId="11" borderId="21" xfId="0" applyFont="1" applyFill="1" applyBorder="1" applyAlignment="1">
      <alignment horizontal="center" vertical="center"/>
    </xf>
    <xf numFmtId="0" fontId="5" fillId="15" borderId="6" xfId="0" applyFont="1" applyFill="1" applyBorder="1" applyAlignment="1">
      <alignment horizontal="center" vertical="center"/>
    </xf>
    <xf numFmtId="0" fontId="2" fillId="15" borderId="19" xfId="0" applyFont="1" applyFill="1" applyBorder="1" applyAlignment="1">
      <alignment horizontal="center" vertical="center"/>
    </xf>
    <xf numFmtId="0" fontId="2" fillId="15" borderId="20" xfId="0" applyFont="1" applyFill="1" applyBorder="1" applyAlignment="1">
      <alignment horizontal="center" vertical="center"/>
    </xf>
    <xf numFmtId="0" fontId="2" fillId="15" borderId="21" xfId="0" applyFont="1" applyFill="1" applyBorder="1" applyAlignment="1">
      <alignment horizontal="center" vertical="center"/>
    </xf>
    <xf numFmtId="0" fontId="5" fillId="15" borderId="1" xfId="0" applyFont="1" applyFill="1" applyBorder="1" applyAlignment="1">
      <alignment horizontal="center" vertical="center" wrapText="1"/>
    </xf>
    <xf numFmtId="0" fontId="5" fillId="15" borderId="25" xfId="0" applyFont="1" applyFill="1" applyBorder="1" applyAlignment="1">
      <alignment horizontal="center" vertical="center"/>
    </xf>
    <xf numFmtId="0" fontId="5" fillId="15" borderId="33" xfId="0" applyFont="1" applyFill="1" applyBorder="1" applyAlignment="1">
      <alignment horizontal="center" vertical="center"/>
    </xf>
    <xf numFmtId="0" fontId="25" fillId="7" borderId="2" xfId="0" applyFont="1" applyFill="1" applyBorder="1" applyAlignment="1">
      <alignment horizontal="center" vertical="center"/>
    </xf>
    <xf numFmtId="0" fontId="25" fillId="7" borderId="6" xfId="0" applyFont="1" applyFill="1" applyBorder="1" applyAlignment="1">
      <alignment horizontal="center" vertical="center"/>
    </xf>
    <xf numFmtId="0" fontId="25" fillId="7" borderId="1" xfId="0" applyFont="1" applyFill="1" applyBorder="1" applyAlignment="1">
      <alignment horizontal="center" vertical="center" wrapText="1"/>
    </xf>
    <xf numFmtId="0" fontId="25" fillId="5" borderId="1" xfId="0" applyFont="1" applyFill="1" applyBorder="1" applyAlignment="1">
      <alignment horizontal="center" vertical="center" wrapText="1"/>
    </xf>
    <xf numFmtId="0" fontId="33" fillId="5" borderId="3" xfId="0" applyFont="1" applyFill="1" applyBorder="1" applyAlignment="1">
      <alignment horizontal="center" vertical="center"/>
    </xf>
    <xf numFmtId="0" fontId="33" fillId="5" borderId="5"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3" xfId="0" applyFont="1" applyFill="1" applyBorder="1" applyAlignment="1">
      <alignment horizontal="center" vertical="center"/>
    </xf>
    <xf numFmtId="0" fontId="33" fillId="7" borderId="5" xfId="0" applyFont="1" applyFill="1" applyBorder="1" applyAlignment="1">
      <alignment horizontal="center" vertical="center"/>
    </xf>
    <xf numFmtId="0" fontId="25" fillId="5" borderId="2" xfId="0" applyFont="1" applyFill="1" applyBorder="1" applyAlignment="1">
      <alignment horizontal="center" vertical="center"/>
    </xf>
    <xf numFmtId="0" fontId="25" fillId="5" borderId="6" xfId="0" applyFont="1" applyFill="1" applyBorder="1" applyAlignment="1">
      <alignment horizontal="center" vertical="center"/>
    </xf>
    <xf numFmtId="0" fontId="24" fillId="0" borderId="1" xfId="0" applyFont="1" applyBorder="1" applyAlignment="1">
      <alignment vertical="center" wrapText="1"/>
    </xf>
    <xf numFmtId="0" fontId="3" fillId="5" borderId="1"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43" xfId="0" applyFont="1" applyBorder="1" applyAlignment="1">
      <alignment horizontal="center" vertical="center" wrapText="1"/>
    </xf>
    <xf numFmtId="0" fontId="2" fillId="0" borderId="6" xfId="0" applyFont="1" applyBorder="1" applyAlignment="1">
      <alignment horizontal="center" vertical="center" wrapText="1"/>
    </xf>
    <xf numFmtId="0" fontId="5" fillId="5" borderId="2" xfId="0" applyFont="1" applyFill="1" applyBorder="1" applyAlignment="1">
      <alignment horizontal="center" vertical="center" textRotation="90" wrapText="1"/>
    </xf>
    <xf numFmtId="0" fontId="5" fillId="5" borderId="43" xfId="0" applyFont="1" applyFill="1" applyBorder="1" applyAlignment="1">
      <alignment horizontal="center" vertical="center" textRotation="90" wrapText="1"/>
    </xf>
    <xf numFmtId="0" fontId="5" fillId="5" borderId="6" xfId="0" applyFont="1" applyFill="1" applyBorder="1" applyAlignment="1">
      <alignment horizontal="center" vertical="center" textRotation="90" wrapText="1"/>
    </xf>
    <xf numFmtId="0" fontId="3" fillId="7" borderId="1"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5" borderId="2" xfId="0" applyFont="1" applyFill="1" applyBorder="1" applyAlignment="1">
      <alignment horizontal="center" vertical="center" textRotation="90"/>
    </xf>
    <xf numFmtId="0" fontId="5" fillId="5" borderId="43" xfId="0" applyFont="1" applyFill="1" applyBorder="1" applyAlignment="1">
      <alignment horizontal="center" vertical="center" textRotation="90"/>
    </xf>
    <xf numFmtId="0" fontId="5" fillId="5" borderId="6" xfId="0" applyFont="1" applyFill="1" applyBorder="1" applyAlignment="1">
      <alignment horizontal="center" vertical="center" textRotation="90"/>
    </xf>
    <xf numFmtId="0" fontId="5" fillId="7" borderId="2" xfId="0" applyFont="1" applyFill="1" applyBorder="1" applyAlignment="1">
      <alignment horizontal="center" vertical="center" textRotation="90"/>
    </xf>
    <xf numFmtId="0" fontId="5" fillId="7" borderId="43" xfId="0" applyFont="1" applyFill="1" applyBorder="1" applyAlignment="1">
      <alignment horizontal="center" vertical="center" textRotation="90"/>
    </xf>
    <xf numFmtId="0" fontId="5" fillId="7" borderId="6" xfId="0" applyFont="1" applyFill="1" applyBorder="1" applyAlignment="1">
      <alignment horizontal="center" vertical="center" textRotation="90"/>
    </xf>
    <xf numFmtId="0" fontId="5" fillId="7" borderId="1" xfId="0" applyFont="1" applyFill="1" applyBorder="1" applyAlignment="1">
      <alignment horizontal="center" vertical="center" textRotation="90" wrapText="1"/>
    </xf>
    <xf numFmtId="0" fontId="25" fillId="5" borderId="3" xfId="0" applyFont="1" applyFill="1" applyBorder="1" applyAlignment="1">
      <alignment horizontal="center" vertical="center"/>
    </xf>
    <xf numFmtId="0" fontId="25" fillId="5" borderId="4" xfId="0" applyFont="1" applyFill="1" applyBorder="1" applyAlignment="1">
      <alignment horizontal="center" vertical="center"/>
    </xf>
    <xf numFmtId="0" fontId="25" fillId="5" borderId="5" xfId="0" applyFont="1" applyFill="1" applyBorder="1" applyAlignment="1">
      <alignment horizontal="center" vertical="center"/>
    </xf>
    <xf numFmtId="0" fontId="25" fillId="20" borderId="3" xfId="0" applyFont="1" applyFill="1" applyBorder="1" applyAlignment="1">
      <alignment horizontal="center" vertical="center"/>
    </xf>
    <xf numFmtId="0" fontId="25" fillId="20" borderId="4" xfId="0" applyFont="1" applyFill="1" applyBorder="1" applyAlignment="1">
      <alignment horizontal="center" vertical="center"/>
    </xf>
    <xf numFmtId="0" fontId="25" fillId="20" borderId="5" xfId="0" applyFont="1" applyFill="1" applyBorder="1" applyAlignment="1">
      <alignment horizontal="center" vertical="center"/>
    </xf>
    <xf numFmtId="0" fontId="2" fillId="7" borderId="60" xfId="0" applyFont="1" applyFill="1" applyBorder="1" applyAlignment="1">
      <alignment horizontal="right" vertical="center"/>
    </xf>
    <xf numFmtId="0" fontId="2" fillId="7" borderId="22" xfId="0" applyFont="1" applyFill="1" applyBorder="1" applyAlignment="1">
      <alignment horizontal="right" vertical="center"/>
    </xf>
    <xf numFmtId="0" fontId="2" fillId="7" borderId="46" xfId="0" applyFont="1" applyFill="1" applyBorder="1" applyAlignment="1">
      <alignment horizontal="right" vertical="center"/>
    </xf>
    <xf numFmtId="1" fontId="24" fillId="24" borderId="3" xfId="0" applyNumberFormat="1" applyFont="1" applyFill="1" applyBorder="1" applyAlignment="1">
      <alignment horizontal="center" vertical="center"/>
    </xf>
    <xf numFmtId="1" fontId="24" fillId="24" borderId="5" xfId="0" applyNumberFormat="1" applyFont="1" applyFill="1" applyBorder="1" applyAlignment="1">
      <alignment horizontal="center" vertical="center"/>
    </xf>
    <xf numFmtId="0" fontId="24" fillId="0" borderId="3" xfId="0" applyFont="1" applyBorder="1" applyAlignment="1">
      <alignment vertical="center"/>
    </xf>
    <xf numFmtId="0" fontId="24" fillId="0" borderId="4" xfId="0" applyFont="1" applyBorder="1" applyAlignment="1">
      <alignment vertical="center"/>
    </xf>
    <xf numFmtId="0" fontId="24" fillId="0" borderId="5" xfId="0" applyFont="1" applyBorder="1" applyAlignment="1">
      <alignment vertical="center"/>
    </xf>
    <xf numFmtId="0" fontId="24" fillId="7" borderId="1" xfId="0" applyFont="1" applyFill="1" applyBorder="1" applyAlignment="1">
      <alignment horizontal="center" vertical="center" wrapText="1"/>
    </xf>
    <xf numFmtId="0" fontId="25" fillId="20" borderId="9" xfId="0" applyFont="1" applyFill="1" applyBorder="1" applyAlignment="1">
      <alignment horizontal="center" vertical="center" wrapText="1"/>
    </xf>
    <xf numFmtId="0" fontId="25" fillId="20" borderId="42" xfId="0" applyFont="1" applyFill="1" applyBorder="1" applyAlignment="1">
      <alignment horizontal="center" vertical="center" wrapText="1"/>
    </xf>
    <xf numFmtId="0" fontId="24" fillId="7" borderId="1" xfId="0" applyFont="1" applyFill="1" applyBorder="1" applyAlignment="1">
      <alignment horizontal="center" vertical="center"/>
    </xf>
    <xf numFmtId="0" fontId="25" fillId="0" borderId="1" xfId="0" applyFont="1" applyBorder="1" applyAlignment="1">
      <alignment horizontal="center" vertical="center" wrapText="1"/>
    </xf>
    <xf numFmtId="0" fontId="25" fillId="5" borderId="9" xfId="0" applyFont="1" applyFill="1" applyBorder="1" applyAlignment="1">
      <alignment horizontal="center" vertical="center" wrapText="1"/>
    </xf>
    <xf numFmtId="0" fontId="25" fillId="5" borderId="42" xfId="0" applyFont="1" applyFill="1" applyBorder="1" applyAlignment="1">
      <alignment horizontal="center" vertical="center" wrapText="1"/>
    </xf>
    <xf numFmtId="1" fontId="2" fillId="0" borderId="1" xfId="0" applyNumberFormat="1" applyFont="1" applyBorder="1" applyAlignment="1">
      <alignment horizontal="center" vertical="center"/>
    </xf>
    <xf numFmtId="0" fontId="24" fillId="0" borderId="9" xfId="0" applyFont="1" applyBorder="1" applyAlignment="1">
      <alignment horizontal="center" vertical="center"/>
    </xf>
    <xf numFmtId="0" fontId="24" fillId="7" borderId="2" xfId="0" applyFont="1" applyFill="1" applyBorder="1" applyAlignment="1">
      <alignment horizontal="center" vertical="center"/>
    </xf>
    <xf numFmtId="0" fontId="24" fillId="7" borderId="43" xfId="0" applyFont="1" applyFill="1" applyBorder="1" applyAlignment="1">
      <alignment horizontal="center" vertical="center"/>
    </xf>
    <xf numFmtId="0" fontId="24" fillId="7" borderId="6" xfId="0" applyFont="1" applyFill="1" applyBorder="1" applyAlignment="1">
      <alignment horizontal="center" vertical="center"/>
    </xf>
    <xf numFmtId="0" fontId="24" fillId="0" borderId="1" xfId="0" applyFont="1" applyBorder="1" applyAlignment="1">
      <alignment horizontal="center" vertical="center" wrapText="1"/>
    </xf>
    <xf numFmtId="1" fontId="24" fillId="0" borderId="1" xfId="0" applyNumberFormat="1" applyFont="1" applyBorder="1" applyAlignment="1">
      <alignment horizontal="center" vertical="center" wrapText="1"/>
    </xf>
    <xf numFmtId="0" fontId="25" fillId="5" borderId="26" xfId="0" applyFont="1" applyFill="1" applyBorder="1" applyAlignment="1">
      <alignment horizontal="center" vertical="center"/>
    </xf>
    <xf numFmtId="0" fontId="25" fillId="5" borderId="9" xfId="0" applyFont="1" applyFill="1" applyBorder="1" applyAlignment="1">
      <alignment horizontal="center" vertical="center"/>
    </xf>
    <xf numFmtId="3" fontId="36" fillId="0" borderId="1" xfId="0" applyNumberFormat="1" applyFont="1" applyBorder="1" applyAlignment="1">
      <alignment horizontal="center" vertical="center"/>
    </xf>
    <xf numFmtId="1" fontId="36" fillId="0" borderId="1" xfId="0" applyNumberFormat="1" applyFont="1" applyBorder="1" applyAlignment="1">
      <alignment horizontal="center" vertical="center"/>
    </xf>
    <xf numFmtId="0" fontId="24" fillId="2" borderId="0" xfId="0" applyFont="1" applyFill="1" applyAlignment="1">
      <alignment vertical="center"/>
    </xf>
    <xf numFmtId="0" fontId="24" fillId="28" borderId="0" xfId="0" applyFont="1" applyFill="1" applyAlignment="1">
      <alignment vertical="center"/>
    </xf>
    <xf numFmtId="0" fontId="24" fillId="29" borderId="0" xfId="0" applyFont="1" applyFill="1" applyAlignment="1">
      <alignment vertical="center"/>
    </xf>
    <xf numFmtId="0" fontId="24" fillId="17" borderId="0" xfId="0" applyFont="1" applyFill="1" applyAlignment="1">
      <alignment vertical="center"/>
    </xf>
    <xf numFmtId="0" fontId="24" fillId="30" borderId="0" xfId="0" applyFont="1" applyFill="1" applyAlignment="1">
      <alignment vertical="center"/>
    </xf>
    <xf numFmtId="0" fontId="24" fillId="31" borderId="0" xfId="0" applyFont="1" applyFill="1" applyAlignment="1">
      <alignment vertical="center"/>
    </xf>
    <xf numFmtId="0" fontId="24" fillId="32" borderId="0" xfId="0" applyFont="1" applyFill="1" applyAlignment="1">
      <alignment vertical="center"/>
    </xf>
    <xf numFmtId="0" fontId="24" fillId="33" borderId="0" xfId="0" applyFont="1" applyFill="1" applyAlignment="1">
      <alignment vertical="center"/>
    </xf>
    <xf numFmtId="0" fontId="26" fillId="0" borderId="0" xfId="0" applyFont="1" applyBorder="1" applyAlignment="1">
      <alignment vertical="center" wrapText="1"/>
    </xf>
    <xf numFmtId="0" fontId="27" fillId="0" borderId="1" xfId="0" applyFont="1" applyBorder="1" applyAlignment="1">
      <alignment horizontal="center" vertical="center" wrapText="1"/>
    </xf>
    <xf numFmtId="0" fontId="27" fillId="0" borderId="1" xfId="0" applyFont="1" applyBorder="1" applyAlignment="1">
      <alignment vertical="center"/>
    </xf>
  </cellXfs>
  <cellStyles count="4">
    <cellStyle name="Normal" xfId="0" builtinId="0"/>
    <cellStyle name="Normal 2" xfId="2" xr:uid="{B6F1B331-8764-422C-9F1D-0A04B2978EFE}"/>
    <cellStyle name="Normal 3" xfId="3" xr:uid="{FEE0792B-85AD-41A3-A48A-37822FEEF55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10</xdr:col>
      <xdr:colOff>293770</xdr:colOff>
      <xdr:row>79</xdr:row>
      <xdr:rowOff>125730</xdr:rowOff>
    </xdr:from>
    <xdr:to>
      <xdr:col>18</xdr:col>
      <xdr:colOff>373380</xdr:colOff>
      <xdr:row>113</xdr:row>
      <xdr:rowOff>285750</xdr:rowOff>
    </xdr:to>
    <xdr:pic>
      <xdr:nvPicPr>
        <xdr:cNvPr id="2" name="Imagen 1">
          <a:extLst>
            <a:ext uri="{FF2B5EF4-FFF2-40B4-BE49-F238E27FC236}">
              <a16:creationId xmlns:a16="http://schemas.microsoft.com/office/drawing/2014/main" id="{7A038869-8B53-4635-A9AA-D563DBFEB2F3}"/>
            </a:ext>
          </a:extLst>
        </xdr:cNvPr>
        <xdr:cNvPicPr>
          <a:picLocks noChangeAspect="1"/>
        </xdr:cNvPicPr>
      </xdr:nvPicPr>
      <xdr:blipFill>
        <a:blip xmlns:r="http://schemas.openxmlformats.org/officeDocument/2006/relationships" r:embed="rId1"/>
        <a:stretch>
          <a:fillRect/>
        </a:stretch>
      </xdr:blipFill>
      <xdr:spPr>
        <a:xfrm>
          <a:off x="9228220" y="14470380"/>
          <a:ext cx="7623410" cy="5989320"/>
        </a:xfrm>
        <a:prstGeom prst="rect">
          <a:avLst/>
        </a:prstGeom>
      </xdr:spPr>
    </xdr:pic>
    <xdr:clientData/>
  </xdr:twoCellAnchor>
  <xdr:twoCellAnchor editAs="oneCell">
    <xdr:from>
      <xdr:col>9</xdr:col>
      <xdr:colOff>260070</xdr:colOff>
      <xdr:row>120</xdr:row>
      <xdr:rowOff>121920</xdr:rowOff>
    </xdr:from>
    <xdr:to>
      <xdr:col>17</xdr:col>
      <xdr:colOff>371767</xdr:colOff>
      <xdr:row>153</xdr:row>
      <xdr:rowOff>84400</xdr:rowOff>
    </xdr:to>
    <xdr:pic>
      <xdr:nvPicPr>
        <xdr:cNvPr id="3" name="Imagen 2">
          <a:extLst>
            <a:ext uri="{FF2B5EF4-FFF2-40B4-BE49-F238E27FC236}">
              <a16:creationId xmlns:a16="http://schemas.microsoft.com/office/drawing/2014/main" id="{CFE46882-BE54-4018-B4C2-52A8ECF0AA09}"/>
            </a:ext>
          </a:extLst>
        </xdr:cNvPr>
        <xdr:cNvPicPr>
          <a:picLocks noChangeAspect="1"/>
        </xdr:cNvPicPr>
      </xdr:nvPicPr>
      <xdr:blipFill>
        <a:blip xmlns:r="http://schemas.openxmlformats.org/officeDocument/2006/relationships" r:embed="rId2"/>
        <a:stretch>
          <a:fillRect/>
        </a:stretch>
      </xdr:blipFill>
      <xdr:spPr>
        <a:xfrm>
          <a:off x="8352510" y="22928580"/>
          <a:ext cx="7632637" cy="6271840"/>
        </a:xfrm>
        <a:prstGeom prst="rect">
          <a:avLst/>
        </a:prstGeom>
        <a:ln w="19050">
          <a:solidFill>
            <a:srgbClr val="FF0000"/>
          </a:solidFill>
        </a:ln>
      </xdr:spPr>
    </xdr:pic>
    <xdr:clientData/>
  </xdr:twoCellAnchor>
  <xdr:twoCellAnchor>
    <xdr:from>
      <xdr:col>13</xdr:col>
      <xdr:colOff>701040</xdr:colOff>
      <xdr:row>130</xdr:row>
      <xdr:rowOff>99060</xdr:rowOff>
    </xdr:from>
    <xdr:to>
      <xdr:col>13</xdr:col>
      <xdr:colOff>746759</xdr:colOff>
      <xdr:row>130</xdr:row>
      <xdr:rowOff>144780</xdr:rowOff>
    </xdr:to>
    <xdr:sp macro="" textlink="">
      <xdr:nvSpPr>
        <xdr:cNvPr id="4" name="Elipse 3">
          <a:extLst>
            <a:ext uri="{FF2B5EF4-FFF2-40B4-BE49-F238E27FC236}">
              <a16:creationId xmlns:a16="http://schemas.microsoft.com/office/drawing/2014/main" id="{FCC420E7-9A62-4FFF-98F1-52927DCB3C80}"/>
            </a:ext>
          </a:extLst>
        </xdr:cNvPr>
        <xdr:cNvSpPr/>
      </xdr:nvSpPr>
      <xdr:spPr>
        <a:xfrm>
          <a:off x="12832080" y="25184100"/>
          <a:ext cx="45719" cy="457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266700</xdr:colOff>
      <xdr:row>123</xdr:row>
      <xdr:rowOff>53340</xdr:rowOff>
    </xdr:from>
    <xdr:to>
      <xdr:col>10</xdr:col>
      <xdr:colOff>891540</xdr:colOff>
      <xdr:row>124</xdr:row>
      <xdr:rowOff>304800</xdr:rowOff>
    </xdr:to>
    <xdr:sp macro="" textlink="">
      <xdr:nvSpPr>
        <xdr:cNvPr id="5" name="Elipse 4">
          <a:extLst>
            <a:ext uri="{FF2B5EF4-FFF2-40B4-BE49-F238E27FC236}">
              <a16:creationId xmlns:a16="http://schemas.microsoft.com/office/drawing/2014/main" id="{F36C324C-76C9-48F1-98A5-F9F0736C20E1}"/>
            </a:ext>
          </a:extLst>
        </xdr:cNvPr>
        <xdr:cNvSpPr/>
      </xdr:nvSpPr>
      <xdr:spPr>
        <a:xfrm>
          <a:off x="9151620" y="2338578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45720</xdr:colOff>
      <xdr:row>128</xdr:row>
      <xdr:rowOff>0</xdr:rowOff>
    </xdr:from>
    <xdr:to>
      <xdr:col>12</xdr:col>
      <xdr:colOff>670560</xdr:colOff>
      <xdr:row>130</xdr:row>
      <xdr:rowOff>76200</xdr:rowOff>
    </xdr:to>
    <xdr:sp macro="" textlink="">
      <xdr:nvSpPr>
        <xdr:cNvPr id="6" name="Elipse 5">
          <a:extLst>
            <a:ext uri="{FF2B5EF4-FFF2-40B4-BE49-F238E27FC236}">
              <a16:creationId xmlns:a16="http://schemas.microsoft.com/office/drawing/2014/main" id="{5F2362E2-0FB5-458E-817F-05BF8E109A04}"/>
            </a:ext>
          </a:extLst>
        </xdr:cNvPr>
        <xdr:cNvSpPr/>
      </xdr:nvSpPr>
      <xdr:spPr>
        <a:xfrm>
          <a:off x="11125200" y="2473452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853440</xdr:colOff>
      <xdr:row>138</xdr:row>
      <xdr:rowOff>15240</xdr:rowOff>
    </xdr:from>
    <xdr:to>
      <xdr:col>12</xdr:col>
      <xdr:colOff>390525</xdr:colOff>
      <xdr:row>140</xdr:row>
      <xdr:rowOff>114300</xdr:rowOff>
    </xdr:to>
    <xdr:sp macro="" textlink="">
      <xdr:nvSpPr>
        <xdr:cNvPr id="7" name="Elipse 6">
          <a:extLst>
            <a:ext uri="{FF2B5EF4-FFF2-40B4-BE49-F238E27FC236}">
              <a16:creationId xmlns:a16="http://schemas.microsoft.com/office/drawing/2014/main" id="{EA7055A1-F8CE-48D7-943E-7AF8E1DF3E07}"/>
            </a:ext>
          </a:extLst>
        </xdr:cNvPr>
        <xdr:cNvSpPr/>
      </xdr:nvSpPr>
      <xdr:spPr>
        <a:xfrm>
          <a:off x="10616565" y="24837390"/>
          <a:ext cx="546735" cy="42291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320040</xdr:colOff>
      <xdr:row>136</xdr:row>
      <xdr:rowOff>53340</xdr:rowOff>
    </xdr:from>
    <xdr:to>
      <xdr:col>12</xdr:col>
      <xdr:colOff>746760</xdr:colOff>
      <xdr:row>138</xdr:row>
      <xdr:rowOff>22860</xdr:rowOff>
    </xdr:to>
    <xdr:sp macro="" textlink="">
      <xdr:nvSpPr>
        <xdr:cNvPr id="8" name="Elipse 7">
          <a:extLst>
            <a:ext uri="{FF2B5EF4-FFF2-40B4-BE49-F238E27FC236}">
              <a16:creationId xmlns:a16="http://schemas.microsoft.com/office/drawing/2014/main" id="{AB869D10-E94B-496A-92A8-102964D682F3}"/>
            </a:ext>
          </a:extLst>
        </xdr:cNvPr>
        <xdr:cNvSpPr/>
      </xdr:nvSpPr>
      <xdr:spPr>
        <a:xfrm>
          <a:off x="11399520" y="26189940"/>
          <a:ext cx="426720" cy="32004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13</xdr:col>
      <xdr:colOff>662940</xdr:colOff>
      <xdr:row>138</xdr:row>
      <xdr:rowOff>76200</xdr:rowOff>
    </xdr:from>
    <xdr:to>
      <xdr:col>13</xdr:col>
      <xdr:colOff>990600</xdr:colOff>
      <xdr:row>139</xdr:row>
      <xdr:rowOff>99060</xdr:rowOff>
    </xdr:to>
    <xdr:sp macro="" textlink="">
      <xdr:nvSpPr>
        <xdr:cNvPr id="9" name="Elipse 8">
          <a:extLst>
            <a:ext uri="{FF2B5EF4-FFF2-40B4-BE49-F238E27FC236}">
              <a16:creationId xmlns:a16="http://schemas.microsoft.com/office/drawing/2014/main" id="{964F7856-23C7-4168-BD52-4AA1E03BB982}"/>
            </a:ext>
          </a:extLst>
        </xdr:cNvPr>
        <xdr:cNvSpPr/>
      </xdr:nvSpPr>
      <xdr:spPr>
        <a:xfrm>
          <a:off x="12793980" y="2656332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701040</xdr:colOff>
      <xdr:row>129</xdr:row>
      <xdr:rowOff>114300</xdr:rowOff>
    </xdr:from>
    <xdr:to>
      <xdr:col>12</xdr:col>
      <xdr:colOff>1028700</xdr:colOff>
      <xdr:row>130</xdr:row>
      <xdr:rowOff>137160</xdr:rowOff>
    </xdr:to>
    <xdr:sp macro="" textlink="">
      <xdr:nvSpPr>
        <xdr:cNvPr id="10" name="Elipse 9">
          <a:extLst>
            <a:ext uri="{FF2B5EF4-FFF2-40B4-BE49-F238E27FC236}">
              <a16:creationId xmlns:a16="http://schemas.microsoft.com/office/drawing/2014/main" id="{D69C6148-1C9B-42F1-89FE-2F5B97B0E3C0}"/>
            </a:ext>
          </a:extLst>
        </xdr:cNvPr>
        <xdr:cNvSpPr/>
      </xdr:nvSpPr>
      <xdr:spPr>
        <a:xfrm>
          <a:off x="11780520" y="250240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68580</xdr:colOff>
      <xdr:row>128</xdr:row>
      <xdr:rowOff>160020</xdr:rowOff>
    </xdr:from>
    <xdr:to>
      <xdr:col>11</xdr:col>
      <xdr:colOff>396240</xdr:colOff>
      <xdr:row>130</xdr:row>
      <xdr:rowOff>7620</xdr:rowOff>
    </xdr:to>
    <xdr:sp macro="" textlink="">
      <xdr:nvSpPr>
        <xdr:cNvPr id="11" name="Elipse 10">
          <a:extLst>
            <a:ext uri="{FF2B5EF4-FFF2-40B4-BE49-F238E27FC236}">
              <a16:creationId xmlns:a16="http://schemas.microsoft.com/office/drawing/2014/main" id="{67882E86-3175-4128-A9FC-F35CBAEB4114}"/>
            </a:ext>
          </a:extLst>
        </xdr:cNvPr>
        <xdr:cNvSpPr/>
      </xdr:nvSpPr>
      <xdr:spPr>
        <a:xfrm>
          <a:off x="10111740" y="2489454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1043940</xdr:colOff>
      <xdr:row>137</xdr:row>
      <xdr:rowOff>83820</xdr:rowOff>
    </xdr:from>
    <xdr:to>
      <xdr:col>13</xdr:col>
      <xdr:colOff>320040</xdr:colOff>
      <xdr:row>138</xdr:row>
      <xdr:rowOff>106680</xdr:rowOff>
    </xdr:to>
    <xdr:sp macro="" textlink="">
      <xdr:nvSpPr>
        <xdr:cNvPr id="12" name="Elipse 11">
          <a:extLst>
            <a:ext uri="{FF2B5EF4-FFF2-40B4-BE49-F238E27FC236}">
              <a16:creationId xmlns:a16="http://schemas.microsoft.com/office/drawing/2014/main" id="{E72C833C-4B22-4ED7-A3D0-1ADFD3022426}"/>
            </a:ext>
          </a:extLst>
        </xdr:cNvPr>
        <xdr:cNvSpPr/>
      </xdr:nvSpPr>
      <xdr:spPr>
        <a:xfrm>
          <a:off x="12123420" y="263956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1082040</xdr:colOff>
      <xdr:row>136</xdr:row>
      <xdr:rowOff>30480</xdr:rowOff>
    </xdr:from>
    <xdr:to>
      <xdr:col>11</xdr:col>
      <xdr:colOff>251460</xdr:colOff>
      <xdr:row>137</xdr:row>
      <xdr:rowOff>114300</xdr:rowOff>
    </xdr:to>
    <xdr:sp macro="" textlink="">
      <xdr:nvSpPr>
        <xdr:cNvPr id="17" name="Elipse 16">
          <a:extLst>
            <a:ext uri="{FF2B5EF4-FFF2-40B4-BE49-F238E27FC236}">
              <a16:creationId xmlns:a16="http://schemas.microsoft.com/office/drawing/2014/main" id="{8D26DDE8-439D-42AA-A6EA-735618232CEF}"/>
            </a:ext>
          </a:extLst>
        </xdr:cNvPr>
        <xdr:cNvSpPr/>
      </xdr:nvSpPr>
      <xdr:spPr>
        <a:xfrm>
          <a:off x="9966960" y="26167080"/>
          <a:ext cx="327660" cy="25908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0</xdr:col>
      <xdr:colOff>1089660</xdr:colOff>
      <xdr:row>124</xdr:row>
      <xdr:rowOff>242308</xdr:rowOff>
    </xdr:from>
    <xdr:to>
      <xdr:col>10</xdr:col>
      <xdr:colOff>358206</xdr:colOff>
      <xdr:row>127</xdr:row>
      <xdr:rowOff>99060</xdr:rowOff>
    </xdr:to>
    <xdr:cxnSp macro="">
      <xdr:nvCxnSpPr>
        <xdr:cNvPr id="19" name="Conector recto de flecha 18">
          <a:extLst>
            <a:ext uri="{FF2B5EF4-FFF2-40B4-BE49-F238E27FC236}">
              <a16:creationId xmlns:a16="http://schemas.microsoft.com/office/drawing/2014/main" id="{DB8B1C94-CC13-4A85-8C36-119A65EA6300}"/>
            </a:ext>
          </a:extLst>
        </xdr:cNvPr>
        <xdr:cNvCxnSpPr>
          <a:stCxn id="5" idx="3"/>
        </xdr:cNvCxnSpPr>
      </xdr:nvCxnSpPr>
      <xdr:spPr>
        <a:xfrm flipH="1">
          <a:off x="1089660" y="23750008"/>
          <a:ext cx="8153466" cy="908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129</xdr:row>
      <xdr:rowOff>121920</xdr:rowOff>
    </xdr:from>
    <xdr:to>
      <xdr:col>12</xdr:col>
      <xdr:colOff>647766</xdr:colOff>
      <xdr:row>133</xdr:row>
      <xdr:rowOff>44188</xdr:rowOff>
    </xdr:to>
    <xdr:cxnSp macro="">
      <xdr:nvCxnSpPr>
        <xdr:cNvPr id="20" name="Conector recto de flecha 19">
          <a:extLst>
            <a:ext uri="{FF2B5EF4-FFF2-40B4-BE49-F238E27FC236}">
              <a16:creationId xmlns:a16="http://schemas.microsoft.com/office/drawing/2014/main" id="{7C26F345-88F8-4F1F-88AF-FA7C0E8E0FD1}"/>
            </a:ext>
          </a:extLst>
        </xdr:cNvPr>
        <xdr:cNvCxnSpPr/>
      </xdr:nvCxnSpPr>
      <xdr:spPr>
        <a:xfrm flipH="1" flipV="1">
          <a:off x="1127760" y="25031700"/>
          <a:ext cx="10599486" cy="6233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746760</xdr:colOff>
      <xdr:row>126</xdr:row>
      <xdr:rowOff>53340</xdr:rowOff>
    </xdr:from>
    <xdr:to>
      <xdr:col>11</xdr:col>
      <xdr:colOff>232410</xdr:colOff>
      <xdr:row>130</xdr:row>
      <xdr:rowOff>7620</xdr:rowOff>
    </xdr:to>
    <xdr:cxnSp macro="">
      <xdr:nvCxnSpPr>
        <xdr:cNvPr id="22" name="Conector recto de flecha 21">
          <a:extLst>
            <a:ext uri="{FF2B5EF4-FFF2-40B4-BE49-F238E27FC236}">
              <a16:creationId xmlns:a16="http://schemas.microsoft.com/office/drawing/2014/main" id="{37353162-3BEA-4345-98C9-483D372C56F8}"/>
            </a:ext>
          </a:extLst>
        </xdr:cNvPr>
        <xdr:cNvCxnSpPr>
          <a:stCxn id="11" idx="4"/>
        </xdr:cNvCxnSpPr>
      </xdr:nvCxnSpPr>
      <xdr:spPr>
        <a:xfrm flipH="1" flipV="1">
          <a:off x="5539740" y="24437340"/>
          <a:ext cx="4735830" cy="655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1074420</xdr:colOff>
      <xdr:row>126</xdr:row>
      <xdr:rowOff>99060</xdr:rowOff>
    </xdr:from>
    <xdr:to>
      <xdr:col>11</xdr:col>
      <xdr:colOff>922020</xdr:colOff>
      <xdr:row>138</xdr:row>
      <xdr:rowOff>160020</xdr:rowOff>
    </xdr:to>
    <xdr:cxnSp macro="">
      <xdr:nvCxnSpPr>
        <xdr:cNvPr id="24" name="Conector recto de flecha 23">
          <a:extLst>
            <a:ext uri="{FF2B5EF4-FFF2-40B4-BE49-F238E27FC236}">
              <a16:creationId xmlns:a16="http://schemas.microsoft.com/office/drawing/2014/main" id="{F6359382-0C14-49B6-8B9A-F3719EE91AF7}"/>
            </a:ext>
          </a:extLst>
        </xdr:cNvPr>
        <xdr:cNvCxnSpPr/>
      </xdr:nvCxnSpPr>
      <xdr:spPr>
        <a:xfrm flipH="1" flipV="1">
          <a:off x="1074420" y="24483060"/>
          <a:ext cx="9890760" cy="2164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1143000</xdr:colOff>
      <xdr:row>130</xdr:row>
      <xdr:rowOff>137160</xdr:rowOff>
    </xdr:from>
    <xdr:to>
      <xdr:col>12</xdr:col>
      <xdr:colOff>864870</xdr:colOff>
      <xdr:row>134</xdr:row>
      <xdr:rowOff>68580</xdr:rowOff>
    </xdr:to>
    <xdr:cxnSp macro="">
      <xdr:nvCxnSpPr>
        <xdr:cNvPr id="28" name="Conector recto de flecha 27">
          <a:extLst>
            <a:ext uri="{FF2B5EF4-FFF2-40B4-BE49-F238E27FC236}">
              <a16:creationId xmlns:a16="http://schemas.microsoft.com/office/drawing/2014/main" id="{7E9CC392-4DB6-4751-87C3-A48AE74E2950}"/>
            </a:ext>
          </a:extLst>
        </xdr:cNvPr>
        <xdr:cNvCxnSpPr>
          <a:stCxn id="10" idx="4"/>
        </xdr:cNvCxnSpPr>
      </xdr:nvCxnSpPr>
      <xdr:spPr>
        <a:xfrm flipH="1">
          <a:off x="1143000" y="25222200"/>
          <a:ext cx="10801350" cy="6324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125</xdr:row>
      <xdr:rowOff>60960</xdr:rowOff>
    </xdr:from>
    <xdr:to>
      <xdr:col>13</xdr:col>
      <xdr:colOff>41910</xdr:colOff>
      <xdr:row>137</xdr:row>
      <xdr:rowOff>137160</xdr:rowOff>
    </xdr:to>
    <xdr:cxnSp macro="">
      <xdr:nvCxnSpPr>
        <xdr:cNvPr id="33" name="Conector recto de flecha 32">
          <a:extLst>
            <a:ext uri="{FF2B5EF4-FFF2-40B4-BE49-F238E27FC236}">
              <a16:creationId xmlns:a16="http://schemas.microsoft.com/office/drawing/2014/main" id="{32406AE6-7C6C-4440-8D37-AD42E7F55142}"/>
            </a:ext>
          </a:extLst>
        </xdr:cNvPr>
        <xdr:cNvCxnSpPr/>
      </xdr:nvCxnSpPr>
      <xdr:spPr>
        <a:xfrm flipH="1" flipV="1">
          <a:off x="1127760" y="24269700"/>
          <a:ext cx="11045190" cy="2179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1112520</xdr:colOff>
      <xdr:row>133</xdr:row>
      <xdr:rowOff>83820</xdr:rowOff>
    </xdr:from>
    <xdr:to>
      <xdr:col>13</xdr:col>
      <xdr:colOff>662940</xdr:colOff>
      <xdr:row>139</xdr:row>
      <xdr:rowOff>0</xdr:rowOff>
    </xdr:to>
    <xdr:cxnSp macro="">
      <xdr:nvCxnSpPr>
        <xdr:cNvPr id="35" name="Conector recto de flecha 34">
          <a:extLst>
            <a:ext uri="{FF2B5EF4-FFF2-40B4-BE49-F238E27FC236}">
              <a16:creationId xmlns:a16="http://schemas.microsoft.com/office/drawing/2014/main" id="{33C15B9F-51EB-4FD8-9847-3523283EBD54}"/>
            </a:ext>
          </a:extLst>
        </xdr:cNvPr>
        <xdr:cNvCxnSpPr>
          <a:stCxn id="9" idx="2"/>
        </xdr:cNvCxnSpPr>
      </xdr:nvCxnSpPr>
      <xdr:spPr>
        <a:xfrm flipH="1" flipV="1">
          <a:off x="1112520" y="25694640"/>
          <a:ext cx="11681460" cy="967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129</xdr:row>
      <xdr:rowOff>38100</xdr:rowOff>
    </xdr:from>
    <xdr:to>
      <xdr:col>12</xdr:col>
      <xdr:colOff>45720</xdr:colOff>
      <xdr:row>132</xdr:row>
      <xdr:rowOff>83820</xdr:rowOff>
    </xdr:to>
    <xdr:cxnSp macro="">
      <xdr:nvCxnSpPr>
        <xdr:cNvPr id="38" name="Conector recto de flecha 37">
          <a:extLst>
            <a:ext uri="{FF2B5EF4-FFF2-40B4-BE49-F238E27FC236}">
              <a16:creationId xmlns:a16="http://schemas.microsoft.com/office/drawing/2014/main" id="{12875783-FDDF-4050-AAD8-9691141C1D33}"/>
            </a:ext>
          </a:extLst>
        </xdr:cNvPr>
        <xdr:cNvCxnSpPr>
          <a:stCxn id="6" idx="2"/>
        </xdr:cNvCxnSpPr>
      </xdr:nvCxnSpPr>
      <xdr:spPr>
        <a:xfrm flipH="1">
          <a:off x="1066800" y="24947880"/>
          <a:ext cx="1005840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1059180</xdr:colOff>
      <xdr:row>131</xdr:row>
      <xdr:rowOff>91440</xdr:rowOff>
    </xdr:from>
    <xdr:to>
      <xdr:col>12</xdr:col>
      <xdr:colOff>312420</xdr:colOff>
      <xdr:row>137</xdr:row>
      <xdr:rowOff>30480</xdr:rowOff>
    </xdr:to>
    <xdr:cxnSp macro="">
      <xdr:nvCxnSpPr>
        <xdr:cNvPr id="41" name="Conector recto de flecha 40">
          <a:extLst>
            <a:ext uri="{FF2B5EF4-FFF2-40B4-BE49-F238E27FC236}">
              <a16:creationId xmlns:a16="http://schemas.microsoft.com/office/drawing/2014/main" id="{4591F63E-9C3F-4CC9-A5E4-18BA12F77689}"/>
            </a:ext>
          </a:extLst>
        </xdr:cNvPr>
        <xdr:cNvCxnSpPr/>
      </xdr:nvCxnSpPr>
      <xdr:spPr>
        <a:xfrm flipH="1" flipV="1">
          <a:off x="1059180" y="25351740"/>
          <a:ext cx="10332720" cy="990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128</xdr:row>
      <xdr:rowOff>99060</xdr:rowOff>
    </xdr:from>
    <xdr:to>
      <xdr:col>12</xdr:col>
      <xdr:colOff>221046</xdr:colOff>
      <xdr:row>139</xdr:row>
      <xdr:rowOff>120388</xdr:rowOff>
    </xdr:to>
    <xdr:cxnSp macro="">
      <xdr:nvCxnSpPr>
        <xdr:cNvPr id="43" name="Conector recto de flecha 42">
          <a:extLst>
            <a:ext uri="{FF2B5EF4-FFF2-40B4-BE49-F238E27FC236}">
              <a16:creationId xmlns:a16="http://schemas.microsoft.com/office/drawing/2014/main" id="{B848577D-7F0C-4A39-91BD-35DFCE35741E}"/>
            </a:ext>
          </a:extLst>
        </xdr:cNvPr>
        <xdr:cNvCxnSpPr/>
      </xdr:nvCxnSpPr>
      <xdr:spPr>
        <a:xfrm flipH="1" flipV="1">
          <a:off x="1066800" y="24833580"/>
          <a:ext cx="10233726" cy="1949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1036320</xdr:colOff>
      <xdr:row>130</xdr:row>
      <xdr:rowOff>91440</xdr:rowOff>
    </xdr:from>
    <xdr:to>
      <xdr:col>12</xdr:col>
      <xdr:colOff>282006</xdr:colOff>
      <xdr:row>133</xdr:row>
      <xdr:rowOff>173728</xdr:rowOff>
    </xdr:to>
    <xdr:cxnSp macro="">
      <xdr:nvCxnSpPr>
        <xdr:cNvPr id="46" name="Conector recto de flecha 45">
          <a:extLst>
            <a:ext uri="{FF2B5EF4-FFF2-40B4-BE49-F238E27FC236}">
              <a16:creationId xmlns:a16="http://schemas.microsoft.com/office/drawing/2014/main" id="{1308E6FC-EC9F-423F-A245-ED3084D46FAD}"/>
            </a:ext>
          </a:extLst>
        </xdr:cNvPr>
        <xdr:cNvCxnSpPr/>
      </xdr:nvCxnSpPr>
      <xdr:spPr>
        <a:xfrm flipH="1" flipV="1">
          <a:off x="1036320" y="25176480"/>
          <a:ext cx="10325166" cy="608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777240</xdr:colOff>
      <xdr:row>125</xdr:row>
      <xdr:rowOff>91440</xdr:rowOff>
    </xdr:from>
    <xdr:to>
      <xdr:col>10</xdr:col>
      <xdr:colOff>1130025</xdr:colOff>
      <xdr:row>136</xdr:row>
      <xdr:rowOff>68421</xdr:rowOff>
    </xdr:to>
    <xdr:cxnSp macro="">
      <xdr:nvCxnSpPr>
        <xdr:cNvPr id="49" name="Conector recto de flecha 48">
          <a:extLst>
            <a:ext uri="{FF2B5EF4-FFF2-40B4-BE49-F238E27FC236}">
              <a16:creationId xmlns:a16="http://schemas.microsoft.com/office/drawing/2014/main" id="{13B5A191-C1CC-4FB8-9BCA-79E925261CD2}"/>
            </a:ext>
          </a:extLst>
        </xdr:cNvPr>
        <xdr:cNvCxnSpPr>
          <a:stCxn id="17" idx="1"/>
        </xdr:cNvCxnSpPr>
      </xdr:nvCxnSpPr>
      <xdr:spPr>
        <a:xfrm flipH="1" flipV="1">
          <a:off x="5570220" y="24300180"/>
          <a:ext cx="4444725" cy="1904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234765</xdr:colOff>
      <xdr:row>0</xdr:row>
      <xdr:rowOff>81243</xdr:rowOff>
    </xdr:from>
    <xdr:to>
      <xdr:col>12</xdr:col>
      <xdr:colOff>282390</xdr:colOff>
      <xdr:row>17</xdr:row>
      <xdr:rowOff>100293</xdr:rowOff>
    </xdr:to>
    <xdr:sp macro="" textlink="">
      <xdr:nvSpPr>
        <xdr:cNvPr id="3" name="Rectángulo 2">
          <a:extLst>
            <a:ext uri="{FF2B5EF4-FFF2-40B4-BE49-F238E27FC236}">
              <a16:creationId xmlns:a16="http://schemas.microsoft.com/office/drawing/2014/main" id="{F9679BD5-9C63-4416-B557-47477E706548}"/>
            </a:ext>
          </a:extLst>
        </xdr:cNvPr>
        <xdr:cNvSpPr/>
      </xdr:nvSpPr>
      <xdr:spPr>
        <a:xfrm>
          <a:off x="234765" y="81243"/>
          <a:ext cx="9494184" cy="2742079"/>
        </a:xfrm>
        <a:prstGeom prst="rect">
          <a:avLst/>
        </a:prstGeom>
        <a:solidFill>
          <a:schemeClr val="bg1"/>
        </a:solidFill>
        <a:ln w="317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u="sng"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POBLACIÓN REFERENCIAL</a:t>
          </a:r>
        </a:p>
        <a:p>
          <a:pPr algn="l"/>
          <a:endParaRPr lang="es-PE" sz="1100" b="0" u="sng"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Estará constituida por el total de postulantes a algún Instituto en la zona de influencia del proyecto, su estimación tiene que estar actualizada a fin de reflejar la realidad del momento en que se lleva a cabo la formulación; ello es particularmente importante porque la proyección de esta población se realiza sobre la base de dicha estimación. Para ello, se recurrirá a la información que se encuentra en el sistema ESCALE.MINEDU.GOB.PE y el Instituto Alfredo Sarmiento Palomino que recoge sobre los vacantes, postulantes e ingresantes a las diversas carreras que ofrecen los lnstitutos nacionales, sean privadas o públicas.</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Por su parte, la proyección de esta población se hará a partir de la tasa de crecimiento histórica de los postulantes durante los últimos años disponibles, calculada de la siguiente manera:</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Seguidamente, se realizará la proyección considerando el horizonte de evaluación del proyecto antes definido, y utilizando la tasa ya calculada; así, para cada período “t”:</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twoCellAnchor>
    <xdr:from>
      <xdr:col>1</xdr:col>
      <xdr:colOff>57149</xdr:colOff>
      <xdr:row>13</xdr:row>
      <xdr:rowOff>65483</xdr:rowOff>
    </xdr:from>
    <xdr:to>
      <xdr:col>5</xdr:col>
      <xdr:colOff>75551</xdr:colOff>
      <xdr:row>17</xdr:row>
      <xdr:rowOff>47514</xdr:rowOff>
    </xdr:to>
    <xdr:pic>
      <xdr:nvPicPr>
        <xdr:cNvPr id="4" name="Imagen 3">
          <a:extLst>
            <a:ext uri="{FF2B5EF4-FFF2-40B4-BE49-F238E27FC236}">
              <a16:creationId xmlns:a16="http://schemas.microsoft.com/office/drawing/2014/main" id="{517E6CB5-EB98-4072-AE3C-F2E90EC96B9C}"/>
            </a:ext>
          </a:extLst>
        </xdr:cNvPr>
        <xdr:cNvPicPr>
          <a:picLocks noChangeAspect="1"/>
        </xdr:cNvPicPr>
      </xdr:nvPicPr>
      <xdr:blipFill>
        <a:blip xmlns:r="http://schemas.openxmlformats.org/officeDocument/2006/relationships" r:embed="rId1"/>
        <a:stretch>
          <a:fillRect/>
        </a:stretch>
      </xdr:blipFill>
      <xdr:spPr>
        <a:xfrm>
          <a:off x="457199" y="2218133"/>
          <a:ext cx="3723627" cy="629731"/>
        </a:xfrm>
        <a:prstGeom prst="rect">
          <a:avLst/>
        </a:prstGeom>
        <a:ln>
          <a:noFill/>
        </a:ln>
        <a:effectLst/>
      </xdr:spPr>
    </xdr:pic>
    <xdr:clientData/>
  </xdr:twoCellAnchor>
  <xdr:twoCellAnchor editAs="oneCell">
    <xdr:from>
      <xdr:col>1</xdr:col>
      <xdr:colOff>76200</xdr:colOff>
      <xdr:row>7</xdr:row>
      <xdr:rowOff>142875</xdr:rowOff>
    </xdr:from>
    <xdr:to>
      <xdr:col>7</xdr:col>
      <xdr:colOff>752476</xdr:colOff>
      <xdr:row>11</xdr:row>
      <xdr:rowOff>128905</xdr:rowOff>
    </xdr:to>
    <xdr:pic>
      <xdr:nvPicPr>
        <xdr:cNvPr id="5" name="Imagen 4">
          <a:extLst>
            <a:ext uri="{FF2B5EF4-FFF2-40B4-BE49-F238E27FC236}">
              <a16:creationId xmlns:a16="http://schemas.microsoft.com/office/drawing/2014/main" id="{0193B084-7791-4C0A-953D-581607F73DE1}"/>
            </a:ext>
          </a:extLst>
        </xdr:cNvPr>
        <xdr:cNvPicPr>
          <a:picLocks noChangeAspect="1"/>
        </xdr:cNvPicPr>
      </xdr:nvPicPr>
      <xdr:blipFill>
        <a:blip xmlns:r="http://schemas.openxmlformats.org/officeDocument/2006/relationships" r:embed="rId2"/>
        <a:stretch>
          <a:fillRect/>
        </a:stretch>
      </xdr:blipFill>
      <xdr:spPr>
        <a:xfrm>
          <a:off x="476250" y="1323975"/>
          <a:ext cx="5905501" cy="633730"/>
        </a:xfrm>
        <a:prstGeom prst="rect">
          <a:avLst/>
        </a:prstGeom>
        <a:ln>
          <a:noFill/>
        </a:ln>
        <a:effectLst/>
      </xdr:spPr>
    </xdr:pic>
    <xdr:clientData/>
  </xdr:twoCellAnchor>
  <xdr:twoCellAnchor>
    <xdr:from>
      <xdr:col>0</xdr:col>
      <xdr:colOff>305921</xdr:colOff>
      <xdr:row>19</xdr:row>
      <xdr:rowOff>119343</xdr:rowOff>
    </xdr:from>
    <xdr:to>
      <xdr:col>5</xdr:col>
      <xdr:colOff>191622</xdr:colOff>
      <xdr:row>22</xdr:row>
      <xdr:rowOff>81244</xdr:rowOff>
    </xdr:to>
    <xdr:sp macro="" textlink="">
      <xdr:nvSpPr>
        <xdr:cNvPr id="7" name="Rectángulo 6">
          <a:extLst>
            <a:ext uri="{FF2B5EF4-FFF2-40B4-BE49-F238E27FC236}">
              <a16:creationId xmlns:a16="http://schemas.microsoft.com/office/drawing/2014/main" id="{D41439E2-FE9B-41CC-B8D7-D262CC5234BE}"/>
            </a:ext>
          </a:extLst>
        </xdr:cNvPr>
        <xdr:cNvSpPr/>
      </xdr:nvSpPr>
      <xdr:spPr>
        <a:xfrm>
          <a:off x="305921" y="3156137"/>
          <a:ext cx="3998260" cy="432548"/>
        </a:xfrm>
        <a:prstGeom prst="rect">
          <a:avLst/>
        </a:prstGeom>
        <a:solidFill>
          <a:schemeClr val="bg1">
            <a:lumMod val="95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POSTULANTES AL INSTITUTO SUPERIOR TECNOLÓGICA PÚBLICA </a:t>
          </a:r>
          <a:r>
            <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"ALFREDO SARMIENTO PALOMINO"</a:t>
          </a:r>
        </a:p>
      </xdr:txBody>
    </xdr:sp>
    <xdr:clientData/>
  </xdr:twoCellAnchor>
  <xdr:twoCellAnchor>
    <xdr:from>
      <xdr:col>2</xdr:col>
      <xdr:colOff>369795</xdr:colOff>
      <xdr:row>24</xdr:row>
      <xdr:rowOff>5607</xdr:rowOff>
    </xdr:from>
    <xdr:to>
      <xdr:col>12</xdr:col>
      <xdr:colOff>437028</xdr:colOff>
      <xdr:row>24</xdr:row>
      <xdr:rowOff>100857</xdr:rowOff>
    </xdr:to>
    <xdr:sp macro="" textlink="">
      <xdr:nvSpPr>
        <xdr:cNvPr id="2" name="Abrir llave 1">
          <a:extLst>
            <a:ext uri="{FF2B5EF4-FFF2-40B4-BE49-F238E27FC236}">
              <a16:creationId xmlns:a16="http://schemas.microsoft.com/office/drawing/2014/main" id="{36A50D5D-5E42-4028-AF7B-CDBE6A6404EF}"/>
            </a:ext>
          </a:extLst>
        </xdr:cNvPr>
        <xdr:cNvSpPr/>
      </xdr:nvSpPr>
      <xdr:spPr>
        <a:xfrm rot="5400000">
          <a:off x="5992346" y="-282944"/>
          <a:ext cx="95250" cy="7687233"/>
        </a:xfrm>
        <a:prstGeom prst="leftBrace">
          <a:avLst/>
        </a:pr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s-PE" sz="1100"/>
        </a:p>
      </xdr:txBody>
    </xdr:sp>
    <xdr:clientData/>
  </xdr:twoCellAnchor>
  <xdr:twoCellAnchor>
    <xdr:from>
      <xdr:col>5</xdr:col>
      <xdr:colOff>754156</xdr:colOff>
      <xdr:row>21</xdr:row>
      <xdr:rowOff>152960</xdr:rowOff>
    </xdr:from>
    <xdr:to>
      <xdr:col>9</xdr:col>
      <xdr:colOff>246529</xdr:colOff>
      <xdr:row>23</xdr:row>
      <xdr:rowOff>89646</xdr:rowOff>
    </xdr:to>
    <xdr:sp macro="" textlink="">
      <xdr:nvSpPr>
        <xdr:cNvPr id="8" name="Rectángulo 7">
          <a:extLst>
            <a:ext uri="{FF2B5EF4-FFF2-40B4-BE49-F238E27FC236}">
              <a16:creationId xmlns:a16="http://schemas.microsoft.com/office/drawing/2014/main" id="{40E0E2AF-B133-4E79-8221-196E511E6805}"/>
            </a:ext>
          </a:extLst>
        </xdr:cNvPr>
        <xdr:cNvSpPr/>
      </xdr:nvSpPr>
      <xdr:spPr>
        <a:xfrm>
          <a:off x="4866715" y="3503519"/>
          <a:ext cx="2540373" cy="250451"/>
        </a:xfrm>
        <a:prstGeom prst="rect">
          <a:avLst/>
        </a:prstGeom>
        <a:solidFill>
          <a:schemeClr val="accent2">
            <a:lumMod val="40000"/>
            <a:lumOff val="6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INDUSTRIAS ALIMENTARIAS</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twoCellAnchor>
    <xdr:from>
      <xdr:col>13</xdr:col>
      <xdr:colOff>257735</xdr:colOff>
      <xdr:row>24</xdr:row>
      <xdr:rowOff>10314</xdr:rowOff>
    </xdr:from>
    <xdr:to>
      <xdr:col>17</xdr:col>
      <xdr:colOff>369793</xdr:colOff>
      <xdr:row>24</xdr:row>
      <xdr:rowOff>89647</xdr:rowOff>
    </xdr:to>
    <xdr:sp macro="" textlink="">
      <xdr:nvSpPr>
        <xdr:cNvPr id="9" name="Abrir llave 8">
          <a:extLst>
            <a:ext uri="{FF2B5EF4-FFF2-40B4-BE49-F238E27FC236}">
              <a16:creationId xmlns:a16="http://schemas.microsoft.com/office/drawing/2014/main" id="{C7528EC5-5FC3-4B9E-83F1-36C5AB527B8D}"/>
            </a:ext>
          </a:extLst>
        </xdr:cNvPr>
        <xdr:cNvSpPr/>
      </xdr:nvSpPr>
      <xdr:spPr>
        <a:xfrm rot="5400000">
          <a:off x="12006656" y="2291158"/>
          <a:ext cx="79333" cy="3160058"/>
        </a:xfrm>
        <a:prstGeom prst="leftBrace">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es-PE" sz="1100"/>
        </a:p>
      </xdr:txBody>
    </xdr:sp>
    <xdr:clientData/>
  </xdr:twoCellAnchor>
  <xdr:twoCellAnchor>
    <xdr:from>
      <xdr:col>13</xdr:col>
      <xdr:colOff>518833</xdr:colOff>
      <xdr:row>21</xdr:row>
      <xdr:rowOff>130549</xdr:rowOff>
    </xdr:from>
    <xdr:to>
      <xdr:col>17</xdr:col>
      <xdr:colOff>11206</xdr:colOff>
      <xdr:row>23</xdr:row>
      <xdr:rowOff>67235</xdr:rowOff>
    </xdr:to>
    <xdr:sp macro="" textlink="">
      <xdr:nvSpPr>
        <xdr:cNvPr id="10" name="Rectángulo 9">
          <a:extLst>
            <a:ext uri="{FF2B5EF4-FFF2-40B4-BE49-F238E27FC236}">
              <a16:creationId xmlns:a16="http://schemas.microsoft.com/office/drawing/2014/main" id="{D28E57A4-5D9F-4612-9DCA-06E2E8E22E2E}"/>
            </a:ext>
          </a:extLst>
        </xdr:cNvPr>
        <xdr:cNvSpPr/>
      </xdr:nvSpPr>
      <xdr:spPr>
        <a:xfrm>
          <a:off x="10727392" y="3481108"/>
          <a:ext cx="2540373" cy="250451"/>
        </a:xfrm>
        <a:prstGeom prst="rect">
          <a:avLst/>
        </a:prstGeom>
        <a:solidFill>
          <a:schemeClr val="accent5">
            <a:lumMod val="60000"/>
            <a:lumOff val="4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CONSTRUCCIÓN CIVIL</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12</xdr:col>
      <xdr:colOff>342900</xdr:colOff>
      <xdr:row>9</xdr:row>
      <xdr:rowOff>133350</xdr:rowOff>
    </xdr:to>
    <xdr:sp macro="" textlink="">
      <xdr:nvSpPr>
        <xdr:cNvPr id="2" name="Rectángulo 1">
          <a:extLst>
            <a:ext uri="{FF2B5EF4-FFF2-40B4-BE49-F238E27FC236}">
              <a16:creationId xmlns:a16="http://schemas.microsoft.com/office/drawing/2014/main" id="{7BB1C56B-0770-42F8-ADB7-A95342E14E8D}"/>
            </a:ext>
          </a:extLst>
        </xdr:cNvPr>
        <xdr:cNvSpPr/>
      </xdr:nvSpPr>
      <xdr:spPr>
        <a:xfrm>
          <a:off x="762000" y="117538500"/>
          <a:ext cx="9163050" cy="1466850"/>
        </a:xfrm>
        <a:prstGeom prst="rect">
          <a:avLst/>
        </a:prstGeom>
        <a:solidFill>
          <a:schemeClr val="bg1">
            <a:lumMod val="95000"/>
          </a:schemeClr>
        </a:solidFill>
        <a:ln w="317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POBLACIÓN POTENCIAL</a:t>
          </a:r>
        </a:p>
        <a:p>
          <a:pPr algn="l"/>
          <a:endPar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Es</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la Población que postula a la carrera que se analiza,</a:t>
          </a:r>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algún Instituto en la zona de influencia del proyecto, para ello, igualmente se utilizara la información que se encuentra en el sistema ESCALE.MINEDU.GOB.PE y el Instituto Alfredo Sarmiento Palomino.</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Su proyección</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cambio, se realizará sobre la base de la Población Referencial antes calculada. Así para el año 0, se establecerá cual es la proporción de postulantes de la zona de influencia del proyecto que busca ingresar a la carrera (as) a la que se refiere el proyecto. Esta proporción se mantendrá a lo largo del horizonte de evaluación del proyecto y se aplicará a la población de referencia para proyectar la potencial.</a:t>
          </a:r>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327493</xdr:colOff>
      <xdr:row>98</xdr:row>
      <xdr:rowOff>266524</xdr:rowOff>
    </xdr:from>
    <xdr:to>
      <xdr:col>25</xdr:col>
      <xdr:colOff>205910</xdr:colOff>
      <xdr:row>104</xdr:row>
      <xdr:rowOff>168637</xdr:rowOff>
    </xdr:to>
    <xdr:pic>
      <xdr:nvPicPr>
        <xdr:cNvPr id="2" name="Imagen 1">
          <a:extLst>
            <a:ext uri="{FF2B5EF4-FFF2-40B4-BE49-F238E27FC236}">
              <a16:creationId xmlns:a16="http://schemas.microsoft.com/office/drawing/2014/main" id="{8CCCEF79-6D86-4D26-87AD-ED23E6F6ABED}"/>
            </a:ext>
          </a:extLst>
        </xdr:cNvPr>
        <xdr:cNvPicPr>
          <a:picLocks noChangeAspect="1" noChangeArrowheads="1"/>
        </xdr:cNvPicPr>
      </xdr:nvPicPr>
      <xdr:blipFill>
        <a:blip xmlns:r="http://schemas.openxmlformats.org/officeDocument/2006/relationships" r:embed="rId1">
          <a:duotone>
            <a:prstClr val="black"/>
            <a:schemeClr val="accent4">
              <a:tint val="45000"/>
              <a:satMod val="400000"/>
            </a:schemeClr>
          </a:duotone>
          <a:extLst>
            <a:ext uri="{28A0092B-C50C-407E-A947-70E740481C1C}">
              <a14:useLocalDpi xmlns:a14="http://schemas.microsoft.com/office/drawing/2010/main" val="0"/>
            </a:ext>
          </a:extLst>
        </a:blip>
        <a:srcRect/>
        <a:stretch>
          <a:fillRect/>
        </a:stretch>
      </xdr:blipFill>
      <xdr:spPr bwMode="auto">
        <a:xfrm>
          <a:off x="14272093" y="22069249"/>
          <a:ext cx="3821766" cy="1869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159404</xdr:colOff>
      <xdr:row>93</xdr:row>
      <xdr:rowOff>161082</xdr:rowOff>
    </xdr:from>
    <xdr:to>
      <xdr:col>24</xdr:col>
      <xdr:colOff>259697</xdr:colOff>
      <xdr:row>96</xdr:row>
      <xdr:rowOff>650220</xdr:rowOff>
    </xdr:to>
    <xdr:sp macro="" textlink="">
      <xdr:nvSpPr>
        <xdr:cNvPr id="3" name="CuadroTexto 2">
          <a:extLst>
            <a:ext uri="{FF2B5EF4-FFF2-40B4-BE49-F238E27FC236}">
              <a16:creationId xmlns:a16="http://schemas.microsoft.com/office/drawing/2014/main" id="{970AAFDA-4278-44A2-9C10-EE3FE82F79DE}"/>
            </a:ext>
          </a:extLst>
        </xdr:cNvPr>
        <xdr:cNvSpPr txBox="1"/>
      </xdr:nvSpPr>
      <xdr:spPr>
        <a:xfrm>
          <a:off x="14542154" y="19992132"/>
          <a:ext cx="3167343" cy="14797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Para Calcular</a:t>
          </a:r>
          <a:r>
            <a:rPr lang="es-PE" sz="1100" baseline="0"/>
            <a:t> la Brecha y el Requerimiento de Aulas y/o Laboratorios, como lo manda la guia de universidades se debe tomar en cuenta el total de horas teoricas y practicas que demandan los servicios educativos; asi como tambien el total de horas que un aula o laboratorio puede ofrecer al dia; que para el caso de los Institutos seria:</a:t>
          </a:r>
        </a:p>
        <a:p>
          <a:r>
            <a:rPr lang="es-PE" sz="1100" baseline="0"/>
            <a:t>6h/d x 5d/s x  18 S = 540 horas en un semestre; lo que hace un total de 1080 horas al Año</a:t>
          </a:r>
          <a:endParaRPr lang="es-PE" sz="1100"/>
        </a:p>
      </xdr:txBody>
    </xdr:sp>
    <xdr:clientData/>
  </xdr:twoCellAnchor>
  <xdr:twoCellAnchor>
    <xdr:from>
      <xdr:col>16</xdr:col>
      <xdr:colOff>367274</xdr:colOff>
      <xdr:row>96</xdr:row>
      <xdr:rowOff>779368</xdr:rowOff>
    </xdr:from>
    <xdr:to>
      <xdr:col>25</xdr:col>
      <xdr:colOff>132509</xdr:colOff>
      <xdr:row>98</xdr:row>
      <xdr:rowOff>228880</xdr:rowOff>
    </xdr:to>
    <xdr:sp macro="" textlink="">
      <xdr:nvSpPr>
        <xdr:cNvPr id="4" name="CuadroTexto 3">
          <a:extLst>
            <a:ext uri="{FF2B5EF4-FFF2-40B4-BE49-F238E27FC236}">
              <a16:creationId xmlns:a16="http://schemas.microsoft.com/office/drawing/2014/main" id="{21FD1318-1CF8-4BCC-86FA-16030557C8E2}"/>
            </a:ext>
          </a:extLst>
        </xdr:cNvPr>
        <xdr:cNvSpPr txBox="1"/>
      </xdr:nvSpPr>
      <xdr:spPr>
        <a:xfrm>
          <a:off x="14311874" y="21601018"/>
          <a:ext cx="3708585" cy="430587"/>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a:t>Pag.</a:t>
          </a:r>
          <a:r>
            <a:rPr lang="es-PE" sz="1100" baseline="0"/>
            <a:t> 84 Guia de Universidades</a:t>
          </a:r>
          <a:endParaRPr lang="es-PE"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PROYECTOS%20INVIERTE.PE\1.%20INST.%20EDUC.%20TECNO.%20HERMENEGILDO%20MIRANDA%20SEGOVIA\2.%20CALCULOS%20DE%20EXCEL\DEMANDA%20HMS-ANTABAM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bl. área de influencia"/>
      <sheetName val="Pobl. ingresanteTotal"/>
      <sheetName val="Pobl. Referencia"/>
      <sheetName val="Pobl. Potencial"/>
      <sheetName val="Matriculados-ind aprob"/>
      <sheetName val="Pobl. Efectiva SP"/>
      <sheetName val="Pobl. Efectiva CP"/>
      <sheetName val="Pobl. Efectiva CP AULAS"/>
      <sheetName val="Pobl. Efectiva CP LABO"/>
      <sheetName val="Brecha Oferta - Demanda"/>
      <sheetName val="Programa Arquitectonico"/>
      <sheetName val="Hoja1"/>
      <sheetName val="Hoja2"/>
    </sheetNames>
    <sheetDataSet>
      <sheetData sheetId="0"/>
      <sheetData sheetId="1"/>
      <sheetData sheetId="2"/>
      <sheetData sheetId="3"/>
      <sheetData sheetId="4"/>
      <sheetData sheetId="5"/>
      <sheetData sheetId="6">
        <row r="5">
          <cell r="Q5">
            <v>70.487546293457967</v>
          </cell>
        </row>
      </sheetData>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51877-24F7-41D0-8229-84CBFCFDD684}">
  <dimension ref="A2:N163"/>
  <sheetViews>
    <sheetView showGridLines="0" topLeftCell="A86" zoomScaleNormal="100" workbookViewId="0">
      <selection activeCell="C149" sqref="C149"/>
    </sheetView>
  </sheetViews>
  <sheetFormatPr baseColWidth="10" defaultColWidth="11.5703125" defaultRowHeight="12.75" x14ac:dyDescent="0.25"/>
  <cols>
    <col min="1" max="1" width="17.7109375" style="1" customWidth="1"/>
    <col min="2" max="2" width="17.42578125" style="6" customWidth="1"/>
    <col min="3" max="4" width="11.5703125" style="6"/>
    <col min="5" max="5" width="11.5703125" style="1"/>
    <col min="6" max="6" width="13.42578125" style="1" customWidth="1"/>
    <col min="7" max="9" width="11.5703125" style="6"/>
    <col min="10" max="10" width="11.5703125" style="1"/>
    <col min="11" max="11" width="16.85546875" style="1" customWidth="1"/>
    <col min="12" max="12" width="15.140625" style="1" customWidth="1"/>
    <col min="13" max="13" width="15.28515625" style="1" customWidth="1"/>
    <col min="14" max="14" width="16.140625" style="1" customWidth="1"/>
    <col min="15" max="16384" width="11.5703125" style="1"/>
  </cols>
  <sheetData>
    <row r="2" spans="1:14" x14ac:dyDescent="0.25">
      <c r="K2" s="336" t="s">
        <v>209</v>
      </c>
      <c r="L2" s="22" t="s">
        <v>210</v>
      </c>
      <c r="M2" s="30" t="s">
        <v>211</v>
      </c>
    </row>
    <row r="3" spans="1:14" x14ac:dyDescent="0.2">
      <c r="K3" s="336"/>
      <c r="L3" s="22" t="s">
        <v>212</v>
      </c>
      <c r="M3" s="31" t="s">
        <v>213</v>
      </c>
    </row>
    <row r="4" spans="1:14" x14ac:dyDescent="0.25">
      <c r="A4" s="2" t="s">
        <v>104</v>
      </c>
      <c r="K4" s="336"/>
      <c r="L4" s="22" t="s">
        <v>214</v>
      </c>
      <c r="M4" s="30" t="s">
        <v>215</v>
      </c>
    </row>
    <row r="5" spans="1:14" x14ac:dyDescent="0.2">
      <c r="A5" s="3" t="s">
        <v>0</v>
      </c>
      <c r="B5" s="5" t="s">
        <v>1</v>
      </c>
      <c r="C5" s="7"/>
      <c r="D5" s="7"/>
      <c r="F5" s="12" t="s">
        <v>0</v>
      </c>
      <c r="G5" s="14" t="s">
        <v>105</v>
      </c>
      <c r="H5" s="15"/>
      <c r="I5" s="15"/>
      <c r="K5" s="336"/>
      <c r="L5" s="22" t="s">
        <v>216</v>
      </c>
      <c r="M5" s="31" t="s">
        <v>217</v>
      </c>
    </row>
    <row r="6" spans="1:14" ht="15" x14ac:dyDescent="0.25">
      <c r="A6" s="4"/>
      <c r="B6" s="7"/>
      <c r="C6" s="7"/>
      <c r="D6" s="7"/>
      <c r="F6" s="13"/>
      <c r="G6" s="15"/>
      <c r="H6" s="15"/>
      <c r="I6" s="15"/>
      <c r="K6" s="336"/>
      <c r="L6" s="28" t="s">
        <v>206</v>
      </c>
      <c r="M6" s="33">
        <v>7571</v>
      </c>
    </row>
    <row r="7" spans="1:14" ht="21" x14ac:dyDescent="0.25">
      <c r="A7" s="39" t="s">
        <v>2</v>
      </c>
      <c r="B7" s="39" t="s">
        <v>3</v>
      </c>
      <c r="C7" s="39" t="s">
        <v>4</v>
      </c>
      <c r="D7" s="39" t="s">
        <v>5</v>
      </c>
      <c r="F7" s="39" t="s">
        <v>106</v>
      </c>
      <c r="G7" s="39" t="s">
        <v>3</v>
      </c>
      <c r="H7" s="16" t="s">
        <v>4</v>
      </c>
      <c r="I7" s="16" t="s">
        <v>5</v>
      </c>
      <c r="K7" s="29" t="s">
        <v>235</v>
      </c>
      <c r="L7" s="32" t="s">
        <v>234</v>
      </c>
      <c r="M7" s="32" t="s">
        <v>3</v>
      </c>
      <c r="N7" s="27"/>
    </row>
    <row r="8" spans="1:14" x14ac:dyDescent="0.25">
      <c r="A8" s="9" t="s">
        <v>6</v>
      </c>
      <c r="B8" s="10">
        <v>140</v>
      </c>
      <c r="C8" s="8">
        <v>1.98</v>
      </c>
      <c r="D8" s="8">
        <v>1.98</v>
      </c>
      <c r="F8" s="40" t="s">
        <v>107</v>
      </c>
      <c r="G8" s="41">
        <v>61.20511776</v>
      </c>
      <c r="H8" s="17">
        <v>1.12220641997528E-2</v>
      </c>
      <c r="I8" s="17">
        <v>1.12220641997528E-2</v>
      </c>
      <c r="K8" s="339" t="s">
        <v>218</v>
      </c>
      <c r="L8" s="23" t="s">
        <v>219</v>
      </c>
      <c r="M8" s="24">
        <v>141</v>
      </c>
    </row>
    <row r="9" spans="1:14" ht="15" customHeight="1" x14ac:dyDescent="0.25">
      <c r="A9" s="9" t="s">
        <v>7</v>
      </c>
      <c r="B9" s="10">
        <v>131</v>
      </c>
      <c r="C9" s="8">
        <v>1.85</v>
      </c>
      <c r="D9" s="8">
        <v>3.83</v>
      </c>
      <c r="F9" s="40" t="s">
        <v>108</v>
      </c>
      <c r="G9" s="41">
        <v>71.223307731000006</v>
      </c>
      <c r="H9" s="17">
        <v>1.30589166580836E-2</v>
      </c>
      <c r="I9" s="17">
        <v>2.42809808578364E-2</v>
      </c>
      <c r="K9" s="339"/>
      <c r="L9" s="25">
        <v>1</v>
      </c>
      <c r="M9" s="24">
        <v>144</v>
      </c>
    </row>
    <row r="10" spans="1:14" ht="15" customHeight="1" x14ac:dyDescent="0.25">
      <c r="A10" s="9" t="s">
        <v>8</v>
      </c>
      <c r="B10" s="10">
        <v>176</v>
      </c>
      <c r="C10" s="8">
        <v>2.4900000000000002</v>
      </c>
      <c r="D10" s="8">
        <v>6.32</v>
      </c>
      <c r="F10" s="40" t="s">
        <v>109</v>
      </c>
      <c r="G10" s="41">
        <v>88.645163831999994</v>
      </c>
      <c r="H10" s="17">
        <v>1.6253244106499198E-2</v>
      </c>
      <c r="I10" s="17">
        <v>4.0534224964335598E-2</v>
      </c>
      <c r="K10" s="339"/>
      <c r="L10" s="25">
        <v>2</v>
      </c>
      <c r="M10" s="24">
        <v>146</v>
      </c>
    </row>
    <row r="11" spans="1:14" ht="15" customHeight="1" x14ac:dyDescent="0.25">
      <c r="A11" s="9" t="s">
        <v>9</v>
      </c>
      <c r="B11" s="10">
        <v>172</v>
      </c>
      <c r="C11" s="8">
        <v>2.4300000000000002</v>
      </c>
      <c r="D11" s="8">
        <v>8.75</v>
      </c>
      <c r="F11" s="40" t="s">
        <v>110</v>
      </c>
      <c r="G11" s="41">
        <v>90.984633802000005</v>
      </c>
      <c r="H11" s="17">
        <v>1.6682189971772801E-2</v>
      </c>
      <c r="I11" s="17">
        <v>5.7216414936108302E-2</v>
      </c>
      <c r="K11" s="339"/>
      <c r="L11" s="25">
        <v>3</v>
      </c>
      <c r="M11" s="24">
        <v>150</v>
      </c>
    </row>
    <row r="12" spans="1:14" ht="15" customHeight="1" x14ac:dyDescent="0.25">
      <c r="A12" s="9" t="s">
        <v>10</v>
      </c>
      <c r="B12" s="10">
        <v>164</v>
      </c>
      <c r="C12" s="8">
        <v>2.3199999999999998</v>
      </c>
      <c r="D12" s="8">
        <v>11.06</v>
      </c>
      <c r="F12" s="40" t="s">
        <v>111</v>
      </c>
      <c r="G12" s="41">
        <v>83.320076107999995</v>
      </c>
      <c r="H12" s="17">
        <v>1.5276880062198701E-2</v>
      </c>
      <c r="I12" s="17">
        <v>7.2493294998307006E-2</v>
      </c>
      <c r="K12" s="339"/>
      <c r="L12" s="25">
        <v>4</v>
      </c>
      <c r="M12" s="24">
        <v>151</v>
      </c>
    </row>
    <row r="13" spans="1:14" ht="15" customHeight="1" x14ac:dyDescent="0.25">
      <c r="A13" s="9" t="s">
        <v>11</v>
      </c>
      <c r="B13" s="10">
        <v>153</v>
      </c>
      <c r="C13" s="8">
        <v>2.16</v>
      </c>
      <c r="D13" s="8">
        <v>13.22</v>
      </c>
      <c r="F13" s="40" t="s">
        <v>112</v>
      </c>
      <c r="G13" s="41">
        <v>108.732145483</v>
      </c>
      <c r="H13" s="17">
        <v>1.9936226934025102E-2</v>
      </c>
      <c r="I13" s="17">
        <v>9.2429521932332101E-2</v>
      </c>
      <c r="K13" s="339"/>
      <c r="L13" s="25">
        <v>5</v>
      </c>
      <c r="M13" s="24">
        <v>157</v>
      </c>
    </row>
    <row r="14" spans="1:14" ht="15" customHeight="1" x14ac:dyDescent="0.25">
      <c r="A14" s="9" t="s">
        <v>12</v>
      </c>
      <c r="B14" s="10">
        <v>154</v>
      </c>
      <c r="C14" s="8">
        <v>2.1800000000000002</v>
      </c>
      <c r="D14" s="8">
        <v>15.4</v>
      </c>
      <c r="F14" s="40" t="s">
        <v>113</v>
      </c>
      <c r="G14" s="41">
        <v>98.327682315999894</v>
      </c>
      <c r="H14" s="17">
        <v>1.8028550617121601E-2</v>
      </c>
      <c r="I14" s="17">
        <v>0.110458072549454</v>
      </c>
      <c r="K14" s="339"/>
      <c r="L14" s="25">
        <v>6</v>
      </c>
      <c r="M14" s="24">
        <v>163</v>
      </c>
    </row>
    <row r="15" spans="1:14" ht="15" customHeight="1" x14ac:dyDescent="0.25">
      <c r="A15" s="9" t="s">
        <v>13</v>
      </c>
      <c r="B15" s="10">
        <v>197</v>
      </c>
      <c r="C15" s="8">
        <v>2.78</v>
      </c>
      <c r="D15" s="8">
        <v>18.18</v>
      </c>
      <c r="F15" s="40" t="s">
        <v>114</v>
      </c>
      <c r="G15" s="41">
        <v>123.766924914</v>
      </c>
      <c r="H15" s="17">
        <v>2.2692879746383E-2</v>
      </c>
      <c r="I15" s="17">
        <v>0.13315095229583701</v>
      </c>
      <c r="K15" s="339"/>
      <c r="L15" s="25">
        <v>7</v>
      </c>
      <c r="M15" s="24">
        <v>166</v>
      </c>
    </row>
    <row r="16" spans="1:14" ht="15" customHeight="1" x14ac:dyDescent="0.25">
      <c r="A16" s="9" t="s">
        <v>14</v>
      </c>
      <c r="B16" s="10">
        <v>199</v>
      </c>
      <c r="C16" s="8">
        <v>2.81</v>
      </c>
      <c r="D16" s="8">
        <v>20.99</v>
      </c>
      <c r="F16" s="40" t="s">
        <v>115</v>
      </c>
      <c r="G16" s="41">
        <v>130.42843156699999</v>
      </c>
      <c r="H16" s="17">
        <v>2.3914278512744101E-2</v>
      </c>
      <c r="I16" s="17">
        <v>0.15706523080858101</v>
      </c>
      <c r="K16" s="339"/>
      <c r="L16" s="25">
        <v>8</v>
      </c>
      <c r="M16" s="24">
        <v>171</v>
      </c>
    </row>
    <row r="17" spans="1:13" ht="15" customHeight="1" x14ac:dyDescent="0.25">
      <c r="A17" s="9" t="s">
        <v>15</v>
      </c>
      <c r="B17" s="10">
        <v>183</v>
      </c>
      <c r="C17" s="8">
        <v>2.59</v>
      </c>
      <c r="D17" s="8">
        <v>23.58</v>
      </c>
      <c r="F17" s="40" t="s">
        <v>116</v>
      </c>
      <c r="G17" s="41">
        <v>113.43462688699999</v>
      </c>
      <c r="H17" s="17">
        <v>2.0798435032713201E-2</v>
      </c>
      <c r="I17" s="17">
        <v>0.17786366584129401</v>
      </c>
      <c r="K17" s="339"/>
      <c r="L17" s="25">
        <v>9</v>
      </c>
      <c r="M17" s="24">
        <v>175</v>
      </c>
    </row>
    <row r="18" spans="1:13" ht="15" customHeight="1" x14ac:dyDescent="0.25">
      <c r="A18" s="9" t="s">
        <v>16</v>
      </c>
      <c r="B18" s="10">
        <v>225</v>
      </c>
      <c r="C18" s="8">
        <v>3.18</v>
      </c>
      <c r="D18" s="8">
        <v>26.76</v>
      </c>
      <c r="F18" s="40" t="s">
        <v>117</v>
      </c>
      <c r="G18" s="41">
        <v>117.280682447</v>
      </c>
      <c r="H18" s="17">
        <v>2.1503615971656499E-2</v>
      </c>
      <c r="I18" s="17">
        <v>0.19936728181294999</v>
      </c>
      <c r="K18" s="339"/>
      <c r="L18" s="25">
        <v>10</v>
      </c>
      <c r="M18" s="24">
        <v>176</v>
      </c>
    </row>
    <row r="19" spans="1:13" ht="15" customHeight="1" x14ac:dyDescent="0.25">
      <c r="A19" s="9" t="s">
        <v>17</v>
      </c>
      <c r="B19" s="10">
        <v>185</v>
      </c>
      <c r="C19" s="8">
        <v>2.61</v>
      </c>
      <c r="D19" s="8">
        <v>29.37</v>
      </c>
      <c r="F19" s="40" t="s">
        <v>118</v>
      </c>
      <c r="G19" s="41">
        <v>127.39960676699999</v>
      </c>
      <c r="H19" s="17">
        <v>2.33589382471035E-2</v>
      </c>
      <c r="I19" s="17">
        <v>0.22272622006005399</v>
      </c>
      <c r="K19" s="339"/>
      <c r="L19" s="25">
        <v>11</v>
      </c>
      <c r="M19" s="24">
        <v>179</v>
      </c>
    </row>
    <row r="20" spans="1:13" ht="15" customHeight="1" x14ac:dyDescent="0.25">
      <c r="A20" s="9" t="s">
        <v>18</v>
      </c>
      <c r="B20" s="10">
        <v>240</v>
      </c>
      <c r="C20" s="8">
        <v>3.39</v>
      </c>
      <c r="D20" s="8">
        <v>32.76</v>
      </c>
      <c r="F20" s="40" t="s">
        <v>119</v>
      </c>
      <c r="G20" s="41">
        <v>140.7865218</v>
      </c>
      <c r="H20" s="17">
        <v>2.5813452271993401E-2</v>
      </c>
      <c r="I20" s="17">
        <v>0.24853967233204699</v>
      </c>
      <c r="K20" s="339"/>
      <c r="L20" s="25">
        <v>12</v>
      </c>
      <c r="M20" s="24">
        <v>180</v>
      </c>
    </row>
    <row r="21" spans="1:13" ht="15" customHeight="1" x14ac:dyDescent="0.25">
      <c r="A21" s="9" t="s">
        <v>19</v>
      </c>
      <c r="B21" s="10">
        <v>207</v>
      </c>
      <c r="C21" s="8">
        <v>2.92</v>
      </c>
      <c r="D21" s="8">
        <v>35.69</v>
      </c>
      <c r="F21" s="40" t="s">
        <v>120</v>
      </c>
      <c r="G21" s="41">
        <v>132.411579488</v>
      </c>
      <c r="H21" s="17">
        <v>2.4277892114050001E-2</v>
      </c>
      <c r="I21" s="17">
        <v>0.27281756444609701</v>
      </c>
      <c r="K21" s="339"/>
      <c r="L21" s="25">
        <v>13</v>
      </c>
      <c r="M21" s="24">
        <v>171</v>
      </c>
    </row>
    <row r="22" spans="1:13" ht="15" customHeight="1" x14ac:dyDescent="0.25">
      <c r="A22" s="9" t="s">
        <v>20</v>
      </c>
      <c r="B22" s="10">
        <v>202</v>
      </c>
      <c r="C22" s="8">
        <v>2.85</v>
      </c>
      <c r="D22" s="8">
        <v>38.54</v>
      </c>
      <c r="F22" s="40" t="s">
        <v>121</v>
      </c>
      <c r="G22" s="41">
        <v>116.177599609</v>
      </c>
      <c r="H22" s="17">
        <v>2.13013638254517E-2</v>
      </c>
      <c r="I22" s="17">
        <v>0.29411892827154901</v>
      </c>
      <c r="K22" s="339"/>
      <c r="L22" s="25">
        <v>14</v>
      </c>
      <c r="M22" s="24">
        <v>160</v>
      </c>
    </row>
    <row r="23" spans="1:13" ht="15" customHeight="1" x14ac:dyDescent="0.25">
      <c r="A23" s="9" t="s">
        <v>21</v>
      </c>
      <c r="B23" s="10">
        <v>193</v>
      </c>
      <c r="C23" s="8">
        <v>2.73</v>
      </c>
      <c r="D23" s="8">
        <v>41.27</v>
      </c>
      <c r="F23" s="40" t="s">
        <v>122</v>
      </c>
      <c r="G23" s="41">
        <v>113.42905879</v>
      </c>
      <c r="H23" s="17">
        <v>2.0797414112497799E-2</v>
      </c>
      <c r="I23" s="17">
        <v>0.31491634238404698</v>
      </c>
      <c r="K23" s="339"/>
      <c r="L23" s="25">
        <v>15</v>
      </c>
      <c r="M23" s="24">
        <v>148</v>
      </c>
    </row>
    <row r="24" spans="1:13" ht="15" customHeight="1" x14ac:dyDescent="0.25">
      <c r="A24" s="9" t="s">
        <v>22</v>
      </c>
      <c r="B24" s="10">
        <v>170</v>
      </c>
      <c r="C24" s="8">
        <v>2.4</v>
      </c>
      <c r="D24" s="8">
        <v>43.67</v>
      </c>
      <c r="F24" s="40" t="s">
        <v>123</v>
      </c>
      <c r="G24" s="41">
        <v>110.598495187</v>
      </c>
      <c r="H24" s="17">
        <v>2.02784253802335E-2</v>
      </c>
      <c r="I24" s="17">
        <v>0.33519476776427998</v>
      </c>
      <c r="K24" s="339"/>
      <c r="L24" s="25">
        <v>16</v>
      </c>
      <c r="M24" s="24">
        <v>137</v>
      </c>
    </row>
    <row r="25" spans="1:13" ht="15" customHeight="1" x14ac:dyDescent="0.25">
      <c r="A25" s="9" t="s">
        <v>23</v>
      </c>
      <c r="B25" s="10">
        <v>119</v>
      </c>
      <c r="C25" s="8">
        <v>1.68</v>
      </c>
      <c r="D25" s="8">
        <v>45.35</v>
      </c>
      <c r="F25" s="40" t="s">
        <v>124</v>
      </c>
      <c r="G25" s="41">
        <v>97.899692595999994</v>
      </c>
      <c r="H25" s="17">
        <v>1.7950077961721999E-2</v>
      </c>
      <c r="I25" s="17">
        <v>0.35314484572600202</v>
      </c>
      <c r="K25" s="339"/>
      <c r="L25" s="25">
        <v>17</v>
      </c>
      <c r="M25" s="24">
        <v>127</v>
      </c>
    </row>
    <row r="26" spans="1:13" ht="15" customHeight="1" x14ac:dyDescent="0.25">
      <c r="A26" s="9" t="s">
        <v>24</v>
      </c>
      <c r="B26" s="10">
        <v>127</v>
      </c>
      <c r="C26" s="8">
        <v>1.79</v>
      </c>
      <c r="D26" s="8">
        <v>47.15</v>
      </c>
      <c r="F26" s="40" t="s">
        <v>125</v>
      </c>
      <c r="G26" s="41">
        <v>84.661018729999995</v>
      </c>
      <c r="H26" s="17">
        <v>1.5522744211194799E-2</v>
      </c>
      <c r="I26" s="17">
        <v>0.368667589937197</v>
      </c>
      <c r="K26" s="339"/>
      <c r="L26" s="25">
        <v>18</v>
      </c>
      <c r="M26" s="24">
        <v>120</v>
      </c>
    </row>
    <row r="27" spans="1:13" ht="15" customHeight="1" x14ac:dyDescent="0.25">
      <c r="A27" s="9" t="s">
        <v>25</v>
      </c>
      <c r="B27" s="10">
        <v>98</v>
      </c>
      <c r="C27" s="8">
        <v>1.38</v>
      </c>
      <c r="D27" s="8">
        <v>48.53</v>
      </c>
      <c r="F27" s="40" t="s">
        <v>126</v>
      </c>
      <c r="G27" s="41">
        <v>67.847599031000001</v>
      </c>
      <c r="H27" s="17">
        <v>1.2439974629418401E-2</v>
      </c>
      <c r="I27" s="17">
        <v>0.38110756456661499</v>
      </c>
      <c r="K27" s="339"/>
      <c r="L27" s="25">
        <v>19</v>
      </c>
      <c r="M27" s="24">
        <v>113</v>
      </c>
    </row>
    <row r="28" spans="1:13" x14ac:dyDescent="0.25">
      <c r="A28" s="9" t="s">
        <v>26</v>
      </c>
      <c r="B28" s="10">
        <v>105</v>
      </c>
      <c r="C28" s="8">
        <v>1.48</v>
      </c>
      <c r="D28" s="8">
        <v>50.01</v>
      </c>
      <c r="F28" s="40" t="s">
        <v>127</v>
      </c>
      <c r="G28" s="41">
        <v>78.655387105000003</v>
      </c>
      <c r="H28" s="17">
        <v>1.44216012655984E-2</v>
      </c>
      <c r="I28" s="17">
        <v>0.39552916583221398</v>
      </c>
      <c r="K28" s="340" t="s">
        <v>220</v>
      </c>
      <c r="L28" s="26" t="s">
        <v>221</v>
      </c>
      <c r="M28" s="24">
        <v>494</v>
      </c>
    </row>
    <row r="29" spans="1:13" ht="15" customHeight="1" x14ac:dyDescent="0.25">
      <c r="A29" s="9" t="s">
        <v>27</v>
      </c>
      <c r="B29" s="10">
        <v>68</v>
      </c>
      <c r="C29" s="8">
        <v>0.96</v>
      </c>
      <c r="D29" s="8">
        <v>50.97</v>
      </c>
      <c r="F29" s="40" t="s">
        <v>128</v>
      </c>
      <c r="G29" s="41">
        <v>55.462349891000002</v>
      </c>
      <c r="H29" s="17">
        <v>1.016911777846E-2</v>
      </c>
      <c r="I29" s="17">
        <v>0.405698283610674</v>
      </c>
      <c r="K29" s="340"/>
      <c r="L29" s="26" t="s">
        <v>222</v>
      </c>
      <c r="M29" s="24">
        <v>461</v>
      </c>
    </row>
    <row r="30" spans="1:13" ht="15" customHeight="1" x14ac:dyDescent="0.25">
      <c r="A30" s="9" t="s">
        <v>28</v>
      </c>
      <c r="B30" s="10">
        <v>105</v>
      </c>
      <c r="C30" s="8">
        <v>1.48</v>
      </c>
      <c r="D30" s="8">
        <v>52.46</v>
      </c>
      <c r="F30" s="40" t="s">
        <v>129</v>
      </c>
      <c r="G30" s="41">
        <v>72.367039203000104</v>
      </c>
      <c r="H30" s="17">
        <v>1.3268621801636999E-2</v>
      </c>
      <c r="I30" s="17">
        <v>0.41896690541231102</v>
      </c>
      <c r="K30" s="340"/>
      <c r="L30" s="26" t="s">
        <v>223</v>
      </c>
      <c r="M30" s="24">
        <v>715</v>
      </c>
    </row>
    <row r="31" spans="1:13" ht="15" customHeight="1" x14ac:dyDescent="0.25">
      <c r="A31" s="9" t="s">
        <v>29</v>
      </c>
      <c r="B31" s="10">
        <v>93</v>
      </c>
      <c r="C31" s="8">
        <v>1.31</v>
      </c>
      <c r="D31" s="8">
        <v>53.77</v>
      </c>
      <c r="F31" s="40" t="s">
        <v>130</v>
      </c>
      <c r="G31" s="41">
        <v>65.636881826000007</v>
      </c>
      <c r="H31" s="17">
        <v>1.2034635806294399E-2</v>
      </c>
      <c r="I31" s="17">
        <v>0.43100154121860501</v>
      </c>
      <c r="K31" s="340"/>
      <c r="L31" s="26" t="s">
        <v>224</v>
      </c>
      <c r="M31" s="24">
        <v>540</v>
      </c>
    </row>
    <row r="32" spans="1:13" ht="15" customHeight="1" x14ac:dyDescent="0.25">
      <c r="A32" s="9" t="s">
        <v>30</v>
      </c>
      <c r="B32" s="10">
        <v>98</v>
      </c>
      <c r="C32" s="8">
        <v>1.38</v>
      </c>
      <c r="D32" s="8">
        <v>55.16</v>
      </c>
      <c r="F32" s="40" t="s">
        <v>131</v>
      </c>
      <c r="G32" s="41">
        <v>65.353993833000004</v>
      </c>
      <c r="H32" s="17">
        <v>1.1982767803503601E-2</v>
      </c>
      <c r="I32" s="17">
        <v>0.442984309022109</v>
      </c>
      <c r="K32" s="340"/>
      <c r="L32" s="26" t="s">
        <v>225</v>
      </c>
      <c r="M32" s="24">
        <v>480</v>
      </c>
    </row>
    <row r="33" spans="1:14" ht="15" customHeight="1" x14ac:dyDescent="0.25">
      <c r="A33" s="9" t="s">
        <v>31</v>
      </c>
      <c r="B33" s="10">
        <v>78</v>
      </c>
      <c r="C33" s="8">
        <v>1.1000000000000001</v>
      </c>
      <c r="D33" s="8">
        <v>56.26</v>
      </c>
      <c r="F33" s="40" t="s">
        <v>132</v>
      </c>
      <c r="G33" s="41">
        <v>68.032841687000001</v>
      </c>
      <c r="H33" s="17">
        <v>1.2473939190785901E-2</v>
      </c>
      <c r="I33" s="17">
        <v>0.45545824821289499</v>
      </c>
      <c r="K33" s="340"/>
      <c r="L33" s="26" t="s">
        <v>226</v>
      </c>
      <c r="M33" s="24">
        <v>478</v>
      </c>
    </row>
    <row r="34" spans="1:14" ht="15" customHeight="1" x14ac:dyDescent="0.25">
      <c r="A34" s="9" t="s">
        <v>32</v>
      </c>
      <c r="B34" s="10">
        <v>85</v>
      </c>
      <c r="C34" s="8">
        <v>1.2</v>
      </c>
      <c r="D34" s="8">
        <v>57.46</v>
      </c>
      <c r="F34" s="40" t="s">
        <v>133</v>
      </c>
      <c r="G34" s="41">
        <v>42.337202611000002</v>
      </c>
      <c r="H34" s="17">
        <v>7.76259932382791E-3</v>
      </c>
      <c r="I34" s="17">
        <v>0.46322084753672299</v>
      </c>
      <c r="K34" s="340"/>
      <c r="L34" s="26" t="s">
        <v>227</v>
      </c>
      <c r="M34" s="24">
        <v>352</v>
      </c>
    </row>
    <row r="35" spans="1:14" ht="15" customHeight="1" x14ac:dyDescent="0.25">
      <c r="A35" s="9" t="s">
        <v>33</v>
      </c>
      <c r="B35" s="10">
        <v>94</v>
      </c>
      <c r="C35" s="8">
        <v>1.33</v>
      </c>
      <c r="D35" s="8">
        <v>58.79</v>
      </c>
      <c r="F35" s="40" t="s">
        <v>134</v>
      </c>
      <c r="G35" s="41">
        <v>62.301469204</v>
      </c>
      <c r="H35" s="17">
        <v>1.1423082133225401E-2</v>
      </c>
      <c r="I35" s="17">
        <v>0.47464392966994801</v>
      </c>
      <c r="K35" s="340"/>
      <c r="L35" s="26" t="s">
        <v>228</v>
      </c>
      <c r="M35" s="24">
        <v>273</v>
      </c>
    </row>
    <row r="36" spans="1:14" ht="15" customHeight="1" x14ac:dyDescent="0.25">
      <c r="A36" s="9" t="s">
        <v>34</v>
      </c>
      <c r="B36" s="10">
        <v>61</v>
      </c>
      <c r="C36" s="8">
        <v>0.86</v>
      </c>
      <c r="D36" s="8">
        <v>59.65</v>
      </c>
      <c r="F36" s="40" t="s">
        <v>135</v>
      </c>
      <c r="G36" s="41">
        <v>51.110477089</v>
      </c>
      <c r="H36" s="17">
        <v>9.3711943733502702E-3</v>
      </c>
      <c r="I36" s="17">
        <v>0.484015124043298</v>
      </c>
      <c r="K36" s="340"/>
      <c r="L36" s="26" t="s">
        <v>229</v>
      </c>
      <c r="M36" s="24">
        <v>227</v>
      </c>
    </row>
    <row r="37" spans="1:14" ht="15" customHeight="1" x14ac:dyDescent="0.25">
      <c r="A37" s="9" t="s">
        <v>35</v>
      </c>
      <c r="B37" s="10">
        <v>66</v>
      </c>
      <c r="C37" s="8">
        <v>0.93</v>
      </c>
      <c r="D37" s="8">
        <v>60.58</v>
      </c>
      <c r="F37" s="40" t="s">
        <v>136</v>
      </c>
      <c r="G37" s="41">
        <v>61.381029308000002</v>
      </c>
      <c r="H37" s="17">
        <v>1.12543178863297E-2</v>
      </c>
      <c r="I37" s="17">
        <v>0.49526944192962802</v>
      </c>
      <c r="K37" s="340"/>
      <c r="L37" s="26" t="s">
        <v>230</v>
      </c>
      <c r="M37" s="24">
        <v>169</v>
      </c>
    </row>
    <row r="38" spans="1:14" ht="15" customHeight="1" x14ac:dyDescent="0.25">
      <c r="A38" s="9" t="s">
        <v>36</v>
      </c>
      <c r="B38" s="10">
        <v>92</v>
      </c>
      <c r="C38" s="8">
        <v>1.3</v>
      </c>
      <c r="D38" s="8">
        <v>61.88</v>
      </c>
      <c r="F38" s="40" t="s">
        <v>137</v>
      </c>
      <c r="G38" s="41">
        <v>58.153155386999998</v>
      </c>
      <c r="H38" s="17">
        <v>1.06624816200846E-2</v>
      </c>
      <c r="I38" s="17">
        <v>0.50593192354971295</v>
      </c>
      <c r="K38" s="340"/>
      <c r="L38" s="26" t="s">
        <v>231</v>
      </c>
      <c r="M38" s="24">
        <v>134</v>
      </c>
    </row>
    <row r="39" spans="1:14" ht="15" customHeight="1" x14ac:dyDescent="0.25">
      <c r="A39" s="9" t="s">
        <v>37</v>
      </c>
      <c r="B39" s="10">
        <v>75</v>
      </c>
      <c r="C39" s="8">
        <v>1.06</v>
      </c>
      <c r="D39" s="8">
        <v>62.94</v>
      </c>
      <c r="F39" s="40" t="s">
        <v>138</v>
      </c>
      <c r="G39" s="41">
        <v>64.700426520999997</v>
      </c>
      <c r="H39" s="17">
        <v>1.18629351064588E-2</v>
      </c>
      <c r="I39" s="17">
        <v>0.51779485865617103</v>
      </c>
      <c r="K39" s="340"/>
      <c r="L39" s="26" t="s">
        <v>232</v>
      </c>
      <c r="M39" s="24">
        <v>94</v>
      </c>
    </row>
    <row r="40" spans="1:14" ht="15" customHeight="1" x14ac:dyDescent="0.25">
      <c r="A40" s="9" t="s">
        <v>38</v>
      </c>
      <c r="B40" s="10">
        <v>88</v>
      </c>
      <c r="C40" s="8">
        <v>1.24</v>
      </c>
      <c r="D40" s="8">
        <v>64.180000000000007</v>
      </c>
      <c r="F40" s="40" t="s">
        <v>139</v>
      </c>
      <c r="G40" s="41">
        <v>65.420184789000004</v>
      </c>
      <c r="H40" s="17">
        <v>1.1994904029768E-2</v>
      </c>
      <c r="I40" s="17">
        <v>0.52978976268593903</v>
      </c>
      <c r="K40" s="340"/>
      <c r="L40" s="26" t="s">
        <v>233</v>
      </c>
      <c r="M40" s="24">
        <v>79</v>
      </c>
    </row>
    <row r="41" spans="1:14" ht="13.9" customHeight="1" x14ac:dyDescent="0.25">
      <c r="A41" s="9" t="s">
        <v>39</v>
      </c>
      <c r="B41" s="10">
        <v>98</v>
      </c>
      <c r="C41" s="8">
        <v>1.38</v>
      </c>
      <c r="D41" s="8">
        <v>65.569999999999993</v>
      </c>
      <c r="F41" s="40" t="s">
        <v>140</v>
      </c>
      <c r="G41" s="41">
        <v>66.711077805000002</v>
      </c>
      <c r="H41" s="17">
        <v>1.22315914969398E-2</v>
      </c>
      <c r="I41" s="17">
        <v>0.542021354182879</v>
      </c>
    </row>
    <row r="42" spans="1:14" x14ac:dyDescent="0.25">
      <c r="A42" s="9" t="s">
        <v>40</v>
      </c>
      <c r="B42" s="10">
        <v>85</v>
      </c>
      <c r="C42" s="8">
        <v>1.2</v>
      </c>
      <c r="D42" s="8">
        <v>66.77</v>
      </c>
      <c r="F42" s="40" t="s">
        <v>141</v>
      </c>
      <c r="G42" s="41">
        <v>64.077892242000004</v>
      </c>
      <c r="H42" s="17">
        <v>1.1748792369688401E-2</v>
      </c>
      <c r="I42" s="17">
        <v>0.55377014655256795</v>
      </c>
      <c r="K42" s="34" t="s">
        <v>236</v>
      </c>
    </row>
    <row r="43" spans="1:14" x14ac:dyDescent="0.25">
      <c r="A43" s="9" t="s">
        <v>41</v>
      </c>
      <c r="B43" s="10">
        <v>93</v>
      </c>
      <c r="C43" s="8">
        <v>1.31</v>
      </c>
      <c r="D43" s="8">
        <v>68.08</v>
      </c>
      <c r="F43" s="40" t="s">
        <v>142</v>
      </c>
      <c r="G43" s="41">
        <v>50.995206236000001</v>
      </c>
      <c r="H43" s="17">
        <v>9.3500592630838507E-3</v>
      </c>
      <c r="I43" s="17">
        <v>0.56312020581565103</v>
      </c>
      <c r="K43" s="35" t="s">
        <v>237</v>
      </c>
    </row>
    <row r="44" spans="1:14" x14ac:dyDescent="0.25">
      <c r="A44" s="9" t="s">
        <v>42</v>
      </c>
      <c r="B44" s="10">
        <v>70</v>
      </c>
      <c r="C44" s="8">
        <v>0.99</v>
      </c>
      <c r="D44" s="8">
        <v>69.069999999999993</v>
      </c>
      <c r="F44" s="40" t="s">
        <v>143</v>
      </c>
      <c r="G44" s="41">
        <v>71.045251907999997</v>
      </c>
      <c r="H44" s="17">
        <v>1.30262698149768E-2</v>
      </c>
      <c r="I44" s="17">
        <v>0.57614647563062804</v>
      </c>
      <c r="K44" s="36" t="s">
        <v>238</v>
      </c>
    </row>
    <row r="45" spans="1:14" ht="13.9" customHeight="1" x14ac:dyDescent="0.25">
      <c r="A45" s="9" t="s">
        <v>43</v>
      </c>
      <c r="B45" s="10">
        <v>87</v>
      </c>
      <c r="C45" s="8">
        <v>1.23</v>
      </c>
      <c r="D45" s="8">
        <v>70.3</v>
      </c>
      <c r="F45" s="40" t="s">
        <v>144</v>
      </c>
      <c r="G45" s="41">
        <v>75.004504385000004</v>
      </c>
      <c r="H45" s="17">
        <v>1.37522056044339E-2</v>
      </c>
      <c r="I45" s="17">
        <v>0.58989868123506195</v>
      </c>
      <c r="N45" s="27"/>
    </row>
    <row r="46" spans="1:14" ht="13.9" customHeight="1" x14ac:dyDescent="0.25">
      <c r="A46" s="9" t="s">
        <v>44</v>
      </c>
      <c r="B46" s="10">
        <v>107</v>
      </c>
      <c r="C46" s="8">
        <v>1.51</v>
      </c>
      <c r="D46" s="8">
        <v>71.81</v>
      </c>
      <c r="F46" s="40" t="s">
        <v>145</v>
      </c>
      <c r="G46" s="41">
        <v>57.084682880999999</v>
      </c>
      <c r="H46" s="17">
        <v>1.0466575338112899E-2</v>
      </c>
      <c r="I46" s="17">
        <v>0.60036525657317497</v>
      </c>
      <c r="N46" s="27"/>
    </row>
    <row r="47" spans="1:14" x14ac:dyDescent="0.25">
      <c r="A47" s="9" t="s">
        <v>45</v>
      </c>
      <c r="B47" s="10">
        <v>74</v>
      </c>
      <c r="C47" s="8">
        <v>1.05</v>
      </c>
      <c r="D47" s="8">
        <v>72.86</v>
      </c>
      <c r="F47" s="40" t="s">
        <v>146</v>
      </c>
      <c r="G47" s="41">
        <v>40.824525172999998</v>
      </c>
      <c r="H47" s="17">
        <v>7.4852472992910403E-3</v>
      </c>
      <c r="I47" s="17">
        <v>0.60785050387246597</v>
      </c>
    </row>
    <row r="48" spans="1:14" x14ac:dyDescent="0.25">
      <c r="A48" s="9" t="s">
        <v>46</v>
      </c>
      <c r="B48" s="10">
        <v>127</v>
      </c>
      <c r="C48" s="8">
        <v>1.79</v>
      </c>
      <c r="D48" s="8">
        <v>74.650000000000006</v>
      </c>
      <c r="F48" s="40" t="s">
        <v>147</v>
      </c>
      <c r="G48" s="41">
        <v>75.238398793000002</v>
      </c>
      <c r="H48" s="17">
        <v>1.37950905486772E-2</v>
      </c>
      <c r="I48" s="17">
        <v>0.62164559442114298</v>
      </c>
    </row>
    <row r="49" spans="1:9" ht="13.9" customHeight="1" x14ac:dyDescent="0.25">
      <c r="A49" s="9" t="s">
        <v>47</v>
      </c>
      <c r="B49" s="10">
        <v>81</v>
      </c>
      <c r="C49" s="8">
        <v>1.1399999999999999</v>
      </c>
      <c r="D49" s="8">
        <v>75.8</v>
      </c>
      <c r="F49" s="40" t="s">
        <v>148</v>
      </c>
      <c r="G49" s="41">
        <v>68.644337894000003</v>
      </c>
      <c r="H49" s="17">
        <v>1.2586058077964099E-2</v>
      </c>
      <c r="I49" s="17">
        <v>0.63423165249910696</v>
      </c>
    </row>
    <row r="50" spans="1:9" x14ac:dyDescent="0.25">
      <c r="A50" s="9" t="s">
        <v>48</v>
      </c>
      <c r="B50" s="10">
        <v>57</v>
      </c>
      <c r="C50" s="8">
        <v>0.81</v>
      </c>
      <c r="D50" s="8">
        <v>76.599999999999994</v>
      </c>
      <c r="F50" s="40" t="s">
        <v>149</v>
      </c>
      <c r="G50" s="41">
        <v>72.489912509999996</v>
      </c>
      <c r="H50" s="17">
        <v>1.3291150834993199E-2</v>
      </c>
      <c r="I50" s="17">
        <v>0.64752280333410095</v>
      </c>
    </row>
    <row r="51" spans="1:9" x14ac:dyDescent="0.25">
      <c r="A51" s="9" t="s">
        <v>49</v>
      </c>
      <c r="B51" s="10">
        <v>71</v>
      </c>
      <c r="C51" s="8">
        <v>1</v>
      </c>
      <c r="D51" s="8">
        <v>77.61</v>
      </c>
      <c r="F51" s="40" t="s">
        <v>150</v>
      </c>
      <c r="G51" s="41">
        <v>64.389838698000005</v>
      </c>
      <c r="H51" s="17">
        <v>1.18059882919288E-2</v>
      </c>
      <c r="I51" s="17">
        <v>0.65932879162602898</v>
      </c>
    </row>
    <row r="52" spans="1:9" x14ac:dyDescent="0.25">
      <c r="A52" s="9" t="s">
        <v>50</v>
      </c>
      <c r="B52" s="10">
        <v>51</v>
      </c>
      <c r="C52" s="8">
        <v>0.72</v>
      </c>
      <c r="D52" s="8">
        <v>78.33</v>
      </c>
      <c r="F52" s="40" t="s">
        <v>151</v>
      </c>
      <c r="G52" s="41">
        <v>70.213450374000004</v>
      </c>
      <c r="H52" s="17">
        <v>1.287375756506E-2</v>
      </c>
      <c r="I52" s="17">
        <v>0.67220254919108902</v>
      </c>
    </row>
    <row r="53" spans="1:9" x14ac:dyDescent="0.25">
      <c r="A53" s="9" t="s">
        <v>51</v>
      </c>
      <c r="B53" s="10">
        <v>78</v>
      </c>
      <c r="C53" s="8">
        <v>1.1000000000000001</v>
      </c>
      <c r="D53" s="8">
        <v>79.430000000000007</v>
      </c>
      <c r="F53" s="40" t="s">
        <v>152</v>
      </c>
      <c r="G53" s="41">
        <v>61.693932175999997</v>
      </c>
      <c r="H53" s="17">
        <v>1.1311689168364499E-2</v>
      </c>
      <c r="I53" s="17">
        <v>0.68351423835945402</v>
      </c>
    </row>
    <row r="54" spans="1:9" x14ac:dyDescent="0.25">
      <c r="A54" s="9" t="s">
        <v>52</v>
      </c>
      <c r="B54" s="10">
        <v>69</v>
      </c>
      <c r="C54" s="8">
        <v>0.97</v>
      </c>
      <c r="D54" s="8">
        <v>80.400000000000006</v>
      </c>
      <c r="F54" s="40" t="s">
        <v>153</v>
      </c>
      <c r="G54" s="41">
        <v>77.238295077999993</v>
      </c>
      <c r="H54" s="17">
        <v>1.416177499149E-2</v>
      </c>
      <c r="I54" s="17">
        <v>0.69767601335094398</v>
      </c>
    </row>
    <row r="55" spans="1:9" x14ac:dyDescent="0.25">
      <c r="A55" s="9" t="s">
        <v>53</v>
      </c>
      <c r="B55" s="10">
        <v>81</v>
      </c>
      <c r="C55" s="8">
        <v>1.1399999999999999</v>
      </c>
      <c r="D55" s="8">
        <v>81.55</v>
      </c>
      <c r="F55" s="40" t="s">
        <v>154</v>
      </c>
      <c r="G55" s="41">
        <v>66.804834307999997</v>
      </c>
      <c r="H55" s="17">
        <v>1.2248781913923101E-2</v>
      </c>
      <c r="I55" s="17">
        <v>0.70992479526486696</v>
      </c>
    </row>
    <row r="56" spans="1:9" x14ac:dyDescent="0.25">
      <c r="A56" s="9" t="s">
        <v>54</v>
      </c>
      <c r="B56" s="10">
        <v>72</v>
      </c>
      <c r="C56" s="8">
        <v>1.02</v>
      </c>
      <c r="D56" s="8">
        <v>82.57</v>
      </c>
      <c r="F56" s="40" t="s">
        <v>155</v>
      </c>
      <c r="G56" s="41">
        <v>73.226724266000005</v>
      </c>
      <c r="H56" s="17">
        <v>1.34262465448224E-2</v>
      </c>
      <c r="I56" s="17">
        <v>0.72335104180968901</v>
      </c>
    </row>
    <row r="57" spans="1:9" x14ac:dyDescent="0.25">
      <c r="A57" s="9" t="s">
        <v>55</v>
      </c>
      <c r="B57" s="10">
        <v>49</v>
      </c>
      <c r="C57" s="8">
        <v>0.69</v>
      </c>
      <c r="D57" s="8">
        <v>83.26</v>
      </c>
      <c r="F57" s="40" t="s">
        <v>156</v>
      </c>
      <c r="G57" s="41">
        <v>63.156115411000002</v>
      </c>
      <c r="H57" s="17">
        <v>1.15797829934481E-2</v>
      </c>
      <c r="I57" s="17">
        <v>0.73493082480313798</v>
      </c>
    </row>
    <row r="58" spans="1:9" x14ac:dyDescent="0.25">
      <c r="A58" s="9" t="s">
        <v>56</v>
      </c>
      <c r="B58" s="10">
        <v>62</v>
      </c>
      <c r="C58" s="8">
        <v>0.88</v>
      </c>
      <c r="D58" s="8">
        <v>84.13</v>
      </c>
      <c r="F58" s="40" t="s">
        <v>157</v>
      </c>
      <c r="G58" s="41">
        <v>89.786930561000005</v>
      </c>
      <c r="H58" s="17">
        <v>1.6462589011025298E-2</v>
      </c>
      <c r="I58" s="17">
        <v>0.75139341381416302</v>
      </c>
    </row>
    <row r="59" spans="1:9" x14ac:dyDescent="0.25">
      <c r="A59" s="9" t="s">
        <v>57</v>
      </c>
      <c r="B59" s="10">
        <v>47</v>
      </c>
      <c r="C59" s="8">
        <v>0.66</v>
      </c>
      <c r="D59" s="8">
        <v>84.8</v>
      </c>
      <c r="F59" s="40" t="s">
        <v>158</v>
      </c>
      <c r="G59" s="41">
        <v>66.261723996000001</v>
      </c>
      <c r="H59" s="17">
        <v>1.2149201698871299E-2</v>
      </c>
      <c r="I59" s="17">
        <v>0.76354261551303404</v>
      </c>
    </row>
    <row r="60" spans="1:9" x14ac:dyDescent="0.25">
      <c r="A60" s="9" t="s">
        <v>58</v>
      </c>
      <c r="B60" s="10">
        <v>58</v>
      </c>
      <c r="C60" s="8">
        <v>0.82</v>
      </c>
      <c r="D60" s="8">
        <v>85.62</v>
      </c>
      <c r="F60" s="40" t="s">
        <v>159</v>
      </c>
      <c r="G60" s="41">
        <v>64.998440981000002</v>
      </c>
      <c r="H60" s="17">
        <v>1.19175765731363E-2</v>
      </c>
      <c r="I60" s="17">
        <v>0.77546019208617101</v>
      </c>
    </row>
    <row r="61" spans="1:9" x14ac:dyDescent="0.25">
      <c r="A61" s="9" t="s">
        <v>59</v>
      </c>
      <c r="B61" s="10">
        <v>36</v>
      </c>
      <c r="C61" s="8">
        <v>0.51</v>
      </c>
      <c r="D61" s="8">
        <v>86.13</v>
      </c>
      <c r="F61" s="40" t="s">
        <v>160</v>
      </c>
      <c r="G61" s="41">
        <v>49.954236270000003</v>
      </c>
      <c r="H61" s="17">
        <v>9.1591956193886707E-3</v>
      </c>
      <c r="I61" s="17">
        <v>0.78461938770555895</v>
      </c>
    </row>
    <row r="62" spans="1:9" x14ac:dyDescent="0.25">
      <c r="A62" s="9" t="s">
        <v>60</v>
      </c>
      <c r="B62" s="10">
        <v>63</v>
      </c>
      <c r="C62" s="8">
        <v>0.89</v>
      </c>
      <c r="D62" s="8">
        <v>87.02</v>
      </c>
      <c r="F62" s="40" t="s">
        <v>161</v>
      </c>
      <c r="G62" s="41">
        <v>59.199832974000003</v>
      </c>
      <c r="H62" s="17">
        <v>1.08543917659619E-2</v>
      </c>
      <c r="I62" s="17">
        <v>0.79547377947152098</v>
      </c>
    </row>
    <row r="63" spans="1:9" x14ac:dyDescent="0.25">
      <c r="A63" s="9" t="s">
        <v>61</v>
      </c>
      <c r="B63" s="10">
        <v>49</v>
      </c>
      <c r="C63" s="8">
        <v>0.69</v>
      </c>
      <c r="D63" s="8">
        <v>87.71</v>
      </c>
      <c r="F63" s="40" t="s">
        <v>162</v>
      </c>
      <c r="G63" s="41">
        <v>54.749290649000002</v>
      </c>
      <c r="H63" s="17">
        <v>1.00383771331544E-2</v>
      </c>
      <c r="I63" s="17">
        <v>0.80551215660467501</v>
      </c>
    </row>
    <row r="64" spans="1:9" x14ac:dyDescent="0.25">
      <c r="A64" s="9" t="s">
        <v>62</v>
      </c>
      <c r="B64" s="10">
        <v>47</v>
      </c>
      <c r="C64" s="8">
        <v>0.66</v>
      </c>
      <c r="D64" s="8">
        <v>88.37</v>
      </c>
      <c r="F64" s="40" t="s">
        <v>163</v>
      </c>
      <c r="G64" s="41">
        <v>55.542326629999998</v>
      </c>
      <c r="H64" s="17">
        <v>1.0183781651880899E-2</v>
      </c>
      <c r="I64" s="17">
        <v>0.81569593825655595</v>
      </c>
    </row>
    <row r="65" spans="1:9" x14ac:dyDescent="0.25">
      <c r="A65" s="9" t="s">
        <v>63</v>
      </c>
      <c r="B65" s="10">
        <v>47</v>
      </c>
      <c r="C65" s="8">
        <v>0.66</v>
      </c>
      <c r="D65" s="8">
        <v>89.04</v>
      </c>
      <c r="F65" s="40" t="s">
        <v>164</v>
      </c>
      <c r="G65" s="41">
        <v>80.317182303999999</v>
      </c>
      <c r="H65" s="17">
        <v>1.47262942895241E-2</v>
      </c>
      <c r="I65" s="17">
        <v>0.83042223254608105</v>
      </c>
    </row>
    <row r="66" spans="1:9" x14ac:dyDescent="0.25">
      <c r="A66" s="9" t="s">
        <v>64</v>
      </c>
      <c r="B66" s="10">
        <v>32</v>
      </c>
      <c r="C66" s="8">
        <v>0.45</v>
      </c>
      <c r="D66" s="8">
        <v>89.49</v>
      </c>
      <c r="F66" s="40" t="s">
        <v>165</v>
      </c>
      <c r="G66" s="41">
        <v>49.682671786</v>
      </c>
      <c r="H66" s="17">
        <v>9.1094038015578308E-3</v>
      </c>
      <c r="I66" s="17">
        <v>0.83953163634763806</v>
      </c>
    </row>
    <row r="67" spans="1:9" x14ac:dyDescent="0.25">
      <c r="A67" s="9" t="s">
        <v>65</v>
      </c>
      <c r="B67" s="10">
        <v>35</v>
      </c>
      <c r="C67" s="8">
        <v>0.49</v>
      </c>
      <c r="D67" s="8">
        <v>89.98</v>
      </c>
      <c r="F67" s="40" t="s">
        <v>166</v>
      </c>
      <c r="G67" s="41">
        <v>53.576062739999998</v>
      </c>
      <c r="H67" s="17">
        <v>9.8232637668609207E-3</v>
      </c>
      <c r="I67" s="17">
        <v>0.84935490011449899</v>
      </c>
    </row>
    <row r="68" spans="1:9" x14ac:dyDescent="0.25">
      <c r="A68" s="9" t="s">
        <v>66</v>
      </c>
      <c r="B68" s="10">
        <v>51</v>
      </c>
      <c r="C68" s="8">
        <v>0.72</v>
      </c>
      <c r="D68" s="8">
        <v>90.7</v>
      </c>
      <c r="F68" s="40" t="s">
        <v>167</v>
      </c>
      <c r="G68" s="41">
        <v>36.862991092999998</v>
      </c>
      <c r="H68" s="17">
        <v>6.7588931739776398E-3</v>
      </c>
      <c r="I68" s="17">
        <v>0.85611379328847703</v>
      </c>
    </row>
    <row r="69" spans="1:9" x14ac:dyDescent="0.25">
      <c r="A69" s="9" t="s">
        <v>67</v>
      </c>
      <c r="B69" s="10">
        <v>27</v>
      </c>
      <c r="C69" s="8">
        <v>0.38</v>
      </c>
      <c r="D69" s="8">
        <v>91.09</v>
      </c>
      <c r="F69" s="40" t="s">
        <v>168</v>
      </c>
      <c r="G69" s="41">
        <v>37.049524667</v>
      </c>
      <c r="H69" s="17">
        <v>6.7930944273931699E-3</v>
      </c>
      <c r="I69" s="17">
        <v>0.86290688771586999</v>
      </c>
    </row>
    <row r="70" spans="1:9" x14ac:dyDescent="0.25">
      <c r="A70" s="9" t="s">
        <v>68</v>
      </c>
      <c r="B70" s="10">
        <v>43</v>
      </c>
      <c r="C70" s="8">
        <v>0.61</v>
      </c>
      <c r="D70" s="8">
        <v>91.69</v>
      </c>
      <c r="F70" s="40" t="s">
        <v>169</v>
      </c>
      <c r="G70" s="41">
        <v>47.30851835</v>
      </c>
      <c r="H70" s="17">
        <v>8.6740986628057303E-3</v>
      </c>
      <c r="I70" s="17">
        <v>0.87158098637867598</v>
      </c>
    </row>
    <row r="71" spans="1:9" x14ac:dyDescent="0.25">
      <c r="A71" s="9" t="s">
        <v>69</v>
      </c>
      <c r="B71" s="10">
        <v>29</v>
      </c>
      <c r="C71" s="8">
        <v>0.41</v>
      </c>
      <c r="D71" s="8">
        <v>92.1</v>
      </c>
      <c r="F71" s="40" t="s">
        <v>170</v>
      </c>
      <c r="G71" s="41">
        <v>39.722887993000001</v>
      </c>
      <c r="H71" s="17">
        <v>7.2832602169808401E-3</v>
      </c>
      <c r="I71" s="17">
        <v>0.87886424659565698</v>
      </c>
    </row>
    <row r="72" spans="1:9" x14ac:dyDescent="0.25">
      <c r="A72" s="9" t="s">
        <v>70</v>
      </c>
      <c r="B72" s="10">
        <v>41</v>
      </c>
      <c r="C72" s="8">
        <v>0.57999999999999996</v>
      </c>
      <c r="D72" s="8">
        <v>92.68</v>
      </c>
      <c r="F72" s="40" t="s">
        <v>171</v>
      </c>
      <c r="G72" s="41">
        <v>53.674157977</v>
      </c>
      <c r="H72" s="17">
        <v>9.8412496982273195E-3</v>
      </c>
      <c r="I72" s="17">
        <v>0.88870549629388396</v>
      </c>
    </row>
    <row r="73" spans="1:9" x14ac:dyDescent="0.25">
      <c r="A73" s="9" t="s">
        <v>71</v>
      </c>
      <c r="B73" s="10">
        <v>39</v>
      </c>
      <c r="C73" s="8">
        <v>0.55000000000000004</v>
      </c>
      <c r="D73" s="8">
        <v>93.23</v>
      </c>
      <c r="F73" s="40" t="s">
        <v>172</v>
      </c>
      <c r="G73" s="41">
        <v>35.286110458000003</v>
      </c>
      <c r="H73" s="17">
        <v>6.4697693822269803E-3</v>
      </c>
      <c r="I73" s="17">
        <v>0.89517526567611105</v>
      </c>
    </row>
    <row r="74" spans="1:9" x14ac:dyDescent="0.25">
      <c r="A74" s="9" t="s">
        <v>72</v>
      </c>
      <c r="B74" s="10">
        <v>27</v>
      </c>
      <c r="C74" s="8">
        <v>0.38</v>
      </c>
      <c r="D74" s="8">
        <v>93.61</v>
      </c>
      <c r="F74" s="40" t="s">
        <v>173</v>
      </c>
      <c r="G74" s="41">
        <v>44.036963579999998</v>
      </c>
      <c r="H74" s="17">
        <v>8.0742534373474499E-3</v>
      </c>
      <c r="I74" s="17">
        <v>0.90324951911345797</v>
      </c>
    </row>
    <row r="75" spans="1:9" x14ac:dyDescent="0.25">
      <c r="A75" s="9" t="s">
        <v>73</v>
      </c>
      <c r="B75" s="10">
        <v>30</v>
      </c>
      <c r="C75" s="8">
        <v>0.42</v>
      </c>
      <c r="D75" s="8">
        <v>94.04</v>
      </c>
      <c r="F75" s="40" t="s">
        <v>174</v>
      </c>
      <c r="G75" s="41">
        <v>32.767173708999998</v>
      </c>
      <c r="H75" s="17">
        <v>6.0079179726236298E-3</v>
      </c>
      <c r="I75" s="17">
        <v>0.90925743708608198</v>
      </c>
    </row>
    <row r="76" spans="1:9" x14ac:dyDescent="0.25">
      <c r="A76" s="9" t="s">
        <v>74</v>
      </c>
      <c r="B76" s="10">
        <v>43</v>
      </c>
      <c r="C76" s="8">
        <v>0.61</v>
      </c>
      <c r="D76" s="8">
        <v>94.65</v>
      </c>
      <c r="F76" s="40" t="s">
        <v>175</v>
      </c>
      <c r="G76" s="41">
        <v>29.803683635999999</v>
      </c>
      <c r="H76" s="17">
        <v>5.4645569421793699E-3</v>
      </c>
      <c r="I76" s="17">
        <v>0.91472199402826204</v>
      </c>
    </row>
    <row r="77" spans="1:9" x14ac:dyDescent="0.25">
      <c r="A77" s="9" t="s">
        <v>75</v>
      </c>
      <c r="B77" s="10">
        <v>19</v>
      </c>
      <c r="C77" s="8">
        <v>0.27</v>
      </c>
      <c r="D77" s="8">
        <v>94.91</v>
      </c>
      <c r="F77" s="40" t="s">
        <v>176</v>
      </c>
      <c r="G77" s="41">
        <v>31.347986816999999</v>
      </c>
      <c r="H77" s="17">
        <v>5.74770760139419E-3</v>
      </c>
      <c r="I77" s="17">
        <v>0.92046970162965602</v>
      </c>
    </row>
    <row r="78" spans="1:9" x14ac:dyDescent="0.25">
      <c r="A78" s="9" t="s">
        <v>76</v>
      </c>
      <c r="B78" s="10">
        <v>38</v>
      </c>
      <c r="C78" s="8">
        <v>0.54</v>
      </c>
      <c r="D78" s="8">
        <v>95.45</v>
      </c>
      <c r="F78" s="40" t="s">
        <v>177</v>
      </c>
      <c r="G78" s="41">
        <v>29.254463615999999</v>
      </c>
      <c r="H78" s="17">
        <v>5.36385650159861E-3</v>
      </c>
      <c r="I78" s="17">
        <v>0.92583355813125401</v>
      </c>
    </row>
    <row r="79" spans="1:9" x14ac:dyDescent="0.25">
      <c r="A79" s="9" t="s">
        <v>77</v>
      </c>
      <c r="B79" s="10">
        <v>13</v>
      </c>
      <c r="C79" s="8">
        <v>0.18</v>
      </c>
      <c r="D79" s="8">
        <v>95.63</v>
      </c>
      <c r="F79" s="40" t="s">
        <v>178</v>
      </c>
      <c r="G79" s="41">
        <v>31.164530277000001</v>
      </c>
      <c r="H79" s="17">
        <v>5.7140705274844996E-3</v>
      </c>
      <c r="I79" s="17">
        <v>0.93154762865873897</v>
      </c>
    </row>
    <row r="80" spans="1:9" x14ac:dyDescent="0.25">
      <c r="A80" s="9" t="s">
        <v>78</v>
      </c>
      <c r="B80" s="10">
        <v>28</v>
      </c>
      <c r="C80" s="8">
        <v>0.4</v>
      </c>
      <c r="D80" s="8">
        <v>96.03</v>
      </c>
      <c r="F80" s="40" t="s">
        <v>179</v>
      </c>
      <c r="G80" s="41">
        <v>35.473981860000002</v>
      </c>
      <c r="H80" s="17">
        <v>6.50421592872017E-3</v>
      </c>
      <c r="I80" s="17">
        <v>0.93805184458745905</v>
      </c>
    </row>
    <row r="81" spans="1:9" x14ac:dyDescent="0.25">
      <c r="A81" s="9" t="s">
        <v>79</v>
      </c>
      <c r="B81" s="10">
        <v>20</v>
      </c>
      <c r="C81" s="8">
        <v>0.28000000000000003</v>
      </c>
      <c r="D81" s="8">
        <v>96.31</v>
      </c>
      <c r="F81" s="40" t="s">
        <v>180</v>
      </c>
      <c r="G81" s="41">
        <v>30.079561291000001</v>
      </c>
      <c r="H81" s="17">
        <v>5.5151395873729797E-3</v>
      </c>
      <c r="I81" s="17">
        <v>0.94356698417483198</v>
      </c>
    </row>
    <row r="82" spans="1:9" x14ac:dyDescent="0.25">
      <c r="A82" s="9" t="s">
        <v>80</v>
      </c>
      <c r="B82" s="10">
        <v>23</v>
      </c>
      <c r="C82" s="8">
        <v>0.32</v>
      </c>
      <c r="D82" s="8">
        <v>96.64</v>
      </c>
      <c r="F82" s="40" t="s">
        <v>181</v>
      </c>
      <c r="G82" s="41">
        <v>24.926673652000002</v>
      </c>
      <c r="H82" s="17">
        <v>4.5703487264890904E-3</v>
      </c>
      <c r="I82" s="17">
        <v>0.94813733290132096</v>
      </c>
    </row>
    <row r="83" spans="1:9" x14ac:dyDescent="0.25">
      <c r="A83" s="9" t="s">
        <v>81</v>
      </c>
      <c r="B83" s="10">
        <v>34</v>
      </c>
      <c r="C83" s="8">
        <v>0.48</v>
      </c>
      <c r="D83" s="8">
        <v>97.12</v>
      </c>
      <c r="F83" s="40" t="s">
        <v>182</v>
      </c>
      <c r="G83" s="41">
        <v>26.550093771</v>
      </c>
      <c r="H83" s="17">
        <v>4.8680056131243802E-3</v>
      </c>
      <c r="I83" s="17">
        <v>0.95300533851444502</v>
      </c>
    </row>
    <row r="84" spans="1:9" x14ac:dyDescent="0.25">
      <c r="A84" s="9" t="s">
        <v>82</v>
      </c>
      <c r="B84" s="10">
        <v>12</v>
      </c>
      <c r="C84" s="8">
        <v>0.17</v>
      </c>
      <c r="D84" s="8">
        <v>97.29</v>
      </c>
      <c r="F84" s="40" t="s">
        <v>183</v>
      </c>
      <c r="G84" s="41">
        <v>33.466431679000003</v>
      </c>
      <c r="H84" s="17">
        <v>6.1361281308378399E-3</v>
      </c>
      <c r="I84" s="17">
        <v>0.95914146664528299</v>
      </c>
    </row>
    <row r="85" spans="1:9" x14ac:dyDescent="0.25">
      <c r="A85" s="9" t="s">
        <v>83</v>
      </c>
      <c r="B85" s="10">
        <v>14</v>
      </c>
      <c r="C85" s="8">
        <v>0.2</v>
      </c>
      <c r="D85" s="8">
        <v>97.49</v>
      </c>
      <c r="F85" s="40" t="s">
        <v>184</v>
      </c>
      <c r="G85" s="41">
        <v>27.163145362000002</v>
      </c>
      <c r="H85" s="17">
        <v>4.9804096826490804E-3</v>
      </c>
      <c r="I85" s="17">
        <v>0.964121876327932</v>
      </c>
    </row>
    <row r="86" spans="1:9" x14ac:dyDescent="0.25">
      <c r="A86" s="9" t="s">
        <v>84</v>
      </c>
      <c r="B86" s="10">
        <v>21</v>
      </c>
      <c r="C86" s="8">
        <v>0.3</v>
      </c>
      <c r="D86" s="8">
        <v>97.78</v>
      </c>
      <c r="F86" s="40" t="s">
        <v>185</v>
      </c>
      <c r="G86" s="41">
        <v>23.103082419</v>
      </c>
      <c r="H86" s="17">
        <v>4.2359901198921902E-3</v>
      </c>
      <c r="I86" s="17">
        <v>0.96835786644782496</v>
      </c>
    </row>
    <row r="87" spans="1:9" x14ac:dyDescent="0.25">
      <c r="A87" s="9" t="s">
        <v>85</v>
      </c>
      <c r="B87" s="10">
        <v>22</v>
      </c>
      <c r="C87" s="8">
        <v>0.31</v>
      </c>
      <c r="D87" s="8">
        <v>98.09</v>
      </c>
      <c r="F87" s="40" t="s">
        <v>186</v>
      </c>
      <c r="G87" s="41">
        <v>19.754175066999998</v>
      </c>
      <c r="H87" s="17">
        <v>3.6219621647376101E-3</v>
      </c>
      <c r="I87" s="17">
        <v>0.97197982861256205</v>
      </c>
    </row>
    <row r="88" spans="1:9" x14ac:dyDescent="0.25">
      <c r="A88" s="9" t="s">
        <v>86</v>
      </c>
      <c r="B88" s="10">
        <v>26</v>
      </c>
      <c r="C88" s="8">
        <v>0.37</v>
      </c>
      <c r="D88" s="8">
        <v>98.46</v>
      </c>
      <c r="F88" s="40" t="s">
        <v>187</v>
      </c>
      <c r="G88" s="41">
        <v>14.525916518000001</v>
      </c>
      <c r="H88" s="17">
        <v>2.6633519171460501E-3</v>
      </c>
      <c r="I88" s="17">
        <v>0.974643180529708</v>
      </c>
    </row>
    <row r="89" spans="1:9" x14ac:dyDescent="0.25">
      <c r="A89" s="9" t="s">
        <v>87</v>
      </c>
      <c r="B89" s="10">
        <v>8</v>
      </c>
      <c r="C89" s="8">
        <v>0.11</v>
      </c>
      <c r="D89" s="8">
        <v>98.57</v>
      </c>
      <c r="F89" s="40" t="s">
        <v>188</v>
      </c>
      <c r="G89" s="41">
        <v>17.619156598</v>
      </c>
      <c r="H89" s="17">
        <v>3.23050283578531E-3</v>
      </c>
      <c r="I89" s="17">
        <v>0.97787368336549396</v>
      </c>
    </row>
    <row r="90" spans="1:9" x14ac:dyDescent="0.25">
      <c r="A90" s="9" t="s">
        <v>88</v>
      </c>
      <c r="B90" s="10">
        <v>15</v>
      </c>
      <c r="C90" s="8">
        <v>0.21</v>
      </c>
      <c r="D90" s="8">
        <v>98.78</v>
      </c>
      <c r="F90" s="40" t="s">
        <v>189</v>
      </c>
      <c r="G90" s="41">
        <v>17.887870431</v>
      </c>
      <c r="H90" s="17">
        <v>3.2797719818248999E-3</v>
      </c>
      <c r="I90" s="17">
        <v>0.98115345534731901</v>
      </c>
    </row>
    <row r="91" spans="1:9" x14ac:dyDescent="0.25">
      <c r="A91" s="9" t="s">
        <v>89</v>
      </c>
      <c r="B91" s="10">
        <v>8</v>
      </c>
      <c r="C91" s="8">
        <v>0.11</v>
      </c>
      <c r="D91" s="8">
        <v>98.9</v>
      </c>
      <c r="F91" s="40" t="s">
        <v>190</v>
      </c>
      <c r="G91" s="41">
        <v>13.840387224000001</v>
      </c>
      <c r="H91" s="17">
        <v>2.5376589354211298E-3</v>
      </c>
      <c r="I91" s="17">
        <v>0.98369111428274003</v>
      </c>
    </row>
    <row r="92" spans="1:9" x14ac:dyDescent="0.25">
      <c r="A92" s="9" t="s">
        <v>90</v>
      </c>
      <c r="B92" s="10">
        <v>10</v>
      </c>
      <c r="C92" s="8">
        <v>0.14000000000000001</v>
      </c>
      <c r="D92" s="8">
        <v>99.04</v>
      </c>
      <c r="F92" s="40" t="s">
        <v>191</v>
      </c>
      <c r="G92" s="41">
        <v>13.601059438</v>
      </c>
      <c r="H92" s="17">
        <v>2.4937777719241799E-3</v>
      </c>
      <c r="I92" s="17">
        <v>0.98618489205466398</v>
      </c>
    </row>
    <row r="93" spans="1:9" x14ac:dyDescent="0.25">
      <c r="A93" s="9" t="s">
        <v>91</v>
      </c>
      <c r="B93" s="10">
        <v>14</v>
      </c>
      <c r="C93" s="8">
        <v>0.2</v>
      </c>
      <c r="D93" s="8">
        <v>99.24</v>
      </c>
      <c r="F93" s="40" t="s">
        <v>192</v>
      </c>
      <c r="G93" s="41">
        <v>15.704888999</v>
      </c>
      <c r="H93" s="17">
        <v>2.8795185606513098E-3</v>
      </c>
      <c r="I93" s="17">
        <v>0.98906441061531503</v>
      </c>
    </row>
    <row r="94" spans="1:9" x14ac:dyDescent="0.25">
      <c r="A94" s="9" t="s">
        <v>92</v>
      </c>
      <c r="B94" s="10">
        <v>8</v>
      </c>
      <c r="C94" s="8">
        <v>0.11</v>
      </c>
      <c r="D94" s="8">
        <v>99.35</v>
      </c>
      <c r="F94" s="40" t="s">
        <v>193</v>
      </c>
      <c r="G94" s="41">
        <v>12.525201204</v>
      </c>
      <c r="H94" s="17">
        <v>2.2965173039495401E-3</v>
      </c>
      <c r="I94" s="17">
        <v>0.991360927919265</v>
      </c>
    </row>
    <row r="95" spans="1:9" x14ac:dyDescent="0.25">
      <c r="A95" s="9" t="s">
        <v>93</v>
      </c>
      <c r="B95" s="10">
        <v>9</v>
      </c>
      <c r="C95" s="8">
        <v>0.13</v>
      </c>
      <c r="D95" s="8">
        <v>99.48</v>
      </c>
      <c r="F95" s="40" t="s">
        <v>194</v>
      </c>
      <c r="G95" s="41">
        <v>9.5262886289999997</v>
      </c>
      <c r="H95" s="17">
        <v>1.7466614964979201E-3</v>
      </c>
      <c r="I95" s="17">
        <v>0.99310758941576305</v>
      </c>
    </row>
    <row r="96" spans="1:9" x14ac:dyDescent="0.25">
      <c r="A96" s="9" t="s">
        <v>94</v>
      </c>
      <c r="B96" s="10">
        <v>4</v>
      </c>
      <c r="C96" s="8">
        <v>0.06</v>
      </c>
      <c r="D96" s="8">
        <v>99.53</v>
      </c>
      <c r="F96" s="40" t="s">
        <v>195</v>
      </c>
      <c r="G96" s="41">
        <v>7.3301942349999996</v>
      </c>
      <c r="H96" s="17">
        <v>1.34400379106186E-3</v>
      </c>
      <c r="I96" s="17">
        <v>0.99445159320682397</v>
      </c>
    </row>
    <row r="97" spans="1:10" x14ac:dyDescent="0.25">
      <c r="A97" s="9" t="s">
        <v>95</v>
      </c>
      <c r="B97" s="10">
        <v>4</v>
      </c>
      <c r="C97" s="8">
        <v>0.06</v>
      </c>
      <c r="D97" s="8">
        <v>99.59</v>
      </c>
      <c r="F97" s="40" t="s">
        <v>196</v>
      </c>
      <c r="G97" s="41">
        <v>10.580254792</v>
      </c>
      <c r="H97" s="17">
        <v>1.93990801539087E-3</v>
      </c>
      <c r="I97" s="17">
        <v>0.99639150122221498</v>
      </c>
    </row>
    <row r="98" spans="1:10" x14ac:dyDescent="0.25">
      <c r="A98" s="9" t="s">
        <v>96</v>
      </c>
      <c r="B98" s="10">
        <v>8</v>
      </c>
      <c r="C98" s="8">
        <v>0.11</v>
      </c>
      <c r="D98" s="8">
        <v>99.7</v>
      </c>
      <c r="F98" s="40" t="s">
        <v>197</v>
      </c>
      <c r="G98" s="41">
        <v>5.2046636929999996</v>
      </c>
      <c r="H98" s="17">
        <v>9.5428408993503903E-4</v>
      </c>
      <c r="I98" s="17">
        <v>0.99734578531215001</v>
      </c>
    </row>
    <row r="99" spans="1:10" x14ac:dyDescent="0.25">
      <c r="A99" s="9" t="s">
        <v>97</v>
      </c>
      <c r="B99" s="10">
        <v>1</v>
      </c>
      <c r="C99" s="8">
        <v>0.01</v>
      </c>
      <c r="D99" s="8">
        <v>99.72</v>
      </c>
      <c r="F99" s="40" t="s">
        <v>198</v>
      </c>
      <c r="G99" s="41">
        <v>6.1369990699999999</v>
      </c>
      <c r="H99" s="17">
        <v>1.12522939384609E-3</v>
      </c>
      <c r="I99" s="17">
        <v>0.99847101470599597</v>
      </c>
    </row>
    <row r="100" spans="1:10" x14ac:dyDescent="0.25">
      <c r="A100" s="9" t="s">
        <v>98</v>
      </c>
      <c r="B100" s="10">
        <v>1</v>
      </c>
      <c r="C100" s="8">
        <v>0.01</v>
      </c>
      <c r="D100" s="8">
        <v>99.73</v>
      </c>
      <c r="F100" s="40" t="s">
        <v>199</v>
      </c>
      <c r="G100" s="41">
        <v>2.0698643919999999</v>
      </c>
      <c r="H100" s="17">
        <v>3.7951321624589402E-4</v>
      </c>
      <c r="I100" s="17">
        <v>0.99885052792224205</v>
      </c>
    </row>
    <row r="101" spans="1:10" x14ac:dyDescent="0.25">
      <c r="A101" s="9" t="s">
        <v>99</v>
      </c>
      <c r="B101" s="10">
        <v>2</v>
      </c>
      <c r="C101" s="8">
        <v>0.03</v>
      </c>
      <c r="D101" s="8">
        <v>99.76</v>
      </c>
      <c r="F101" s="40" t="s">
        <v>200</v>
      </c>
      <c r="G101" s="41">
        <v>1.0536620619999999</v>
      </c>
      <c r="H101" s="17">
        <v>1.9319076144863701E-4</v>
      </c>
      <c r="I101" s="17">
        <v>0.99904371868369102</v>
      </c>
    </row>
    <row r="102" spans="1:10" x14ac:dyDescent="0.25">
      <c r="A102" s="9" t="s">
        <v>100</v>
      </c>
      <c r="B102" s="10">
        <v>1</v>
      </c>
      <c r="C102" s="8">
        <v>0.01</v>
      </c>
      <c r="D102" s="8">
        <v>99.77</v>
      </c>
      <c r="F102" s="40" t="s">
        <v>201</v>
      </c>
      <c r="G102" s="41">
        <v>1.053437948</v>
      </c>
      <c r="H102" s="17">
        <v>1.93149669759117E-4</v>
      </c>
      <c r="I102" s="17">
        <v>0.99923686835345005</v>
      </c>
    </row>
    <row r="103" spans="1:10" x14ac:dyDescent="0.25">
      <c r="A103" s="9" t="s">
        <v>101</v>
      </c>
      <c r="B103" s="10">
        <v>1</v>
      </c>
      <c r="C103" s="8">
        <v>0.01</v>
      </c>
      <c r="D103" s="8">
        <v>99.79</v>
      </c>
      <c r="F103" s="40" t="s">
        <v>202</v>
      </c>
      <c r="G103" s="41">
        <v>1.020726681</v>
      </c>
      <c r="H103" s="17">
        <v>1.8715200237828301E-4</v>
      </c>
      <c r="I103" s="17">
        <v>0.999424020355828</v>
      </c>
    </row>
    <row r="104" spans="1:10" x14ac:dyDescent="0.25">
      <c r="A104" s="9" t="s">
        <v>102</v>
      </c>
      <c r="B104" s="10">
        <v>15</v>
      </c>
      <c r="C104" s="8">
        <v>0.21</v>
      </c>
      <c r="D104" s="8">
        <v>100</v>
      </c>
      <c r="F104" s="40" t="s">
        <v>203</v>
      </c>
      <c r="G104" s="41">
        <v>1.070536852</v>
      </c>
      <c r="H104" s="17">
        <v>1.9628478338124599E-4</v>
      </c>
      <c r="I104" s="17">
        <v>0.99962030513920996</v>
      </c>
    </row>
    <row r="105" spans="1:10" x14ac:dyDescent="0.25">
      <c r="A105" s="11" t="s">
        <v>103</v>
      </c>
      <c r="B105" s="10">
        <v>7078</v>
      </c>
      <c r="C105" s="8">
        <v>100</v>
      </c>
      <c r="D105" s="8">
        <v>100</v>
      </c>
      <c r="F105" s="40" t="s">
        <v>204</v>
      </c>
      <c r="G105" s="41">
        <v>0.98820978400000004</v>
      </c>
      <c r="H105" s="17">
        <v>1.8118997307312501E-4</v>
      </c>
      <c r="I105" s="17">
        <v>0.999801495112283</v>
      </c>
    </row>
    <row r="106" spans="1:10" x14ac:dyDescent="0.25">
      <c r="F106" s="40" t="s">
        <v>205</v>
      </c>
      <c r="G106" s="41">
        <v>1.082645297</v>
      </c>
      <c r="H106" s="17">
        <v>1.98504887714384E-4</v>
      </c>
      <c r="I106" s="17">
        <v>0.999999999999997</v>
      </c>
    </row>
    <row r="107" spans="1:10" x14ac:dyDescent="0.25">
      <c r="A107" s="337" t="s">
        <v>241</v>
      </c>
      <c r="B107" s="338"/>
      <c r="C107" s="338"/>
      <c r="D107" s="338"/>
      <c r="E107" s="338"/>
      <c r="F107" s="42" t="s">
        <v>206</v>
      </c>
      <c r="G107" s="43">
        <v>5453.99818344902</v>
      </c>
      <c r="H107" s="18">
        <v>0.999999999999997</v>
      </c>
      <c r="I107" s="18">
        <v>0.999999999999997</v>
      </c>
    </row>
    <row r="108" spans="1:10" x14ac:dyDescent="0.25">
      <c r="A108" s="337" t="s">
        <v>240</v>
      </c>
      <c r="B108" s="338"/>
      <c r="C108" s="338"/>
      <c r="D108" s="338"/>
      <c r="E108" s="338"/>
    </row>
    <row r="109" spans="1:10" x14ac:dyDescent="0.25">
      <c r="F109" s="337" t="s">
        <v>239</v>
      </c>
      <c r="G109" s="338"/>
      <c r="H109" s="338"/>
      <c r="I109" s="338"/>
      <c r="J109" s="338"/>
    </row>
    <row r="110" spans="1:10" x14ac:dyDescent="0.25">
      <c r="F110" s="337" t="s">
        <v>240</v>
      </c>
      <c r="G110" s="338"/>
      <c r="H110" s="338"/>
      <c r="I110" s="338"/>
      <c r="J110" s="338"/>
    </row>
    <row r="114" spans="1:13" ht="38.25" x14ac:dyDescent="0.25">
      <c r="A114" s="55" t="s">
        <v>243</v>
      </c>
      <c r="B114" s="55" t="s">
        <v>244</v>
      </c>
      <c r="C114" s="55" t="s">
        <v>242</v>
      </c>
      <c r="D114" s="55" t="s">
        <v>207</v>
      </c>
      <c r="E114" s="55" t="s">
        <v>208</v>
      </c>
    </row>
    <row r="115" spans="1:13" x14ac:dyDescent="0.25">
      <c r="A115" s="38">
        <f>+B105</f>
        <v>7078</v>
      </c>
      <c r="B115" s="19">
        <f>+G107</f>
        <v>5453.99818344902</v>
      </c>
      <c r="C115" s="37">
        <f>+M6</f>
        <v>7571</v>
      </c>
      <c r="D115" s="20">
        <f>POWER((C115/A115),(1/12))-1</f>
        <v>5.6269200771583705E-3</v>
      </c>
      <c r="E115" s="21">
        <f>D115</f>
        <v>5.6269200771583705E-3</v>
      </c>
      <c r="G115" s="256">
        <v>0.1</v>
      </c>
    </row>
    <row r="117" spans="1:13" ht="14.45" customHeight="1" x14ac:dyDescent="0.25">
      <c r="A117" s="341" t="s">
        <v>255</v>
      </c>
      <c r="B117" s="345" t="s">
        <v>278</v>
      </c>
      <c r="C117" s="345"/>
      <c r="D117" s="345"/>
      <c r="E117" s="345"/>
      <c r="F117" s="345"/>
      <c r="G117" s="345"/>
      <c r="H117" s="345"/>
      <c r="I117" s="345"/>
      <c r="J117" s="345"/>
      <c r="K117" s="345"/>
      <c r="L117" s="345"/>
      <c r="M117" s="345"/>
    </row>
    <row r="118" spans="1:13" ht="14.45" customHeight="1" x14ac:dyDescent="0.25">
      <c r="A118" s="341"/>
      <c r="B118" s="52">
        <v>2020</v>
      </c>
      <c r="C118" s="52">
        <f t="shared" ref="C118:M118" si="0">+B118+1</f>
        <v>2021</v>
      </c>
      <c r="D118" s="52">
        <f t="shared" si="0"/>
        <v>2022</v>
      </c>
      <c r="E118" s="52">
        <f t="shared" si="0"/>
        <v>2023</v>
      </c>
      <c r="F118" s="52">
        <f t="shared" si="0"/>
        <v>2024</v>
      </c>
      <c r="G118" s="52">
        <f t="shared" si="0"/>
        <v>2025</v>
      </c>
      <c r="H118" s="52">
        <f t="shared" si="0"/>
        <v>2026</v>
      </c>
      <c r="I118" s="52">
        <f t="shared" si="0"/>
        <v>2027</v>
      </c>
      <c r="J118" s="52">
        <f t="shared" si="0"/>
        <v>2028</v>
      </c>
      <c r="K118" s="52">
        <f t="shared" si="0"/>
        <v>2029</v>
      </c>
      <c r="L118" s="52">
        <f t="shared" si="0"/>
        <v>2030</v>
      </c>
      <c r="M118" s="52">
        <f t="shared" si="0"/>
        <v>2031</v>
      </c>
    </row>
    <row r="119" spans="1:13" ht="34.9" customHeight="1" x14ac:dyDescent="0.25">
      <c r="A119" s="341"/>
      <c r="B119" s="343" t="s">
        <v>277</v>
      </c>
      <c r="C119" s="344"/>
      <c r="D119" s="53" t="s">
        <v>245</v>
      </c>
      <c r="E119" s="53" t="s">
        <v>246</v>
      </c>
      <c r="F119" s="53" t="s">
        <v>247</v>
      </c>
      <c r="G119" s="53" t="s">
        <v>248</v>
      </c>
      <c r="H119" s="53" t="s">
        <v>249</v>
      </c>
      <c r="I119" s="53" t="s">
        <v>250</v>
      </c>
      <c r="J119" s="53" t="s">
        <v>251</v>
      </c>
      <c r="K119" s="53" t="s">
        <v>252</v>
      </c>
      <c r="L119" s="53" t="s">
        <v>253</v>
      </c>
      <c r="M119" s="53" t="s">
        <v>254</v>
      </c>
    </row>
    <row r="120" spans="1:13" ht="36.6" customHeight="1" x14ac:dyDescent="0.25">
      <c r="A120" s="253">
        <f>SUM(G25:G43)*L158+D137+I129</f>
        <v>912.10673674395503</v>
      </c>
      <c r="B120" s="48">
        <f>A120*G115</f>
        <v>91.210673674395508</v>
      </c>
      <c r="C120" s="48">
        <f>B$120*(1+$D$115)^(C118-B$118)</f>
        <v>91.723908845345107</v>
      </c>
      <c r="D120" s="48">
        <f t="shared" ref="D120:L120" si="1">C$120*(1+$D$115)^(D118-C$118)</f>
        <v>92.240031949582431</v>
      </c>
      <c r="E120" s="48">
        <f t="shared" si="1"/>
        <v>92.75905923727727</v>
      </c>
      <c r="F120" s="48">
        <f t="shared" si="1"/>
        <v>93.281007050037829</v>
      </c>
      <c r="G120" s="48">
        <f t="shared" si="1"/>
        <v>93.805891821425234</v>
      </c>
      <c r="H120" s="48">
        <f t="shared" si="1"/>
        <v>94.33373007747096</v>
      </c>
      <c r="I120" s="48">
        <f t="shared" si="1"/>
        <v>94.864538437197126</v>
      </c>
      <c r="J120" s="48">
        <f t="shared" si="1"/>
        <v>95.398333613139755</v>
      </c>
      <c r="K120" s="48">
        <f t="shared" si="1"/>
        <v>95.935132411874989</v>
      </c>
      <c r="L120" s="48">
        <f t="shared" si="1"/>
        <v>96.474951734548213</v>
      </c>
      <c r="M120" s="48">
        <f>L$120*(1+$D$115)^(M118-L$118)</f>
        <v>97.017808577406228</v>
      </c>
    </row>
    <row r="121" spans="1:13" x14ac:dyDescent="0.25">
      <c r="C121" s="259"/>
    </row>
    <row r="122" spans="1:13" x14ac:dyDescent="0.25">
      <c r="B122" s="7"/>
      <c r="C122" s="7"/>
    </row>
    <row r="123" spans="1:13" x14ac:dyDescent="0.25">
      <c r="A123" s="251" t="s">
        <v>256</v>
      </c>
    </row>
    <row r="125" spans="1:13" ht="51" x14ac:dyDescent="0.25">
      <c r="A125" s="54" t="s">
        <v>265</v>
      </c>
      <c r="B125" s="54" t="s">
        <v>257</v>
      </c>
      <c r="C125" s="54" t="s">
        <v>272</v>
      </c>
      <c r="D125" s="54" t="s">
        <v>273</v>
      </c>
      <c r="F125" s="54" t="s">
        <v>264</v>
      </c>
      <c r="G125" s="54" t="s">
        <v>257</v>
      </c>
      <c r="H125" s="54" t="s">
        <v>272</v>
      </c>
      <c r="I125" s="54" t="s">
        <v>273</v>
      </c>
    </row>
    <row r="126" spans="1:13" x14ac:dyDescent="0.25">
      <c r="A126" s="46" t="s">
        <v>258</v>
      </c>
      <c r="B126" s="45">
        <v>488</v>
      </c>
      <c r="C126" s="342">
        <v>0.32675410103003655</v>
      </c>
      <c r="D126" s="48">
        <f>B126*$C$126</f>
        <v>159.45600130265782</v>
      </c>
      <c r="F126" s="47" t="s">
        <v>262</v>
      </c>
      <c r="G126" s="45">
        <v>640</v>
      </c>
      <c r="H126" s="342">
        <v>0.32475247524752476</v>
      </c>
      <c r="I126" s="48">
        <f>G126*$H$126</f>
        <v>207.84158415841586</v>
      </c>
    </row>
    <row r="127" spans="1:13" x14ac:dyDescent="0.25">
      <c r="A127" s="46" t="s">
        <v>259</v>
      </c>
      <c r="B127" s="45">
        <v>363</v>
      </c>
      <c r="C127" s="342"/>
      <c r="D127" s="48">
        <f t="shared" ref="D127:D135" si="2">B127*$C$126</f>
        <v>118.61173867390326</v>
      </c>
      <c r="F127" s="47" t="s">
        <v>263</v>
      </c>
      <c r="G127" s="45">
        <v>52</v>
      </c>
      <c r="H127" s="342"/>
      <c r="I127" s="48">
        <f>G127*$H$126</f>
        <v>16.887128712871288</v>
      </c>
    </row>
    <row r="128" spans="1:13" x14ac:dyDescent="0.25">
      <c r="A128" s="46" t="s">
        <v>260</v>
      </c>
      <c r="B128" s="45">
        <v>282</v>
      </c>
      <c r="C128" s="342"/>
      <c r="D128" s="48">
        <f t="shared" si="2"/>
        <v>92.144656490470311</v>
      </c>
      <c r="F128" s="32" t="s">
        <v>276</v>
      </c>
      <c r="G128" s="50">
        <f>SUM(G126:G127)</f>
        <v>692</v>
      </c>
      <c r="I128" s="51">
        <f>SUM(I126:I127)</f>
        <v>224.72871287128714</v>
      </c>
    </row>
    <row r="129" spans="1:9" x14ac:dyDescent="0.25">
      <c r="A129" s="46" t="s">
        <v>261</v>
      </c>
      <c r="B129" s="45">
        <v>238</v>
      </c>
      <c r="C129" s="342"/>
      <c r="D129" s="48">
        <f t="shared" si="2"/>
        <v>77.767476045148697</v>
      </c>
      <c r="I129" s="7">
        <f>I128*L160</f>
        <v>35.242071997969028</v>
      </c>
    </row>
    <row r="130" spans="1:9" x14ac:dyDescent="0.25">
      <c r="A130" s="44" t="s">
        <v>266</v>
      </c>
      <c r="B130" s="45">
        <v>100</v>
      </c>
      <c r="C130" s="342"/>
      <c r="D130" s="48">
        <f t="shared" si="2"/>
        <v>32.675410103003657</v>
      </c>
    </row>
    <row r="131" spans="1:9" x14ac:dyDescent="0.25">
      <c r="A131" s="44" t="s">
        <v>267</v>
      </c>
      <c r="B131" s="45">
        <v>128</v>
      </c>
      <c r="C131" s="342"/>
      <c r="D131" s="48">
        <f t="shared" si="2"/>
        <v>41.824524931844678</v>
      </c>
    </row>
    <row r="132" spans="1:9" x14ac:dyDescent="0.25">
      <c r="A132" s="44" t="s">
        <v>268</v>
      </c>
      <c r="B132" s="45">
        <v>231</v>
      </c>
      <c r="C132" s="342"/>
      <c r="D132" s="48">
        <f t="shared" si="2"/>
        <v>75.480197337938449</v>
      </c>
    </row>
    <row r="133" spans="1:9" x14ac:dyDescent="0.25">
      <c r="A133" s="44" t="s">
        <v>269</v>
      </c>
      <c r="B133" s="45">
        <v>243</v>
      </c>
      <c r="C133" s="342"/>
      <c r="D133" s="48">
        <f t="shared" si="2"/>
        <v>79.401246550298879</v>
      </c>
    </row>
    <row r="134" spans="1:9" x14ac:dyDescent="0.25">
      <c r="A134" s="44" t="s">
        <v>270</v>
      </c>
      <c r="B134" s="45">
        <v>21</v>
      </c>
      <c r="C134" s="342"/>
      <c r="D134" s="48">
        <f t="shared" si="2"/>
        <v>6.8618361216307679</v>
      </c>
    </row>
    <row r="135" spans="1:9" x14ac:dyDescent="0.25">
      <c r="A135" s="44" t="s">
        <v>271</v>
      </c>
      <c r="B135" s="45">
        <v>126</v>
      </c>
      <c r="C135" s="342"/>
      <c r="D135" s="48">
        <f t="shared" si="2"/>
        <v>41.171016729784604</v>
      </c>
    </row>
    <row r="136" spans="1:9" x14ac:dyDescent="0.25">
      <c r="A136" s="32" t="s">
        <v>276</v>
      </c>
      <c r="B136" s="50">
        <f>SUM(B126:B135)</f>
        <v>2220</v>
      </c>
      <c r="D136" s="51">
        <f>SUM(D126:D135)</f>
        <v>725.39410428668111</v>
      </c>
    </row>
    <row r="137" spans="1:9" x14ac:dyDescent="0.25">
      <c r="A137" s="49" t="s">
        <v>274</v>
      </c>
      <c r="B137" s="1"/>
      <c r="D137" s="7">
        <f>D136*L159</f>
        <v>240.01244927475213</v>
      </c>
    </row>
    <row r="138" spans="1:9" x14ac:dyDescent="0.25">
      <c r="A138" s="49" t="s">
        <v>275</v>
      </c>
      <c r="B138" s="1"/>
    </row>
    <row r="139" spans="1:9" x14ac:dyDescent="0.25">
      <c r="A139" s="49" t="s">
        <v>279</v>
      </c>
    </row>
    <row r="155" spans="1:12" x14ac:dyDescent="0.25">
      <c r="A155" s="251" t="s">
        <v>256</v>
      </c>
    </row>
    <row r="156" spans="1:12" x14ac:dyDescent="0.25">
      <c r="B156" s="248" t="s">
        <v>346</v>
      </c>
      <c r="C156" s="248" t="s">
        <v>4</v>
      </c>
      <c r="D156" s="248" t="s">
        <v>441</v>
      </c>
      <c r="E156" s="248" t="s">
        <v>4</v>
      </c>
      <c r="F156" s="248" t="s">
        <v>442</v>
      </c>
      <c r="G156" s="248" t="s">
        <v>4</v>
      </c>
      <c r="H156" s="248" t="s">
        <v>443</v>
      </c>
      <c r="I156" s="248" t="s">
        <v>4</v>
      </c>
      <c r="J156" s="248" t="s">
        <v>444</v>
      </c>
      <c r="K156" s="248" t="s">
        <v>4</v>
      </c>
    </row>
    <row r="157" spans="1:12" x14ac:dyDescent="0.25">
      <c r="A157" s="1" t="s">
        <v>438</v>
      </c>
      <c r="B157" s="248"/>
      <c r="C157" s="248"/>
      <c r="D157" s="248"/>
      <c r="E157" s="44"/>
      <c r="F157" s="248"/>
      <c r="G157" s="248"/>
      <c r="H157" s="44"/>
      <c r="I157" s="248"/>
      <c r="J157" s="44"/>
      <c r="K157" s="44"/>
    </row>
    <row r="158" spans="1:12" x14ac:dyDescent="0.25">
      <c r="A158" s="1" t="s">
        <v>304</v>
      </c>
      <c r="B158" s="248">
        <v>9</v>
      </c>
      <c r="C158" s="245">
        <f>B158/$B$161</f>
        <v>0.6</v>
      </c>
      <c r="D158" s="248">
        <v>10</v>
      </c>
      <c r="E158" s="245">
        <f>D158/$D$161</f>
        <v>0.4</v>
      </c>
      <c r="F158" s="248">
        <v>12</v>
      </c>
      <c r="G158" s="245">
        <f>F158/$F$161</f>
        <v>0.46153846153846156</v>
      </c>
      <c r="H158" s="248">
        <v>12</v>
      </c>
      <c r="I158" s="245">
        <f>H158/$H$161</f>
        <v>0.6</v>
      </c>
      <c r="J158" s="248">
        <v>10</v>
      </c>
      <c r="K158" s="245">
        <f>J158/$J$161</f>
        <v>0.5</v>
      </c>
      <c r="L158" s="130">
        <f>AVERAGE(C158,E158,G158,I158,K158)</f>
        <v>0.51230769230769235</v>
      </c>
    </row>
    <row r="159" spans="1:12" x14ac:dyDescent="0.25">
      <c r="A159" s="1" t="s">
        <v>439</v>
      </c>
      <c r="B159" s="248">
        <v>4</v>
      </c>
      <c r="C159" s="245">
        <f t="shared" ref="C159:C160" si="3">B159/$B$161</f>
        <v>0.26666666666666666</v>
      </c>
      <c r="D159" s="248">
        <v>12</v>
      </c>
      <c r="E159" s="245">
        <f t="shared" ref="E159:E160" si="4">D159/$D$161</f>
        <v>0.48</v>
      </c>
      <c r="F159" s="248">
        <v>8</v>
      </c>
      <c r="G159" s="245">
        <f t="shared" ref="G159:G160" si="5">F159/$F$161</f>
        <v>0.30769230769230771</v>
      </c>
      <c r="H159" s="248">
        <v>5</v>
      </c>
      <c r="I159" s="245">
        <f t="shared" ref="I159:I160" si="6">H159/$H$161</f>
        <v>0.25</v>
      </c>
      <c r="J159" s="248">
        <v>7</v>
      </c>
      <c r="K159" s="245">
        <f t="shared" ref="K159:K160" si="7">J159/$J$161</f>
        <v>0.35</v>
      </c>
      <c r="L159" s="130">
        <f t="shared" ref="L159:L160" si="8">AVERAGE(C159,E159,G159,I159,K159)</f>
        <v>0.33087179487179486</v>
      </c>
    </row>
    <row r="160" spans="1:12" x14ac:dyDescent="0.25">
      <c r="A160" s="1" t="s">
        <v>440</v>
      </c>
      <c r="B160" s="248">
        <v>2</v>
      </c>
      <c r="C160" s="245">
        <f t="shared" si="3"/>
        <v>0.13333333333333333</v>
      </c>
      <c r="D160" s="248">
        <v>3</v>
      </c>
      <c r="E160" s="245">
        <f t="shared" si="4"/>
        <v>0.12</v>
      </c>
      <c r="F160" s="248">
        <v>6</v>
      </c>
      <c r="G160" s="245">
        <f t="shared" si="5"/>
        <v>0.23076923076923078</v>
      </c>
      <c r="H160" s="248">
        <v>3</v>
      </c>
      <c r="I160" s="245">
        <f t="shared" si="6"/>
        <v>0.15</v>
      </c>
      <c r="J160" s="248">
        <v>3</v>
      </c>
      <c r="K160" s="245">
        <f t="shared" si="7"/>
        <v>0.15</v>
      </c>
      <c r="L160" s="130">
        <f t="shared" si="8"/>
        <v>0.15682051282051282</v>
      </c>
    </row>
    <row r="161" spans="2:12" x14ac:dyDescent="0.25">
      <c r="B161" s="248">
        <f>SUM(B158:B160)</f>
        <v>15</v>
      </c>
      <c r="C161" s="248"/>
      <c r="D161" s="248">
        <f t="shared" ref="D161" si="9">SUM(D158:D160)</f>
        <v>25</v>
      </c>
      <c r="E161" s="252">
        <f t="shared" ref="E161:L161" si="10">SUM(E158:E160)</f>
        <v>1</v>
      </c>
      <c r="F161" s="248">
        <f t="shared" si="10"/>
        <v>26</v>
      </c>
      <c r="G161" s="252">
        <f t="shared" si="10"/>
        <v>1</v>
      </c>
      <c r="H161" s="248">
        <f t="shared" si="10"/>
        <v>20</v>
      </c>
      <c r="I161" s="252">
        <f t="shared" si="10"/>
        <v>1</v>
      </c>
      <c r="J161" s="248">
        <f t="shared" si="10"/>
        <v>20</v>
      </c>
      <c r="K161" s="252">
        <f t="shared" si="10"/>
        <v>1</v>
      </c>
      <c r="L161" s="130">
        <f t="shared" si="10"/>
        <v>1</v>
      </c>
    </row>
    <row r="162" spans="2:12" x14ac:dyDescent="0.25">
      <c r="K162" s="130">
        <f>AVERAGE(K158:K160)</f>
        <v>0.33333333333333331</v>
      </c>
    </row>
    <row r="163" spans="2:12" x14ac:dyDescent="0.25">
      <c r="C163" s="130"/>
      <c r="D163" s="130"/>
      <c r="E163" s="130"/>
      <c r="F163" s="130"/>
      <c r="G163" s="130"/>
      <c r="H163" s="130"/>
      <c r="I163" s="130"/>
      <c r="J163" s="130"/>
      <c r="K163" s="130"/>
      <c r="L163" s="130"/>
    </row>
  </sheetData>
  <mergeCells count="12">
    <mergeCell ref="A117:A119"/>
    <mergeCell ref="C126:C135"/>
    <mergeCell ref="H126:H127"/>
    <mergeCell ref="B119:C119"/>
    <mergeCell ref="B117:M117"/>
    <mergeCell ref="K2:K6"/>
    <mergeCell ref="A107:E107"/>
    <mergeCell ref="A108:E108"/>
    <mergeCell ref="F109:J109"/>
    <mergeCell ref="F110:J110"/>
    <mergeCell ref="K8:K27"/>
    <mergeCell ref="K28:K40"/>
  </mergeCells>
  <phoneticPr fontId="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B263-2852-4563-BF9F-9A2CBCD2EA0A}">
  <dimension ref="B2:X49"/>
  <sheetViews>
    <sheetView showGridLines="0" topLeftCell="A11" zoomScale="85" zoomScaleNormal="85" workbookViewId="0">
      <selection activeCell="N46" sqref="N46"/>
    </sheetView>
  </sheetViews>
  <sheetFormatPr baseColWidth="10" defaultColWidth="11.5703125" defaultRowHeight="12.75" x14ac:dyDescent="0.25"/>
  <cols>
    <col min="1" max="1" width="1.42578125" style="1" customWidth="1"/>
    <col min="2" max="2" width="15.140625" style="1" customWidth="1"/>
    <col min="3" max="3" width="15.7109375" style="1" customWidth="1"/>
    <col min="4" max="18" width="11.5703125" style="1"/>
    <col min="19" max="19" width="0" style="1" hidden="1" customWidth="1"/>
    <col min="20" max="16384" width="11.5703125" style="1"/>
  </cols>
  <sheetData>
    <row r="2" spans="2:17" ht="29.45" customHeight="1" x14ac:dyDescent="0.25">
      <c r="B2" s="60" t="s">
        <v>333</v>
      </c>
      <c r="C2" s="61"/>
      <c r="D2" s="61"/>
      <c r="E2" s="61"/>
      <c r="F2" s="61"/>
      <c r="G2" s="61"/>
      <c r="H2" s="61"/>
      <c r="I2" s="61"/>
      <c r="J2" s="61"/>
      <c r="K2" s="61"/>
      <c r="L2" s="61"/>
      <c r="M2" s="59"/>
      <c r="N2" s="59"/>
      <c r="O2" s="59"/>
      <c r="P2" s="59"/>
      <c r="Q2" s="59"/>
    </row>
    <row r="4" spans="2:17" ht="13.5" x14ac:dyDescent="0.25">
      <c r="B4" s="62" t="s">
        <v>289</v>
      </c>
    </row>
    <row r="5" spans="2:17" ht="25.5" x14ac:dyDescent="0.25">
      <c r="B5" s="64" t="s">
        <v>290</v>
      </c>
      <c r="C5" s="64" t="s">
        <v>293</v>
      </c>
      <c r="D5" s="64" t="s">
        <v>295</v>
      </c>
      <c r="E5" s="64" t="s">
        <v>297</v>
      </c>
      <c r="F5" s="64" t="s">
        <v>301</v>
      </c>
      <c r="G5" s="64" t="s">
        <v>305</v>
      </c>
      <c r="H5" s="64" t="s">
        <v>309</v>
      </c>
      <c r="I5" s="64" t="s">
        <v>313</v>
      </c>
      <c r="J5" s="64" t="s">
        <v>316</v>
      </c>
      <c r="K5" s="64" t="s">
        <v>320</v>
      </c>
      <c r="L5" s="64" t="s">
        <v>323</v>
      </c>
      <c r="M5" s="64" t="s">
        <v>325</v>
      </c>
      <c r="N5" s="64" t="s">
        <v>327</v>
      </c>
      <c r="O5" s="64" t="s">
        <v>329</v>
      </c>
      <c r="P5" s="64" t="s">
        <v>331</v>
      </c>
    </row>
    <row r="6" spans="2:17" ht="25.5" x14ac:dyDescent="0.25">
      <c r="B6" s="65">
        <v>1327253</v>
      </c>
      <c r="C6" s="65">
        <v>0</v>
      </c>
      <c r="D6" s="65">
        <v>526093</v>
      </c>
      <c r="E6" s="65" t="s">
        <v>298</v>
      </c>
      <c r="F6" s="65" t="s">
        <v>302</v>
      </c>
      <c r="G6" s="65" t="s">
        <v>306</v>
      </c>
      <c r="H6" s="65" t="s">
        <v>310</v>
      </c>
      <c r="I6" s="65" t="s">
        <v>314</v>
      </c>
      <c r="J6" s="65" t="s">
        <v>317</v>
      </c>
      <c r="K6" s="65"/>
      <c r="L6" s="65"/>
      <c r="M6" s="65"/>
      <c r="N6" s="65" t="s">
        <v>328</v>
      </c>
      <c r="O6" s="65" t="s">
        <v>330</v>
      </c>
      <c r="P6" s="65" t="s">
        <v>332</v>
      </c>
    </row>
    <row r="7" spans="2:17" x14ac:dyDescent="0.25">
      <c r="B7" s="63"/>
      <c r="C7" s="63"/>
      <c r="D7" s="63"/>
      <c r="E7" s="63"/>
      <c r="F7" s="63"/>
      <c r="G7" s="63"/>
      <c r="H7" s="63"/>
      <c r="I7" s="63"/>
      <c r="J7" s="63"/>
      <c r="K7" s="63"/>
      <c r="L7" s="63"/>
      <c r="M7" s="63"/>
      <c r="N7" s="63"/>
      <c r="O7" s="63"/>
      <c r="P7" s="63"/>
    </row>
    <row r="8" spans="2:17" ht="51" x14ac:dyDescent="0.25">
      <c r="B8" s="64" t="s">
        <v>291</v>
      </c>
      <c r="C8" s="64" t="s">
        <v>294</v>
      </c>
      <c r="D8" s="64" t="s">
        <v>296</v>
      </c>
      <c r="E8" s="64" t="s">
        <v>299</v>
      </c>
      <c r="F8" s="64" t="s">
        <v>303</v>
      </c>
      <c r="G8" s="64" t="s">
        <v>307</v>
      </c>
      <c r="H8" s="64" t="s">
        <v>311</v>
      </c>
      <c r="I8" s="64" t="s">
        <v>315</v>
      </c>
      <c r="J8" s="64" t="s">
        <v>318</v>
      </c>
      <c r="K8" s="64" t="s">
        <v>321</v>
      </c>
      <c r="L8" s="64" t="s">
        <v>324</v>
      </c>
      <c r="M8" s="64" t="s">
        <v>326</v>
      </c>
    </row>
    <row r="9" spans="2:17" x14ac:dyDescent="0.25">
      <c r="B9" s="65" t="s">
        <v>292</v>
      </c>
      <c r="C9" s="65"/>
      <c r="D9" s="65" t="s">
        <v>217</v>
      </c>
      <c r="E9" s="65" t="s">
        <v>300</v>
      </c>
      <c r="F9" s="65" t="s">
        <v>304</v>
      </c>
      <c r="G9" s="65" t="s">
        <v>308</v>
      </c>
      <c r="H9" s="65" t="s">
        <v>312</v>
      </c>
      <c r="I9" s="65">
        <v>30000</v>
      </c>
      <c r="J9" s="65" t="s">
        <v>319</v>
      </c>
      <c r="K9" s="65" t="s">
        <v>322</v>
      </c>
      <c r="L9" s="65">
        <v>-13.64822</v>
      </c>
      <c r="M9" s="65">
        <v>-73.085620000000006</v>
      </c>
    </row>
    <row r="12" spans="2:17" ht="16.5" x14ac:dyDescent="0.25">
      <c r="B12" s="347" t="s">
        <v>288</v>
      </c>
      <c r="C12" s="347"/>
      <c r="D12" s="347"/>
      <c r="E12" s="347"/>
      <c r="F12" s="347"/>
      <c r="G12" s="347"/>
      <c r="H12" s="347"/>
      <c r="I12" s="347"/>
      <c r="J12" s="347"/>
      <c r="K12" s="347"/>
      <c r="L12" s="347"/>
      <c r="M12" s="347"/>
      <c r="N12" s="347"/>
      <c r="O12" s="347"/>
      <c r="P12" s="347"/>
      <c r="Q12" s="347"/>
    </row>
    <row r="13" spans="2:17" ht="14.45" customHeight="1" x14ac:dyDescent="0.25">
      <c r="B13" s="348" t="s">
        <v>206</v>
      </c>
      <c r="C13" s="57">
        <v>2005</v>
      </c>
      <c r="D13" s="57">
        <v>2006</v>
      </c>
      <c r="E13" s="57">
        <v>2007</v>
      </c>
      <c r="F13" s="57">
        <v>2008</v>
      </c>
      <c r="G13" s="57">
        <v>2009</v>
      </c>
      <c r="H13" s="57">
        <v>2010</v>
      </c>
      <c r="I13" s="57">
        <v>2011</v>
      </c>
      <c r="J13" s="57">
        <v>2012</v>
      </c>
      <c r="K13" s="57">
        <v>2013</v>
      </c>
      <c r="L13" s="57">
        <v>2014</v>
      </c>
      <c r="M13" s="57">
        <v>2015</v>
      </c>
      <c r="N13" s="57">
        <v>2016</v>
      </c>
      <c r="O13" s="57">
        <v>2017</v>
      </c>
      <c r="P13" s="57">
        <v>2018</v>
      </c>
      <c r="Q13" s="57">
        <v>2019</v>
      </c>
    </row>
    <row r="14" spans="2:17" x14ac:dyDescent="0.25">
      <c r="B14" s="349"/>
      <c r="C14" s="58">
        <f>SUM(C15:C22)</f>
        <v>57</v>
      </c>
      <c r="D14" s="58">
        <f t="shared" ref="D14:Q14" si="0">SUM(D15:D22)</f>
        <v>47</v>
      </c>
      <c r="E14" s="58">
        <f t="shared" si="0"/>
        <v>34</v>
      </c>
      <c r="F14" s="58">
        <f t="shared" si="0"/>
        <v>0</v>
      </c>
      <c r="G14" s="58">
        <f t="shared" si="0"/>
        <v>42</v>
      </c>
      <c r="H14" s="58">
        <f t="shared" si="0"/>
        <v>41</v>
      </c>
      <c r="I14" s="58">
        <f t="shared" si="0"/>
        <v>46</v>
      </c>
      <c r="J14" s="58">
        <f t="shared" si="0"/>
        <v>40</v>
      </c>
      <c r="K14" s="58">
        <f t="shared" si="0"/>
        <v>35</v>
      </c>
      <c r="L14" s="58">
        <f t="shared" si="0"/>
        <v>37</v>
      </c>
      <c r="M14" s="58">
        <f t="shared" si="0"/>
        <v>33</v>
      </c>
      <c r="N14" s="58">
        <f t="shared" si="0"/>
        <v>39</v>
      </c>
      <c r="O14" s="58">
        <f t="shared" si="0"/>
        <v>50</v>
      </c>
      <c r="P14" s="58">
        <f t="shared" si="0"/>
        <v>61</v>
      </c>
      <c r="Q14" s="58">
        <f t="shared" si="0"/>
        <v>50</v>
      </c>
    </row>
    <row r="15" spans="2:17" x14ac:dyDescent="0.25">
      <c r="B15" s="56" t="s">
        <v>280</v>
      </c>
      <c r="C15" s="56">
        <v>25</v>
      </c>
      <c r="D15" s="56">
        <v>22</v>
      </c>
      <c r="E15" s="56">
        <v>17</v>
      </c>
      <c r="F15" s="56"/>
      <c r="G15" s="56">
        <v>25</v>
      </c>
      <c r="H15" s="56">
        <v>21</v>
      </c>
      <c r="I15" s="56">
        <v>25</v>
      </c>
      <c r="J15" s="56">
        <v>17</v>
      </c>
      <c r="K15" s="56">
        <v>15</v>
      </c>
      <c r="L15" s="56">
        <v>15</v>
      </c>
      <c r="M15" s="56">
        <v>14</v>
      </c>
      <c r="N15" s="56">
        <v>24</v>
      </c>
      <c r="O15" s="56">
        <v>26</v>
      </c>
      <c r="P15" s="56">
        <v>21</v>
      </c>
      <c r="Q15" s="56">
        <v>20</v>
      </c>
    </row>
    <row r="16" spans="2:17" x14ac:dyDescent="0.25">
      <c r="B16" s="56" t="s">
        <v>281</v>
      </c>
      <c r="C16" s="56">
        <v>0</v>
      </c>
      <c r="D16" s="56">
        <v>0</v>
      </c>
      <c r="E16" s="56">
        <v>0</v>
      </c>
      <c r="F16" s="56"/>
      <c r="G16" s="56">
        <v>0</v>
      </c>
      <c r="H16" s="56">
        <v>0</v>
      </c>
      <c r="I16" s="56">
        <v>0</v>
      </c>
      <c r="J16" s="56">
        <v>0</v>
      </c>
      <c r="K16" s="56">
        <v>0</v>
      </c>
      <c r="L16" s="56">
        <v>0</v>
      </c>
      <c r="M16" s="56">
        <v>0</v>
      </c>
      <c r="N16" s="56">
        <v>0</v>
      </c>
      <c r="O16" s="56">
        <v>0</v>
      </c>
      <c r="P16" s="56">
        <v>0</v>
      </c>
      <c r="Q16" s="56">
        <v>0</v>
      </c>
    </row>
    <row r="17" spans="2:23" x14ac:dyDescent="0.25">
      <c r="B17" s="56" t="s">
        <v>282</v>
      </c>
      <c r="C17" s="56">
        <v>24</v>
      </c>
      <c r="D17" s="56">
        <v>12</v>
      </c>
      <c r="E17" s="56">
        <v>11</v>
      </c>
      <c r="F17" s="56"/>
      <c r="G17" s="56">
        <v>10</v>
      </c>
      <c r="H17" s="56">
        <v>13</v>
      </c>
      <c r="I17" s="56">
        <v>12</v>
      </c>
      <c r="J17" s="56">
        <v>13</v>
      </c>
      <c r="K17" s="56">
        <v>10</v>
      </c>
      <c r="L17" s="56">
        <v>14</v>
      </c>
      <c r="M17" s="56">
        <v>10</v>
      </c>
      <c r="N17" s="56">
        <v>8</v>
      </c>
      <c r="O17" s="56">
        <v>20</v>
      </c>
      <c r="P17" s="56">
        <v>22</v>
      </c>
      <c r="Q17" s="56">
        <v>14</v>
      </c>
    </row>
    <row r="18" spans="2:23" x14ac:dyDescent="0.25">
      <c r="B18" s="56" t="s">
        <v>283</v>
      </c>
      <c r="C18" s="56">
        <v>0</v>
      </c>
      <c r="D18" s="56">
        <v>0</v>
      </c>
      <c r="E18" s="56">
        <v>0</v>
      </c>
      <c r="F18" s="56"/>
      <c r="G18" s="56">
        <v>0</v>
      </c>
      <c r="H18" s="56">
        <v>0</v>
      </c>
      <c r="I18" s="56">
        <v>0</v>
      </c>
      <c r="J18" s="56">
        <v>0</v>
      </c>
      <c r="K18" s="56">
        <v>0</v>
      </c>
      <c r="L18" s="56">
        <v>0</v>
      </c>
      <c r="M18" s="56">
        <v>0</v>
      </c>
      <c r="N18" s="56">
        <v>0</v>
      </c>
      <c r="O18" s="56">
        <v>0</v>
      </c>
      <c r="P18" s="56">
        <v>0</v>
      </c>
      <c r="Q18" s="56">
        <v>0</v>
      </c>
    </row>
    <row r="19" spans="2:23" x14ac:dyDescent="0.25">
      <c r="B19" s="56" t="s">
        <v>284</v>
      </c>
      <c r="C19" s="56">
        <v>8</v>
      </c>
      <c r="D19" s="56">
        <v>13</v>
      </c>
      <c r="E19" s="56">
        <v>6</v>
      </c>
      <c r="F19" s="56"/>
      <c r="G19" s="56">
        <v>7</v>
      </c>
      <c r="H19" s="56">
        <v>7</v>
      </c>
      <c r="I19" s="56">
        <v>9</v>
      </c>
      <c r="J19" s="56">
        <v>10</v>
      </c>
      <c r="K19" s="56">
        <v>10</v>
      </c>
      <c r="L19" s="56">
        <v>8</v>
      </c>
      <c r="M19" s="56">
        <v>9</v>
      </c>
      <c r="N19" s="56">
        <v>7</v>
      </c>
      <c r="O19" s="56">
        <v>4</v>
      </c>
      <c r="P19" s="56">
        <v>18</v>
      </c>
      <c r="Q19" s="56">
        <v>16</v>
      </c>
    </row>
    <row r="20" spans="2:23" x14ac:dyDescent="0.25">
      <c r="B20" s="56" t="s">
        <v>285</v>
      </c>
      <c r="C20" s="56">
        <v>0</v>
      </c>
      <c r="D20" s="56">
        <v>0</v>
      </c>
      <c r="E20" s="56">
        <v>0</v>
      </c>
      <c r="F20" s="56"/>
      <c r="G20" s="56">
        <v>0</v>
      </c>
      <c r="H20" s="56">
        <v>0</v>
      </c>
      <c r="I20" s="56">
        <v>0</v>
      </c>
      <c r="J20" s="56">
        <v>0</v>
      </c>
      <c r="K20" s="56">
        <v>0</v>
      </c>
      <c r="L20" s="56">
        <v>0</v>
      </c>
      <c r="M20" s="56">
        <v>0</v>
      </c>
      <c r="N20" s="56">
        <v>0</v>
      </c>
      <c r="O20" s="56">
        <v>0</v>
      </c>
      <c r="P20" s="56">
        <v>0</v>
      </c>
      <c r="Q20" s="56">
        <v>0</v>
      </c>
    </row>
    <row r="21" spans="2:23" x14ac:dyDescent="0.25">
      <c r="B21" s="56" t="s">
        <v>286</v>
      </c>
      <c r="C21" s="56">
        <v>0</v>
      </c>
      <c r="D21" s="56">
        <v>0</v>
      </c>
      <c r="E21" s="56">
        <v>0</v>
      </c>
      <c r="F21" s="56"/>
      <c r="G21" s="56">
        <v>0</v>
      </c>
      <c r="H21" s="56">
        <v>0</v>
      </c>
      <c r="I21" s="56">
        <v>0</v>
      </c>
      <c r="J21" s="56">
        <v>0</v>
      </c>
      <c r="K21" s="56">
        <v>0</v>
      </c>
      <c r="L21" s="56">
        <v>0</v>
      </c>
      <c r="M21" s="56">
        <v>0</v>
      </c>
      <c r="N21" s="56">
        <v>0</v>
      </c>
      <c r="O21" s="56">
        <v>0</v>
      </c>
      <c r="P21" s="56">
        <v>0</v>
      </c>
      <c r="Q21" s="56">
        <v>0</v>
      </c>
    </row>
    <row r="22" spans="2:23" x14ac:dyDescent="0.25">
      <c r="B22" s="56" t="s">
        <v>287</v>
      </c>
      <c r="C22" s="56">
        <v>0</v>
      </c>
      <c r="D22" s="56">
        <v>0</v>
      </c>
      <c r="E22" s="56">
        <v>0</v>
      </c>
      <c r="F22" s="56"/>
      <c r="G22" s="56">
        <v>0</v>
      </c>
      <c r="H22" s="56">
        <v>0</v>
      </c>
      <c r="I22" s="56">
        <v>0</v>
      </c>
      <c r="J22" s="56">
        <v>0</v>
      </c>
      <c r="K22" s="56">
        <v>0</v>
      </c>
      <c r="L22" s="56">
        <v>0</v>
      </c>
      <c r="M22" s="56">
        <v>0</v>
      </c>
      <c r="N22" s="56">
        <v>0</v>
      </c>
      <c r="O22" s="56">
        <v>0</v>
      </c>
      <c r="P22" s="56">
        <v>0</v>
      </c>
      <c r="Q22" s="56">
        <v>0</v>
      </c>
    </row>
    <row r="23" spans="2:23" x14ac:dyDescent="0.25">
      <c r="B23" s="142" t="s">
        <v>382</v>
      </c>
    </row>
    <row r="25" spans="2:23" ht="16.5" x14ac:dyDescent="0.3">
      <c r="B25" s="242"/>
      <c r="C25" s="242"/>
      <c r="D25" s="242"/>
      <c r="E25" s="242"/>
    </row>
    <row r="28" spans="2:23" x14ac:dyDescent="0.25">
      <c r="D28" s="222">
        <v>2001</v>
      </c>
      <c r="E28" s="222">
        <f>+D28+1</f>
        <v>2002</v>
      </c>
      <c r="F28" s="222">
        <f t="shared" ref="F28:Q28" si="1">+E28+1</f>
        <v>2003</v>
      </c>
      <c r="G28" s="222">
        <f t="shared" si="1"/>
        <v>2004</v>
      </c>
      <c r="H28" s="222">
        <f t="shared" si="1"/>
        <v>2005</v>
      </c>
      <c r="I28" s="222">
        <f t="shared" si="1"/>
        <v>2006</v>
      </c>
      <c r="J28" s="222">
        <f t="shared" si="1"/>
        <v>2007</v>
      </c>
      <c r="K28" s="222">
        <f t="shared" si="1"/>
        <v>2008</v>
      </c>
      <c r="L28" s="222">
        <f t="shared" si="1"/>
        <v>2009</v>
      </c>
      <c r="M28" s="222">
        <f t="shared" si="1"/>
        <v>2010</v>
      </c>
      <c r="N28" s="222">
        <f t="shared" si="1"/>
        <v>2011</v>
      </c>
      <c r="O28" s="222">
        <f t="shared" si="1"/>
        <v>2012</v>
      </c>
      <c r="P28" s="222">
        <f t="shared" si="1"/>
        <v>2013</v>
      </c>
      <c r="Q28" s="222">
        <f t="shared" si="1"/>
        <v>2014</v>
      </c>
      <c r="R28" s="222">
        <v>2015</v>
      </c>
      <c r="S28" s="222">
        <f>+R28+1</f>
        <v>2016</v>
      </c>
      <c r="T28" s="222">
        <f t="shared" ref="T28:W28" si="2">+S28+1</f>
        <v>2017</v>
      </c>
      <c r="U28" s="222">
        <f t="shared" si="2"/>
        <v>2018</v>
      </c>
      <c r="V28" s="222">
        <f t="shared" si="2"/>
        <v>2019</v>
      </c>
      <c r="W28" s="222">
        <f t="shared" si="2"/>
        <v>2020</v>
      </c>
    </row>
    <row r="29" spans="2:23" ht="23.25" customHeight="1" x14ac:dyDescent="0.25">
      <c r="B29" s="350" t="s">
        <v>336</v>
      </c>
      <c r="C29" s="234" t="s">
        <v>434</v>
      </c>
      <c r="D29" s="221">
        <v>40</v>
      </c>
      <c r="E29" s="221">
        <v>40</v>
      </c>
      <c r="F29" s="221">
        <v>40</v>
      </c>
      <c r="G29" s="221">
        <v>40</v>
      </c>
      <c r="H29" s="221">
        <v>40</v>
      </c>
      <c r="I29" s="221">
        <v>40</v>
      </c>
      <c r="J29" s="221">
        <v>40</v>
      </c>
      <c r="K29" s="221">
        <v>40</v>
      </c>
      <c r="L29" s="221">
        <v>40</v>
      </c>
      <c r="M29" s="221">
        <v>40</v>
      </c>
      <c r="N29" s="221">
        <v>40</v>
      </c>
      <c r="O29" s="221">
        <v>40</v>
      </c>
      <c r="P29" s="221">
        <v>40</v>
      </c>
      <c r="Q29" s="221">
        <v>40</v>
      </c>
      <c r="R29" s="221">
        <v>40</v>
      </c>
      <c r="S29" s="221">
        <v>0</v>
      </c>
      <c r="T29" s="221">
        <v>0</v>
      </c>
      <c r="U29" s="221">
        <v>0</v>
      </c>
      <c r="V29" s="221">
        <v>0</v>
      </c>
      <c r="W29" s="221">
        <v>0</v>
      </c>
    </row>
    <row r="30" spans="2:23" ht="23.25" customHeight="1" x14ac:dyDescent="0.25">
      <c r="B30" s="351"/>
      <c r="C30" s="234" t="s">
        <v>389</v>
      </c>
      <c r="D30" s="233">
        <v>40</v>
      </c>
      <c r="E30" s="233">
        <v>40</v>
      </c>
      <c r="F30" s="233">
        <v>40</v>
      </c>
      <c r="G30" s="233">
        <v>30</v>
      </c>
      <c r="H30" s="233">
        <v>25</v>
      </c>
      <c r="I30" s="233">
        <v>22</v>
      </c>
      <c r="J30" s="233">
        <v>17</v>
      </c>
      <c r="K30" s="233">
        <v>20</v>
      </c>
      <c r="L30" s="233">
        <v>25</v>
      </c>
      <c r="M30" s="233">
        <v>23</v>
      </c>
      <c r="N30" s="233">
        <v>22</v>
      </c>
      <c r="O30" s="233">
        <v>17</v>
      </c>
      <c r="P30" s="233">
        <v>15</v>
      </c>
      <c r="Q30" s="233">
        <v>13</v>
      </c>
      <c r="R30" s="233">
        <v>15</v>
      </c>
      <c r="S30" s="233">
        <v>0</v>
      </c>
      <c r="T30" s="233">
        <v>0</v>
      </c>
      <c r="U30" s="233">
        <v>0</v>
      </c>
      <c r="V30" s="233">
        <v>0</v>
      </c>
      <c r="W30" s="233">
        <v>0</v>
      </c>
    </row>
    <row r="31" spans="2:23" ht="24" customHeight="1" x14ac:dyDescent="0.25">
      <c r="B31" s="352"/>
      <c r="C31" s="234" t="s">
        <v>334</v>
      </c>
      <c r="D31" s="221">
        <f>+'matriculados Ind. Aprob.'!C5</f>
        <v>40</v>
      </c>
      <c r="E31" s="221">
        <f>+'matriculados Ind. Aprob.'!E5</f>
        <v>40</v>
      </c>
      <c r="F31" s="221">
        <f>+'matriculados Ind. Aprob.'!G5</f>
        <v>40</v>
      </c>
      <c r="G31" s="221">
        <f>+'matriculados Ind. Aprob.'!I5</f>
        <v>30</v>
      </c>
      <c r="H31" s="221">
        <f>+'matriculados Ind. Aprob.'!K5</f>
        <v>25</v>
      </c>
      <c r="I31" s="221">
        <f>+'matriculados Ind. Aprob.'!M5</f>
        <v>22</v>
      </c>
      <c r="J31" s="221">
        <f>+'matriculados Ind. Aprob.'!O5</f>
        <v>17</v>
      </c>
      <c r="K31" s="221">
        <f>+'matriculados Ind. Aprob.'!Q5</f>
        <v>20</v>
      </c>
      <c r="L31" s="221">
        <f>+'matriculados Ind. Aprob.'!S5</f>
        <v>25</v>
      </c>
      <c r="M31" s="221">
        <f>+'matriculados Ind. Aprob.'!U5</f>
        <v>23</v>
      </c>
      <c r="N31" s="221">
        <f>+'matriculados Ind. Aprob.'!W5</f>
        <v>22</v>
      </c>
      <c r="O31" s="221">
        <f>+'matriculados Ind. Aprob.'!Y5</f>
        <v>17</v>
      </c>
      <c r="P31" s="221">
        <f>+'matriculados Ind. Aprob.'!AA5</f>
        <v>15</v>
      </c>
      <c r="Q31" s="221">
        <f>+'matriculados Ind. Aprob.'!AC5</f>
        <v>13</v>
      </c>
      <c r="R31" s="221">
        <v>15</v>
      </c>
      <c r="S31" s="221">
        <v>0</v>
      </c>
      <c r="T31" s="221">
        <v>0</v>
      </c>
      <c r="U31" s="221">
        <v>0</v>
      </c>
      <c r="V31" s="221">
        <v>0</v>
      </c>
      <c r="W31" s="221">
        <v>0</v>
      </c>
    </row>
    <row r="32" spans="2:23" ht="24" customHeight="1" x14ac:dyDescent="0.25">
      <c r="B32" s="353" t="s">
        <v>335</v>
      </c>
      <c r="C32" s="235" t="s">
        <v>434</v>
      </c>
      <c r="D32" s="233"/>
      <c r="E32" s="233"/>
      <c r="F32" s="233"/>
      <c r="G32" s="233"/>
      <c r="H32" s="233"/>
      <c r="I32" s="233"/>
      <c r="J32" s="233"/>
      <c r="K32" s="233"/>
      <c r="L32" s="233"/>
      <c r="M32" s="233"/>
      <c r="N32" s="233"/>
      <c r="O32" s="233"/>
      <c r="P32" s="233"/>
      <c r="Q32" s="233"/>
      <c r="R32" s="233"/>
      <c r="S32" s="221">
        <v>30</v>
      </c>
      <c r="T32" s="221">
        <v>30</v>
      </c>
      <c r="U32" s="221">
        <v>30</v>
      </c>
      <c r="V32" s="221">
        <v>30</v>
      </c>
      <c r="W32" s="221">
        <v>30</v>
      </c>
    </row>
    <row r="33" spans="2:24" ht="31.5" customHeight="1" x14ac:dyDescent="0.25">
      <c r="B33" s="354"/>
      <c r="C33" s="235" t="s">
        <v>389</v>
      </c>
      <c r="D33" s="221"/>
      <c r="E33" s="221"/>
      <c r="F33" s="221"/>
      <c r="G33" s="221"/>
      <c r="H33" s="221"/>
      <c r="I33" s="221"/>
      <c r="J33" s="221"/>
      <c r="K33" s="221"/>
      <c r="L33" s="221"/>
      <c r="M33" s="221"/>
      <c r="N33" s="221"/>
      <c r="O33" s="221"/>
      <c r="P33" s="221"/>
      <c r="Q33" s="221"/>
      <c r="R33" s="221">
        <v>0</v>
      </c>
      <c r="S33" s="233">
        <v>24</v>
      </c>
      <c r="T33" s="233">
        <v>26</v>
      </c>
      <c r="U33" s="233">
        <v>20</v>
      </c>
      <c r="V33" s="233">
        <v>20</v>
      </c>
      <c r="W33" s="233">
        <v>16</v>
      </c>
    </row>
    <row r="34" spans="2:24" ht="30.75" customHeight="1" x14ac:dyDescent="0.25">
      <c r="B34" s="355"/>
      <c r="C34" s="235" t="s">
        <v>334</v>
      </c>
      <c r="D34" s="221"/>
      <c r="E34" s="221"/>
      <c r="F34" s="221"/>
      <c r="G34" s="221"/>
      <c r="H34" s="221"/>
      <c r="I34" s="221"/>
      <c r="J34" s="221"/>
      <c r="K34" s="221"/>
      <c r="L34" s="221"/>
      <c r="M34" s="221"/>
      <c r="N34" s="221"/>
      <c r="O34" s="221"/>
      <c r="P34" s="221"/>
      <c r="Q34" s="221"/>
      <c r="R34" s="221">
        <v>0</v>
      </c>
      <c r="S34" s="221">
        <v>24</v>
      </c>
      <c r="T34" s="221">
        <v>26</v>
      </c>
      <c r="U34" s="221">
        <v>20</v>
      </c>
      <c r="V34" s="221">
        <v>20</v>
      </c>
      <c r="W34" s="221">
        <v>16</v>
      </c>
    </row>
    <row r="35" spans="2:24" ht="27.75" customHeight="1" x14ac:dyDescent="0.25">
      <c r="C35" s="243" t="s">
        <v>356</v>
      </c>
      <c r="D35" s="244">
        <f t="shared" ref="D35:Q35" si="3">+D29+D33</f>
        <v>40</v>
      </c>
      <c r="E35" s="244">
        <f t="shared" si="3"/>
        <v>40</v>
      </c>
      <c r="F35" s="244">
        <f t="shared" si="3"/>
        <v>40</v>
      </c>
      <c r="G35" s="244">
        <f t="shared" si="3"/>
        <v>40</v>
      </c>
      <c r="H35" s="244">
        <f t="shared" si="3"/>
        <v>40</v>
      </c>
      <c r="I35" s="244">
        <f t="shared" si="3"/>
        <v>40</v>
      </c>
      <c r="J35" s="244">
        <f t="shared" si="3"/>
        <v>40</v>
      </c>
      <c r="K35" s="244">
        <f t="shared" si="3"/>
        <v>40</v>
      </c>
      <c r="L35" s="244">
        <f t="shared" si="3"/>
        <v>40</v>
      </c>
      <c r="M35" s="244">
        <f t="shared" si="3"/>
        <v>40</v>
      </c>
      <c r="N35" s="244">
        <f t="shared" si="3"/>
        <v>40</v>
      </c>
      <c r="O35" s="244">
        <f t="shared" si="3"/>
        <v>40</v>
      </c>
      <c r="P35" s="244">
        <f t="shared" si="3"/>
        <v>40</v>
      </c>
      <c r="Q35" s="244">
        <f t="shared" si="3"/>
        <v>40</v>
      </c>
      <c r="R35" s="244">
        <f>+R29+R33</f>
        <v>40</v>
      </c>
      <c r="S35" s="117">
        <f>+S29+S32</f>
        <v>30</v>
      </c>
      <c r="T35" s="117">
        <f>+T29+T32</f>
        <v>30</v>
      </c>
      <c r="U35" s="117">
        <f>+U29+U32</f>
        <v>30</v>
      </c>
      <c r="V35" s="117">
        <f>+V29+V32</f>
        <v>30</v>
      </c>
      <c r="W35" s="117">
        <f>+W29+W32</f>
        <v>30</v>
      </c>
    </row>
    <row r="36" spans="2:24" ht="28.5" customHeight="1" x14ac:dyDescent="0.25">
      <c r="C36" s="243" t="s">
        <v>357</v>
      </c>
      <c r="D36" s="127">
        <f t="shared" ref="D36:Q36" si="4">+D31+D34</f>
        <v>40</v>
      </c>
      <c r="E36" s="127">
        <f t="shared" si="4"/>
        <v>40</v>
      </c>
      <c r="F36" s="127">
        <f t="shared" si="4"/>
        <v>40</v>
      </c>
      <c r="G36" s="127">
        <f t="shared" si="4"/>
        <v>30</v>
      </c>
      <c r="H36" s="127">
        <f t="shared" si="4"/>
        <v>25</v>
      </c>
      <c r="I36" s="127">
        <f t="shared" si="4"/>
        <v>22</v>
      </c>
      <c r="J36" s="127">
        <f t="shared" si="4"/>
        <v>17</v>
      </c>
      <c r="K36" s="127">
        <f t="shared" si="4"/>
        <v>20</v>
      </c>
      <c r="L36" s="127">
        <f t="shared" si="4"/>
        <v>25</v>
      </c>
      <c r="M36" s="127">
        <f t="shared" si="4"/>
        <v>23</v>
      </c>
      <c r="N36" s="127">
        <f t="shared" si="4"/>
        <v>22</v>
      </c>
      <c r="O36" s="127">
        <f t="shared" si="4"/>
        <v>17</v>
      </c>
      <c r="P36" s="127">
        <f t="shared" si="4"/>
        <v>15</v>
      </c>
      <c r="Q36" s="127">
        <f t="shared" si="4"/>
        <v>13</v>
      </c>
      <c r="R36" s="127">
        <f>+R31+R34</f>
        <v>15</v>
      </c>
      <c r="S36" s="118">
        <f t="shared" ref="S36:W36" si="5">+S31+S34</f>
        <v>24</v>
      </c>
      <c r="T36" s="118">
        <f t="shared" si="5"/>
        <v>26</v>
      </c>
      <c r="U36" s="118">
        <f t="shared" si="5"/>
        <v>20</v>
      </c>
      <c r="V36" s="118">
        <f t="shared" si="5"/>
        <v>20</v>
      </c>
      <c r="W36" s="118">
        <f t="shared" si="5"/>
        <v>16</v>
      </c>
    </row>
    <row r="39" spans="2:24" x14ac:dyDescent="0.25">
      <c r="D39" s="254">
        <f>D31/D29</f>
        <v>1</v>
      </c>
      <c r="E39" s="254">
        <f t="shared" ref="E39:R39" si="6">E31/E29</f>
        <v>1</v>
      </c>
      <c r="F39" s="254">
        <f t="shared" si="6"/>
        <v>1</v>
      </c>
      <c r="G39" s="254">
        <f t="shared" si="6"/>
        <v>0.75</v>
      </c>
      <c r="H39" s="254">
        <f t="shared" si="6"/>
        <v>0.625</v>
      </c>
      <c r="I39" s="254">
        <f t="shared" si="6"/>
        <v>0.55000000000000004</v>
      </c>
      <c r="J39" s="254">
        <f t="shared" si="6"/>
        <v>0.42499999999999999</v>
      </c>
      <c r="K39" s="254">
        <f t="shared" si="6"/>
        <v>0.5</v>
      </c>
      <c r="L39" s="254">
        <f t="shared" si="6"/>
        <v>0.625</v>
      </c>
      <c r="M39" s="254">
        <f t="shared" si="6"/>
        <v>0.57499999999999996</v>
      </c>
      <c r="N39" s="254">
        <f t="shared" si="6"/>
        <v>0.55000000000000004</v>
      </c>
      <c r="O39" s="254">
        <f t="shared" si="6"/>
        <v>0.42499999999999999</v>
      </c>
      <c r="P39" s="254">
        <f t="shared" si="6"/>
        <v>0.375</v>
      </c>
      <c r="Q39" s="254">
        <f t="shared" si="6"/>
        <v>0.32500000000000001</v>
      </c>
      <c r="R39" s="254">
        <f t="shared" si="6"/>
        <v>0.375</v>
      </c>
      <c r="S39" s="254"/>
      <c r="T39" s="254">
        <f>T36/T35</f>
        <v>0.8666666666666667</v>
      </c>
      <c r="U39" s="254">
        <f t="shared" ref="U39:V39" si="7">U36/U35</f>
        <v>0.66666666666666663</v>
      </c>
      <c r="V39" s="254">
        <f t="shared" si="7"/>
        <v>0.66666666666666663</v>
      </c>
      <c r="W39" s="254">
        <f>W36/W35</f>
        <v>0.53333333333333333</v>
      </c>
      <c r="X39" s="255">
        <f>AVERAGE(M39:W39)</f>
        <v>0.53583333333333338</v>
      </c>
    </row>
    <row r="41" spans="2:24" ht="15.75" customHeight="1" x14ac:dyDescent="0.25">
      <c r="D41" s="346" t="s">
        <v>358</v>
      </c>
      <c r="E41" s="346"/>
      <c r="F41" s="346"/>
      <c r="G41" s="346"/>
      <c r="H41" s="346"/>
      <c r="I41" s="346"/>
      <c r="J41" s="346"/>
      <c r="K41" s="346"/>
      <c r="L41" s="346"/>
      <c r="M41" s="346"/>
      <c r="N41" s="346"/>
      <c r="O41" s="346"/>
      <c r="P41" s="346"/>
      <c r="Q41" s="346"/>
      <c r="R41" s="346"/>
      <c r="S41" s="346"/>
      <c r="T41" s="346"/>
      <c r="U41" s="346"/>
      <c r="V41" s="346"/>
      <c r="W41" s="346"/>
    </row>
    <row r="42" spans="2:24" x14ac:dyDescent="0.25">
      <c r="D42" s="220">
        <f>D31/D30</f>
        <v>1</v>
      </c>
      <c r="E42" s="231">
        <f t="shared" ref="E42:R42" si="8">E31/E30</f>
        <v>1</v>
      </c>
      <c r="F42" s="231">
        <f t="shared" si="8"/>
        <v>1</v>
      </c>
      <c r="G42" s="231">
        <f t="shared" si="8"/>
        <v>1</v>
      </c>
      <c r="H42" s="231">
        <f t="shared" si="8"/>
        <v>1</v>
      </c>
      <c r="I42" s="231">
        <f t="shared" si="8"/>
        <v>1</v>
      </c>
      <c r="J42" s="231">
        <f t="shared" si="8"/>
        <v>1</v>
      </c>
      <c r="K42" s="231">
        <f t="shared" si="8"/>
        <v>1</v>
      </c>
      <c r="L42" s="231">
        <f t="shared" si="8"/>
        <v>1</v>
      </c>
      <c r="M42" s="231">
        <f t="shared" si="8"/>
        <v>1</v>
      </c>
      <c r="N42" s="231">
        <f t="shared" si="8"/>
        <v>1</v>
      </c>
      <c r="O42" s="231">
        <f t="shared" si="8"/>
        <v>1</v>
      </c>
      <c r="P42" s="231">
        <f t="shared" si="8"/>
        <v>1</v>
      </c>
      <c r="Q42" s="231">
        <f t="shared" si="8"/>
        <v>1</v>
      </c>
      <c r="R42" s="231">
        <f t="shared" si="8"/>
        <v>1</v>
      </c>
      <c r="S42" s="44"/>
      <c r="T42" s="44"/>
      <c r="U42" s="44"/>
      <c r="V42" s="44"/>
      <c r="W42" s="236">
        <f>AVERAGE(D42:R42)</f>
        <v>1</v>
      </c>
    </row>
    <row r="44" spans="2:24" x14ac:dyDescent="0.25">
      <c r="D44" s="239"/>
      <c r="E44" s="240"/>
      <c r="F44" s="240"/>
      <c r="G44" s="240"/>
      <c r="H44" s="240"/>
      <c r="I44" s="240"/>
      <c r="J44" s="240"/>
      <c r="K44" s="240"/>
      <c r="L44" s="240"/>
      <c r="M44" s="240"/>
      <c r="N44" s="240"/>
      <c r="O44" s="240"/>
      <c r="P44" s="240"/>
      <c r="Q44" s="240"/>
      <c r="R44" s="241"/>
      <c r="S44" s="238">
        <f>S34/S33</f>
        <v>1</v>
      </c>
      <c r="T44" s="238">
        <f t="shared" ref="T44:U44" si="9">T34/T33</f>
        <v>1</v>
      </c>
      <c r="U44" s="238">
        <f t="shared" si="9"/>
        <v>1</v>
      </c>
      <c r="V44" s="44"/>
      <c r="W44" s="237">
        <f>AVERAGE(D44:U44)</f>
        <v>1</v>
      </c>
    </row>
    <row r="47" spans="2:24" x14ac:dyDescent="0.25">
      <c r="R47" s="258">
        <f>+R39</f>
        <v>0.375</v>
      </c>
    </row>
    <row r="48" spans="2:24" x14ac:dyDescent="0.25">
      <c r="R48" s="258">
        <f>+W39</f>
        <v>0.53333333333333333</v>
      </c>
    </row>
    <row r="49" spans="18:18" x14ac:dyDescent="0.25">
      <c r="R49" s="258">
        <f>AVERAGE(R47:R48)</f>
        <v>0.45416666666666666</v>
      </c>
    </row>
  </sheetData>
  <mergeCells count="5">
    <mergeCell ref="D41:W41"/>
    <mergeCell ref="B12:Q12"/>
    <mergeCell ref="B13:B14"/>
    <mergeCell ref="B29:B31"/>
    <mergeCell ref="B32:B34"/>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CF57-8EE0-43FD-AF13-2469FC1B265B}">
  <sheetPr>
    <tabColor rgb="FF0070C0"/>
  </sheetPr>
  <dimension ref="A1:V67"/>
  <sheetViews>
    <sheetView showGridLines="0" topLeftCell="A41" zoomScaleNormal="100" workbookViewId="0">
      <selection activeCell="C30" sqref="C30:R30"/>
    </sheetView>
  </sheetViews>
  <sheetFormatPr baseColWidth="10" defaultRowHeight="12.75" x14ac:dyDescent="0.25"/>
  <cols>
    <col min="1" max="1" width="6" style="1" customWidth="1"/>
    <col min="2" max="2" width="21.28515625" style="1" customWidth="1"/>
    <col min="3" max="16384" width="11.42578125" style="1"/>
  </cols>
  <sheetData>
    <row r="1" spans="1:13" x14ac:dyDescent="0.25">
      <c r="A1" s="177"/>
      <c r="B1" s="177"/>
      <c r="C1" s="177"/>
      <c r="D1" s="177"/>
      <c r="E1" s="177"/>
      <c r="F1" s="177"/>
      <c r="G1" s="177"/>
      <c r="H1" s="177"/>
      <c r="I1" s="177"/>
      <c r="J1" s="177"/>
      <c r="K1" s="177"/>
      <c r="L1" s="177"/>
      <c r="M1" s="177"/>
    </row>
    <row r="2" spans="1:13" ht="16.5" x14ac:dyDescent="0.25">
      <c r="A2" s="177"/>
      <c r="B2" s="178"/>
      <c r="C2" s="177"/>
      <c r="D2" s="177"/>
      <c r="E2" s="177"/>
      <c r="F2" s="177"/>
      <c r="G2" s="177"/>
      <c r="H2" s="177"/>
      <c r="I2" s="177"/>
      <c r="J2" s="177"/>
      <c r="K2" s="177"/>
      <c r="L2" s="177"/>
      <c r="M2" s="177"/>
    </row>
    <row r="3" spans="1:13" x14ac:dyDescent="0.25">
      <c r="A3" s="177"/>
      <c r="B3" s="177"/>
      <c r="C3" s="177"/>
      <c r="D3" s="177"/>
      <c r="E3" s="177"/>
      <c r="F3" s="177"/>
      <c r="G3" s="177"/>
      <c r="H3" s="177"/>
      <c r="I3" s="177"/>
      <c r="J3" s="177"/>
      <c r="K3" s="177"/>
      <c r="L3" s="177"/>
      <c r="M3" s="177"/>
    </row>
    <row r="4" spans="1:13" x14ac:dyDescent="0.25">
      <c r="A4" s="177"/>
      <c r="B4" s="177"/>
      <c r="C4" s="177"/>
      <c r="D4" s="177"/>
      <c r="E4" s="177"/>
      <c r="F4" s="177"/>
      <c r="G4" s="177"/>
      <c r="H4" s="177"/>
      <c r="I4" s="177"/>
      <c r="J4" s="177"/>
      <c r="K4" s="177"/>
      <c r="L4" s="177"/>
      <c r="M4" s="177"/>
    </row>
    <row r="5" spans="1:13" x14ac:dyDescent="0.25">
      <c r="A5" s="177"/>
      <c r="B5" s="177"/>
      <c r="C5" s="177"/>
      <c r="D5" s="177"/>
      <c r="E5" s="177"/>
      <c r="F5" s="177"/>
      <c r="G5" s="177"/>
      <c r="H5" s="177"/>
      <c r="I5" s="177"/>
      <c r="J5" s="177"/>
      <c r="K5" s="177"/>
      <c r="L5" s="177"/>
      <c r="M5" s="177"/>
    </row>
    <row r="6" spans="1:13" x14ac:dyDescent="0.25">
      <c r="A6" s="177"/>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x14ac:dyDescent="0.25">
      <c r="A8" s="177"/>
      <c r="B8" s="177"/>
      <c r="C8" s="177"/>
      <c r="D8" s="177"/>
      <c r="E8" s="177"/>
      <c r="F8" s="177"/>
      <c r="G8" s="177"/>
      <c r="H8" s="177"/>
      <c r="I8" s="177"/>
      <c r="J8" s="177"/>
      <c r="K8" s="177"/>
      <c r="L8" s="177"/>
      <c r="M8" s="177"/>
    </row>
    <row r="9" spans="1:13" x14ac:dyDescent="0.25">
      <c r="A9" s="177"/>
      <c r="B9" s="177"/>
      <c r="C9" s="177"/>
      <c r="D9" s="177"/>
      <c r="E9" s="177"/>
      <c r="F9" s="177"/>
      <c r="G9" s="177"/>
      <c r="H9" s="177"/>
      <c r="I9" s="177"/>
      <c r="J9" s="177"/>
      <c r="K9" s="177"/>
      <c r="L9" s="177"/>
      <c r="M9" s="177"/>
    </row>
    <row r="10" spans="1:13" x14ac:dyDescent="0.25">
      <c r="A10" s="177"/>
      <c r="B10" s="177"/>
      <c r="C10" s="177"/>
      <c r="D10" s="177"/>
      <c r="E10" s="177"/>
      <c r="F10" s="177"/>
      <c r="G10" s="177"/>
      <c r="H10" s="177"/>
      <c r="I10" s="177"/>
      <c r="J10" s="177"/>
      <c r="K10" s="177"/>
      <c r="L10" s="177"/>
      <c r="M10" s="177"/>
    </row>
    <row r="11" spans="1:13" x14ac:dyDescent="0.25">
      <c r="A11" s="177"/>
      <c r="B11" s="177"/>
      <c r="C11" s="177"/>
      <c r="D11" s="177"/>
      <c r="E11" s="177"/>
      <c r="F11" s="177"/>
      <c r="G11" s="177"/>
      <c r="H11" s="177"/>
      <c r="I11" s="177"/>
      <c r="J11" s="177"/>
      <c r="K11" s="177"/>
      <c r="L11" s="177"/>
      <c r="M11" s="177"/>
    </row>
    <row r="12" spans="1:13" x14ac:dyDescent="0.25">
      <c r="A12" s="177"/>
      <c r="B12" s="177"/>
      <c r="C12" s="177"/>
      <c r="D12" s="177"/>
      <c r="E12" s="177"/>
      <c r="F12" s="177"/>
      <c r="G12" s="177"/>
      <c r="H12" s="177"/>
      <c r="I12" s="177"/>
      <c r="J12" s="177"/>
      <c r="K12" s="177"/>
      <c r="L12" s="177"/>
      <c r="M12" s="177"/>
    </row>
    <row r="13" spans="1:13" x14ac:dyDescent="0.25">
      <c r="A13" s="177"/>
      <c r="B13" s="177"/>
      <c r="C13" s="177"/>
      <c r="D13" s="177"/>
      <c r="E13" s="177"/>
      <c r="F13" s="177"/>
      <c r="G13" s="177"/>
      <c r="H13" s="177"/>
      <c r="I13" s="177"/>
      <c r="J13" s="177"/>
      <c r="K13" s="177"/>
      <c r="L13" s="177"/>
      <c r="M13" s="177"/>
    </row>
    <row r="14" spans="1:13" x14ac:dyDescent="0.25">
      <c r="A14" s="177"/>
      <c r="B14" s="177"/>
      <c r="C14" s="177"/>
      <c r="D14" s="177"/>
      <c r="E14" s="177"/>
      <c r="F14" s="177"/>
      <c r="G14" s="177"/>
      <c r="H14" s="177"/>
      <c r="I14" s="177"/>
      <c r="J14" s="177"/>
      <c r="K14" s="177"/>
      <c r="L14" s="177"/>
      <c r="M14" s="177"/>
    </row>
    <row r="15" spans="1:13" x14ac:dyDescent="0.25">
      <c r="A15" s="177"/>
      <c r="B15" s="177"/>
      <c r="C15" s="177"/>
      <c r="D15" s="177"/>
      <c r="E15" s="177"/>
      <c r="F15" s="177"/>
      <c r="G15" s="177"/>
      <c r="H15" s="177"/>
      <c r="I15" s="177"/>
      <c r="J15" s="177"/>
      <c r="K15" s="177"/>
      <c r="L15" s="177"/>
      <c r="M15" s="177"/>
    </row>
    <row r="16" spans="1:13" x14ac:dyDescent="0.25">
      <c r="A16" s="177"/>
      <c r="B16" s="177"/>
      <c r="C16" s="177"/>
      <c r="D16" s="177"/>
      <c r="E16" s="177"/>
      <c r="F16" s="177"/>
      <c r="G16" s="177"/>
      <c r="H16" s="177"/>
      <c r="I16" s="177"/>
      <c r="J16" s="177"/>
      <c r="K16" s="177"/>
      <c r="L16" s="177"/>
      <c r="M16" s="177"/>
    </row>
    <row r="17" spans="1:18" x14ac:dyDescent="0.25">
      <c r="A17" s="177"/>
      <c r="B17" s="177"/>
      <c r="C17" s="177"/>
      <c r="D17" s="177"/>
      <c r="E17" s="177"/>
      <c r="F17" s="177"/>
      <c r="G17" s="177"/>
      <c r="H17" s="177"/>
      <c r="I17" s="177"/>
      <c r="J17" s="177"/>
      <c r="K17" s="177"/>
      <c r="L17" s="177"/>
      <c r="M17" s="177"/>
    </row>
    <row r="18" spans="1:18" x14ac:dyDescent="0.25">
      <c r="A18" s="177"/>
      <c r="B18" s="177"/>
      <c r="C18" s="177"/>
      <c r="D18" s="177"/>
      <c r="E18" s="177"/>
      <c r="F18" s="177"/>
      <c r="G18" s="177"/>
      <c r="H18" s="177"/>
      <c r="I18" s="177"/>
      <c r="J18" s="177"/>
      <c r="K18" s="177"/>
      <c r="L18" s="177"/>
      <c r="M18" s="177"/>
    </row>
    <row r="19" spans="1:18" x14ac:dyDescent="0.25">
      <c r="A19" s="177"/>
      <c r="B19" s="177"/>
      <c r="C19" s="177"/>
      <c r="D19" s="177"/>
      <c r="E19" s="177"/>
      <c r="F19" s="177"/>
      <c r="G19" s="177"/>
      <c r="H19" s="177"/>
      <c r="I19" s="177"/>
      <c r="J19" s="177"/>
      <c r="K19" s="177"/>
      <c r="L19" s="177"/>
      <c r="M19" s="177"/>
    </row>
    <row r="25" spans="1:18" ht="13.5" thickBot="1" x14ac:dyDescent="0.3"/>
    <row r="26" spans="1:18" ht="28.5" customHeight="1" x14ac:dyDescent="0.25">
      <c r="B26" s="370" t="s">
        <v>381</v>
      </c>
      <c r="C26" s="371"/>
      <c r="D26" s="371"/>
      <c r="E26" s="371"/>
      <c r="F26" s="371"/>
      <c r="G26" s="371"/>
      <c r="H26" s="371"/>
      <c r="I26" s="371"/>
      <c r="J26" s="371"/>
      <c r="K26" s="371"/>
      <c r="L26" s="371"/>
      <c r="M26" s="371"/>
      <c r="N26" s="371"/>
      <c r="O26" s="371"/>
      <c r="P26" s="371"/>
      <c r="Q26" s="371"/>
      <c r="R26" s="372"/>
    </row>
    <row r="27" spans="1:18" x14ac:dyDescent="0.25">
      <c r="B27" s="139" t="s">
        <v>360</v>
      </c>
      <c r="C27" s="119">
        <v>2005</v>
      </c>
      <c r="D27" s="119">
        <f>+C27+1</f>
        <v>2006</v>
      </c>
      <c r="E27" s="119">
        <f t="shared" ref="E27" si="0">+D27+1</f>
        <v>2007</v>
      </c>
      <c r="F27" s="119">
        <f t="shared" ref="F27" si="1">+E27+1</f>
        <v>2008</v>
      </c>
      <c r="G27" s="119">
        <f t="shared" ref="G27" si="2">+F27+1</f>
        <v>2009</v>
      </c>
      <c r="H27" s="119">
        <f t="shared" ref="H27" si="3">+G27+1</f>
        <v>2010</v>
      </c>
      <c r="I27" s="119">
        <f t="shared" ref="I27" si="4">+H27+1</f>
        <v>2011</v>
      </c>
      <c r="J27" s="119">
        <f t="shared" ref="J27" si="5">+I27+1</f>
        <v>2012</v>
      </c>
      <c r="K27" s="119">
        <f t="shared" ref="K27" si="6">+J27+1</f>
        <v>2013</v>
      </c>
      <c r="L27" s="119">
        <f t="shared" ref="L27" si="7">+K27+1</f>
        <v>2014</v>
      </c>
      <c r="M27" s="119">
        <f t="shared" ref="M27" si="8">+L27+1</f>
        <v>2015</v>
      </c>
      <c r="N27" s="119">
        <f t="shared" ref="N27" si="9">+M27+1</f>
        <v>2016</v>
      </c>
      <c r="O27" s="119">
        <f t="shared" ref="O27" si="10">+N27+1</f>
        <v>2017</v>
      </c>
      <c r="P27" s="119">
        <f t="shared" ref="P27" si="11">+O27+1</f>
        <v>2018</v>
      </c>
      <c r="Q27" s="119">
        <f t="shared" ref="Q27:R27" si="12">+P27+1</f>
        <v>2019</v>
      </c>
      <c r="R27" s="140">
        <f t="shared" si="12"/>
        <v>2020</v>
      </c>
    </row>
    <row r="28" spans="1:18" ht="25.5" x14ac:dyDescent="0.25">
      <c r="B28" s="133" t="s">
        <v>379</v>
      </c>
      <c r="C28" s="121">
        <f>+'Pobl. Historica Ingres. Total'!C14</f>
        <v>57</v>
      </c>
      <c r="D28" s="121">
        <f>+'Pobl. Historica Ingres. Total'!D14</f>
        <v>47</v>
      </c>
      <c r="E28" s="121">
        <f>+'Pobl. Historica Ingres. Total'!E14</f>
        <v>34</v>
      </c>
      <c r="F28" s="121">
        <f>+'matriculados Ind. Aprob.'!Q12</f>
        <v>31</v>
      </c>
      <c r="G28" s="121">
        <f>+'Pobl. Historica Ingres. Total'!G14</f>
        <v>42</v>
      </c>
      <c r="H28" s="121">
        <f>+'Pobl. Historica Ingres. Total'!H14</f>
        <v>41</v>
      </c>
      <c r="I28" s="121">
        <f>+'Pobl. Historica Ingres. Total'!I14</f>
        <v>46</v>
      </c>
      <c r="J28" s="121">
        <f>+'Pobl. Historica Ingres. Total'!J14</f>
        <v>40</v>
      </c>
      <c r="K28" s="121">
        <f>+'Pobl. Historica Ingres. Total'!K14</f>
        <v>35</v>
      </c>
      <c r="L28" s="121">
        <f>+'Pobl. Historica Ingres. Total'!L14</f>
        <v>37</v>
      </c>
      <c r="M28" s="161">
        <f>+'Pobl. Historica Ingres. Total'!M14</f>
        <v>33</v>
      </c>
      <c r="N28" s="121">
        <f>+'Pobl. Historica Ingres. Total'!N14</f>
        <v>39</v>
      </c>
      <c r="O28" s="121">
        <f>+'Pobl. Historica Ingres. Total'!O14</f>
        <v>50</v>
      </c>
      <c r="P28" s="121">
        <f>+'Pobl. Historica Ingres. Total'!P14</f>
        <v>61</v>
      </c>
      <c r="Q28" s="121">
        <f>+'Pobl. Historica Ingres. Total'!Q14</f>
        <v>50</v>
      </c>
      <c r="R28" s="73">
        <f>+'matriculados Ind. Aprob.'!M33</f>
        <v>55</v>
      </c>
    </row>
    <row r="29" spans="1:18" ht="13.5" thickBot="1" x14ac:dyDescent="0.3">
      <c r="B29" s="134" t="s">
        <v>378</v>
      </c>
      <c r="C29" s="136"/>
      <c r="D29" s="137">
        <f>(D28/C28)^(1/1)-1</f>
        <v>-0.17543859649122806</v>
      </c>
      <c r="E29" s="137">
        <f>(E28/D28)^(1/1)-1</f>
        <v>-0.27659574468085102</v>
      </c>
      <c r="F29" s="137">
        <f>(F28/E28)^(1/1)-1</f>
        <v>-8.8235294117647078E-2</v>
      </c>
      <c r="G29" s="137">
        <f>(G28/F28)^(1/1)-1</f>
        <v>0.35483870967741926</v>
      </c>
      <c r="H29" s="137">
        <f t="shared" ref="H29:M29" si="13">(H28/G28)^(1/1)-1</f>
        <v>-2.3809523809523836E-2</v>
      </c>
      <c r="I29" s="137">
        <f t="shared" si="13"/>
        <v>0.12195121951219523</v>
      </c>
      <c r="J29" s="137">
        <f t="shared" si="13"/>
        <v>-0.13043478260869568</v>
      </c>
      <c r="K29" s="137">
        <f t="shared" si="13"/>
        <v>-0.125</v>
      </c>
      <c r="L29" s="137">
        <f t="shared" si="13"/>
        <v>5.7142857142857162E-2</v>
      </c>
      <c r="M29" s="137">
        <f t="shared" si="13"/>
        <v>-0.10810810810810811</v>
      </c>
      <c r="N29" s="137">
        <f t="shared" ref="N29:R29" si="14">(N28/M28)^(1/1)-1</f>
        <v>0.18181818181818188</v>
      </c>
      <c r="O29" s="137">
        <f t="shared" si="14"/>
        <v>0.28205128205128216</v>
      </c>
      <c r="P29" s="137">
        <f t="shared" si="14"/>
        <v>0.21999999999999997</v>
      </c>
      <c r="Q29" s="137">
        <f t="shared" si="14"/>
        <v>-0.18032786885245899</v>
      </c>
      <c r="R29" s="138">
        <f t="shared" si="14"/>
        <v>0.10000000000000009</v>
      </c>
    </row>
    <row r="30" spans="1:18" ht="17.25" thickBot="1" x14ac:dyDescent="0.3">
      <c r="B30" s="135" t="s">
        <v>359</v>
      </c>
      <c r="C30" s="367">
        <f>((((G29+1)*(H29+1)*(I29+1)*(J29+1)*(K29+1)*(L29+1)*(M29+1)*(N29+1)*(O29+1)*(P29+1)*(Q29+1)*(R29+1))^(1/12))-1)</f>
        <v>4.8938637723000999E-2</v>
      </c>
      <c r="D30" s="368"/>
      <c r="E30" s="368"/>
      <c r="F30" s="368"/>
      <c r="G30" s="368"/>
      <c r="H30" s="368"/>
      <c r="I30" s="368"/>
      <c r="J30" s="368"/>
      <c r="K30" s="368"/>
      <c r="L30" s="368"/>
      <c r="M30" s="368"/>
      <c r="N30" s="368"/>
      <c r="O30" s="368"/>
      <c r="P30" s="368"/>
      <c r="Q30" s="368"/>
      <c r="R30" s="369"/>
    </row>
    <row r="32" spans="1:18" hidden="1" x14ac:dyDescent="0.25">
      <c r="B32" s="1" t="s">
        <v>363</v>
      </c>
    </row>
    <row r="33" spans="2:22" hidden="1" x14ac:dyDescent="0.25">
      <c r="C33" s="356" t="s">
        <v>277</v>
      </c>
      <c r="D33" s="356"/>
      <c r="E33" s="120" t="s">
        <v>245</v>
      </c>
      <c r="F33" s="120" t="s">
        <v>246</v>
      </c>
      <c r="G33" s="120" t="s">
        <v>247</v>
      </c>
      <c r="H33" s="120" t="s">
        <v>248</v>
      </c>
      <c r="I33" s="120" t="s">
        <v>249</v>
      </c>
      <c r="J33" s="120" t="s">
        <v>250</v>
      </c>
      <c r="K33" s="120" t="s">
        <v>251</v>
      </c>
      <c r="L33" s="120" t="s">
        <v>252</v>
      </c>
      <c r="M33" s="120" t="s">
        <v>253</v>
      </c>
      <c r="N33" s="120" t="s">
        <v>254</v>
      </c>
    </row>
    <row r="34" spans="2:22" hidden="1" x14ac:dyDescent="0.25">
      <c r="B34" s="132"/>
      <c r="C34" s="131">
        <v>2020</v>
      </c>
      <c r="D34" s="131">
        <f>+C34+1</f>
        <v>2021</v>
      </c>
      <c r="E34" s="131">
        <f t="shared" ref="E34:N34" si="15">+D34+1</f>
        <v>2022</v>
      </c>
      <c r="F34" s="131">
        <f t="shared" si="15"/>
        <v>2023</v>
      </c>
      <c r="G34" s="131">
        <f t="shared" si="15"/>
        <v>2024</v>
      </c>
      <c r="H34" s="131">
        <f t="shared" si="15"/>
        <v>2025</v>
      </c>
      <c r="I34" s="131">
        <f t="shared" si="15"/>
        <v>2026</v>
      </c>
      <c r="J34" s="131">
        <f t="shared" si="15"/>
        <v>2027</v>
      </c>
      <c r="K34" s="131">
        <f t="shared" si="15"/>
        <v>2028</v>
      </c>
      <c r="L34" s="131">
        <f t="shared" si="15"/>
        <v>2029</v>
      </c>
      <c r="M34" s="131">
        <f t="shared" si="15"/>
        <v>2030</v>
      </c>
      <c r="N34" s="131">
        <f t="shared" si="15"/>
        <v>2031</v>
      </c>
    </row>
    <row r="35" spans="2:22" ht="25.5" hidden="1" x14ac:dyDescent="0.25">
      <c r="B35" s="141" t="s">
        <v>380</v>
      </c>
      <c r="C35" s="121">
        <f>+R28</f>
        <v>55</v>
      </c>
      <c r="D35" s="48">
        <f>C35*($C$30+1)</f>
        <v>57.691625074765057</v>
      </c>
      <c r="E35" s="48">
        <f t="shared" ref="E35:N35" si="16">D35*($C$30+1)</f>
        <v>60.514974613950187</v>
      </c>
      <c r="F35" s="48">
        <f t="shared" si="16"/>
        <v>63.476495033398898</v>
      </c>
      <c r="G35" s="48">
        <f t="shared" si="16"/>
        <v>66.582948227764277</v>
      </c>
      <c r="H35" s="48">
        <f t="shared" si="16"/>
        <v>69.841427009612161</v>
      </c>
      <c r="I35" s="48">
        <f t="shared" si="16"/>
        <v>73.259371304092994</v>
      </c>
      <c r="J35" s="48">
        <f t="shared" si="16"/>
        <v>76.844585136158813</v>
      </c>
      <c r="K35" s="48">
        <f t="shared" si="16"/>
        <v>80.605254449111598</v>
      </c>
      <c r="L35" s="48">
        <f t="shared" si="16"/>
        <v>84.549965795166983</v>
      </c>
      <c r="M35" s="48">
        <f t="shared" si="16"/>
        <v>88.687725940708788</v>
      </c>
      <c r="N35" s="48">
        <f t="shared" si="16"/>
        <v>93.027982430997938</v>
      </c>
    </row>
    <row r="36" spans="2:22" ht="13.5" thickBot="1" x14ac:dyDescent="0.3"/>
    <row r="37" spans="2:22" ht="18" customHeight="1" x14ac:dyDescent="0.25">
      <c r="B37" s="380" t="s">
        <v>392</v>
      </c>
      <c r="C37" s="381"/>
      <c r="D37" s="381"/>
      <c r="E37" s="381"/>
      <c r="F37" s="381"/>
      <c r="G37" s="381"/>
      <c r="H37" s="381"/>
      <c r="I37" s="381"/>
      <c r="J37" s="381"/>
      <c r="K37" s="381"/>
      <c r="L37" s="381"/>
      <c r="M37" s="381"/>
      <c r="N37" s="381"/>
      <c r="O37" s="381"/>
      <c r="P37" s="381"/>
      <c r="Q37" s="382"/>
    </row>
    <row r="38" spans="2:22" ht="17.25" customHeight="1" thickBot="1" x14ac:dyDescent="0.3">
      <c r="B38" s="383"/>
      <c r="C38" s="384"/>
      <c r="D38" s="384"/>
      <c r="E38" s="384"/>
      <c r="F38" s="384"/>
      <c r="G38" s="384"/>
      <c r="H38" s="384"/>
      <c r="I38" s="384"/>
      <c r="J38" s="384"/>
      <c r="K38" s="384"/>
      <c r="L38" s="384"/>
      <c r="M38" s="384"/>
      <c r="N38" s="384"/>
      <c r="O38" s="384"/>
      <c r="P38" s="384"/>
      <c r="Q38" s="385"/>
    </row>
    <row r="40" spans="2:22" ht="27" customHeight="1" x14ac:dyDescent="0.25">
      <c r="B40" s="390" t="s">
        <v>381</v>
      </c>
      <c r="C40" s="390"/>
      <c r="D40" s="390"/>
      <c r="E40" s="390"/>
      <c r="F40" s="390"/>
      <c r="G40" s="390"/>
      <c r="H40" s="390"/>
      <c r="I40" s="390"/>
      <c r="J40" s="390"/>
      <c r="K40" s="390"/>
      <c r="L40" s="390"/>
      <c r="M40" s="390"/>
      <c r="N40" s="390"/>
      <c r="O40" s="390"/>
      <c r="P40" s="390"/>
      <c r="Q40" s="390"/>
      <c r="R40" s="391" t="s">
        <v>435</v>
      </c>
      <c r="S40" s="391"/>
      <c r="T40" s="391"/>
      <c r="U40" s="391"/>
      <c r="V40" s="391"/>
    </row>
    <row r="41" spans="2:22" x14ac:dyDescent="0.25">
      <c r="B41" s="152" t="s">
        <v>360</v>
      </c>
      <c r="C41" s="153">
        <v>2001</v>
      </c>
      <c r="D41" s="153">
        <f>+C41+1</f>
        <v>2002</v>
      </c>
      <c r="E41" s="153">
        <f t="shared" ref="E41:M41" si="17">+D41+1</f>
        <v>2003</v>
      </c>
      <c r="F41" s="153">
        <f t="shared" si="17"/>
        <v>2004</v>
      </c>
      <c r="G41" s="153">
        <f t="shared" si="17"/>
        <v>2005</v>
      </c>
      <c r="H41" s="153">
        <f t="shared" si="17"/>
        <v>2006</v>
      </c>
      <c r="I41" s="153">
        <f t="shared" si="17"/>
        <v>2007</v>
      </c>
      <c r="J41" s="153">
        <f t="shared" si="17"/>
        <v>2008</v>
      </c>
      <c r="K41" s="153">
        <f t="shared" si="17"/>
        <v>2009</v>
      </c>
      <c r="L41" s="153">
        <f t="shared" si="17"/>
        <v>2010</v>
      </c>
      <c r="M41" s="153">
        <f t="shared" si="17"/>
        <v>2011</v>
      </c>
      <c r="N41" s="153">
        <f t="shared" ref="N41" si="18">+M41+1</f>
        <v>2012</v>
      </c>
      <c r="O41" s="153">
        <f t="shared" ref="O41" si="19">+N41+1</f>
        <v>2013</v>
      </c>
      <c r="P41" s="153">
        <f t="shared" ref="P41" si="20">+O41+1</f>
        <v>2014</v>
      </c>
      <c r="Q41" s="153">
        <f t="shared" ref="Q41" si="21">+P41+1</f>
        <v>2015</v>
      </c>
      <c r="R41" s="232">
        <f t="shared" ref="R41" si="22">+Q41+1</f>
        <v>2016</v>
      </c>
      <c r="S41" s="232">
        <f t="shared" ref="S41" si="23">+R41+1</f>
        <v>2017</v>
      </c>
      <c r="T41" s="232">
        <f t="shared" ref="T41" si="24">+S41+1</f>
        <v>2018</v>
      </c>
      <c r="U41" s="232">
        <f t="shared" ref="U41" si="25">+T41+1</f>
        <v>2019</v>
      </c>
      <c r="V41" s="232">
        <f t="shared" ref="V41" si="26">+U41+1</f>
        <v>2020</v>
      </c>
    </row>
    <row r="42" spans="2:22" ht="25.5" x14ac:dyDescent="0.25">
      <c r="B42" s="150" t="s">
        <v>379</v>
      </c>
      <c r="C42" s="116">
        <f>+'Pobl. Historica Ingres. Total'!D30</f>
        <v>40</v>
      </c>
      <c r="D42" s="233">
        <f>+'Pobl. Historica Ingres. Total'!E30</f>
        <v>40</v>
      </c>
      <c r="E42" s="233">
        <f>+'Pobl. Historica Ingres. Total'!F30</f>
        <v>40</v>
      </c>
      <c r="F42" s="233">
        <f>+'Pobl. Historica Ingres. Total'!G30</f>
        <v>30</v>
      </c>
      <c r="G42" s="233">
        <f>+'Pobl. Historica Ingres. Total'!H30</f>
        <v>25</v>
      </c>
      <c r="H42" s="233">
        <f>+'Pobl. Historica Ingres. Total'!I30</f>
        <v>22</v>
      </c>
      <c r="I42" s="233">
        <f>+'Pobl. Historica Ingres. Total'!J30</f>
        <v>17</v>
      </c>
      <c r="J42" s="233">
        <f>+'Pobl. Historica Ingres. Total'!K30</f>
        <v>20</v>
      </c>
      <c r="K42" s="233">
        <f>+'Pobl. Historica Ingres. Total'!L30</f>
        <v>25</v>
      </c>
      <c r="L42" s="233">
        <f>+'Pobl. Historica Ingres. Total'!M30</f>
        <v>23</v>
      </c>
      <c r="M42" s="233">
        <f>+'Pobl. Historica Ingres. Total'!N30</f>
        <v>22</v>
      </c>
      <c r="N42" s="233">
        <f>+'Pobl. Historica Ingres. Total'!O30</f>
        <v>17</v>
      </c>
      <c r="O42" s="233">
        <f>+'Pobl. Historica Ingres. Total'!P30</f>
        <v>15</v>
      </c>
      <c r="P42" s="233">
        <f>+'Pobl. Historica Ingres. Total'!Q30</f>
        <v>13</v>
      </c>
      <c r="Q42" s="233">
        <f>+'Pobl. Historica Ingres. Total'!R30</f>
        <v>15</v>
      </c>
      <c r="R42" s="48">
        <f>Q42*($C$44+1)</f>
        <v>13.985078904855531</v>
      </c>
      <c r="S42" s="48">
        <f t="shared" ref="S42:V42" si="27">R42*($C$44+1)</f>
        <v>13.038828798335679</v>
      </c>
      <c r="T42" s="48">
        <f t="shared" si="27"/>
        <v>12.156603304775141</v>
      </c>
      <c r="U42" s="48">
        <f t="shared" si="27"/>
        <v>11.334070428820525</v>
      </c>
      <c r="V42" s="48">
        <f t="shared" si="27"/>
        <v>10.567191284016321</v>
      </c>
    </row>
    <row r="43" spans="2:22" ht="44.25" customHeight="1" x14ac:dyDescent="0.25">
      <c r="B43" s="122" t="s">
        <v>362</v>
      </c>
      <c r="C43" s="136"/>
      <c r="D43" s="137">
        <f>(D42/C42)^(1/1)-1</f>
        <v>0</v>
      </c>
      <c r="E43" s="137">
        <f t="shared" ref="E43:M43" si="28">(E42/D42)^(1/1)-1</f>
        <v>0</v>
      </c>
      <c r="F43" s="137">
        <f>(F42/E42)^(1/1)-1</f>
        <v>-0.25</v>
      </c>
      <c r="G43" s="137">
        <f>(G42/F42)^(1/1)-1</f>
        <v>-0.16666666666666663</v>
      </c>
      <c r="H43" s="137">
        <f t="shared" si="28"/>
        <v>-0.12</v>
      </c>
      <c r="I43" s="137">
        <f t="shared" si="28"/>
        <v>-0.22727272727272729</v>
      </c>
      <c r="J43" s="137">
        <f t="shared" si="28"/>
        <v>0.17647058823529416</v>
      </c>
      <c r="K43" s="137">
        <f t="shared" si="28"/>
        <v>0.25</v>
      </c>
      <c r="L43" s="137">
        <f t="shared" si="28"/>
        <v>-7.999999999999996E-2</v>
      </c>
      <c r="M43" s="137">
        <f t="shared" si="28"/>
        <v>-4.3478260869565188E-2</v>
      </c>
      <c r="N43" s="137">
        <f>(N42/M42)^(1/1)-1</f>
        <v>-0.22727272727272729</v>
      </c>
      <c r="O43" s="137">
        <f>(O42/N42)^(1/1)-1</f>
        <v>-0.11764705882352944</v>
      </c>
      <c r="P43" s="137">
        <f>(P42/O42)^(1/1)-1</f>
        <v>-0.1333333333333333</v>
      </c>
      <c r="Q43" s="137">
        <f>(Q42/P42)^(1/1)-1</f>
        <v>0.15384615384615374</v>
      </c>
    </row>
    <row r="44" spans="2:22" ht="15.75" customHeight="1" x14ac:dyDescent="0.25">
      <c r="B44" s="155" t="s">
        <v>359</v>
      </c>
      <c r="C44" s="389">
        <f>(((D43+1)*(E43+1)*(F43+1)*(G43+1)*(H43+1)*(I43+1)*(J43+1)*(K43+1)*(L43+1)*(M43+1)*(N43+1)*(O43+1)*(P43+1)*(Q43+1))^(1/14))-1</f>
        <v>-6.7661406342964581E-2</v>
      </c>
      <c r="D44" s="389"/>
      <c r="E44" s="389"/>
      <c r="F44" s="389"/>
      <c r="G44" s="389"/>
      <c r="H44" s="389"/>
      <c r="I44" s="389"/>
      <c r="J44" s="389"/>
      <c r="K44" s="389"/>
      <c r="L44" s="389"/>
      <c r="M44" s="389"/>
      <c r="N44" s="389"/>
      <c r="O44" s="389"/>
      <c r="P44" s="389"/>
      <c r="Q44" s="389"/>
    </row>
    <row r="45" spans="2:22" ht="13.5" thickBot="1" x14ac:dyDescent="0.3"/>
    <row r="46" spans="2:22" ht="21.75" customHeight="1" thickBot="1" x14ac:dyDescent="0.3">
      <c r="B46" s="386" t="s">
        <v>381</v>
      </c>
      <c r="C46" s="387"/>
      <c r="D46" s="387"/>
      <c r="E46" s="387"/>
      <c r="F46" s="387"/>
      <c r="G46" s="387"/>
      <c r="H46" s="388"/>
    </row>
    <row r="47" spans="2:22" x14ac:dyDescent="0.25">
      <c r="B47" s="154" t="s">
        <v>360</v>
      </c>
      <c r="C47" s="153">
        <v>2015</v>
      </c>
      <c r="D47" s="153">
        <f>+C47+1</f>
        <v>2016</v>
      </c>
      <c r="E47" s="153">
        <f t="shared" ref="E47:H47" si="29">+D47+1</f>
        <v>2017</v>
      </c>
      <c r="F47" s="153">
        <f t="shared" si="29"/>
        <v>2018</v>
      </c>
      <c r="G47" s="153">
        <f t="shared" si="29"/>
        <v>2019</v>
      </c>
      <c r="H47" s="153">
        <f t="shared" si="29"/>
        <v>2020</v>
      </c>
    </row>
    <row r="48" spans="2:22" ht="25.5" x14ac:dyDescent="0.25">
      <c r="B48" s="151" t="s">
        <v>379</v>
      </c>
      <c r="C48" s="116"/>
      <c r="D48" s="116">
        <f>+'Pobl. Historica Ingres. Total'!S33</f>
        <v>24</v>
      </c>
      <c r="E48" s="233">
        <f>+'Pobl. Historica Ingres. Total'!T33</f>
        <v>26</v>
      </c>
      <c r="F48" s="233">
        <f>+'Pobl. Historica Ingres. Total'!U33</f>
        <v>20</v>
      </c>
      <c r="G48" s="233">
        <f>+'Pobl. Historica Ingres. Total'!V33</f>
        <v>20</v>
      </c>
      <c r="H48" s="233">
        <f>+'Pobl. Historica Ingres. Total'!W33</f>
        <v>16</v>
      </c>
    </row>
    <row r="49" spans="2:14" ht="26.25" thickBot="1" x14ac:dyDescent="0.3">
      <c r="B49" s="123" t="s">
        <v>361</v>
      </c>
      <c r="C49" s="136"/>
      <c r="D49" s="137"/>
      <c r="E49" s="137">
        <f t="shared" ref="E49:H49" si="30">(E48/D48)^(1/1)-1</f>
        <v>8.3333333333333259E-2</v>
      </c>
      <c r="F49" s="137">
        <f t="shared" si="30"/>
        <v>-0.23076923076923073</v>
      </c>
      <c r="G49" s="137">
        <f t="shared" si="30"/>
        <v>0</v>
      </c>
      <c r="H49" s="137">
        <f t="shared" si="30"/>
        <v>-0.19999999999999996</v>
      </c>
    </row>
    <row r="50" spans="2:14" ht="13.5" thickBot="1" x14ac:dyDescent="0.3">
      <c r="B50" s="156" t="s">
        <v>359</v>
      </c>
      <c r="C50" s="377">
        <f>((((E49+1)*(F49+1)*(G49+1)*(H49+1))^(1/4))-1)</f>
        <v>-9.6397996390155116E-2</v>
      </c>
      <c r="D50" s="378"/>
      <c r="E50" s="378"/>
      <c r="F50" s="378"/>
      <c r="G50" s="378"/>
      <c r="H50" s="379"/>
      <c r="J50" s="130">
        <f>AVERAGE(C44,C50)</f>
        <v>-8.2029701366559848E-2</v>
      </c>
    </row>
    <row r="53" spans="2:14" ht="13.5" thickBot="1" x14ac:dyDescent="0.3"/>
    <row r="54" spans="2:14" ht="13.5" thickBot="1" x14ac:dyDescent="0.3">
      <c r="B54" s="366" t="s">
        <v>363</v>
      </c>
      <c r="C54" s="358"/>
      <c r="D54" s="358"/>
      <c r="E54" s="358"/>
      <c r="F54" s="358"/>
      <c r="G54" s="358"/>
      <c r="H54" s="358"/>
      <c r="I54" s="358"/>
      <c r="J54" s="358"/>
      <c r="K54" s="358"/>
      <c r="L54" s="358"/>
      <c r="M54" s="358"/>
      <c r="N54" s="359"/>
    </row>
    <row r="55" spans="2:14" ht="25.5" customHeight="1" x14ac:dyDescent="0.25">
      <c r="B55" s="375" t="s">
        <v>364</v>
      </c>
      <c r="C55" s="373" t="s">
        <v>366</v>
      </c>
      <c r="D55" s="374"/>
      <c r="E55" s="152" t="s">
        <v>367</v>
      </c>
      <c r="F55" s="152" t="s">
        <v>368</v>
      </c>
      <c r="G55" s="152" t="s">
        <v>369</v>
      </c>
      <c r="H55" s="152" t="s">
        <v>370</v>
      </c>
      <c r="I55" s="152" t="s">
        <v>371</v>
      </c>
      <c r="J55" s="152" t="s">
        <v>372</v>
      </c>
      <c r="K55" s="152" t="s">
        <v>373</v>
      </c>
      <c r="L55" s="152" t="s">
        <v>374</v>
      </c>
      <c r="M55" s="152" t="s">
        <v>375</v>
      </c>
      <c r="N55" s="152" t="s">
        <v>376</v>
      </c>
    </row>
    <row r="56" spans="2:14" x14ac:dyDescent="0.25">
      <c r="B56" s="376"/>
      <c r="C56" s="127">
        <f>+V41</f>
        <v>2020</v>
      </c>
      <c r="D56" s="127">
        <f t="shared" ref="D56" si="31">+C56+1</f>
        <v>2021</v>
      </c>
      <c r="E56" s="127">
        <f t="shared" ref="E56" si="32">+D56+1</f>
        <v>2022</v>
      </c>
      <c r="F56" s="127">
        <f t="shared" ref="F56" si="33">+E56+1</f>
        <v>2023</v>
      </c>
      <c r="G56" s="127">
        <f t="shared" ref="G56" si="34">+F56+1</f>
        <v>2024</v>
      </c>
      <c r="H56" s="127">
        <f t="shared" ref="H56" si="35">+G56+1</f>
        <v>2025</v>
      </c>
      <c r="I56" s="127">
        <f t="shared" ref="I56" si="36">+H56+1</f>
        <v>2026</v>
      </c>
      <c r="J56" s="127">
        <f t="shared" ref="J56" si="37">+I56+1</f>
        <v>2027</v>
      </c>
      <c r="K56" s="127">
        <f t="shared" ref="K56" si="38">+J56+1</f>
        <v>2028</v>
      </c>
      <c r="L56" s="127">
        <f t="shared" ref="L56" si="39">+K56+1</f>
        <v>2029</v>
      </c>
      <c r="M56" s="127">
        <f t="shared" ref="M56" si="40">+L56+1</f>
        <v>2030</v>
      </c>
      <c r="N56" s="127">
        <f t="shared" ref="N56" si="41">+M56+1</f>
        <v>2031</v>
      </c>
    </row>
    <row r="57" spans="2:14" x14ac:dyDescent="0.25">
      <c r="B57" s="126" t="s">
        <v>365</v>
      </c>
      <c r="C57" s="48">
        <f>+V42</f>
        <v>10.567191284016321</v>
      </c>
      <c r="D57" s="48">
        <f t="shared" ref="D57:N57" si="42">C57*($C$44+1)</f>
        <v>9.8522002606446595</v>
      </c>
      <c r="E57" s="48">
        <f t="shared" si="42"/>
        <v>9.1855865354369204</v>
      </c>
      <c r="F57" s="48">
        <f t="shared" si="42"/>
        <v>8.5640768323642593</v>
      </c>
      <c r="G57" s="48">
        <f t="shared" si="42"/>
        <v>7.9846193498572919</v>
      </c>
      <c r="H57" s="48">
        <f t="shared" si="42"/>
        <v>7.4443687755327002</v>
      </c>
      <c r="I57" s="48">
        <f t="shared" si="42"/>
        <v>6.9406723148445044</v>
      </c>
      <c r="J57" s="48">
        <f t="shared" si="42"/>
        <v>6.4710566650564454</v>
      </c>
      <c r="K57" s="48">
        <f t="shared" si="42"/>
        <v>6.033215870573712</v>
      </c>
      <c r="L57" s="48">
        <f t="shared" si="42"/>
        <v>5.6250000000000009</v>
      </c>
      <c r="M57" s="48">
        <f t="shared" si="42"/>
        <v>5.2444045893208253</v>
      </c>
      <c r="N57" s="48">
        <f t="shared" si="42"/>
        <v>4.8895607993758805</v>
      </c>
    </row>
    <row r="58" spans="2:14" ht="13.5" thickBot="1" x14ac:dyDescent="0.3"/>
    <row r="59" spans="2:14" ht="13.5" thickBot="1" x14ac:dyDescent="0.3">
      <c r="B59" s="366" t="s">
        <v>363</v>
      </c>
      <c r="C59" s="358"/>
      <c r="D59" s="358"/>
      <c r="E59" s="358"/>
      <c r="F59" s="358"/>
      <c r="G59" s="358"/>
      <c r="H59" s="358"/>
      <c r="I59" s="358"/>
      <c r="J59" s="358"/>
      <c r="K59" s="358"/>
      <c r="L59" s="358"/>
      <c r="M59" s="358"/>
      <c r="N59" s="359"/>
    </row>
    <row r="60" spans="2:14" x14ac:dyDescent="0.25">
      <c r="B60" s="363" t="s">
        <v>377</v>
      </c>
      <c r="C60" s="364" t="s">
        <v>366</v>
      </c>
      <c r="D60" s="365"/>
      <c r="E60" s="128" t="s">
        <v>367</v>
      </c>
      <c r="F60" s="128" t="s">
        <v>368</v>
      </c>
      <c r="G60" s="128" t="s">
        <v>369</v>
      </c>
      <c r="H60" s="128" t="s">
        <v>370</v>
      </c>
      <c r="I60" s="128" t="s">
        <v>371</v>
      </c>
      <c r="J60" s="128" t="s">
        <v>372</v>
      </c>
      <c r="K60" s="128" t="s">
        <v>373</v>
      </c>
      <c r="L60" s="128" t="s">
        <v>374</v>
      </c>
      <c r="M60" s="128" t="s">
        <v>375</v>
      </c>
      <c r="N60" s="128" t="s">
        <v>376</v>
      </c>
    </row>
    <row r="61" spans="2:14" x14ac:dyDescent="0.25">
      <c r="B61" s="363"/>
      <c r="C61" s="129">
        <v>2020</v>
      </c>
      <c r="D61" s="128">
        <f>+C61+1</f>
        <v>2021</v>
      </c>
      <c r="E61" s="128">
        <f t="shared" ref="E61" si="43">+D61+1</f>
        <v>2022</v>
      </c>
      <c r="F61" s="128">
        <f t="shared" ref="F61" si="44">+E61+1</f>
        <v>2023</v>
      </c>
      <c r="G61" s="128">
        <f t="shared" ref="G61" si="45">+F61+1</f>
        <v>2024</v>
      </c>
      <c r="H61" s="128">
        <f t="shared" ref="H61" si="46">+G61+1</f>
        <v>2025</v>
      </c>
      <c r="I61" s="128">
        <f t="shared" ref="I61" si="47">+H61+1</f>
        <v>2026</v>
      </c>
      <c r="J61" s="128">
        <f t="shared" ref="J61" si="48">+I61+1</f>
        <v>2027</v>
      </c>
      <c r="K61" s="128">
        <f t="shared" ref="K61" si="49">+J61+1</f>
        <v>2028</v>
      </c>
      <c r="L61" s="128">
        <f t="shared" ref="L61" si="50">+K61+1</f>
        <v>2029</v>
      </c>
      <c r="M61" s="128">
        <f t="shared" ref="M61" si="51">+L61+1</f>
        <v>2030</v>
      </c>
      <c r="N61" s="128">
        <f t="shared" ref="N61" si="52">+M61+1</f>
        <v>2031</v>
      </c>
    </row>
    <row r="62" spans="2:14" x14ac:dyDescent="0.25">
      <c r="B62" s="125" t="s">
        <v>365</v>
      </c>
      <c r="C62" s="48">
        <f>+H48</f>
        <v>16</v>
      </c>
      <c r="D62" s="48">
        <f t="shared" ref="D62:K62" si="53">C62*($C$50+1)</f>
        <v>14.457632057757518</v>
      </c>
      <c r="E62" s="48">
        <f t="shared" si="53"/>
        <v>13.063945294843618</v>
      </c>
      <c r="F62" s="48">
        <f t="shared" si="53"/>
        <v>11.804607143470099</v>
      </c>
      <c r="G62" s="48">
        <f t="shared" si="53"/>
        <v>10.66666666666667</v>
      </c>
      <c r="H62" s="48">
        <f t="shared" si="53"/>
        <v>9.6384213718383478</v>
      </c>
      <c r="I62" s="48">
        <f t="shared" si="53"/>
        <v>8.7092968632290813</v>
      </c>
      <c r="J62" s="48">
        <f t="shared" si="53"/>
        <v>7.8697380956467349</v>
      </c>
      <c r="K62" s="48">
        <f t="shared" si="53"/>
        <v>7.1111111111111152</v>
      </c>
      <c r="L62" s="48">
        <f t="shared" ref="L62:N62" si="54">K62*($C$50+1)</f>
        <v>6.4256142478922342</v>
      </c>
      <c r="M62" s="48">
        <f t="shared" si="54"/>
        <v>5.8061979088193896</v>
      </c>
      <c r="N62" s="48">
        <f t="shared" si="54"/>
        <v>5.2464920637644923</v>
      </c>
    </row>
    <row r="63" spans="2:14" ht="13.5" thickBot="1" x14ac:dyDescent="0.3"/>
    <row r="64" spans="2:14" ht="22.5" customHeight="1" thickBot="1" x14ac:dyDescent="0.3">
      <c r="B64" s="357" t="s">
        <v>363</v>
      </c>
      <c r="C64" s="358"/>
      <c r="D64" s="358"/>
      <c r="E64" s="358"/>
      <c r="F64" s="358"/>
      <c r="G64" s="358"/>
      <c r="H64" s="358"/>
      <c r="I64" s="358"/>
      <c r="J64" s="358"/>
      <c r="K64" s="358"/>
      <c r="L64" s="358"/>
      <c r="M64" s="358"/>
      <c r="N64" s="359"/>
    </row>
    <row r="65" spans="2:14" ht="15" customHeight="1" x14ac:dyDescent="0.25">
      <c r="B65" s="360" t="s">
        <v>380</v>
      </c>
      <c r="C65" s="356" t="s">
        <v>277</v>
      </c>
      <c r="D65" s="356"/>
      <c r="E65" s="124" t="s">
        <v>245</v>
      </c>
      <c r="F65" s="124" t="s">
        <v>246</v>
      </c>
      <c r="G65" s="124" t="s">
        <v>247</v>
      </c>
      <c r="H65" s="124" t="s">
        <v>248</v>
      </c>
      <c r="I65" s="124" t="s">
        <v>249</v>
      </c>
      <c r="J65" s="124" t="s">
        <v>250</v>
      </c>
      <c r="K65" s="124" t="s">
        <v>251</v>
      </c>
      <c r="L65" s="124" t="s">
        <v>252</v>
      </c>
      <c r="M65" s="124" t="s">
        <v>253</v>
      </c>
      <c r="N65" s="124" t="s">
        <v>254</v>
      </c>
    </row>
    <row r="66" spans="2:14" ht="24.75" customHeight="1" x14ac:dyDescent="0.25">
      <c r="B66" s="361"/>
      <c r="C66" s="131">
        <v>2020</v>
      </c>
      <c r="D66" s="131">
        <f>+C66+1</f>
        <v>2021</v>
      </c>
      <c r="E66" s="131">
        <f t="shared" ref="E66" si="55">+D66+1</f>
        <v>2022</v>
      </c>
      <c r="F66" s="131">
        <f t="shared" ref="F66" si="56">+E66+1</f>
        <v>2023</v>
      </c>
      <c r="G66" s="131">
        <f t="shared" ref="G66" si="57">+F66+1</f>
        <v>2024</v>
      </c>
      <c r="H66" s="131">
        <f t="shared" ref="H66" si="58">+G66+1</f>
        <v>2025</v>
      </c>
      <c r="I66" s="131">
        <f t="shared" ref="I66" si="59">+H66+1</f>
        <v>2026</v>
      </c>
      <c r="J66" s="131">
        <f t="shared" ref="J66" si="60">+I66+1</f>
        <v>2027</v>
      </c>
      <c r="K66" s="131">
        <f t="shared" ref="K66" si="61">+J66+1</f>
        <v>2028</v>
      </c>
      <c r="L66" s="131">
        <f t="shared" ref="L66" si="62">+K66+1</f>
        <v>2029</v>
      </c>
      <c r="M66" s="131">
        <f t="shared" ref="M66" si="63">+L66+1</f>
        <v>2030</v>
      </c>
      <c r="N66" s="131">
        <f t="shared" ref="N66" si="64">+M66+1</f>
        <v>2031</v>
      </c>
    </row>
    <row r="67" spans="2:14" ht="36.75" customHeight="1" x14ac:dyDescent="0.25">
      <c r="B67" s="362"/>
      <c r="C67" s="157">
        <f t="shared" ref="C67:N67" si="65">+C57+C62</f>
        <v>26.567191284016321</v>
      </c>
      <c r="D67" s="157">
        <f t="shared" si="65"/>
        <v>24.309832318402179</v>
      </c>
      <c r="E67" s="157">
        <f t="shared" si="65"/>
        <v>22.249531830280539</v>
      </c>
      <c r="F67" s="157">
        <f t="shared" si="65"/>
        <v>20.368683975834358</v>
      </c>
      <c r="G67" s="157">
        <f t="shared" si="65"/>
        <v>18.651286016523962</v>
      </c>
      <c r="H67" s="157">
        <f t="shared" si="65"/>
        <v>17.08279014737105</v>
      </c>
      <c r="I67" s="157">
        <f t="shared" si="65"/>
        <v>15.649969178073587</v>
      </c>
      <c r="J67" s="157">
        <f t="shared" si="65"/>
        <v>14.340794760703179</v>
      </c>
      <c r="K67" s="157">
        <f t="shared" si="65"/>
        <v>13.144326981684827</v>
      </c>
      <c r="L67" s="157">
        <f t="shared" si="65"/>
        <v>12.050614247892234</v>
      </c>
      <c r="M67" s="157">
        <f t="shared" si="65"/>
        <v>11.050602498140215</v>
      </c>
      <c r="N67" s="157">
        <f t="shared" si="65"/>
        <v>10.136052863140373</v>
      </c>
    </row>
  </sheetData>
  <mergeCells count="18">
    <mergeCell ref="B54:N54"/>
    <mergeCell ref="B59:N59"/>
    <mergeCell ref="C30:R30"/>
    <mergeCell ref="C33:D33"/>
    <mergeCell ref="B26:R26"/>
    <mergeCell ref="C55:D55"/>
    <mergeCell ref="B55:B56"/>
    <mergeCell ref="C50:H50"/>
    <mergeCell ref="B37:Q38"/>
    <mergeCell ref="B46:H46"/>
    <mergeCell ref="C44:Q44"/>
    <mergeCell ref="B40:Q40"/>
    <mergeCell ref="R40:V40"/>
    <mergeCell ref="C65:D65"/>
    <mergeCell ref="B64:N64"/>
    <mergeCell ref="B65:B67"/>
    <mergeCell ref="B60:B61"/>
    <mergeCell ref="C60:D60"/>
  </mergeCells>
  <phoneticPr fontId="8" type="noConversion"/>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458A3-5EF2-4FA8-9CDF-DA2FA9E33C01}">
  <sheetPr>
    <tabColor rgb="FF7030A0"/>
  </sheetPr>
  <dimension ref="A2:O36"/>
  <sheetViews>
    <sheetView showGridLines="0" workbookViewId="0">
      <selection activeCell="B24" sqref="B24:N24"/>
    </sheetView>
  </sheetViews>
  <sheetFormatPr baseColWidth="10" defaultRowHeight="12.75" x14ac:dyDescent="0.25"/>
  <cols>
    <col min="1" max="1" width="5.5703125" style="1" customWidth="1"/>
    <col min="2" max="2" width="15.85546875" style="1" customWidth="1"/>
    <col min="3" max="5" width="11.42578125" style="1"/>
    <col min="6" max="6" width="13.85546875" style="1" customWidth="1"/>
    <col min="7" max="14" width="11.42578125" style="1"/>
    <col min="15" max="15" width="12.5703125" style="1" bestFit="1" customWidth="1"/>
    <col min="16" max="16384" width="11.42578125" style="1"/>
  </cols>
  <sheetData>
    <row r="2" spans="1:13" x14ac:dyDescent="0.25">
      <c r="A2" s="177"/>
      <c r="B2" s="177"/>
      <c r="C2" s="177"/>
      <c r="D2" s="177"/>
      <c r="E2" s="177"/>
      <c r="F2" s="177"/>
      <c r="G2" s="177"/>
      <c r="H2" s="177"/>
      <c r="I2" s="177"/>
      <c r="J2" s="177"/>
      <c r="K2" s="177"/>
      <c r="L2" s="177"/>
      <c r="M2" s="177"/>
    </row>
    <row r="3" spans="1:13" x14ac:dyDescent="0.25">
      <c r="A3" s="177"/>
      <c r="B3" s="177"/>
      <c r="C3" s="177"/>
      <c r="D3" s="177"/>
      <c r="E3" s="177"/>
      <c r="F3" s="177"/>
      <c r="G3" s="177"/>
      <c r="H3" s="177"/>
      <c r="I3" s="177"/>
      <c r="J3" s="177"/>
      <c r="K3" s="177"/>
      <c r="L3" s="177"/>
      <c r="M3" s="177"/>
    </row>
    <row r="4" spans="1:13" x14ac:dyDescent="0.25">
      <c r="A4" s="177"/>
      <c r="B4" s="177"/>
      <c r="C4" s="177"/>
      <c r="D4" s="177"/>
      <c r="E4" s="177"/>
      <c r="F4" s="177"/>
      <c r="G4" s="177"/>
      <c r="H4" s="177"/>
      <c r="I4" s="177"/>
      <c r="J4" s="177"/>
      <c r="K4" s="177"/>
      <c r="L4" s="177"/>
      <c r="M4" s="177"/>
    </row>
    <row r="5" spans="1:13" x14ac:dyDescent="0.25">
      <c r="A5" s="177"/>
      <c r="B5" s="177"/>
      <c r="C5" s="177"/>
      <c r="D5" s="177"/>
      <c r="E5" s="177"/>
      <c r="F5" s="177"/>
      <c r="G5" s="177"/>
      <c r="H5" s="177"/>
      <c r="I5" s="177"/>
      <c r="J5" s="177"/>
      <c r="K5" s="177"/>
      <c r="L5" s="177"/>
      <c r="M5" s="177"/>
    </row>
    <row r="6" spans="1:13" x14ac:dyDescent="0.25">
      <c r="A6" s="177"/>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x14ac:dyDescent="0.25">
      <c r="A8" s="177"/>
      <c r="B8" s="177"/>
      <c r="C8" s="177"/>
      <c r="D8" s="177"/>
      <c r="E8" s="177"/>
      <c r="F8" s="177"/>
      <c r="G8" s="177"/>
      <c r="H8" s="177"/>
      <c r="I8" s="177"/>
      <c r="J8" s="177"/>
      <c r="K8" s="177"/>
      <c r="L8" s="177"/>
      <c r="M8" s="177"/>
    </row>
    <row r="9" spans="1:13" x14ac:dyDescent="0.25">
      <c r="A9" s="177"/>
      <c r="B9" s="177"/>
      <c r="C9" s="177"/>
      <c r="D9" s="177"/>
      <c r="E9" s="177"/>
      <c r="F9" s="177"/>
      <c r="G9" s="177"/>
      <c r="H9" s="177"/>
      <c r="I9" s="177"/>
      <c r="J9" s="177"/>
      <c r="K9" s="177"/>
      <c r="L9" s="177"/>
      <c r="M9" s="177"/>
    </row>
    <row r="10" spans="1:13" x14ac:dyDescent="0.25">
      <c r="A10" s="177"/>
      <c r="B10" s="177"/>
      <c r="C10" s="177"/>
      <c r="D10" s="177"/>
      <c r="E10" s="177"/>
      <c r="F10" s="177"/>
      <c r="G10" s="177"/>
      <c r="H10" s="177"/>
      <c r="I10" s="177"/>
      <c r="J10" s="177"/>
      <c r="K10" s="177"/>
      <c r="L10" s="177"/>
      <c r="M10" s="177"/>
    </row>
    <row r="11" spans="1:13" x14ac:dyDescent="0.25">
      <c r="A11" s="177"/>
      <c r="B11" s="177"/>
      <c r="C11" s="177"/>
      <c r="D11" s="177"/>
      <c r="E11" s="177"/>
      <c r="F11" s="177"/>
      <c r="G11" s="177"/>
      <c r="H11" s="177"/>
      <c r="I11" s="177"/>
      <c r="J11" s="177"/>
      <c r="K11" s="177"/>
      <c r="L11" s="177"/>
      <c r="M11" s="177"/>
    </row>
    <row r="13" spans="1:13" x14ac:dyDescent="0.25">
      <c r="B13" s="392" t="s">
        <v>385</v>
      </c>
      <c r="C13" s="393"/>
      <c r="D13" s="393"/>
      <c r="E13" s="393"/>
      <c r="F13" s="394"/>
    </row>
    <row r="14" spans="1:13" x14ac:dyDescent="0.25">
      <c r="B14" s="395" t="s">
        <v>383</v>
      </c>
      <c r="C14" s="396"/>
      <c r="D14" s="396"/>
      <c r="E14" s="396"/>
      <c r="F14" s="397"/>
    </row>
    <row r="15" spans="1:13" ht="25.5" x14ac:dyDescent="0.25">
      <c r="B15" s="147" t="s">
        <v>336</v>
      </c>
      <c r="C15" s="144">
        <v>2015</v>
      </c>
      <c r="D15" s="145">
        <f>+'Pobl. Historica Ingres. Total'!R30</f>
        <v>15</v>
      </c>
      <c r="E15" s="145">
        <f>+'matriculados Ind. Aprob.'!AE5</f>
        <v>15</v>
      </c>
      <c r="F15" s="148">
        <f>E15/D15</f>
        <v>1</v>
      </c>
    </row>
    <row r="16" spans="1:13" ht="28.5" customHeight="1" x14ac:dyDescent="0.25">
      <c r="B16" s="123" t="s">
        <v>384</v>
      </c>
      <c r="C16" s="144">
        <v>2020</v>
      </c>
      <c r="D16" s="145">
        <f>+'Pobl. Historica Ingres. Total'!W33</f>
        <v>16</v>
      </c>
      <c r="E16" s="146">
        <f>+'matriculados Ind. Aprob.'!M27</f>
        <v>16</v>
      </c>
      <c r="F16" s="149">
        <f>E16/D16</f>
        <v>1</v>
      </c>
    </row>
    <row r="17" spans="2:15" x14ac:dyDescent="0.25">
      <c r="B17" s="142" t="s">
        <v>386</v>
      </c>
      <c r="F17" s="130">
        <f>SUM(F15:F16)</f>
        <v>2</v>
      </c>
    </row>
    <row r="19" spans="2:15" x14ac:dyDescent="0.25">
      <c r="B19" s="401" t="s">
        <v>391</v>
      </c>
      <c r="C19" s="401"/>
      <c r="D19" s="401"/>
      <c r="E19" s="401"/>
      <c r="F19" s="401"/>
      <c r="G19" s="401"/>
      <c r="H19" s="401"/>
      <c r="I19" s="401"/>
      <c r="J19" s="401"/>
      <c r="K19" s="401"/>
      <c r="L19" s="401"/>
      <c r="M19" s="401"/>
      <c r="N19" s="401"/>
    </row>
    <row r="20" spans="2:15" ht="15" customHeight="1" x14ac:dyDescent="0.25">
      <c r="B20" s="404" t="s">
        <v>387</v>
      </c>
      <c r="C20" s="398" t="s">
        <v>277</v>
      </c>
      <c r="D20" s="398"/>
      <c r="E20" s="293" t="s">
        <v>245</v>
      </c>
      <c r="F20" s="293" t="s">
        <v>246</v>
      </c>
      <c r="G20" s="293" t="s">
        <v>247</v>
      </c>
      <c r="H20" s="293" t="s">
        <v>248</v>
      </c>
      <c r="I20" s="293" t="s">
        <v>249</v>
      </c>
      <c r="J20" s="293" t="s">
        <v>250</v>
      </c>
      <c r="K20" s="293" t="s">
        <v>251</v>
      </c>
      <c r="L20" s="293" t="s">
        <v>252</v>
      </c>
      <c r="M20" s="293" t="s">
        <v>253</v>
      </c>
      <c r="N20" s="293" t="s">
        <v>254</v>
      </c>
    </row>
    <row r="21" spans="2:15" ht="24" customHeight="1" x14ac:dyDescent="0.25">
      <c r="B21" s="404"/>
      <c r="C21" s="296">
        <v>2020</v>
      </c>
      <c r="D21" s="296">
        <f>+C21+1</f>
        <v>2021</v>
      </c>
      <c r="E21" s="296">
        <f t="shared" ref="E21:N21" si="0">+D21+1</f>
        <v>2022</v>
      </c>
      <c r="F21" s="296">
        <f t="shared" si="0"/>
        <v>2023</v>
      </c>
      <c r="G21" s="296">
        <f t="shared" si="0"/>
        <v>2024</v>
      </c>
      <c r="H21" s="296">
        <f t="shared" si="0"/>
        <v>2025</v>
      </c>
      <c r="I21" s="296">
        <f t="shared" si="0"/>
        <v>2026</v>
      </c>
      <c r="J21" s="296">
        <f t="shared" si="0"/>
        <v>2027</v>
      </c>
      <c r="K21" s="296">
        <f t="shared" si="0"/>
        <v>2028</v>
      </c>
      <c r="L21" s="296">
        <f t="shared" si="0"/>
        <v>2029</v>
      </c>
      <c r="M21" s="296">
        <f t="shared" si="0"/>
        <v>2030</v>
      </c>
      <c r="N21" s="296">
        <f t="shared" si="0"/>
        <v>2031</v>
      </c>
    </row>
    <row r="22" spans="2:15" x14ac:dyDescent="0.25">
      <c r="B22" s="404"/>
      <c r="C22" s="48">
        <f>$F$15*'Pobl. Referencia'!C57</f>
        <v>10.567191284016321</v>
      </c>
      <c r="D22" s="48">
        <f>$F$15*'Pobl. Referencia'!D57</f>
        <v>9.8522002606446595</v>
      </c>
      <c r="E22" s="48">
        <f>$F$15*'Pobl. Referencia'!E57</f>
        <v>9.1855865354369204</v>
      </c>
      <c r="F22" s="48">
        <f>$F$15*'Pobl. Referencia'!F57</f>
        <v>8.5640768323642593</v>
      </c>
      <c r="G22" s="48">
        <f>$F$15*'Pobl. Referencia'!G57</f>
        <v>7.9846193498572919</v>
      </c>
      <c r="H22" s="48">
        <f>$F$15*'Pobl. Referencia'!H57</f>
        <v>7.4443687755327002</v>
      </c>
      <c r="I22" s="48">
        <f>$F$15*'Pobl. Referencia'!I57</f>
        <v>6.9406723148445044</v>
      </c>
      <c r="J22" s="48">
        <f>$F$15*'Pobl. Referencia'!J57</f>
        <v>6.4710566650564454</v>
      </c>
      <c r="K22" s="48">
        <f>$F$15*'Pobl. Referencia'!K57</f>
        <v>6.033215870573712</v>
      </c>
      <c r="L22" s="48">
        <f>$F$15*'Pobl. Referencia'!L57</f>
        <v>5.6250000000000009</v>
      </c>
      <c r="M22" s="48">
        <f>$F$15*'Pobl. Referencia'!M57</f>
        <v>5.2444045893208253</v>
      </c>
      <c r="N22" s="48">
        <f>$F$15*'Pobl. Referencia'!N57</f>
        <v>4.8895607993758805</v>
      </c>
      <c r="O22" s="4"/>
    </row>
    <row r="24" spans="2:15" x14ac:dyDescent="0.25">
      <c r="B24" s="402" t="s">
        <v>391</v>
      </c>
      <c r="C24" s="402"/>
      <c r="D24" s="402"/>
      <c r="E24" s="402"/>
      <c r="F24" s="402"/>
      <c r="G24" s="402"/>
      <c r="H24" s="402"/>
      <c r="I24" s="402"/>
      <c r="J24" s="402"/>
      <c r="K24" s="402"/>
      <c r="L24" s="402"/>
      <c r="M24" s="402"/>
      <c r="N24" s="402"/>
    </row>
    <row r="25" spans="2:15" ht="15" customHeight="1" x14ac:dyDescent="0.25">
      <c r="B25" s="403" t="s">
        <v>388</v>
      </c>
      <c r="C25" s="399" t="s">
        <v>277</v>
      </c>
      <c r="D25" s="399"/>
      <c r="E25" s="296" t="s">
        <v>245</v>
      </c>
      <c r="F25" s="296" t="s">
        <v>246</v>
      </c>
      <c r="G25" s="296" t="s">
        <v>247</v>
      </c>
      <c r="H25" s="296" t="s">
        <v>248</v>
      </c>
      <c r="I25" s="296" t="s">
        <v>249</v>
      </c>
      <c r="J25" s="296" t="s">
        <v>250</v>
      </c>
      <c r="K25" s="296" t="s">
        <v>251</v>
      </c>
      <c r="L25" s="296" t="s">
        <v>252</v>
      </c>
      <c r="M25" s="296" t="s">
        <v>253</v>
      </c>
      <c r="N25" s="296" t="s">
        <v>254</v>
      </c>
    </row>
    <row r="26" spans="2:15" x14ac:dyDescent="0.25">
      <c r="B26" s="403"/>
      <c r="C26" s="131">
        <v>2020</v>
      </c>
      <c r="D26" s="131">
        <f>+C26+1</f>
        <v>2021</v>
      </c>
      <c r="E26" s="131">
        <f t="shared" ref="E26" si="1">+D26+1</f>
        <v>2022</v>
      </c>
      <c r="F26" s="131">
        <f t="shared" ref="F26" si="2">+E26+1</f>
        <v>2023</v>
      </c>
      <c r="G26" s="131">
        <f t="shared" ref="G26" si="3">+F26+1</f>
        <v>2024</v>
      </c>
      <c r="H26" s="131">
        <f t="shared" ref="H26" si="4">+G26+1</f>
        <v>2025</v>
      </c>
      <c r="I26" s="131">
        <f t="shared" ref="I26" si="5">+H26+1</f>
        <v>2026</v>
      </c>
      <c r="J26" s="131">
        <f t="shared" ref="J26" si="6">+I26+1</f>
        <v>2027</v>
      </c>
      <c r="K26" s="131">
        <f t="shared" ref="K26" si="7">+J26+1</f>
        <v>2028</v>
      </c>
      <c r="L26" s="131">
        <f t="shared" ref="L26" si="8">+K26+1</f>
        <v>2029</v>
      </c>
      <c r="M26" s="131">
        <f t="shared" ref="M26" si="9">+L26+1</f>
        <v>2030</v>
      </c>
      <c r="N26" s="131">
        <f t="shared" ref="N26" si="10">+M26+1</f>
        <v>2031</v>
      </c>
    </row>
    <row r="27" spans="2:15" x14ac:dyDescent="0.25">
      <c r="B27" s="403"/>
      <c r="C27" s="48">
        <f>$F$16*'Pobl. Referencia'!C62</f>
        <v>16</v>
      </c>
      <c r="D27" s="48">
        <f>$F$16*'Pobl. Referencia'!D62</f>
        <v>14.457632057757518</v>
      </c>
      <c r="E27" s="48">
        <f>$F$16*'Pobl. Referencia'!E62</f>
        <v>13.063945294843618</v>
      </c>
      <c r="F27" s="48">
        <f>$F$16*'Pobl. Referencia'!F62</f>
        <v>11.804607143470099</v>
      </c>
      <c r="G27" s="48">
        <f>$F$16*'Pobl. Referencia'!G62</f>
        <v>10.66666666666667</v>
      </c>
      <c r="H27" s="48">
        <f>$F$16*'Pobl. Referencia'!H62</f>
        <v>9.6384213718383478</v>
      </c>
      <c r="I27" s="48">
        <f>$F$16*'Pobl. Referencia'!I62</f>
        <v>8.7092968632290813</v>
      </c>
      <c r="J27" s="48">
        <f>$F$16*'Pobl. Referencia'!J62</f>
        <v>7.8697380956467349</v>
      </c>
      <c r="K27" s="48">
        <f>$F$16*'Pobl. Referencia'!K62</f>
        <v>7.1111111111111152</v>
      </c>
      <c r="L27" s="48">
        <f>$F$16*'Pobl. Referencia'!L62</f>
        <v>6.4256142478922342</v>
      </c>
      <c r="M27" s="48">
        <f>$F$16*'Pobl. Referencia'!M62</f>
        <v>5.8061979088193896</v>
      </c>
      <c r="N27" s="48">
        <f>$F$16*'Pobl. Referencia'!N62</f>
        <v>5.2464920637644923</v>
      </c>
      <c r="O27" s="4"/>
    </row>
    <row r="28" spans="2:15" x14ac:dyDescent="0.25">
      <c r="N28" s="4"/>
    </row>
    <row r="29" spans="2:15" x14ac:dyDescent="0.25">
      <c r="N29" s="4"/>
    </row>
    <row r="30" spans="2:15" x14ac:dyDescent="0.25">
      <c r="B30" s="346" t="s">
        <v>391</v>
      </c>
      <c r="C30" s="346"/>
      <c r="D30" s="346"/>
      <c r="E30" s="346"/>
      <c r="F30" s="346"/>
      <c r="G30" s="346"/>
      <c r="H30" s="346"/>
      <c r="I30" s="346"/>
      <c r="J30" s="346"/>
      <c r="K30" s="346"/>
      <c r="L30" s="346"/>
      <c r="M30" s="346"/>
      <c r="N30" s="346"/>
    </row>
    <row r="31" spans="2:15" x14ac:dyDescent="0.25">
      <c r="B31" s="400" t="s">
        <v>390</v>
      </c>
      <c r="C31" s="356" t="s">
        <v>277</v>
      </c>
      <c r="D31" s="356"/>
      <c r="E31" s="143" t="s">
        <v>245</v>
      </c>
      <c r="F31" s="143" t="s">
        <v>246</v>
      </c>
      <c r="G31" s="143" t="s">
        <v>247</v>
      </c>
      <c r="H31" s="143" t="s">
        <v>248</v>
      </c>
      <c r="I31" s="143" t="s">
        <v>249</v>
      </c>
      <c r="J31" s="143" t="s">
        <v>250</v>
      </c>
      <c r="K31" s="143" t="s">
        <v>251</v>
      </c>
      <c r="L31" s="143" t="s">
        <v>252</v>
      </c>
      <c r="M31" s="143" t="s">
        <v>253</v>
      </c>
      <c r="N31" s="143" t="s">
        <v>254</v>
      </c>
    </row>
    <row r="32" spans="2:15" x14ac:dyDescent="0.25">
      <c r="B32" s="400"/>
      <c r="C32" s="131">
        <v>2020</v>
      </c>
      <c r="D32" s="131">
        <f>+C32+1</f>
        <v>2021</v>
      </c>
      <c r="E32" s="131">
        <f t="shared" ref="E32:N32" si="11">+D32+1</f>
        <v>2022</v>
      </c>
      <c r="F32" s="131">
        <f t="shared" si="11"/>
        <v>2023</v>
      </c>
      <c r="G32" s="131">
        <f t="shared" si="11"/>
        <v>2024</v>
      </c>
      <c r="H32" s="131">
        <f t="shared" si="11"/>
        <v>2025</v>
      </c>
      <c r="I32" s="131">
        <f t="shared" si="11"/>
        <v>2026</v>
      </c>
      <c r="J32" s="131">
        <f t="shared" si="11"/>
        <v>2027</v>
      </c>
      <c r="K32" s="131">
        <f t="shared" si="11"/>
        <v>2028</v>
      </c>
      <c r="L32" s="131">
        <f t="shared" si="11"/>
        <v>2029</v>
      </c>
      <c r="M32" s="131">
        <f t="shared" si="11"/>
        <v>2030</v>
      </c>
      <c r="N32" s="131">
        <f t="shared" si="11"/>
        <v>2031</v>
      </c>
    </row>
    <row r="33" spans="2:15" ht="32.25" customHeight="1" x14ac:dyDescent="0.25">
      <c r="B33" s="400"/>
      <c r="C33" s="48">
        <f>+C22+C27</f>
        <v>26.567191284016321</v>
      </c>
      <c r="D33" s="48">
        <f t="shared" ref="D33:N33" si="12">+D22+D27</f>
        <v>24.309832318402179</v>
      </c>
      <c r="E33" s="48">
        <f t="shared" si="12"/>
        <v>22.249531830280539</v>
      </c>
      <c r="F33" s="48">
        <f t="shared" si="12"/>
        <v>20.368683975834358</v>
      </c>
      <c r="G33" s="48">
        <f t="shared" si="12"/>
        <v>18.651286016523962</v>
      </c>
      <c r="H33" s="48">
        <f t="shared" si="12"/>
        <v>17.08279014737105</v>
      </c>
      <c r="I33" s="48">
        <f t="shared" si="12"/>
        <v>15.649969178073587</v>
      </c>
      <c r="J33" s="48">
        <f t="shared" si="12"/>
        <v>14.340794760703179</v>
      </c>
      <c r="K33" s="48">
        <f t="shared" si="12"/>
        <v>13.144326981684827</v>
      </c>
      <c r="L33" s="48">
        <f t="shared" si="12"/>
        <v>12.050614247892234</v>
      </c>
      <c r="M33" s="48">
        <f t="shared" si="12"/>
        <v>11.050602498140215</v>
      </c>
      <c r="N33" s="48">
        <f t="shared" si="12"/>
        <v>10.136052863140373</v>
      </c>
      <c r="O33" s="4"/>
    </row>
    <row r="36" spans="2:15" x14ac:dyDescent="0.25">
      <c r="B36" s="1" t="s">
        <v>436</v>
      </c>
    </row>
  </sheetData>
  <mergeCells count="11">
    <mergeCell ref="B13:F13"/>
    <mergeCell ref="B14:F14"/>
    <mergeCell ref="C20:D20"/>
    <mergeCell ref="C25:D25"/>
    <mergeCell ref="C31:D31"/>
    <mergeCell ref="B30:N30"/>
    <mergeCell ref="B31:B33"/>
    <mergeCell ref="B19:N19"/>
    <mergeCell ref="B24:N24"/>
    <mergeCell ref="B25:B27"/>
    <mergeCell ref="B20:B22"/>
  </mergeCells>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765B5-C02C-4406-9DFD-504504C6F65F}">
  <sheetPr>
    <tabColor theme="9"/>
  </sheetPr>
  <dimension ref="A1:CF45"/>
  <sheetViews>
    <sheetView showGridLines="0" topLeftCell="A11" zoomScaleNormal="100" workbookViewId="0">
      <selection activeCell="U28" sqref="U28"/>
    </sheetView>
  </sheetViews>
  <sheetFormatPr baseColWidth="10" defaultColWidth="6.140625" defaultRowHeight="12.75" x14ac:dyDescent="0.25"/>
  <cols>
    <col min="1" max="1" width="9.42578125" style="1" customWidth="1"/>
    <col min="2" max="2" width="6.140625" style="1"/>
    <col min="3" max="15" width="4.42578125" style="1" customWidth="1"/>
    <col min="16" max="19" width="4.42578125" style="101" customWidth="1"/>
    <col min="20" max="20" width="4.42578125" style="1" customWidth="1"/>
    <col min="21" max="21" width="4.5703125" style="1" customWidth="1"/>
    <col min="22" max="38" width="4" style="1" customWidth="1"/>
    <col min="39" max="39" width="5.5703125" style="1" customWidth="1"/>
    <col min="40" max="40" width="6" style="1" customWidth="1"/>
    <col min="41" max="41" width="7.140625" style="1" customWidth="1"/>
    <col min="42" max="42" width="6.28515625" style="1" customWidth="1"/>
    <col min="43" max="43" width="6.5703125" style="1" customWidth="1"/>
    <col min="44" max="44" width="5.85546875" style="1" customWidth="1"/>
    <col min="45" max="45" width="6.85546875" style="1" customWidth="1"/>
    <col min="46" max="46" width="6" style="1" customWidth="1"/>
    <col min="47" max="47" width="7" style="1" customWidth="1"/>
    <col min="48" max="48" width="6.140625" style="1" customWidth="1"/>
    <col min="49" max="52" width="6.140625" style="1"/>
    <col min="53" max="53" width="9.140625" style="1" customWidth="1"/>
    <col min="54" max="16384" width="6.140625" style="1"/>
  </cols>
  <sheetData>
    <row r="1" spans="1:84" ht="13.5" thickBot="1" x14ac:dyDescent="0.3">
      <c r="P1" s="1"/>
      <c r="T1" s="101"/>
    </row>
    <row r="2" spans="1:84" ht="15" customHeight="1" thickBot="1" x14ac:dyDescent="0.3">
      <c r="P2" s="1"/>
      <c r="Q2" s="1"/>
      <c r="R2" s="1"/>
      <c r="S2" s="1"/>
      <c r="AM2" s="101"/>
      <c r="AN2" s="101"/>
      <c r="AO2" s="101"/>
      <c r="AP2" s="101"/>
      <c r="BC2" s="429" t="s">
        <v>337</v>
      </c>
      <c r="BD2" s="430"/>
      <c r="BE2" s="430"/>
      <c r="BF2" s="430"/>
      <c r="BG2" s="430"/>
      <c r="BH2" s="430"/>
      <c r="BI2" s="430"/>
      <c r="BJ2" s="430"/>
      <c r="BK2" s="430"/>
      <c r="BL2" s="430"/>
      <c r="BM2" s="430"/>
      <c r="BN2" s="430"/>
      <c r="BO2" s="430"/>
      <c r="BP2" s="430"/>
      <c r="BQ2" s="430"/>
      <c r="BR2" s="430"/>
      <c r="BS2" s="430"/>
      <c r="BT2" s="430"/>
      <c r="BU2" s="430"/>
      <c r="BV2" s="430"/>
      <c r="BW2" s="430"/>
      <c r="BX2" s="430"/>
      <c r="BY2" s="430"/>
      <c r="BZ2" s="431"/>
      <c r="CA2" s="66"/>
      <c r="CB2" s="66"/>
    </row>
    <row r="3" spans="1:84" ht="38.25" x14ac:dyDescent="0.25">
      <c r="A3" s="432" t="s">
        <v>346</v>
      </c>
      <c r="B3" s="432"/>
      <c r="C3" s="405">
        <v>2001</v>
      </c>
      <c r="D3" s="405"/>
      <c r="E3" s="405">
        <f>+C3+1</f>
        <v>2002</v>
      </c>
      <c r="F3" s="405"/>
      <c r="G3" s="405">
        <f t="shared" ref="G3" si="0">+E3+1</f>
        <v>2003</v>
      </c>
      <c r="H3" s="405"/>
      <c r="I3" s="405">
        <f t="shared" ref="I3" si="1">+G3+1</f>
        <v>2004</v>
      </c>
      <c r="J3" s="405"/>
      <c r="K3" s="405">
        <f t="shared" ref="K3" si="2">+I3+1</f>
        <v>2005</v>
      </c>
      <c r="L3" s="405"/>
      <c r="M3" s="405">
        <f t="shared" ref="M3" si="3">+K3+1</f>
        <v>2006</v>
      </c>
      <c r="N3" s="405"/>
      <c r="O3" s="405">
        <f t="shared" ref="O3" si="4">+M3+1</f>
        <v>2007</v>
      </c>
      <c r="P3" s="405"/>
      <c r="Q3" s="405">
        <f t="shared" ref="Q3" si="5">+O3+1</f>
        <v>2008</v>
      </c>
      <c r="R3" s="405"/>
      <c r="S3" s="405">
        <f t="shared" ref="S3" si="6">+Q3+1</f>
        <v>2009</v>
      </c>
      <c r="T3" s="405"/>
      <c r="U3" s="405">
        <f t="shared" ref="U3" si="7">+S3+1</f>
        <v>2010</v>
      </c>
      <c r="V3" s="405"/>
      <c r="W3" s="405">
        <f t="shared" ref="W3" si="8">+U3+1</f>
        <v>2011</v>
      </c>
      <c r="X3" s="405"/>
      <c r="Y3" s="405">
        <f t="shared" ref="Y3" si="9">+W3+1</f>
        <v>2012</v>
      </c>
      <c r="Z3" s="405"/>
      <c r="AA3" s="405">
        <f t="shared" ref="AA3" si="10">+Y3+1</f>
        <v>2013</v>
      </c>
      <c r="AB3" s="405"/>
      <c r="AC3" s="405">
        <f t="shared" ref="AC3" si="11">+AA3+1</f>
        <v>2014</v>
      </c>
      <c r="AD3" s="405"/>
      <c r="AE3" s="405">
        <f t="shared" ref="AE3" si="12">+AC3+1</f>
        <v>2015</v>
      </c>
      <c r="AF3" s="405"/>
      <c r="AG3" s="405">
        <f t="shared" ref="AG3" si="13">+AE3+1</f>
        <v>2016</v>
      </c>
      <c r="AH3" s="405"/>
      <c r="AI3" s="405">
        <f t="shared" ref="AI3" si="14">+AG3+1</f>
        <v>2017</v>
      </c>
      <c r="AJ3" s="405"/>
      <c r="AM3" s="102" t="s">
        <v>418</v>
      </c>
      <c r="AN3" s="102" t="s">
        <v>419</v>
      </c>
      <c r="AO3" s="102" t="s">
        <v>420</v>
      </c>
      <c r="AP3" s="102" t="s">
        <v>421</v>
      </c>
      <c r="AQ3" s="102" t="s">
        <v>422</v>
      </c>
      <c r="AR3" s="102" t="s">
        <v>423</v>
      </c>
      <c r="AS3" s="102" t="s">
        <v>424</v>
      </c>
      <c r="AT3" s="102" t="s">
        <v>425</v>
      </c>
      <c r="AU3" s="102" t="s">
        <v>426</v>
      </c>
      <c r="AV3" s="102" t="s">
        <v>427</v>
      </c>
      <c r="AW3" s="102" t="s">
        <v>428</v>
      </c>
      <c r="AX3" s="102" t="s">
        <v>429</v>
      </c>
      <c r="AY3" s="102" t="s">
        <v>430</v>
      </c>
      <c r="AZ3" s="102" t="s">
        <v>431</v>
      </c>
      <c r="BA3" s="181" t="s">
        <v>351</v>
      </c>
      <c r="BC3" s="433">
        <v>2020</v>
      </c>
      <c r="BD3" s="428"/>
      <c r="BE3" s="428">
        <f>+BC3+1</f>
        <v>2021</v>
      </c>
      <c r="BF3" s="428"/>
      <c r="BG3" s="428">
        <f t="shared" ref="BG3" si="15">+BE3+1</f>
        <v>2022</v>
      </c>
      <c r="BH3" s="428"/>
      <c r="BI3" s="428">
        <f t="shared" ref="BI3" si="16">+BG3+1</f>
        <v>2023</v>
      </c>
      <c r="BJ3" s="428"/>
      <c r="BK3" s="428">
        <f t="shared" ref="BK3" si="17">+BI3+1</f>
        <v>2024</v>
      </c>
      <c r="BL3" s="428"/>
      <c r="BM3" s="428">
        <f t="shared" ref="BM3" si="18">+BK3+1</f>
        <v>2025</v>
      </c>
      <c r="BN3" s="428"/>
      <c r="BO3" s="428">
        <f t="shared" ref="BO3" si="19">+BM3+1</f>
        <v>2026</v>
      </c>
      <c r="BP3" s="428"/>
      <c r="BQ3" s="428">
        <f t="shared" ref="BQ3" si="20">+BO3+1</f>
        <v>2027</v>
      </c>
      <c r="BR3" s="428"/>
      <c r="BS3" s="428">
        <f t="shared" ref="BS3" si="21">+BQ3+1</f>
        <v>2028</v>
      </c>
      <c r="BT3" s="428"/>
      <c r="BU3" s="428">
        <f t="shared" ref="BU3" si="22">+BS3+1</f>
        <v>2029</v>
      </c>
      <c r="BV3" s="428"/>
      <c r="BW3" s="428">
        <f t="shared" ref="BW3" si="23">+BU3+1</f>
        <v>2030</v>
      </c>
      <c r="BX3" s="428"/>
      <c r="BY3" s="428">
        <f t="shared" ref="BY3" si="24">+BW3+1</f>
        <v>2031</v>
      </c>
      <c r="BZ3" s="434"/>
      <c r="CA3" s="423">
        <f t="shared" ref="CA3" si="25">+BY3+1</f>
        <v>2032</v>
      </c>
      <c r="CB3" s="424"/>
    </row>
    <row r="4" spans="1:84" ht="13.5" thickBot="1" x14ac:dyDescent="0.3">
      <c r="A4" s="432"/>
      <c r="B4" s="432"/>
      <c r="C4" s="90" t="s">
        <v>280</v>
      </c>
      <c r="D4" s="90" t="s">
        <v>281</v>
      </c>
      <c r="E4" s="90" t="s">
        <v>280</v>
      </c>
      <c r="F4" s="90" t="s">
        <v>281</v>
      </c>
      <c r="G4" s="90" t="s">
        <v>280</v>
      </c>
      <c r="H4" s="90" t="s">
        <v>281</v>
      </c>
      <c r="I4" s="90" t="s">
        <v>280</v>
      </c>
      <c r="J4" s="90" t="s">
        <v>281</v>
      </c>
      <c r="K4" s="90" t="s">
        <v>280</v>
      </c>
      <c r="L4" s="90" t="s">
        <v>281</v>
      </c>
      <c r="M4" s="90" t="s">
        <v>280</v>
      </c>
      <c r="N4" s="90" t="s">
        <v>281</v>
      </c>
      <c r="O4" s="180" t="s">
        <v>280</v>
      </c>
      <c r="P4" s="180" t="s">
        <v>281</v>
      </c>
      <c r="Q4" s="180" t="s">
        <v>280</v>
      </c>
      <c r="R4" s="180" t="s">
        <v>281</v>
      </c>
      <c r="S4" s="180" t="s">
        <v>280</v>
      </c>
      <c r="T4" s="180" t="s">
        <v>281</v>
      </c>
      <c r="U4" s="180" t="s">
        <v>280</v>
      </c>
      <c r="V4" s="180" t="s">
        <v>281</v>
      </c>
      <c r="W4" s="180" t="s">
        <v>280</v>
      </c>
      <c r="X4" s="180" t="s">
        <v>281</v>
      </c>
      <c r="Y4" s="180" t="s">
        <v>280</v>
      </c>
      <c r="Z4" s="180" t="s">
        <v>281</v>
      </c>
      <c r="AA4" s="180" t="s">
        <v>280</v>
      </c>
      <c r="AB4" s="180" t="s">
        <v>281</v>
      </c>
      <c r="AC4" s="180" t="s">
        <v>280</v>
      </c>
      <c r="AD4" s="180" t="s">
        <v>281</v>
      </c>
      <c r="AE4" s="180" t="s">
        <v>280</v>
      </c>
      <c r="AF4" s="180" t="s">
        <v>281</v>
      </c>
      <c r="AG4" s="180" t="s">
        <v>280</v>
      </c>
      <c r="AH4" s="180" t="s">
        <v>281</v>
      </c>
      <c r="AI4" s="180" t="s">
        <v>280</v>
      </c>
      <c r="AJ4" s="180" t="s">
        <v>281</v>
      </c>
      <c r="AM4" s="104">
        <f>+((E5/C5)^(1/1))-1</f>
        <v>0</v>
      </c>
      <c r="AN4" s="104">
        <f>+((G5/E5)^(1/1))-1</f>
        <v>0</v>
      </c>
      <c r="AO4" s="104">
        <f>+((I5/G5)^(1/1))-1</f>
        <v>-0.25</v>
      </c>
      <c r="AP4" s="104">
        <f>+((K5/I5)^(1/1))-1</f>
        <v>-0.16666666666666663</v>
      </c>
      <c r="AQ4" s="104">
        <f>+((M5/K5)^(1/1))-1</f>
        <v>-0.12</v>
      </c>
      <c r="AR4" s="104">
        <f>+((O5/M5)^(1/1))-1</f>
        <v>-0.22727272727272729</v>
      </c>
      <c r="AS4" s="104">
        <f>+((Q5/O5)^(1/1))-1</f>
        <v>0.17647058823529416</v>
      </c>
      <c r="AT4" s="104">
        <f>+((S5/Q5)^(1/1))-1</f>
        <v>0.25</v>
      </c>
      <c r="AU4" s="104">
        <f>+((U5/S5)^(1/1))-1</f>
        <v>-7.999999999999996E-2</v>
      </c>
      <c r="AV4" s="104">
        <f>+((W5/U5)^(1/1))-1</f>
        <v>-4.3478260869565188E-2</v>
      </c>
      <c r="AW4" s="104">
        <f>+((Y5/W5)^(1/1))-1</f>
        <v>-0.22727272727272729</v>
      </c>
      <c r="AX4" s="104">
        <f>+((AA5/Y5)^(1/1))-1</f>
        <v>-0.11764705882352944</v>
      </c>
      <c r="AY4" s="104">
        <f>+((AC5/AA5)^(1/1))-1</f>
        <v>-0.1333333333333333</v>
      </c>
      <c r="AZ4" s="104">
        <f>+((AE5/AC5)^(1/1))-1</f>
        <v>0.15384615384615374</v>
      </c>
      <c r="BA4" s="105">
        <f>AVERAGE(AM4:AZ4)</f>
        <v>-5.6096716582650086E-2</v>
      </c>
      <c r="BC4" s="67" t="s">
        <v>280</v>
      </c>
      <c r="BD4" s="68" t="s">
        <v>281</v>
      </c>
      <c r="BE4" s="68" t="s">
        <v>280</v>
      </c>
      <c r="BF4" s="68" t="s">
        <v>281</v>
      </c>
      <c r="BG4" s="68" t="s">
        <v>280</v>
      </c>
      <c r="BH4" s="68" t="s">
        <v>281</v>
      </c>
      <c r="BI4" s="68" t="s">
        <v>280</v>
      </c>
      <c r="BJ4" s="68" t="s">
        <v>281</v>
      </c>
      <c r="BK4" s="68" t="s">
        <v>280</v>
      </c>
      <c r="BL4" s="68" t="s">
        <v>281</v>
      </c>
      <c r="BM4" s="68" t="s">
        <v>280</v>
      </c>
      <c r="BN4" s="68" t="s">
        <v>281</v>
      </c>
      <c r="BO4" s="68" t="s">
        <v>280</v>
      </c>
      <c r="BP4" s="68" t="s">
        <v>281</v>
      </c>
      <c r="BQ4" s="68" t="s">
        <v>280</v>
      </c>
      <c r="BR4" s="68" t="s">
        <v>281</v>
      </c>
      <c r="BS4" s="68" t="s">
        <v>280</v>
      </c>
      <c r="BT4" s="68" t="s">
        <v>281</v>
      </c>
      <c r="BU4" s="68" t="s">
        <v>280</v>
      </c>
      <c r="BV4" s="68" t="s">
        <v>281</v>
      </c>
      <c r="BW4" s="68" t="s">
        <v>280</v>
      </c>
      <c r="BX4" s="68" t="s">
        <v>281</v>
      </c>
      <c r="BY4" s="68" t="s">
        <v>280</v>
      </c>
      <c r="BZ4" s="72" t="s">
        <v>281</v>
      </c>
      <c r="CA4" s="91" t="s">
        <v>280</v>
      </c>
      <c r="CB4" s="92" t="s">
        <v>281</v>
      </c>
    </row>
    <row r="5" spans="1:84" x14ac:dyDescent="0.25">
      <c r="A5" s="356" t="s">
        <v>338</v>
      </c>
      <c r="B5" s="32" t="s">
        <v>280</v>
      </c>
      <c r="C5" s="45">
        <v>40</v>
      </c>
      <c r="D5" s="45"/>
      <c r="E5" s="45">
        <v>40</v>
      </c>
      <c r="F5" s="45"/>
      <c r="G5" s="45">
        <v>40</v>
      </c>
      <c r="H5" s="45"/>
      <c r="I5" s="44">
        <v>30</v>
      </c>
      <c r="J5" s="44"/>
      <c r="K5" s="179">
        <v>25</v>
      </c>
      <c r="L5" s="44"/>
      <c r="M5" s="44">
        <v>22</v>
      </c>
      <c r="N5" s="44"/>
      <c r="O5" s="44">
        <v>17</v>
      </c>
      <c r="P5" s="44"/>
      <c r="Q5" s="44">
        <v>20</v>
      </c>
      <c r="R5" s="44"/>
      <c r="S5" s="44">
        <v>25</v>
      </c>
      <c r="T5" s="44"/>
      <c r="U5" s="44">
        <v>23</v>
      </c>
      <c r="V5" s="44"/>
      <c r="W5" s="44">
        <v>22</v>
      </c>
      <c r="X5" s="44"/>
      <c r="Y5" s="44">
        <v>17</v>
      </c>
      <c r="Z5" s="44"/>
      <c r="AA5" s="44">
        <v>15</v>
      </c>
      <c r="AB5" s="44"/>
      <c r="AC5" s="44">
        <v>13</v>
      </c>
      <c r="AD5" s="44"/>
      <c r="AE5" s="179">
        <v>15</v>
      </c>
      <c r="AF5" s="179"/>
      <c r="AG5" s="179"/>
      <c r="AH5" s="179"/>
      <c r="AI5" s="179"/>
      <c r="AJ5" s="179"/>
      <c r="AK5" s="223"/>
      <c r="AM5" s="101"/>
      <c r="AN5" s="101"/>
      <c r="AO5" s="101"/>
      <c r="AP5" s="101"/>
      <c r="BA5" s="261">
        <f>AVERAGE(AM4,AN4,AS4,AT4,AZ4)</f>
        <v>0.11606334841628958</v>
      </c>
      <c r="BB5" s="32" t="s">
        <v>280</v>
      </c>
      <c r="BC5" s="106">
        <f>+C5+(C5*BA4)</f>
        <v>37.756131336693997</v>
      </c>
      <c r="BD5" s="107"/>
      <c r="BE5" s="107"/>
      <c r="BF5" s="107"/>
      <c r="BG5" s="107"/>
      <c r="BH5" s="108"/>
      <c r="BI5" s="106">
        <f>+BC5+(BC5*BA4)</f>
        <v>35.638136337842163</v>
      </c>
      <c r="BJ5" s="107"/>
      <c r="BK5" s="107"/>
      <c r="BL5" s="107"/>
      <c r="BM5" s="107"/>
      <c r="BN5" s="108"/>
      <c r="BO5" s="106">
        <f>+BI5+(BI5*BA4)</f>
        <v>33.638953904164389</v>
      </c>
      <c r="BP5" s="107"/>
      <c r="BQ5" s="107"/>
      <c r="BR5" s="107"/>
      <c r="BS5" s="107"/>
      <c r="BT5" s="108"/>
      <c r="BU5" s="106">
        <f>+BO5+(BO5*BA4)</f>
        <v>31.751919040865648</v>
      </c>
      <c r="BV5" s="107"/>
      <c r="BW5" s="107"/>
      <c r="BX5" s="107"/>
      <c r="BY5" s="107"/>
      <c r="BZ5" s="108"/>
      <c r="CA5" s="109">
        <f>+BU5+(BU5*BA4)</f>
        <v>29.970740637474957</v>
      </c>
      <c r="CB5" s="110"/>
    </row>
    <row r="6" spans="1:84" x14ac:dyDescent="0.25">
      <c r="A6" s="356"/>
      <c r="B6" s="32" t="s">
        <v>281</v>
      </c>
      <c r="C6" s="45"/>
      <c r="D6" s="45">
        <v>25</v>
      </c>
      <c r="E6" s="45"/>
      <c r="F6" s="45">
        <v>21</v>
      </c>
      <c r="G6" s="45"/>
      <c r="H6" s="45">
        <v>15</v>
      </c>
      <c r="I6" s="44"/>
      <c r="J6" s="44">
        <v>25</v>
      </c>
      <c r="K6" s="179"/>
      <c r="L6" s="44">
        <v>15</v>
      </c>
      <c r="M6" s="44"/>
      <c r="N6" s="44">
        <v>14</v>
      </c>
      <c r="O6" s="44"/>
      <c r="P6" s="44">
        <v>15</v>
      </c>
      <c r="Q6" s="44"/>
      <c r="R6" s="44">
        <v>17</v>
      </c>
      <c r="S6" s="44"/>
      <c r="T6" s="44">
        <v>16</v>
      </c>
      <c r="U6" s="44"/>
      <c r="V6" s="44">
        <v>20</v>
      </c>
      <c r="W6" s="44"/>
      <c r="X6" s="44">
        <v>16</v>
      </c>
      <c r="Y6" s="44"/>
      <c r="Z6" s="44">
        <v>12</v>
      </c>
      <c r="AA6" s="44"/>
      <c r="AB6" s="44">
        <v>14</v>
      </c>
      <c r="AC6" s="44"/>
      <c r="AD6" s="44">
        <v>12</v>
      </c>
      <c r="AE6" s="179"/>
      <c r="AF6" s="179">
        <v>11</v>
      </c>
      <c r="AG6" s="179"/>
      <c r="AH6" s="179"/>
      <c r="AI6" s="179"/>
      <c r="AJ6" s="179"/>
      <c r="AK6" s="223"/>
      <c r="AM6" s="101"/>
      <c r="AN6" s="101"/>
      <c r="AO6" s="101"/>
      <c r="AP6" s="101"/>
      <c r="BB6" s="32" t="s">
        <v>281</v>
      </c>
      <c r="BC6" s="111"/>
      <c r="BD6" s="112">
        <f>+BC5*$AJ$17</f>
        <v>27.334215281221294</v>
      </c>
      <c r="BE6" s="112"/>
      <c r="BF6" s="112"/>
      <c r="BG6" s="112"/>
      <c r="BH6" s="110"/>
      <c r="BI6" s="111"/>
      <c r="BJ6" s="112">
        <f>+BI5*$AJ$17</f>
        <v>25.800855553581481</v>
      </c>
      <c r="BK6" s="112"/>
      <c r="BL6" s="112"/>
      <c r="BM6" s="112"/>
      <c r="BN6" s="110"/>
      <c r="BO6" s="111"/>
      <c r="BP6" s="112">
        <f>+BO5*$AJ$17</f>
        <v>24.35351227200233</v>
      </c>
      <c r="BQ6" s="112"/>
      <c r="BR6" s="112"/>
      <c r="BS6" s="112"/>
      <c r="BT6" s="110"/>
      <c r="BU6" s="111"/>
      <c r="BV6" s="112">
        <f>+BU5*$AJ$17</f>
        <v>22.987360196287725</v>
      </c>
      <c r="BW6" s="112"/>
      <c r="BX6" s="112"/>
      <c r="BY6" s="112"/>
      <c r="BZ6" s="110"/>
      <c r="CA6" s="109"/>
      <c r="CB6" s="109">
        <f>+CA5*$AJ$17</f>
        <v>21.697844766373279</v>
      </c>
    </row>
    <row r="7" spans="1:84" x14ac:dyDescent="0.25">
      <c r="A7" s="356"/>
      <c r="B7" s="32" t="s">
        <v>282</v>
      </c>
      <c r="C7" s="45"/>
      <c r="D7" s="45"/>
      <c r="E7" s="45">
        <v>23</v>
      </c>
      <c r="F7" s="45"/>
      <c r="G7" s="45">
        <v>12</v>
      </c>
      <c r="H7" s="45"/>
      <c r="I7" s="69">
        <v>8</v>
      </c>
      <c r="J7" s="44"/>
      <c r="K7" s="179">
        <v>23</v>
      </c>
      <c r="L7" s="44"/>
      <c r="M7" s="44">
        <v>12</v>
      </c>
      <c r="N7" s="44"/>
      <c r="O7" s="44">
        <v>13</v>
      </c>
      <c r="P7" s="44"/>
      <c r="Q7" s="44">
        <v>11</v>
      </c>
      <c r="R7" s="44"/>
      <c r="S7" s="44">
        <v>10</v>
      </c>
      <c r="T7" s="44"/>
      <c r="U7" s="44">
        <v>10</v>
      </c>
      <c r="V7" s="44"/>
      <c r="W7" s="44">
        <v>14</v>
      </c>
      <c r="X7" s="44"/>
      <c r="Y7" s="44">
        <v>13</v>
      </c>
      <c r="Z7" s="44"/>
      <c r="AA7" s="44">
        <v>10</v>
      </c>
      <c r="AB7" s="44"/>
      <c r="AC7" s="44">
        <v>14</v>
      </c>
      <c r="AD7" s="44"/>
      <c r="AE7" s="179">
        <v>10</v>
      </c>
      <c r="AF7" s="179"/>
      <c r="AG7" s="179">
        <v>8</v>
      </c>
      <c r="AH7" s="179"/>
      <c r="AI7" s="179"/>
      <c r="AJ7" s="179"/>
      <c r="AK7" s="223"/>
      <c r="AM7" s="101"/>
      <c r="AN7" s="101"/>
      <c r="AO7" s="101"/>
      <c r="AP7" s="101"/>
      <c r="AQ7" s="101"/>
      <c r="AR7" s="101"/>
      <c r="AS7" s="101"/>
      <c r="AT7" s="101"/>
      <c r="AU7" s="101"/>
      <c r="AV7" s="101"/>
      <c r="AW7" s="101"/>
      <c r="AX7" s="101"/>
      <c r="AY7" s="101"/>
      <c r="AZ7" s="101"/>
      <c r="BB7" s="32" t="s">
        <v>282</v>
      </c>
      <c r="BC7" s="111"/>
      <c r="BD7" s="112"/>
      <c r="BE7" s="112">
        <f>+BD6*$AJ$18</f>
        <v>15.459087869352555</v>
      </c>
      <c r="BF7" s="112"/>
      <c r="BG7" s="112"/>
      <c r="BH7" s="110"/>
      <c r="BI7" s="111"/>
      <c r="BJ7" s="112"/>
      <c r="BK7" s="112">
        <f>+BJ6*$AJ$18</f>
        <v>14.5918837985192</v>
      </c>
      <c r="BL7" s="112"/>
      <c r="BM7" s="112"/>
      <c r="BN7" s="110"/>
      <c r="BO7" s="111"/>
      <c r="BP7" s="112"/>
      <c r="BQ7" s="112">
        <f>+BP6*$AJ$18</f>
        <v>13.773327028666708</v>
      </c>
      <c r="BR7" s="112"/>
      <c r="BS7" s="112"/>
      <c r="BT7" s="110"/>
      <c r="BU7" s="111"/>
      <c r="BV7" s="112"/>
      <c r="BW7" s="112">
        <f>+BV6*$AJ$18</f>
        <v>13.000688605939438</v>
      </c>
      <c r="BX7" s="112"/>
      <c r="BY7" s="112"/>
      <c r="BZ7" s="110"/>
      <c r="CA7" s="109"/>
      <c r="CB7" s="110"/>
    </row>
    <row r="8" spans="1:84" x14ac:dyDescent="0.25">
      <c r="A8" s="356"/>
      <c r="B8" s="32" t="s">
        <v>283</v>
      </c>
      <c r="C8" s="45"/>
      <c r="D8" s="45"/>
      <c r="E8" s="45"/>
      <c r="F8" s="45">
        <v>23</v>
      </c>
      <c r="G8" s="45"/>
      <c r="H8" s="45">
        <v>12</v>
      </c>
      <c r="I8" s="44"/>
      <c r="J8" s="44">
        <v>8</v>
      </c>
      <c r="K8" s="179"/>
      <c r="L8" s="44">
        <v>14</v>
      </c>
      <c r="M8" s="44"/>
      <c r="N8" s="44">
        <v>6</v>
      </c>
      <c r="O8" s="44"/>
      <c r="P8" s="44">
        <v>11</v>
      </c>
      <c r="Q8" s="44"/>
      <c r="R8" s="44">
        <v>11</v>
      </c>
      <c r="S8" s="44"/>
      <c r="T8" s="44">
        <v>7</v>
      </c>
      <c r="U8" s="44"/>
      <c r="V8" s="44">
        <v>10</v>
      </c>
      <c r="W8" s="44"/>
      <c r="X8" s="44">
        <v>12</v>
      </c>
      <c r="Y8" s="44"/>
      <c r="Z8" s="44">
        <v>12</v>
      </c>
      <c r="AA8" s="44"/>
      <c r="AB8" s="44">
        <v>8</v>
      </c>
      <c r="AC8" s="44"/>
      <c r="AD8" s="44">
        <v>11</v>
      </c>
      <c r="AE8" s="179"/>
      <c r="AF8" s="179">
        <v>8</v>
      </c>
      <c r="AG8" s="179"/>
      <c r="AH8" s="179">
        <v>8</v>
      </c>
      <c r="AI8" s="179"/>
      <c r="AJ8" s="179"/>
      <c r="AK8" s="223"/>
      <c r="AM8" s="101"/>
      <c r="AN8" s="101"/>
      <c r="AO8" s="101"/>
      <c r="AP8" s="101"/>
      <c r="AQ8" s="101"/>
      <c r="AR8" s="101"/>
      <c r="AS8" s="101"/>
      <c r="AT8" s="101"/>
      <c r="AU8" s="101"/>
      <c r="AV8" s="101"/>
      <c r="AW8" s="101"/>
      <c r="AX8" s="101"/>
      <c r="AY8" s="101"/>
      <c r="AZ8" s="101"/>
      <c r="BB8" s="32" t="s">
        <v>283</v>
      </c>
      <c r="BC8" s="111"/>
      <c r="BD8" s="112"/>
      <c r="BE8" s="112"/>
      <c r="BF8" s="112">
        <f>+BE7*$AJ$19</f>
        <v>7.3158161621941602</v>
      </c>
      <c r="BG8" s="112"/>
      <c r="BH8" s="110"/>
      <c r="BI8" s="111"/>
      <c r="BJ8" s="112"/>
      <c r="BK8" s="112"/>
      <c r="BL8" s="112">
        <f>+BK7*$AJ$19</f>
        <v>6.9054228963727837</v>
      </c>
      <c r="BM8" s="112"/>
      <c r="BN8" s="110"/>
      <c r="BO8" s="111"/>
      <c r="BP8" s="112"/>
      <c r="BQ8" s="112"/>
      <c r="BR8" s="112">
        <f>+BQ7*$AJ$19</f>
        <v>6.5180513452716182</v>
      </c>
      <c r="BS8" s="112"/>
      <c r="BT8" s="110"/>
      <c r="BU8" s="111"/>
      <c r="BV8" s="112"/>
      <c r="BW8" s="112"/>
      <c r="BX8" s="112">
        <f>+BW7*$AJ$19</f>
        <v>6.1524100662847552</v>
      </c>
      <c r="BY8" s="112"/>
      <c r="BZ8" s="110"/>
      <c r="CA8" s="109"/>
      <c r="CB8" s="110"/>
    </row>
    <row r="9" spans="1:84" x14ac:dyDescent="0.25">
      <c r="A9" s="356"/>
      <c r="B9" s="32" t="s">
        <v>284</v>
      </c>
      <c r="C9" s="45"/>
      <c r="D9" s="45"/>
      <c r="E9" s="45"/>
      <c r="F9" s="45"/>
      <c r="G9" s="45">
        <v>20</v>
      </c>
      <c r="H9" s="45"/>
      <c r="I9" s="44">
        <v>14</v>
      </c>
      <c r="J9" s="44"/>
      <c r="K9" s="179">
        <v>8</v>
      </c>
      <c r="L9" s="44"/>
      <c r="M9" s="44">
        <v>13</v>
      </c>
      <c r="N9" s="44"/>
      <c r="O9" s="44">
        <v>6</v>
      </c>
      <c r="P9" s="44"/>
      <c r="Q9" s="44">
        <v>12</v>
      </c>
      <c r="R9" s="44"/>
      <c r="S9" s="44">
        <v>7</v>
      </c>
      <c r="T9" s="44"/>
      <c r="U9" s="44">
        <v>6</v>
      </c>
      <c r="V9" s="44"/>
      <c r="W9" s="44">
        <v>8</v>
      </c>
      <c r="X9" s="44"/>
      <c r="Y9" s="44">
        <v>10</v>
      </c>
      <c r="Z9" s="44"/>
      <c r="AA9" s="44">
        <v>10</v>
      </c>
      <c r="AB9" s="44"/>
      <c r="AC9" s="44">
        <v>8</v>
      </c>
      <c r="AD9" s="44"/>
      <c r="AE9" s="179">
        <v>9</v>
      </c>
      <c r="AF9" s="179"/>
      <c r="AG9" s="179">
        <v>7</v>
      </c>
      <c r="AH9" s="179"/>
      <c r="AI9" s="179">
        <v>4</v>
      </c>
      <c r="AJ9" s="179"/>
      <c r="AK9" s="223"/>
      <c r="AM9" s="101"/>
      <c r="AN9" s="101"/>
      <c r="AO9" s="101"/>
      <c r="AP9" s="101"/>
      <c r="AQ9" s="101"/>
      <c r="AR9" s="101"/>
      <c r="AS9" s="101"/>
      <c r="AT9" s="101"/>
      <c r="AU9" s="101"/>
      <c r="AV9" s="101"/>
      <c r="AW9" s="101"/>
      <c r="AX9" s="101"/>
      <c r="AY9" s="101"/>
      <c r="AZ9" s="101"/>
      <c r="BB9" s="32" t="s">
        <v>284</v>
      </c>
      <c r="BC9" s="111"/>
      <c r="BD9" s="112"/>
      <c r="BE9" s="112"/>
      <c r="BF9" s="112"/>
      <c r="BG9" s="112">
        <f>+BF8*$AJ$20</f>
        <v>2.9583195474792818</v>
      </c>
      <c r="BH9" s="110"/>
      <c r="BI9" s="111"/>
      <c r="BJ9" s="112"/>
      <c r="BK9" s="112"/>
      <c r="BL9" s="112"/>
      <c r="BM9" s="112">
        <f>+BL8*$AJ$20</f>
        <v>2.7923675342634229</v>
      </c>
      <c r="BN9" s="110"/>
      <c r="BO9" s="111"/>
      <c r="BP9" s="112"/>
      <c r="BQ9" s="112"/>
      <c r="BR9" s="112"/>
      <c r="BS9" s="112">
        <f>+BR8*$AJ$20</f>
        <v>2.6357248840992549</v>
      </c>
      <c r="BT9" s="110"/>
      <c r="BU9" s="111"/>
      <c r="BV9" s="112"/>
      <c r="BW9" s="112"/>
      <c r="BX9" s="112"/>
      <c r="BY9" s="112">
        <f>+BX8*$AJ$20</f>
        <v>2.4878693722861005</v>
      </c>
      <c r="BZ9" s="110"/>
      <c r="CA9" s="109"/>
      <c r="CB9" s="110"/>
    </row>
    <row r="10" spans="1:84" ht="13.5" thickBot="1" x14ac:dyDescent="0.3">
      <c r="A10" s="356"/>
      <c r="B10" s="32" t="s">
        <v>285</v>
      </c>
      <c r="C10" s="45"/>
      <c r="D10" s="45"/>
      <c r="E10" s="45"/>
      <c r="F10" s="45"/>
      <c r="G10" s="45"/>
      <c r="H10" s="45">
        <v>20</v>
      </c>
      <c r="I10" s="44"/>
      <c r="J10" s="44">
        <v>14</v>
      </c>
      <c r="K10" s="44"/>
      <c r="L10" s="44">
        <v>8</v>
      </c>
      <c r="M10" s="44"/>
      <c r="N10" s="44">
        <v>13</v>
      </c>
      <c r="O10" s="44"/>
      <c r="P10" s="44">
        <v>6</v>
      </c>
      <c r="Q10" s="44"/>
      <c r="R10" s="44">
        <v>11</v>
      </c>
      <c r="S10" s="44"/>
      <c r="T10" s="44">
        <v>6</v>
      </c>
      <c r="U10" s="44"/>
      <c r="V10" s="44">
        <v>6</v>
      </c>
      <c r="W10" s="44"/>
      <c r="X10" s="44">
        <v>8</v>
      </c>
      <c r="Y10" s="44"/>
      <c r="Z10" s="44">
        <v>9</v>
      </c>
      <c r="AA10" s="44"/>
      <c r="AB10" s="44">
        <v>5</v>
      </c>
      <c r="AC10" s="44"/>
      <c r="AD10" s="44">
        <v>6</v>
      </c>
      <c r="AE10" s="179"/>
      <c r="AF10" s="179">
        <v>6</v>
      </c>
      <c r="AG10" s="179"/>
      <c r="AH10" s="179">
        <v>6</v>
      </c>
      <c r="AI10" s="179"/>
      <c r="AJ10" s="179">
        <v>4</v>
      </c>
      <c r="AK10" s="223"/>
      <c r="AM10" s="104">
        <f>+((E11/C11)^(1/1))-1</f>
        <v>0.57499999999999996</v>
      </c>
      <c r="AN10" s="104">
        <f>+((G11/E11)^(1/1))-1</f>
        <v>0.14285714285714279</v>
      </c>
      <c r="AO10" s="104">
        <f>+((I11/G11)^(1/1))-1</f>
        <v>-0.27777777777777779</v>
      </c>
      <c r="AP10" s="104">
        <f>+((K11/I11)^(1/1))-1</f>
        <v>7.6923076923076872E-2</v>
      </c>
      <c r="AQ10" s="104">
        <f>+((M11/K11)^(1/1))-1</f>
        <v>-0.1607142857142857</v>
      </c>
      <c r="AR10" s="104">
        <f>+((O11/M11)^(1/1))-1</f>
        <v>-0.23404255319148937</v>
      </c>
      <c r="AS10" s="104">
        <f>+((Q11/O11)^(1/1))-1</f>
        <v>0.19444444444444442</v>
      </c>
      <c r="AT10" s="104">
        <f>+((S11/Q11)^(1/1))-1</f>
        <v>-2.3255813953488413E-2</v>
      </c>
      <c r="AU10" s="104">
        <f>+((U11/S11)^(1/1))-1</f>
        <v>-7.1428571428571397E-2</v>
      </c>
      <c r="AV10" s="104">
        <f>+((W11/U11)^(1/1))-1</f>
        <v>0.12820512820512819</v>
      </c>
      <c r="AW10" s="104">
        <f>+((Y11/W11)^(1/1))-1</f>
        <v>-9.0909090909090939E-2</v>
      </c>
      <c r="AX10" s="104">
        <f>+((AA11/Y11)^(1/1))-1</f>
        <v>-0.125</v>
      </c>
      <c r="AY10" s="104">
        <f>+((AC11/AA11)^(1/1))-1</f>
        <v>0</v>
      </c>
      <c r="AZ10" s="104">
        <f>+((AE11/AC11)^(1/1))-1</f>
        <v>-2.8571428571428581E-2</v>
      </c>
      <c r="BA10" s="105">
        <f>AVERAGE(AM10:AZ10)</f>
        <v>7.5521622059757177E-3</v>
      </c>
      <c r="BB10" s="32" t="s">
        <v>285</v>
      </c>
      <c r="BC10" s="113"/>
      <c r="BD10" s="114"/>
      <c r="BE10" s="114"/>
      <c r="BF10" s="114"/>
      <c r="BG10" s="114"/>
      <c r="BH10" s="115">
        <f>+BG9*$AJ$21</f>
        <v>1.044483605343264</v>
      </c>
      <c r="BI10" s="113"/>
      <c r="BJ10" s="114"/>
      <c r="BK10" s="114"/>
      <c r="BL10" s="114"/>
      <c r="BM10" s="114"/>
      <c r="BN10" s="115">
        <f>+BM9*$AJ$21</f>
        <v>0.98589150455909835</v>
      </c>
      <c r="BO10" s="113"/>
      <c r="BP10" s="114"/>
      <c r="BQ10" s="114"/>
      <c r="BR10" s="114"/>
      <c r="BS10" s="114"/>
      <c r="BT10" s="115">
        <f>+BS9*$AJ$21</f>
        <v>0.93058622824660442</v>
      </c>
      <c r="BU10" s="113"/>
      <c r="BV10" s="114"/>
      <c r="BW10" s="114"/>
      <c r="BX10" s="114"/>
      <c r="BY10" s="114"/>
      <c r="BZ10" s="115">
        <f>+BY9*$AJ$21</f>
        <v>0.87838339634493723</v>
      </c>
      <c r="CA10" s="109"/>
      <c r="CB10" s="110"/>
    </row>
    <row r="11" spans="1:84" s="71" customFormat="1" x14ac:dyDescent="0.25">
      <c r="A11" s="356"/>
      <c r="B11" s="32" t="s">
        <v>339</v>
      </c>
      <c r="C11" s="70">
        <f>SUM(C5:C10)</f>
        <v>40</v>
      </c>
      <c r="D11" s="70">
        <f t="shared" ref="D11:L11" si="26">SUM(D5:D10)</f>
        <v>25</v>
      </c>
      <c r="E11" s="70">
        <f t="shared" si="26"/>
        <v>63</v>
      </c>
      <c r="F11" s="70">
        <f t="shared" si="26"/>
        <v>44</v>
      </c>
      <c r="G11" s="70">
        <f t="shared" si="26"/>
        <v>72</v>
      </c>
      <c r="H11" s="70">
        <f t="shared" si="26"/>
        <v>47</v>
      </c>
      <c r="I11" s="70">
        <f t="shared" si="26"/>
        <v>52</v>
      </c>
      <c r="J11" s="70">
        <f t="shared" si="26"/>
        <v>47</v>
      </c>
      <c r="K11" s="70">
        <f t="shared" si="26"/>
        <v>56</v>
      </c>
      <c r="L11" s="70">
        <f t="shared" si="26"/>
        <v>37</v>
      </c>
      <c r="M11" s="70">
        <f t="shared" ref="M11:N11" si="27">SUM(M5:M10)</f>
        <v>47</v>
      </c>
      <c r="N11" s="70">
        <f t="shared" si="27"/>
        <v>33</v>
      </c>
      <c r="O11" s="70">
        <f t="shared" ref="O11:AD11" si="28">SUM(O5:O10)</f>
        <v>36</v>
      </c>
      <c r="P11" s="70">
        <f t="shared" si="28"/>
        <v>32</v>
      </c>
      <c r="Q11" s="70">
        <f t="shared" si="28"/>
        <v>43</v>
      </c>
      <c r="R11" s="70">
        <f t="shared" si="28"/>
        <v>39</v>
      </c>
      <c r="S11" s="70">
        <f t="shared" si="28"/>
        <v>42</v>
      </c>
      <c r="T11" s="70">
        <f t="shared" si="28"/>
        <v>29</v>
      </c>
      <c r="U11" s="70">
        <f t="shared" si="28"/>
        <v>39</v>
      </c>
      <c r="V11" s="70">
        <f t="shared" si="28"/>
        <v>36</v>
      </c>
      <c r="W11" s="70">
        <f t="shared" si="28"/>
        <v>44</v>
      </c>
      <c r="X11" s="70">
        <f t="shared" si="28"/>
        <v>36</v>
      </c>
      <c r="Y11" s="70">
        <f t="shared" si="28"/>
        <v>40</v>
      </c>
      <c r="Z11" s="70">
        <f t="shared" si="28"/>
        <v>33</v>
      </c>
      <c r="AA11" s="70">
        <f t="shared" si="28"/>
        <v>35</v>
      </c>
      <c r="AB11" s="70">
        <f t="shared" si="28"/>
        <v>27</v>
      </c>
      <c r="AC11" s="70">
        <f t="shared" si="28"/>
        <v>35</v>
      </c>
      <c r="AD11" s="70">
        <f t="shared" si="28"/>
        <v>29</v>
      </c>
      <c r="AE11" s="70">
        <f t="shared" ref="AE11:AH11" si="29">SUM(AE5:AE10)</f>
        <v>34</v>
      </c>
      <c r="AF11" s="70">
        <f t="shared" si="29"/>
        <v>25</v>
      </c>
      <c r="AG11" s="70">
        <f t="shared" si="29"/>
        <v>15</v>
      </c>
      <c r="AH11" s="70">
        <f t="shared" si="29"/>
        <v>14</v>
      </c>
      <c r="AI11" s="70">
        <f t="shared" ref="AI11:AJ11" si="30">SUM(AI5:AI10)</f>
        <v>4</v>
      </c>
      <c r="AJ11" s="70">
        <f t="shared" si="30"/>
        <v>4</v>
      </c>
      <c r="AK11" s="224"/>
      <c r="AL11" s="1"/>
      <c r="AM11" s="101"/>
      <c r="AN11" s="101"/>
      <c r="AO11" s="101"/>
      <c r="AP11" s="101"/>
      <c r="AQ11" s="101"/>
      <c r="AR11" s="101"/>
      <c r="AS11" s="101"/>
      <c r="AT11" s="101"/>
      <c r="AU11" s="101"/>
      <c r="AV11" s="101"/>
      <c r="AW11" s="101"/>
      <c r="AX11" s="101"/>
      <c r="AY11" s="101"/>
      <c r="AZ11" s="10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row>
    <row r="12" spans="1:84" ht="13.5" thickBot="1" x14ac:dyDescent="0.3">
      <c r="P12" s="1"/>
      <c r="Q12" s="1">
        <f>+Q5+Q7</f>
        <v>31</v>
      </c>
      <c r="R12" s="1"/>
      <c r="S12" s="1"/>
      <c r="AM12" s="101"/>
      <c r="AN12" s="101"/>
      <c r="AO12" s="101"/>
      <c r="AP12" s="101"/>
      <c r="AQ12" s="101"/>
      <c r="AR12" s="101"/>
      <c r="AS12" s="101"/>
      <c r="AT12" s="101"/>
      <c r="AU12" s="101"/>
      <c r="AV12" s="101"/>
      <c r="AW12" s="101"/>
      <c r="AX12" s="101"/>
      <c r="AY12" s="101"/>
      <c r="AZ12" s="101"/>
    </row>
    <row r="13" spans="1:84" ht="13.5" thickBot="1" x14ac:dyDescent="0.3">
      <c r="D13" s="1">
        <f>+C11+D11</f>
        <v>65</v>
      </c>
      <c r="F13" s="1">
        <f>+E11+F11</f>
        <v>107</v>
      </c>
      <c r="H13" s="1">
        <f>+G11+H11</f>
        <v>119</v>
      </c>
      <c r="J13" s="1">
        <f>+I11+J11</f>
        <v>99</v>
      </c>
      <c r="L13" s="1">
        <f>+K11+L11</f>
        <v>93</v>
      </c>
      <c r="N13" s="1">
        <f>+M11+N11</f>
        <v>80</v>
      </c>
      <c r="P13" s="1">
        <f>+O11+P11</f>
        <v>68</v>
      </c>
      <c r="Q13" s="1"/>
      <c r="R13" s="1">
        <f>+Q11+R11</f>
        <v>82</v>
      </c>
      <c r="S13" s="1"/>
      <c r="T13" s="1">
        <f>+S11+T11</f>
        <v>71</v>
      </c>
      <c r="V13" s="1">
        <f>+U11+V11</f>
        <v>75</v>
      </c>
      <c r="X13" s="1">
        <f>+W11+X11</f>
        <v>80</v>
      </c>
      <c r="Z13" s="1">
        <f>+Y11+Z11</f>
        <v>73</v>
      </c>
      <c r="AB13" s="1">
        <f>+AA11+AB11</f>
        <v>62</v>
      </c>
      <c r="AD13" s="1">
        <f>+AC11+AD11</f>
        <v>64</v>
      </c>
      <c r="AF13" s="1">
        <f>+AE11+AF11</f>
        <v>59</v>
      </c>
      <c r="AH13" s="1">
        <f>+AG11+AH11</f>
        <v>29</v>
      </c>
      <c r="AJ13" s="1">
        <f>+AI11+AJ11</f>
        <v>8</v>
      </c>
      <c r="AM13" s="101"/>
      <c r="AN13" s="101"/>
      <c r="AO13" s="101"/>
      <c r="AP13" s="101"/>
      <c r="AQ13" s="101"/>
      <c r="AR13" s="101"/>
      <c r="AS13" s="101"/>
      <c r="AT13" s="101"/>
      <c r="AU13" s="101"/>
      <c r="AV13" s="101"/>
      <c r="AW13" s="101"/>
      <c r="AX13" s="101"/>
      <c r="AY13" s="101"/>
      <c r="AZ13" s="101"/>
      <c r="BC13" s="425" t="s">
        <v>340</v>
      </c>
      <c r="BD13" s="426"/>
      <c r="BE13" s="426"/>
      <c r="BF13" s="426"/>
      <c r="BG13" s="426"/>
      <c r="BH13" s="426"/>
      <c r="BI13" s="426"/>
      <c r="BJ13" s="426"/>
      <c r="BK13" s="426"/>
      <c r="BL13" s="426"/>
      <c r="BM13" s="426"/>
      <c r="BN13" s="426"/>
      <c r="BO13" s="426"/>
      <c r="BP13" s="426"/>
      <c r="BQ13" s="426"/>
      <c r="BR13" s="426"/>
      <c r="BS13" s="426"/>
      <c r="BT13" s="426"/>
      <c r="BU13" s="426"/>
      <c r="BV13" s="426"/>
      <c r="BW13" s="426"/>
      <c r="BX13" s="426"/>
      <c r="BY13" s="426"/>
      <c r="BZ13" s="426"/>
      <c r="CA13" s="426"/>
      <c r="CB13" s="427"/>
    </row>
    <row r="14" spans="1:84" ht="31.5" customHeight="1" x14ac:dyDescent="0.25">
      <c r="F14" s="1">
        <f>F13/D13</f>
        <v>1.6461538461538461</v>
      </c>
      <c r="H14" s="1">
        <f>H13/F13</f>
        <v>1.1121495327102804</v>
      </c>
      <c r="J14" s="1">
        <f>J13/H13</f>
        <v>0.83193277310924374</v>
      </c>
      <c r="L14" s="1">
        <f>L13/J13</f>
        <v>0.93939393939393945</v>
      </c>
      <c r="N14" s="1">
        <f>N13/L13</f>
        <v>0.86021505376344087</v>
      </c>
      <c r="P14" s="1">
        <f>P13/N13</f>
        <v>0.85</v>
      </c>
      <c r="R14" s="1">
        <f>R13/P13</f>
        <v>1.2058823529411764</v>
      </c>
      <c r="T14" s="1">
        <f>T13/R13</f>
        <v>0.86585365853658536</v>
      </c>
      <c r="V14" s="1">
        <f>V13/T13</f>
        <v>1.056338028169014</v>
      </c>
      <c r="X14" s="1">
        <f>X13/V13</f>
        <v>1.0666666666666667</v>
      </c>
      <c r="Z14" s="1">
        <f>Z13/X13</f>
        <v>0.91249999999999998</v>
      </c>
      <c r="AB14" s="1">
        <f>AB13/Z13</f>
        <v>0.84931506849315064</v>
      </c>
      <c r="AD14" s="1">
        <f>AD13/AB13</f>
        <v>1.032258064516129</v>
      </c>
      <c r="AF14" s="1">
        <f>AF13/AD13</f>
        <v>0.921875</v>
      </c>
      <c r="AH14" s="1">
        <f>AH13/AF13</f>
        <v>0.49152542372881358</v>
      </c>
      <c r="AJ14" s="1">
        <f>AJ13/AH13</f>
        <v>0.27586206896551724</v>
      </c>
      <c r="AL14" s="260">
        <f>AVERAGE(F14:AJ14)</f>
        <v>0.93237009232173762</v>
      </c>
      <c r="AM14" s="101"/>
      <c r="AN14" s="101"/>
      <c r="AO14" s="101"/>
      <c r="AP14" s="101"/>
      <c r="BC14" s="421">
        <f>+BC3</f>
        <v>2020</v>
      </c>
      <c r="BD14" s="413"/>
      <c r="BE14" s="413">
        <f>+BC14+1</f>
        <v>2021</v>
      </c>
      <c r="BF14" s="413"/>
      <c r="BG14" s="413">
        <f t="shared" ref="BG14" si="31">+BE14+1</f>
        <v>2022</v>
      </c>
      <c r="BH14" s="413"/>
      <c r="BI14" s="413">
        <f t="shared" ref="BI14" si="32">+BG14+1</f>
        <v>2023</v>
      </c>
      <c r="BJ14" s="413"/>
      <c r="BK14" s="413">
        <f t="shared" ref="BK14" si="33">+BI14+1</f>
        <v>2024</v>
      </c>
      <c r="BL14" s="413"/>
      <c r="BM14" s="413">
        <f t="shared" ref="BM14" si="34">+BK14+1</f>
        <v>2025</v>
      </c>
      <c r="BN14" s="413"/>
      <c r="BO14" s="413">
        <f t="shared" ref="BO14" si="35">+BM14+1</f>
        <v>2026</v>
      </c>
      <c r="BP14" s="413"/>
      <c r="BQ14" s="413">
        <f t="shared" ref="BQ14" si="36">+BO14+1</f>
        <v>2027</v>
      </c>
      <c r="BR14" s="413"/>
      <c r="BS14" s="413">
        <f t="shared" ref="BS14" si="37">+BQ14+1</f>
        <v>2028</v>
      </c>
      <c r="BT14" s="413"/>
      <c r="BU14" s="413">
        <f t="shared" ref="BU14" si="38">+BS14+1</f>
        <v>2029</v>
      </c>
      <c r="BV14" s="413"/>
      <c r="BW14" s="413">
        <f t="shared" ref="BW14" si="39">+BU14+1</f>
        <v>2030</v>
      </c>
      <c r="BX14" s="413"/>
      <c r="BY14" s="413">
        <f t="shared" ref="BY14" si="40">+BW14+1</f>
        <v>2031</v>
      </c>
      <c r="BZ14" s="413"/>
      <c r="CA14" s="413">
        <f t="shared" ref="CA14" si="41">+BY14+1</f>
        <v>2032</v>
      </c>
      <c r="CB14" s="414"/>
    </row>
    <row r="15" spans="1:84" ht="64.5" customHeight="1" thickBot="1" x14ac:dyDescent="0.3">
      <c r="A15" s="407" t="s">
        <v>341</v>
      </c>
      <c r="B15" s="406" t="s">
        <v>342</v>
      </c>
      <c r="C15" s="406"/>
      <c r="D15" s="406" t="s">
        <v>406</v>
      </c>
      <c r="E15" s="406"/>
      <c r="F15" s="406" t="s">
        <v>407</v>
      </c>
      <c r="G15" s="406"/>
      <c r="H15" s="406" t="s">
        <v>408</v>
      </c>
      <c r="I15" s="406"/>
      <c r="J15" s="406" t="s">
        <v>409</v>
      </c>
      <c r="K15" s="406"/>
      <c r="L15" s="406" t="s">
        <v>410</v>
      </c>
      <c r="M15" s="406"/>
      <c r="N15" s="406" t="s">
        <v>411</v>
      </c>
      <c r="O15" s="406"/>
      <c r="P15" s="406" t="s">
        <v>412</v>
      </c>
      <c r="Q15" s="406"/>
      <c r="R15" s="406" t="s">
        <v>413</v>
      </c>
      <c r="S15" s="406"/>
      <c r="T15" s="406" t="s">
        <v>414</v>
      </c>
      <c r="U15" s="406"/>
      <c r="V15" s="406" t="s">
        <v>415</v>
      </c>
      <c r="W15" s="406"/>
      <c r="X15" s="406" t="s">
        <v>416</v>
      </c>
      <c r="Y15" s="406"/>
      <c r="Z15" s="406" t="s">
        <v>417</v>
      </c>
      <c r="AA15" s="406"/>
      <c r="AB15" s="406" t="s">
        <v>432</v>
      </c>
      <c r="AC15" s="406"/>
      <c r="AD15" s="406" t="s">
        <v>433</v>
      </c>
      <c r="AE15" s="406"/>
      <c r="AF15" s="406" t="s">
        <v>343</v>
      </c>
      <c r="AG15" s="406"/>
      <c r="AJ15" s="422" t="s">
        <v>445</v>
      </c>
      <c r="AK15" s="422"/>
      <c r="AM15" s="101"/>
      <c r="AN15" s="101"/>
      <c r="AO15" s="101"/>
      <c r="AP15" s="101"/>
      <c r="BC15" s="99" t="s">
        <v>280</v>
      </c>
      <c r="BD15" s="76" t="s">
        <v>281</v>
      </c>
      <c r="BE15" s="76" t="s">
        <v>280</v>
      </c>
      <c r="BF15" s="76" t="s">
        <v>281</v>
      </c>
      <c r="BG15" s="76" t="s">
        <v>280</v>
      </c>
      <c r="BH15" s="76" t="s">
        <v>281</v>
      </c>
      <c r="BI15" s="100" t="s">
        <v>280</v>
      </c>
      <c r="BJ15" s="100" t="s">
        <v>281</v>
      </c>
      <c r="BK15" s="100" t="s">
        <v>280</v>
      </c>
      <c r="BL15" s="100" t="s">
        <v>281</v>
      </c>
      <c r="BM15" s="100" t="s">
        <v>280</v>
      </c>
      <c r="BN15" s="100" t="s">
        <v>281</v>
      </c>
      <c r="BO15" s="100" t="s">
        <v>280</v>
      </c>
      <c r="BP15" s="100" t="s">
        <v>281</v>
      </c>
      <c r="BQ15" s="100" t="s">
        <v>280</v>
      </c>
      <c r="BR15" s="100" t="s">
        <v>281</v>
      </c>
      <c r="BS15" s="100" t="s">
        <v>280</v>
      </c>
      <c r="BT15" s="100" t="s">
        <v>281</v>
      </c>
      <c r="BU15" s="100" t="s">
        <v>280</v>
      </c>
      <c r="BV15" s="100" t="s">
        <v>281</v>
      </c>
      <c r="BW15" s="100" t="s">
        <v>280</v>
      </c>
      <c r="BX15" s="100" t="s">
        <v>281</v>
      </c>
      <c r="BY15" s="100" t="s">
        <v>280</v>
      </c>
      <c r="BZ15" s="100" t="s">
        <v>281</v>
      </c>
      <c r="CA15" s="100" t="s">
        <v>280</v>
      </c>
      <c r="CB15" s="78" t="s">
        <v>281</v>
      </c>
    </row>
    <row r="16" spans="1:84" ht="14.25" customHeight="1" thickBot="1" x14ac:dyDescent="0.3">
      <c r="A16" s="407"/>
      <c r="B16" s="391" t="s">
        <v>280</v>
      </c>
      <c r="C16" s="391"/>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M16" s="101"/>
      <c r="AN16" s="101"/>
      <c r="AO16" s="101"/>
      <c r="AP16" s="101"/>
      <c r="BB16" s="32" t="s">
        <v>280</v>
      </c>
      <c r="BC16" s="106">
        <f>+BC5</f>
        <v>37.756131336693997</v>
      </c>
      <c r="BD16" s="107"/>
      <c r="BE16" s="107"/>
      <c r="BF16" s="107"/>
      <c r="BG16" s="107"/>
      <c r="BH16" s="108"/>
      <c r="BI16" s="112">
        <f>+BI5</f>
        <v>35.638136337842163</v>
      </c>
      <c r="BJ16" s="112"/>
      <c r="BK16" s="112"/>
      <c r="BL16" s="112"/>
      <c r="BM16" s="112"/>
      <c r="BN16" s="112"/>
      <c r="BO16" s="112">
        <f>+BO5</f>
        <v>33.638953904164389</v>
      </c>
      <c r="BP16" s="112"/>
      <c r="BQ16" s="112"/>
      <c r="BR16" s="112"/>
      <c r="BS16" s="112"/>
      <c r="BT16" s="112"/>
      <c r="BU16" s="112">
        <f>+BU5</f>
        <v>31.751919040865648</v>
      </c>
      <c r="BV16" s="112"/>
      <c r="BW16" s="112"/>
      <c r="BX16" s="112"/>
      <c r="BY16" s="112"/>
      <c r="BZ16" s="112"/>
      <c r="CA16" s="112">
        <f>+CA5</f>
        <v>29.970740637474957</v>
      </c>
      <c r="CB16" s="110"/>
    </row>
    <row r="17" spans="1:80" ht="12" customHeight="1" x14ac:dyDescent="0.25">
      <c r="A17" s="407"/>
      <c r="B17" s="391" t="s">
        <v>281</v>
      </c>
      <c r="C17" s="391"/>
      <c r="D17" s="228">
        <f>+D6/C5</f>
        <v>0.625</v>
      </c>
      <c r="E17" s="229"/>
      <c r="F17" s="228">
        <f>+F6/E5</f>
        <v>0.52500000000000002</v>
      </c>
      <c r="G17" s="179"/>
      <c r="H17" s="228">
        <f>+H6/G5</f>
        <v>0.375</v>
      </c>
      <c r="I17" s="44"/>
      <c r="J17" s="228">
        <f>+J6/I5</f>
        <v>0.83333333333333337</v>
      </c>
      <c r="K17" s="229"/>
      <c r="L17" s="228">
        <f>+L6/K5</f>
        <v>0.6</v>
      </c>
      <c r="M17" s="179"/>
      <c r="N17" s="228">
        <f>+N6/M5</f>
        <v>0.63636363636363635</v>
      </c>
      <c r="O17" s="44"/>
      <c r="P17" s="228">
        <f>+P6/O5</f>
        <v>0.88235294117647056</v>
      </c>
      <c r="Q17" s="44"/>
      <c r="R17" s="228">
        <f>+R6/Q5</f>
        <v>0.85</v>
      </c>
      <c r="S17" s="44"/>
      <c r="T17" s="228">
        <f>+T6/S5</f>
        <v>0.64</v>
      </c>
      <c r="U17" s="44"/>
      <c r="V17" s="228">
        <f t="shared" ref="V17" si="42">+V6/U5</f>
        <v>0.86956521739130432</v>
      </c>
      <c r="W17" s="44"/>
      <c r="X17" s="228">
        <f t="shared" ref="X17" si="43">+X6/W5</f>
        <v>0.72727272727272729</v>
      </c>
      <c r="Y17" s="44"/>
      <c r="Z17" s="228">
        <f t="shared" ref="Z17" si="44">+Z6/Y5</f>
        <v>0.70588235294117652</v>
      </c>
      <c r="AA17" s="44"/>
      <c r="AB17" s="228">
        <f t="shared" ref="AB17" si="45">+AB6/AA5</f>
        <v>0.93333333333333335</v>
      </c>
      <c r="AC17" s="44"/>
      <c r="AD17" s="228">
        <f t="shared" ref="AD17" si="46">+AD6/AC5</f>
        <v>0.92307692307692313</v>
      </c>
      <c r="AE17" s="44"/>
      <c r="AF17" s="228">
        <f t="shared" ref="AF17" si="47">+AF6/AE5</f>
        <v>0.73333333333333328</v>
      </c>
      <c r="AG17" s="44"/>
      <c r="AJ17" s="96">
        <f>+AVERAGE(D17:AG17)</f>
        <v>0.72396758654814908</v>
      </c>
      <c r="AK17" s="225">
        <v>1</v>
      </c>
      <c r="AM17" s="101"/>
      <c r="AN17" s="101"/>
      <c r="AO17" s="101"/>
      <c r="AP17" s="101"/>
      <c r="BB17" s="32" t="s">
        <v>281</v>
      </c>
      <c r="BC17" s="111"/>
      <c r="BD17" s="112">
        <f>+BC16*$AK$17</f>
        <v>37.756131336693997</v>
      </c>
      <c r="BE17" s="112"/>
      <c r="BF17" s="112"/>
      <c r="BG17" s="112"/>
      <c r="BH17" s="110"/>
      <c r="BI17" s="112"/>
      <c r="BJ17" s="112">
        <f>+BI16*$AK$17</f>
        <v>35.638136337842163</v>
      </c>
      <c r="BK17" s="112"/>
      <c r="BL17" s="112"/>
      <c r="BM17" s="112"/>
      <c r="BN17" s="112"/>
      <c r="BO17" s="112"/>
      <c r="BP17" s="112">
        <f>+BO16*$AK$17</f>
        <v>33.638953904164389</v>
      </c>
      <c r="BQ17" s="112"/>
      <c r="BR17" s="112"/>
      <c r="BS17" s="112"/>
      <c r="BT17" s="112"/>
      <c r="BU17" s="112"/>
      <c r="BV17" s="112">
        <f>+BU16*$AK$17</f>
        <v>31.751919040865648</v>
      </c>
      <c r="BW17" s="112"/>
      <c r="BX17" s="112"/>
      <c r="BY17" s="112"/>
      <c r="BZ17" s="112"/>
      <c r="CA17" s="112"/>
      <c r="CB17" s="110">
        <f>+CA16*$AK$17</f>
        <v>29.970740637474957</v>
      </c>
    </row>
    <row r="18" spans="1:80" ht="12" customHeight="1" x14ac:dyDescent="0.25">
      <c r="A18" s="407"/>
      <c r="B18" s="391" t="s">
        <v>282</v>
      </c>
      <c r="C18" s="391"/>
      <c r="D18" s="228">
        <f>+E7/C5</f>
        <v>0.57499999999999996</v>
      </c>
      <c r="E18" s="179"/>
      <c r="F18" s="228">
        <f>+G7/E5</f>
        <v>0.3</v>
      </c>
      <c r="G18" s="179"/>
      <c r="H18" s="228">
        <f>+I7/G5</f>
        <v>0.2</v>
      </c>
      <c r="I18" s="44"/>
      <c r="J18" s="228">
        <f>+K7/I5</f>
        <v>0.76666666666666672</v>
      </c>
      <c r="K18" s="179"/>
      <c r="L18" s="228">
        <f>+M7/K5</f>
        <v>0.48</v>
      </c>
      <c r="M18" s="179"/>
      <c r="N18" s="228">
        <f>+O7/M5</f>
        <v>0.59090909090909094</v>
      </c>
      <c r="O18" s="44"/>
      <c r="P18" s="228">
        <f>+Q7/O5</f>
        <v>0.6470588235294118</v>
      </c>
      <c r="Q18" s="44"/>
      <c r="R18" s="228">
        <f>+S7/Q5</f>
        <v>0.5</v>
      </c>
      <c r="S18" s="44"/>
      <c r="T18" s="228">
        <f>+U7/S5</f>
        <v>0.4</v>
      </c>
      <c r="U18" s="44"/>
      <c r="V18" s="228">
        <f t="shared" ref="V18" si="48">+W7/U5</f>
        <v>0.60869565217391308</v>
      </c>
      <c r="W18" s="44"/>
      <c r="X18" s="228">
        <f t="shared" ref="X18" si="49">+Y7/W5</f>
        <v>0.59090909090909094</v>
      </c>
      <c r="Y18" s="44"/>
      <c r="Z18" s="228">
        <f t="shared" ref="Z18" si="50">+AA7/Y5</f>
        <v>0.58823529411764708</v>
      </c>
      <c r="AA18" s="44"/>
      <c r="AB18" s="228">
        <f t="shared" ref="AB18" si="51">+AC7/AA5</f>
        <v>0.93333333333333335</v>
      </c>
      <c r="AC18" s="44"/>
      <c r="AD18" s="228">
        <f t="shared" ref="AD18" si="52">+AE7/AC5</f>
        <v>0.76923076923076927</v>
      </c>
      <c r="AE18" s="44"/>
      <c r="AF18" s="228">
        <f t="shared" ref="AF18" si="53">+AG7/AE5</f>
        <v>0.53333333333333333</v>
      </c>
      <c r="AG18" s="44"/>
      <c r="AJ18" s="97">
        <f t="shared" ref="AJ18:AJ20" si="54">+AVERAGE(D18:AG18)</f>
        <v>0.56555813694688373</v>
      </c>
      <c r="AK18" s="226">
        <v>1</v>
      </c>
      <c r="AM18" s="101"/>
      <c r="AN18" s="101"/>
      <c r="AO18" s="101"/>
      <c r="AP18" s="101"/>
      <c r="BB18" s="32" t="s">
        <v>282</v>
      </c>
      <c r="BC18" s="111"/>
      <c r="BD18" s="112"/>
      <c r="BE18" s="112">
        <f>+BD17*$AK$18</f>
        <v>37.756131336693997</v>
      </c>
      <c r="BF18" s="112"/>
      <c r="BG18" s="112"/>
      <c r="BH18" s="110"/>
      <c r="BI18" s="112"/>
      <c r="BJ18" s="112"/>
      <c r="BK18" s="112">
        <f>+BJ17*$AK$18</f>
        <v>35.638136337842163</v>
      </c>
      <c r="BL18" s="112"/>
      <c r="BM18" s="112"/>
      <c r="BN18" s="112"/>
      <c r="BO18" s="112"/>
      <c r="BP18" s="112"/>
      <c r="BQ18" s="112">
        <f>+BP17*$AK$18</f>
        <v>33.638953904164389</v>
      </c>
      <c r="BR18" s="112"/>
      <c r="BS18" s="112"/>
      <c r="BT18" s="112"/>
      <c r="BU18" s="112"/>
      <c r="BV18" s="112"/>
      <c r="BW18" s="112">
        <f>+BV17*$AK$18</f>
        <v>31.751919040865648</v>
      </c>
      <c r="BX18" s="112"/>
      <c r="BY18" s="112"/>
      <c r="BZ18" s="112"/>
      <c r="CA18" s="112"/>
      <c r="CB18" s="110"/>
    </row>
    <row r="19" spans="1:80" ht="12" customHeight="1" x14ac:dyDescent="0.25">
      <c r="A19" s="407"/>
      <c r="B19" s="391" t="s">
        <v>283</v>
      </c>
      <c r="C19" s="391"/>
      <c r="D19" s="230">
        <f>+F8/C5</f>
        <v>0.57499999999999996</v>
      </c>
      <c r="E19" s="179"/>
      <c r="F19" s="230">
        <f>+H8/E5</f>
        <v>0.3</v>
      </c>
      <c r="G19" s="179"/>
      <c r="H19" s="230">
        <f>+J8/G5</f>
        <v>0.2</v>
      </c>
      <c r="I19" s="44"/>
      <c r="J19" s="230">
        <f>+L8/I5</f>
        <v>0.46666666666666667</v>
      </c>
      <c r="K19" s="179"/>
      <c r="L19" s="230">
        <f>+N8/K5</f>
        <v>0.24</v>
      </c>
      <c r="M19" s="179"/>
      <c r="N19" s="230">
        <f>+P8/M5</f>
        <v>0.5</v>
      </c>
      <c r="O19" s="44"/>
      <c r="P19" s="230">
        <f>+R8/O5</f>
        <v>0.6470588235294118</v>
      </c>
      <c r="Q19" s="44"/>
      <c r="R19" s="230">
        <f>+T8/Q5</f>
        <v>0.35</v>
      </c>
      <c r="S19" s="44"/>
      <c r="T19" s="230">
        <f>+V8/S5</f>
        <v>0.4</v>
      </c>
      <c r="U19" s="44"/>
      <c r="V19" s="230">
        <f t="shared" ref="V19" si="55">+X8/U5</f>
        <v>0.52173913043478259</v>
      </c>
      <c r="W19" s="44"/>
      <c r="X19" s="230">
        <f t="shared" ref="X19" si="56">+Z8/W5</f>
        <v>0.54545454545454541</v>
      </c>
      <c r="Y19" s="44"/>
      <c r="Z19" s="230">
        <f t="shared" ref="Z19" si="57">+AB8/Y5</f>
        <v>0.47058823529411764</v>
      </c>
      <c r="AA19" s="44"/>
      <c r="AB19" s="230">
        <f t="shared" ref="AB19" si="58">+AD8/AA5</f>
        <v>0.73333333333333328</v>
      </c>
      <c r="AC19" s="44"/>
      <c r="AD19" s="230">
        <f t="shared" ref="AD19" si="59">+AF8/AC5</f>
        <v>0.61538461538461542</v>
      </c>
      <c r="AE19" s="44"/>
      <c r="AF19" s="230">
        <f t="shared" ref="AF19" si="60">+AH8/AE5</f>
        <v>0.53333333333333333</v>
      </c>
      <c r="AG19" s="44"/>
      <c r="AJ19" s="97">
        <f t="shared" si="54"/>
        <v>0.47323724556205371</v>
      </c>
      <c r="AK19" s="226">
        <v>1</v>
      </c>
      <c r="AM19" s="101"/>
      <c r="AN19" s="101"/>
      <c r="AO19" s="101"/>
      <c r="AP19" s="101"/>
      <c r="BB19" s="32" t="s">
        <v>283</v>
      </c>
      <c r="BC19" s="111"/>
      <c r="BD19" s="112"/>
      <c r="BE19" s="112"/>
      <c r="BF19" s="112">
        <f>+BE18*$AK$19</f>
        <v>37.756131336693997</v>
      </c>
      <c r="BG19" s="112"/>
      <c r="BH19" s="110"/>
      <c r="BI19" s="112"/>
      <c r="BJ19" s="112"/>
      <c r="BK19" s="112"/>
      <c r="BL19" s="112">
        <f>+BK18*$AK$19</f>
        <v>35.638136337842163</v>
      </c>
      <c r="BM19" s="112"/>
      <c r="BN19" s="112"/>
      <c r="BO19" s="112"/>
      <c r="BP19" s="112"/>
      <c r="BQ19" s="112"/>
      <c r="BR19" s="112">
        <f>+BQ18*$AK$19</f>
        <v>33.638953904164389</v>
      </c>
      <c r="BS19" s="112"/>
      <c r="BT19" s="112"/>
      <c r="BU19" s="112"/>
      <c r="BV19" s="112"/>
      <c r="BW19" s="112"/>
      <c r="BX19" s="112">
        <f>+BW18*$AK$19</f>
        <v>31.751919040865648</v>
      </c>
      <c r="BY19" s="112"/>
      <c r="BZ19" s="112"/>
      <c r="CA19" s="112"/>
      <c r="CB19" s="110"/>
    </row>
    <row r="20" spans="1:80" ht="12" customHeight="1" x14ac:dyDescent="0.25">
      <c r="A20" s="407"/>
      <c r="B20" s="391" t="s">
        <v>284</v>
      </c>
      <c r="C20" s="391"/>
      <c r="D20" s="230">
        <f>+G9/C5</f>
        <v>0.5</v>
      </c>
      <c r="E20" s="179"/>
      <c r="F20" s="230">
        <f>+I9/E5</f>
        <v>0.35</v>
      </c>
      <c r="G20" s="179"/>
      <c r="H20" s="230">
        <f>+K9/G5</f>
        <v>0.2</v>
      </c>
      <c r="I20" s="44"/>
      <c r="J20" s="230">
        <f>+M9/I5</f>
        <v>0.43333333333333335</v>
      </c>
      <c r="K20" s="179"/>
      <c r="L20" s="230">
        <f>+O9/K5</f>
        <v>0.24</v>
      </c>
      <c r="M20" s="179"/>
      <c r="N20" s="230">
        <f>+Q9/M5</f>
        <v>0.54545454545454541</v>
      </c>
      <c r="O20" s="44"/>
      <c r="P20" s="230">
        <f>+S9/O5</f>
        <v>0.41176470588235292</v>
      </c>
      <c r="Q20" s="44"/>
      <c r="R20" s="230">
        <f>+U9/Q5</f>
        <v>0.3</v>
      </c>
      <c r="S20" s="44"/>
      <c r="T20" s="230">
        <f>+W9/S5</f>
        <v>0.32</v>
      </c>
      <c r="U20" s="44"/>
      <c r="V20" s="230">
        <f t="shared" ref="V20" si="61">+Y9/U5</f>
        <v>0.43478260869565216</v>
      </c>
      <c r="W20" s="44"/>
      <c r="X20" s="230">
        <f t="shared" ref="X20" si="62">+AA9/W5</f>
        <v>0.45454545454545453</v>
      </c>
      <c r="Y20" s="44"/>
      <c r="Z20" s="230">
        <f t="shared" ref="Z20" si="63">+AC9/Y5</f>
        <v>0.47058823529411764</v>
      </c>
      <c r="AA20" s="44"/>
      <c r="AB20" s="230">
        <f t="shared" ref="AB20" si="64">+AE9/AA5</f>
        <v>0.6</v>
      </c>
      <c r="AC20" s="44"/>
      <c r="AD20" s="230">
        <f t="shared" ref="AD20" si="65">+AG9/AC5</f>
        <v>0.53846153846153844</v>
      </c>
      <c r="AE20" s="44"/>
      <c r="AF20" s="230">
        <f t="shared" ref="AF20" si="66">+AI9/AE5</f>
        <v>0.26666666666666666</v>
      </c>
      <c r="AG20" s="44"/>
      <c r="AJ20" s="97">
        <f t="shared" si="54"/>
        <v>0.40437313922224399</v>
      </c>
      <c r="AK20" s="226">
        <v>1</v>
      </c>
      <c r="AM20" s="101"/>
      <c r="AN20" s="101"/>
      <c r="AO20" s="101"/>
      <c r="AP20" s="101"/>
      <c r="BB20" s="32" t="s">
        <v>284</v>
      </c>
      <c r="BC20" s="111"/>
      <c r="BD20" s="112"/>
      <c r="BE20" s="112"/>
      <c r="BF20" s="112"/>
      <c r="BG20" s="112">
        <f>+BF19*$AK$20</f>
        <v>37.756131336693997</v>
      </c>
      <c r="BH20" s="110"/>
      <c r="BI20" s="112"/>
      <c r="BJ20" s="112"/>
      <c r="BK20" s="112"/>
      <c r="BL20" s="112"/>
      <c r="BM20" s="112">
        <f>+BL19*$AK$20</f>
        <v>35.638136337842163</v>
      </c>
      <c r="BN20" s="112"/>
      <c r="BO20" s="112"/>
      <c r="BP20" s="112"/>
      <c r="BQ20" s="112"/>
      <c r="BR20" s="112"/>
      <c r="BS20" s="112">
        <f>+BR19*$AK$20</f>
        <v>33.638953904164389</v>
      </c>
      <c r="BT20" s="112"/>
      <c r="BU20" s="112"/>
      <c r="BV20" s="112"/>
      <c r="BW20" s="112"/>
      <c r="BX20" s="112"/>
      <c r="BY20" s="112">
        <f>+BX19*$AK$20</f>
        <v>31.751919040865648</v>
      </c>
      <c r="BZ20" s="112"/>
      <c r="CA20" s="112"/>
      <c r="CB20" s="110"/>
    </row>
    <row r="21" spans="1:80" ht="12.75" customHeight="1" thickBot="1" x14ac:dyDescent="0.3">
      <c r="A21" s="407"/>
      <c r="B21" s="391" t="s">
        <v>285</v>
      </c>
      <c r="C21" s="391"/>
      <c r="D21" s="230">
        <f>+H10/C5</f>
        <v>0.5</v>
      </c>
      <c r="E21" s="179"/>
      <c r="F21" s="230">
        <f>+J10/E5</f>
        <v>0.35</v>
      </c>
      <c r="G21" s="179"/>
      <c r="H21" s="230">
        <f>+L10/G5</f>
        <v>0.2</v>
      </c>
      <c r="I21" s="44"/>
      <c r="J21" s="230">
        <f>+N10/I5</f>
        <v>0.43333333333333335</v>
      </c>
      <c r="K21" s="179"/>
      <c r="L21" s="230">
        <f>+P10/K5</f>
        <v>0.24</v>
      </c>
      <c r="M21" s="179"/>
      <c r="N21" s="230">
        <f>+R10/M5</f>
        <v>0.5</v>
      </c>
      <c r="O21" s="44"/>
      <c r="P21" s="230">
        <f>+T10/O5</f>
        <v>0.35294117647058826</v>
      </c>
      <c r="Q21" s="44"/>
      <c r="R21" s="230">
        <f>+V10/Q5</f>
        <v>0.3</v>
      </c>
      <c r="S21" s="44"/>
      <c r="T21" s="230">
        <f>+X10/S5</f>
        <v>0.32</v>
      </c>
      <c r="U21" s="44"/>
      <c r="V21" s="230">
        <f t="shared" ref="V21" si="67">+Z10/U5</f>
        <v>0.39130434782608697</v>
      </c>
      <c r="W21" s="44"/>
      <c r="X21" s="230">
        <f t="shared" ref="X21" si="68">+AB10/W5</f>
        <v>0.22727272727272727</v>
      </c>
      <c r="Y21" s="44"/>
      <c r="Z21" s="230">
        <f t="shared" ref="Z21" si="69">+AD10/Y5</f>
        <v>0.35294117647058826</v>
      </c>
      <c r="AA21" s="44"/>
      <c r="AB21" s="230">
        <f t="shared" ref="AB21" si="70">+AF10/AA5</f>
        <v>0.4</v>
      </c>
      <c r="AC21" s="44"/>
      <c r="AD21" s="230">
        <f t="shared" ref="AD21" si="71">+AH10/AC5</f>
        <v>0.46153846153846156</v>
      </c>
      <c r="AE21" s="44"/>
      <c r="AF21" s="230">
        <f t="shared" ref="AF21" si="72">+AJ10/AE5</f>
        <v>0.26666666666666666</v>
      </c>
      <c r="AG21" s="44"/>
      <c r="AJ21" s="98">
        <f>+AVERAGE(D21:AG21)</f>
        <v>0.35306652597189686</v>
      </c>
      <c r="AK21" s="227">
        <v>1</v>
      </c>
      <c r="AM21" s="101"/>
      <c r="AN21" s="101"/>
      <c r="AO21" s="101"/>
      <c r="AP21" s="101"/>
      <c r="BB21" s="32" t="s">
        <v>285</v>
      </c>
      <c r="BC21" s="113"/>
      <c r="BD21" s="114"/>
      <c r="BE21" s="114"/>
      <c r="BF21" s="114"/>
      <c r="BG21" s="114"/>
      <c r="BH21" s="115">
        <f>+BG20*$AK$21</f>
        <v>37.756131336693997</v>
      </c>
      <c r="BI21" s="114"/>
      <c r="BJ21" s="114"/>
      <c r="BK21" s="114"/>
      <c r="BL21" s="114"/>
      <c r="BM21" s="114"/>
      <c r="BN21" s="114">
        <f>+BM20*$AK$21</f>
        <v>35.638136337842163</v>
      </c>
      <c r="BO21" s="114"/>
      <c r="BP21" s="114"/>
      <c r="BQ21" s="114"/>
      <c r="BR21" s="114"/>
      <c r="BS21" s="114"/>
      <c r="BT21" s="114">
        <f>+BS20*$AK$21</f>
        <v>33.638953904164389</v>
      </c>
      <c r="BU21" s="114"/>
      <c r="BV21" s="114"/>
      <c r="BW21" s="114"/>
      <c r="BX21" s="114"/>
      <c r="BY21" s="114"/>
      <c r="BZ21" s="114">
        <f>+BY20*$AK$21</f>
        <v>31.751919040865648</v>
      </c>
      <c r="CA21" s="114"/>
      <c r="CB21" s="115"/>
    </row>
    <row r="22" spans="1:80" x14ac:dyDescent="0.25">
      <c r="P22" s="1"/>
      <c r="Q22" s="1"/>
      <c r="R22" s="1"/>
      <c r="S22" s="1"/>
      <c r="AI22" s="101"/>
      <c r="AJ22" s="101"/>
      <c r="AK22" s="101"/>
      <c r="AL22" s="101"/>
    </row>
    <row r="23" spans="1:80" x14ac:dyDescent="0.25">
      <c r="P23" s="1"/>
      <c r="Q23" s="1"/>
      <c r="R23" s="1"/>
      <c r="S23" s="1"/>
      <c r="X23" s="101"/>
      <c r="Y23" s="101"/>
      <c r="Z23" s="101"/>
      <c r="AA23" s="101"/>
    </row>
    <row r="24" spans="1:80" ht="13.5" thickBot="1" x14ac:dyDescent="0.3">
      <c r="P24" s="1"/>
      <c r="Q24" s="1"/>
      <c r="R24" s="1"/>
      <c r="S24" s="1"/>
      <c r="AM24" s="101"/>
      <c r="AN24" s="101"/>
      <c r="AO24" s="101"/>
      <c r="AP24" s="101"/>
      <c r="AS24" s="1">
        <v>0</v>
      </c>
      <c r="AU24" s="1">
        <v>0</v>
      </c>
      <c r="AW24" s="1">
        <v>1</v>
      </c>
      <c r="AY24" s="1">
        <v>2</v>
      </c>
      <c r="BA24" s="1">
        <v>3</v>
      </c>
      <c r="BC24" s="1">
        <v>4</v>
      </c>
      <c r="BE24" s="1">
        <v>5</v>
      </c>
      <c r="BG24" s="1">
        <v>6</v>
      </c>
      <c r="BI24" s="1">
        <v>7</v>
      </c>
      <c r="BK24" s="1">
        <v>8</v>
      </c>
      <c r="BM24" s="1">
        <v>9</v>
      </c>
      <c r="BO24" s="1">
        <v>10</v>
      </c>
    </row>
    <row r="25" spans="1:80" x14ac:dyDescent="0.25">
      <c r="A25" s="403" t="s">
        <v>345</v>
      </c>
      <c r="B25" s="403"/>
      <c r="C25" s="399">
        <v>2015</v>
      </c>
      <c r="D25" s="399"/>
      <c r="E25" s="399">
        <f>+C25+1</f>
        <v>2016</v>
      </c>
      <c r="F25" s="399"/>
      <c r="G25" s="399">
        <f t="shared" ref="G25" si="73">+E25+1</f>
        <v>2017</v>
      </c>
      <c r="H25" s="399"/>
      <c r="I25" s="399">
        <f t="shared" ref="I25" si="74">+G25+1</f>
        <v>2018</v>
      </c>
      <c r="J25" s="399"/>
      <c r="K25" s="399">
        <f t="shared" ref="K25" si="75">+I25+1</f>
        <v>2019</v>
      </c>
      <c r="L25" s="399"/>
      <c r="M25" s="399">
        <f t="shared" ref="M25" si="76">+K25+1</f>
        <v>2020</v>
      </c>
      <c r="N25" s="399"/>
      <c r="O25" s="87"/>
      <c r="P25" s="87"/>
      <c r="Q25" s="87"/>
      <c r="R25" s="87"/>
      <c r="S25" s="87"/>
      <c r="T25" s="87"/>
      <c r="U25" s="87"/>
      <c r="V25" s="87"/>
      <c r="W25" s="87"/>
      <c r="X25" s="87"/>
      <c r="Y25" s="87"/>
      <c r="Z25" s="87"/>
      <c r="AA25" s="87"/>
      <c r="AB25" s="87"/>
      <c r="AC25" s="87"/>
      <c r="AD25" s="87"/>
      <c r="AE25" s="87"/>
      <c r="AF25" s="87"/>
      <c r="AG25" s="87"/>
      <c r="AH25" s="87"/>
      <c r="AI25" s="87"/>
      <c r="AJ25" s="87"/>
      <c r="AK25" s="87"/>
      <c r="AM25" s="101"/>
      <c r="AN25" s="101"/>
      <c r="AO25" s="101"/>
      <c r="AP25" s="101"/>
      <c r="AS25" s="418" t="s">
        <v>337</v>
      </c>
      <c r="AT25" s="419"/>
      <c r="AU25" s="419"/>
      <c r="AV25" s="419"/>
      <c r="AW25" s="419"/>
      <c r="AX25" s="419"/>
      <c r="AY25" s="419"/>
      <c r="AZ25" s="419"/>
      <c r="BA25" s="419"/>
      <c r="BB25" s="419"/>
      <c r="BC25" s="419"/>
      <c r="BD25" s="419"/>
      <c r="BE25" s="419"/>
      <c r="BF25" s="419"/>
      <c r="BG25" s="419"/>
      <c r="BH25" s="419"/>
      <c r="BI25" s="419"/>
      <c r="BJ25" s="419"/>
      <c r="BK25" s="419"/>
      <c r="BL25" s="419"/>
      <c r="BM25" s="419"/>
      <c r="BN25" s="419"/>
      <c r="BO25" s="419"/>
      <c r="BP25" s="419"/>
      <c r="BQ25" s="419"/>
      <c r="BR25" s="420"/>
    </row>
    <row r="26" spans="1:80" ht="39" customHeight="1" x14ac:dyDescent="0.25">
      <c r="A26" s="403"/>
      <c r="B26" s="403"/>
      <c r="C26" s="296" t="s">
        <v>280</v>
      </c>
      <c r="D26" s="296" t="s">
        <v>281</v>
      </c>
      <c r="E26" s="296" t="s">
        <v>280</v>
      </c>
      <c r="F26" s="296" t="s">
        <v>281</v>
      </c>
      <c r="G26" s="296" t="s">
        <v>280</v>
      </c>
      <c r="H26" s="296" t="s">
        <v>281</v>
      </c>
      <c r="I26" s="296" t="s">
        <v>280</v>
      </c>
      <c r="J26" s="296" t="s">
        <v>281</v>
      </c>
      <c r="K26" s="296" t="s">
        <v>280</v>
      </c>
      <c r="L26" s="296" t="s">
        <v>281</v>
      </c>
      <c r="M26" s="296" t="s">
        <v>280</v>
      </c>
      <c r="N26" s="296" t="s">
        <v>281</v>
      </c>
      <c r="O26" s="87"/>
      <c r="P26" s="87"/>
      <c r="Q26" s="87"/>
      <c r="R26" s="87"/>
      <c r="S26" s="87"/>
      <c r="T26" s="87"/>
      <c r="U26" s="87"/>
      <c r="V26" s="87"/>
      <c r="W26" s="87"/>
      <c r="X26" s="87"/>
      <c r="Y26" s="87"/>
      <c r="Z26" s="87"/>
      <c r="AA26" s="87"/>
      <c r="AB26" s="87"/>
      <c r="AC26" s="87"/>
      <c r="AD26" s="87"/>
      <c r="AE26" s="87"/>
      <c r="AF26" s="87"/>
      <c r="AG26" s="87"/>
      <c r="AH26" s="87"/>
      <c r="AI26" s="87"/>
      <c r="AJ26" s="87"/>
      <c r="AK26" s="87"/>
      <c r="AM26" s="103" t="s">
        <v>355</v>
      </c>
      <c r="AN26" s="103" t="s">
        <v>354</v>
      </c>
      <c r="AO26" s="103" t="s">
        <v>353</v>
      </c>
      <c r="AP26" s="103" t="s">
        <v>352</v>
      </c>
      <c r="AQ26" s="74" t="s">
        <v>351</v>
      </c>
      <c r="AS26" s="417">
        <f>+BC3</f>
        <v>2020</v>
      </c>
      <c r="AT26" s="399"/>
      <c r="AU26" s="399">
        <f>+AS26+1</f>
        <v>2021</v>
      </c>
      <c r="AV26" s="399"/>
      <c r="AW26" s="399">
        <f t="shared" ref="AW26" si="77">+AU26+1</f>
        <v>2022</v>
      </c>
      <c r="AX26" s="399"/>
      <c r="AY26" s="399">
        <f t="shared" ref="AY26" si="78">+AW26+1</f>
        <v>2023</v>
      </c>
      <c r="AZ26" s="399"/>
      <c r="BA26" s="399">
        <f t="shared" ref="BA26" si="79">+AY26+1</f>
        <v>2024</v>
      </c>
      <c r="BB26" s="399"/>
      <c r="BC26" s="399">
        <f t="shared" ref="BC26" si="80">+BA26+1</f>
        <v>2025</v>
      </c>
      <c r="BD26" s="399"/>
      <c r="BE26" s="399">
        <f t="shared" ref="BE26" si="81">+BC26+1</f>
        <v>2026</v>
      </c>
      <c r="BF26" s="399"/>
      <c r="BG26" s="399">
        <f t="shared" ref="BG26" si="82">+BE26+1</f>
        <v>2027</v>
      </c>
      <c r="BH26" s="399"/>
      <c r="BI26" s="399">
        <f t="shared" ref="BI26" si="83">+BG26+1</f>
        <v>2028</v>
      </c>
      <c r="BJ26" s="399"/>
      <c r="BK26" s="399">
        <f t="shared" ref="BK26" si="84">+BI26+1</f>
        <v>2029</v>
      </c>
      <c r="BL26" s="399"/>
      <c r="BM26" s="399">
        <f t="shared" ref="BM26" si="85">+BK26+1</f>
        <v>2030</v>
      </c>
      <c r="BN26" s="399"/>
      <c r="BO26" s="399">
        <f t="shared" ref="BO26" si="86">+BM26+1</f>
        <v>2031</v>
      </c>
      <c r="BP26" s="399"/>
      <c r="BQ26" s="399">
        <f t="shared" ref="BQ26" si="87">+BO26+1</f>
        <v>2032</v>
      </c>
      <c r="BR26" s="415"/>
    </row>
    <row r="27" spans="1:80" x14ac:dyDescent="0.25">
      <c r="A27" s="399" t="s">
        <v>338</v>
      </c>
      <c r="B27" s="296" t="s">
        <v>280</v>
      </c>
      <c r="C27" s="44"/>
      <c r="D27" s="44"/>
      <c r="E27" s="179">
        <v>24</v>
      </c>
      <c r="F27" s="179"/>
      <c r="G27" s="179">
        <v>26</v>
      </c>
      <c r="H27" s="179"/>
      <c r="I27" s="179">
        <v>20</v>
      </c>
      <c r="J27" s="179"/>
      <c r="K27" s="179">
        <v>20</v>
      </c>
      <c r="L27" s="179"/>
      <c r="M27" s="179">
        <v>16</v>
      </c>
      <c r="N27" s="179"/>
      <c r="O27" s="87"/>
      <c r="P27" s="87"/>
      <c r="Q27" s="87"/>
      <c r="R27" s="87"/>
      <c r="S27" s="87"/>
      <c r="T27" s="87"/>
      <c r="U27" s="87"/>
      <c r="V27" s="87"/>
      <c r="W27" s="87"/>
      <c r="X27" s="87"/>
      <c r="Y27" s="87"/>
      <c r="Z27" s="87"/>
      <c r="AA27" s="87"/>
      <c r="AB27" s="87"/>
      <c r="AC27" s="87"/>
      <c r="AD27" s="87"/>
      <c r="AE27" s="87"/>
      <c r="AF27" s="87"/>
      <c r="AG27" s="87"/>
      <c r="AH27" s="87"/>
      <c r="AI27" s="87"/>
      <c r="AJ27" s="87"/>
      <c r="AK27" s="87"/>
      <c r="AM27" s="104">
        <f>+((G27/E27)^(1/1))-1</f>
        <v>8.3333333333333259E-2</v>
      </c>
      <c r="AN27" s="104">
        <f>+((I27/G27)^(1/1))-1</f>
        <v>-0.23076923076923073</v>
      </c>
      <c r="AO27" s="104">
        <f>+((K27/I27)^(1/1))-1</f>
        <v>0</v>
      </c>
      <c r="AP27" s="104">
        <f>+((M27/K27)^(1/1))-1</f>
        <v>-0.19999999999999996</v>
      </c>
      <c r="AQ27" s="105">
        <f>+AVERAGE(AM27:AP27)</f>
        <v>-8.6858974358974356E-2</v>
      </c>
      <c r="AS27" s="297" t="s">
        <v>280</v>
      </c>
      <c r="AT27" s="298" t="s">
        <v>281</v>
      </c>
      <c r="AU27" s="298" t="s">
        <v>280</v>
      </c>
      <c r="AV27" s="298" t="s">
        <v>281</v>
      </c>
      <c r="AW27" s="298" t="s">
        <v>280</v>
      </c>
      <c r="AX27" s="298" t="s">
        <v>281</v>
      </c>
      <c r="AY27" s="298" t="s">
        <v>280</v>
      </c>
      <c r="AZ27" s="298" t="s">
        <v>281</v>
      </c>
      <c r="BA27" s="298" t="s">
        <v>280</v>
      </c>
      <c r="BB27" s="298" t="s">
        <v>281</v>
      </c>
      <c r="BC27" s="298" t="s">
        <v>280</v>
      </c>
      <c r="BD27" s="298" t="s">
        <v>281</v>
      </c>
      <c r="BE27" s="298" t="s">
        <v>280</v>
      </c>
      <c r="BF27" s="298" t="s">
        <v>281</v>
      </c>
      <c r="BG27" s="298" t="s">
        <v>280</v>
      </c>
      <c r="BH27" s="298" t="s">
        <v>281</v>
      </c>
      <c r="BI27" s="298" t="s">
        <v>280</v>
      </c>
      <c r="BJ27" s="298" t="s">
        <v>281</v>
      </c>
      <c r="BK27" s="298" t="s">
        <v>280</v>
      </c>
      <c r="BL27" s="298" t="s">
        <v>281</v>
      </c>
      <c r="BM27" s="298" t="s">
        <v>280</v>
      </c>
      <c r="BN27" s="298" t="s">
        <v>281</v>
      </c>
      <c r="BO27" s="298" t="s">
        <v>280</v>
      </c>
      <c r="BP27" s="298" t="s">
        <v>281</v>
      </c>
      <c r="BQ27" s="298" t="s">
        <v>280</v>
      </c>
      <c r="BR27" s="299" t="s">
        <v>281</v>
      </c>
    </row>
    <row r="28" spans="1:80" x14ac:dyDescent="0.25">
      <c r="A28" s="399"/>
      <c r="B28" s="296" t="s">
        <v>281</v>
      </c>
      <c r="C28" s="44"/>
      <c r="D28" s="44"/>
      <c r="E28" s="179"/>
      <c r="F28" s="179">
        <v>20</v>
      </c>
      <c r="G28" s="179"/>
      <c r="H28" s="179">
        <v>26</v>
      </c>
      <c r="I28" s="179"/>
      <c r="J28" s="179">
        <v>20</v>
      </c>
      <c r="K28" s="179"/>
      <c r="L28" s="179">
        <v>15</v>
      </c>
      <c r="M28" s="179"/>
      <c r="N28" s="179"/>
      <c r="O28" s="87"/>
      <c r="P28" s="87"/>
      <c r="Q28" s="87"/>
      <c r="R28" s="87"/>
      <c r="S28" s="87"/>
      <c r="T28" s="87"/>
      <c r="U28" s="87"/>
      <c r="V28" s="87"/>
      <c r="W28" s="87"/>
      <c r="X28" s="87"/>
      <c r="Y28" s="87"/>
      <c r="Z28" s="87"/>
      <c r="AA28" s="87"/>
      <c r="AB28" s="87"/>
      <c r="AC28" s="87"/>
      <c r="AD28" s="87"/>
      <c r="AE28" s="87"/>
      <c r="AF28" s="87"/>
      <c r="AG28" s="87"/>
      <c r="AH28" s="87"/>
      <c r="AI28" s="87"/>
      <c r="AJ28" s="87"/>
      <c r="AK28" s="87"/>
      <c r="AM28" s="101"/>
      <c r="AN28" s="101"/>
      <c r="AO28" s="101"/>
      <c r="AP28" s="101"/>
      <c r="AQ28" s="261">
        <f>AVERAGE(AM27,AO27)</f>
        <v>4.166666666666663E-2</v>
      </c>
      <c r="AR28" s="85" t="s">
        <v>280</v>
      </c>
      <c r="AS28" s="45">
        <f>+M27</f>
        <v>16</v>
      </c>
      <c r="AT28" s="87"/>
      <c r="AU28" s="81">
        <f>M27+(M27*AQ27)</f>
        <v>14.61025641025641</v>
      </c>
      <c r="AV28" s="81"/>
      <c r="AW28" s="81">
        <f>AU28+(AU28*AQ27)</f>
        <v>13.341224523339907</v>
      </c>
      <c r="AX28" s="81"/>
      <c r="AY28" s="81">
        <f>AW28+(AW28*AQ27)</f>
        <v>12.182419444549806</v>
      </c>
      <c r="AZ28" s="81"/>
      <c r="BA28" s="81">
        <f>+AY28+(AY28*AQ27)</f>
        <v>11.124266986385384</v>
      </c>
      <c r="BB28" s="81"/>
      <c r="BC28" s="81">
        <f>BA28+(BA28*AQ27)</f>
        <v>10.158024565452552</v>
      </c>
      <c r="BD28" s="81"/>
      <c r="BE28" s="81">
        <f>BC28+(BC28*AQ27)</f>
        <v>9.2757089701840769</v>
      </c>
      <c r="BF28" s="81"/>
      <c r="BG28" s="81">
        <f>+BE28+(BE28*AQ27)</f>
        <v>8.4700304025815498</v>
      </c>
      <c r="BH28" s="81"/>
      <c r="BI28" s="81">
        <f>BG28+(BG28*AQ27)</f>
        <v>7.7343322490239856</v>
      </c>
      <c r="BJ28" s="81"/>
      <c r="BK28" s="81">
        <f>BI28+(BI28*AQ27)</f>
        <v>7.0625360825222225</v>
      </c>
      <c r="BL28" s="81"/>
      <c r="BM28" s="81">
        <f>+BK28+(BG28*AQ27)</f>
        <v>6.3268379289646584</v>
      </c>
      <c r="BN28" s="81"/>
      <c r="BO28" s="81">
        <f>BM28+(BM28*AQ27)</f>
        <v>5.7772952755193305</v>
      </c>
      <c r="BP28" s="81"/>
      <c r="BQ28" s="81">
        <f>BO28+(BO28*AQ27)</f>
        <v>5.2754853333187732</v>
      </c>
      <c r="BR28" s="80"/>
    </row>
    <row r="29" spans="1:80" x14ac:dyDescent="0.25">
      <c r="A29" s="399"/>
      <c r="B29" s="296" t="s">
        <v>282</v>
      </c>
      <c r="C29" s="44"/>
      <c r="D29" s="44"/>
      <c r="E29" s="179"/>
      <c r="F29" s="179"/>
      <c r="G29" s="179">
        <v>20</v>
      </c>
      <c r="H29" s="179"/>
      <c r="I29" s="179">
        <v>20</v>
      </c>
      <c r="J29" s="179"/>
      <c r="K29" s="179">
        <v>14</v>
      </c>
      <c r="L29" s="179"/>
      <c r="M29" s="179">
        <v>21</v>
      </c>
      <c r="N29" s="179"/>
      <c r="O29" s="87"/>
      <c r="P29" s="87"/>
      <c r="Q29" s="87"/>
      <c r="R29" s="87"/>
      <c r="S29" s="87"/>
      <c r="T29" s="87"/>
      <c r="U29" s="87"/>
      <c r="V29" s="87"/>
      <c r="W29" s="87"/>
      <c r="X29" s="87"/>
      <c r="Y29" s="87"/>
      <c r="Z29" s="87"/>
      <c r="AA29" s="87"/>
      <c r="AB29" s="87"/>
      <c r="AC29" s="87"/>
      <c r="AD29" s="87"/>
      <c r="AE29" s="87"/>
      <c r="AF29" s="87"/>
      <c r="AG29" s="87"/>
      <c r="AH29" s="87"/>
      <c r="AI29" s="87"/>
      <c r="AJ29" s="87"/>
      <c r="AK29" s="87"/>
      <c r="AM29" s="416"/>
      <c r="AN29" s="416"/>
      <c r="AO29" s="416"/>
      <c r="AP29" s="416"/>
      <c r="AR29" s="32" t="s">
        <v>281</v>
      </c>
      <c r="AS29" s="86"/>
      <c r="AT29" s="81">
        <f>AS28*N39</f>
        <v>14.333333333333334</v>
      </c>
      <c r="AU29" s="81"/>
      <c r="AV29" s="81">
        <f>+AU28*$N$39</f>
        <v>13.088354700854701</v>
      </c>
      <c r="AW29" s="81"/>
      <c r="AX29" s="81">
        <f>AW28*N39</f>
        <v>11.951513635492001</v>
      </c>
      <c r="AY29" s="81"/>
      <c r="AZ29" s="81">
        <f>AY28*N39</f>
        <v>10.913417419075868</v>
      </c>
      <c r="BA29" s="81"/>
      <c r="BB29" s="81">
        <f>+BA28*$N$39</f>
        <v>9.9654891753035741</v>
      </c>
      <c r="BC29" s="81"/>
      <c r="BD29" s="81">
        <f>BC28*N39</f>
        <v>9.0998970065512452</v>
      </c>
      <c r="BE29" s="81"/>
      <c r="BF29" s="81">
        <f>BE28*N39</f>
        <v>8.309489285789903</v>
      </c>
      <c r="BG29" s="81"/>
      <c r="BH29" s="81">
        <f>+BG28*$N$39</f>
        <v>7.5877355689793058</v>
      </c>
      <c r="BI29" s="81"/>
      <c r="BJ29" s="81">
        <f>BI28*N39</f>
        <v>6.9286726397506539</v>
      </c>
      <c r="BK29" s="81"/>
      <c r="BL29" s="81">
        <f>BK28*N39</f>
        <v>6.3268552405928249</v>
      </c>
      <c r="BM29" s="81"/>
      <c r="BN29" s="81">
        <f>+BM28*$N$39</f>
        <v>5.6677923113641731</v>
      </c>
      <c r="BO29" s="81"/>
      <c r="BP29" s="81">
        <f>BO28*N39</f>
        <v>5.1754936843194006</v>
      </c>
      <c r="BQ29" s="81"/>
      <c r="BR29" s="81">
        <f>BQ28*N39</f>
        <v>4.7259556110980681</v>
      </c>
    </row>
    <row r="30" spans="1:80" x14ac:dyDescent="0.25">
      <c r="A30" s="399"/>
      <c r="B30" s="296" t="s">
        <v>283</v>
      </c>
      <c r="C30" s="44"/>
      <c r="D30" s="44"/>
      <c r="E30" s="179"/>
      <c r="F30" s="179"/>
      <c r="G30" s="179"/>
      <c r="H30" s="179">
        <v>20</v>
      </c>
      <c r="I30" s="179"/>
      <c r="J30" s="179">
        <v>20</v>
      </c>
      <c r="K30" s="179"/>
      <c r="L30" s="179">
        <v>12</v>
      </c>
      <c r="M30" s="179"/>
      <c r="N30" s="179"/>
      <c r="O30" s="87"/>
      <c r="P30" s="87"/>
      <c r="Q30" s="87"/>
      <c r="R30" s="87"/>
      <c r="S30" s="87"/>
      <c r="T30" s="87"/>
      <c r="U30" s="87"/>
      <c r="V30" s="87"/>
      <c r="W30" s="87"/>
      <c r="X30" s="87"/>
      <c r="Y30" s="87"/>
      <c r="Z30" s="87"/>
      <c r="AA30" s="87"/>
      <c r="AB30" s="87"/>
      <c r="AC30" s="87"/>
      <c r="AD30" s="87"/>
      <c r="AE30" s="87"/>
      <c r="AF30" s="87"/>
      <c r="AG30" s="87"/>
      <c r="AH30" s="87"/>
      <c r="AI30" s="87"/>
      <c r="AJ30" s="87"/>
      <c r="AK30" s="87"/>
      <c r="AM30" s="101"/>
      <c r="AN30" s="101"/>
      <c r="AO30" s="101"/>
      <c r="AP30" s="101"/>
      <c r="AR30" s="32" t="s">
        <v>282</v>
      </c>
      <c r="AS30" s="86"/>
      <c r="AT30" s="87"/>
      <c r="AU30" s="81">
        <f>AT29*N40</f>
        <v>12.0133547008547</v>
      </c>
      <c r="AV30" s="81"/>
      <c r="AW30" s="81">
        <f>+AV29*$N$40</f>
        <v>10.969887032927897</v>
      </c>
      <c r="AX30" s="81"/>
      <c r="AY30" s="81">
        <f>AX29*N40</f>
        <v>10.017053896413968</v>
      </c>
      <c r="AZ30" s="81"/>
      <c r="BA30" s="81">
        <f>AZ29*N40</f>
        <v>9.1469828688728825</v>
      </c>
      <c r="BB30" s="81"/>
      <c r="BC30" s="81">
        <f>+BB29*$N$40</f>
        <v>8.3524853184034757</v>
      </c>
      <c r="BD30" s="81"/>
      <c r="BE30" s="81">
        <f>BD29*N40</f>
        <v>7.6269970102985587</v>
      </c>
      <c r="BF30" s="81"/>
      <c r="BG30" s="81">
        <f>BF29*N40</f>
        <v>6.9645238725450618</v>
      </c>
      <c r="BH30" s="81"/>
      <c r="BI30" s="81">
        <f>+BH29*$N$40</f>
        <v>6.3595924720772059</v>
      </c>
      <c r="BJ30" s="81"/>
      <c r="BK30" s="81">
        <f>BJ29*N40</f>
        <v>5.8072047926115253</v>
      </c>
      <c r="BL30" s="81"/>
      <c r="BM30" s="81">
        <f>BL29*N40</f>
        <v>5.3027969404327679</v>
      </c>
      <c r="BN30" s="81"/>
      <c r="BO30" s="81">
        <f>+BN29*$N$40</f>
        <v>4.7504092609670865</v>
      </c>
      <c r="BP30" s="81"/>
      <c r="BQ30" s="81">
        <f>BP29*N40</f>
        <v>4.3377935847741123</v>
      </c>
      <c r="BR30" s="80"/>
    </row>
    <row r="31" spans="1:80" x14ac:dyDescent="0.25">
      <c r="A31" s="399"/>
      <c r="B31" s="296" t="s">
        <v>284</v>
      </c>
      <c r="C31" s="44"/>
      <c r="D31" s="44"/>
      <c r="E31" s="179"/>
      <c r="F31" s="179"/>
      <c r="G31" s="179"/>
      <c r="H31" s="179"/>
      <c r="I31" s="179">
        <v>18</v>
      </c>
      <c r="J31" s="179"/>
      <c r="K31" s="179">
        <v>16</v>
      </c>
      <c r="L31" s="179"/>
      <c r="M31" s="179">
        <v>18</v>
      </c>
      <c r="N31" s="179"/>
      <c r="O31" s="87"/>
      <c r="P31" s="87"/>
      <c r="Q31" s="87"/>
      <c r="R31" s="87"/>
      <c r="S31" s="87"/>
      <c r="T31" s="87"/>
      <c r="U31" s="87"/>
      <c r="V31" s="87"/>
      <c r="W31" s="87"/>
      <c r="X31" s="87"/>
      <c r="Y31" s="87"/>
      <c r="Z31" s="87"/>
      <c r="AA31" s="87"/>
      <c r="AB31" s="87"/>
      <c r="AC31" s="87"/>
      <c r="AD31" s="87"/>
      <c r="AE31" s="87"/>
      <c r="AF31" s="87"/>
      <c r="AG31" s="87"/>
      <c r="AH31" s="87"/>
      <c r="AI31" s="87"/>
      <c r="AJ31" s="87"/>
      <c r="AK31" s="87"/>
      <c r="AM31" s="101"/>
      <c r="AN31" s="101"/>
      <c r="AO31" s="101"/>
      <c r="AP31" s="101"/>
      <c r="AR31" s="32" t="s">
        <v>283</v>
      </c>
      <c r="AS31" s="86"/>
      <c r="AT31" s="87"/>
      <c r="AU31" s="81"/>
      <c r="AV31" s="81">
        <f>AU30*N41</f>
        <v>8.8200612718240929</v>
      </c>
      <c r="AW31" s="81"/>
      <c r="AX31" s="81">
        <f>+AW30*$N$41</f>
        <v>8.0539597959701403</v>
      </c>
      <c r="AY31" s="81"/>
      <c r="AZ31" s="81">
        <f>AY30*N41</f>
        <v>7.3544011085637599</v>
      </c>
      <c r="BA31" s="81"/>
      <c r="BB31" s="81">
        <f>BA30*N41</f>
        <v>6.7156053712494073</v>
      </c>
      <c r="BC31" s="81"/>
      <c r="BD31" s="81">
        <f>+BC30*$N$41</f>
        <v>6.1322947765030653</v>
      </c>
      <c r="BE31" s="81"/>
      <c r="BF31" s="81">
        <f>BE30*N41</f>
        <v>5.5996499417491128</v>
      </c>
      <c r="BG31" s="81"/>
      <c r="BH31" s="81">
        <f>BG30*N41</f>
        <v>5.1132700910394941</v>
      </c>
      <c r="BI31" s="81"/>
      <c r="BJ31" s="81">
        <f>+BI30*$N$41</f>
        <v>4.6691366953113844</v>
      </c>
      <c r="BK31" s="81"/>
      <c r="BL31" s="81">
        <f>BK30*N41</f>
        <v>4.2635802708147867</v>
      </c>
      <c r="BM31" s="81"/>
      <c r="BN31" s="81">
        <f>BM30*N41</f>
        <v>3.8932500613946566</v>
      </c>
      <c r="BO31" s="81"/>
      <c r="BP31" s="81">
        <f>+BO30*$N$41</f>
        <v>3.487693636898058</v>
      </c>
      <c r="BQ31" s="81"/>
      <c r="BR31" s="80">
        <f>BQ30*N41</f>
        <v>3.1847561447187713</v>
      </c>
    </row>
    <row r="32" spans="1:80" x14ac:dyDescent="0.25">
      <c r="A32" s="399"/>
      <c r="B32" s="296" t="s">
        <v>285</v>
      </c>
      <c r="C32" s="44"/>
      <c r="D32" s="44"/>
      <c r="E32" s="179"/>
      <c r="F32" s="179"/>
      <c r="G32" s="179"/>
      <c r="H32" s="179"/>
      <c r="I32" s="179"/>
      <c r="J32" s="179">
        <v>18</v>
      </c>
      <c r="K32" s="179"/>
      <c r="L32" s="179">
        <v>17</v>
      </c>
      <c r="M32" s="179"/>
      <c r="N32" s="179"/>
      <c r="O32" s="87"/>
      <c r="P32" s="87"/>
      <c r="Q32" s="87"/>
      <c r="R32" s="87"/>
      <c r="S32" s="87"/>
      <c r="T32" s="87"/>
      <c r="U32" s="87"/>
      <c r="V32" s="87"/>
      <c r="W32" s="87"/>
      <c r="X32" s="87"/>
      <c r="Y32" s="87"/>
      <c r="Z32" s="87"/>
      <c r="AA32" s="87"/>
      <c r="AB32" s="87"/>
      <c r="AC32" s="87"/>
      <c r="AD32" s="87"/>
      <c r="AE32" s="87"/>
      <c r="AF32" s="87"/>
      <c r="AG32" s="87"/>
      <c r="AH32" s="87"/>
      <c r="AI32" s="87"/>
      <c r="AJ32" s="87"/>
      <c r="AK32" s="87"/>
      <c r="AM32" s="101"/>
      <c r="AN32" s="101"/>
      <c r="AO32" s="101"/>
      <c r="AP32" s="101"/>
      <c r="AR32" s="32" t="s">
        <v>284</v>
      </c>
      <c r="AS32" s="86"/>
      <c r="AT32" s="87"/>
      <c r="AU32" s="81"/>
      <c r="AV32" s="81"/>
      <c r="AW32" s="81">
        <f>AV31*N42</f>
        <v>6.6602770373133211</v>
      </c>
      <c r="AX32" s="81"/>
      <c r="AY32" s="81">
        <f>+AX31*$N$42</f>
        <v>6.0817722049056568</v>
      </c>
      <c r="AZ32" s="81"/>
      <c r="BA32" s="81">
        <f>AZ31*N42</f>
        <v>5.5535157089026344</v>
      </c>
      <c r="BB32" s="81"/>
      <c r="BC32" s="81">
        <f>BB31*N42</f>
        <v>5.0711430303408989</v>
      </c>
      <c r="BD32" s="81"/>
      <c r="BE32" s="81">
        <f>+BD31*$N$42</f>
        <v>4.6306687478978272</v>
      </c>
      <c r="BF32" s="81"/>
      <c r="BG32" s="81">
        <f>BF31*N42</f>
        <v>4.2284536098592662</v>
      </c>
      <c r="BH32" s="81"/>
      <c r="BI32" s="81">
        <f>BH31*N42</f>
        <v>3.861174466182387</v>
      </c>
      <c r="BJ32" s="81"/>
      <c r="BK32" s="81">
        <f>+BJ31*$N$42</f>
        <v>3.5257968122287249</v>
      </c>
      <c r="BL32" s="81"/>
      <c r="BM32" s="81">
        <f>BL31*N42</f>
        <v>3.2195497173203966</v>
      </c>
      <c r="BN32" s="81"/>
      <c r="BO32" s="81">
        <f>BN31*N42</f>
        <v>2.9399029309762215</v>
      </c>
      <c r="BP32" s="81"/>
      <c r="BQ32" s="81">
        <f>+BP31*$N$42</f>
        <v>2.6336558360678923</v>
      </c>
      <c r="BR32" s="80"/>
    </row>
    <row r="33" spans="1:70" ht="13.5" thickBot="1" x14ac:dyDescent="0.3">
      <c r="A33" s="399"/>
      <c r="B33" s="296" t="s">
        <v>339</v>
      </c>
      <c r="C33" s="70">
        <f t="shared" ref="C33:L33" si="88">SUM(C27:C32)</f>
        <v>0</v>
      </c>
      <c r="D33" s="70">
        <f t="shared" si="88"/>
        <v>0</v>
      </c>
      <c r="E33" s="70">
        <f t="shared" si="88"/>
        <v>24</v>
      </c>
      <c r="F33" s="70">
        <f t="shared" si="88"/>
        <v>20</v>
      </c>
      <c r="G33" s="70">
        <f t="shared" si="88"/>
        <v>46</v>
      </c>
      <c r="H33" s="70">
        <f t="shared" si="88"/>
        <v>46</v>
      </c>
      <c r="I33" s="70">
        <f t="shared" si="88"/>
        <v>58</v>
      </c>
      <c r="J33" s="70">
        <f t="shared" si="88"/>
        <v>58</v>
      </c>
      <c r="K33" s="70">
        <f t="shared" si="88"/>
        <v>50</v>
      </c>
      <c r="L33" s="70">
        <f t="shared" si="88"/>
        <v>44</v>
      </c>
      <c r="M33" s="70">
        <f t="shared" ref="M33:N33" si="89">SUM(M27:M32)</f>
        <v>55</v>
      </c>
      <c r="N33" s="70">
        <f t="shared" si="89"/>
        <v>0</v>
      </c>
      <c r="O33" s="224"/>
      <c r="P33" s="224"/>
      <c r="Q33" s="224"/>
      <c r="R33" s="224"/>
      <c r="S33" s="224"/>
      <c r="T33" s="224"/>
      <c r="U33" s="224"/>
      <c r="V33" s="224"/>
      <c r="W33" s="224"/>
      <c r="X33" s="224"/>
      <c r="Y33" s="224"/>
      <c r="Z33" s="224"/>
      <c r="AA33" s="224"/>
      <c r="AB33" s="224"/>
      <c r="AC33" s="224"/>
      <c r="AD33" s="224"/>
      <c r="AE33" s="224"/>
      <c r="AF33" s="224"/>
      <c r="AG33" s="224"/>
      <c r="AH33" s="224"/>
      <c r="AI33" s="224"/>
      <c r="AJ33" s="224"/>
      <c r="AK33" s="224"/>
      <c r="AM33" s="104">
        <f>+((G33/E33)^(1/1))-1</f>
        <v>0.91666666666666674</v>
      </c>
      <c r="AN33" s="104">
        <f>+((I33/G33)^(1/1))-1</f>
        <v>0.26086956521739135</v>
      </c>
      <c r="AO33" s="104">
        <f>+((K33/I33)^(1/1))-1</f>
        <v>-0.13793103448275867</v>
      </c>
      <c r="AP33" s="104">
        <f>+((M33/K33)^(1/1))-1</f>
        <v>0.10000000000000009</v>
      </c>
      <c r="AQ33" s="105">
        <f>+AVERAGE(AM33:AP33)</f>
        <v>0.28490129935032488</v>
      </c>
      <c r="AR33" s="32" t="s">
        <v>285</v>
      </c>
      <c r="AS33" s="88"/>
      <c r="AT33" s="89"/>
      <c r="AU33" s="83"/>
      <c r="AV33" s="83"/>
      <c r="AW33" s="83"/>
      <c r="AX33" s="83">
        <f>AW32*N43</f>
        <v>3.1166681007940538</v>
      </c>
      <c r="AY33" s="83"/>
      <c r="AZ33" s="83">
        <f>+AY32*$N$43</f>
        <v>2.8459575061417492</v>
      </c>
      <c r="BA33" s="83"/>
      <c r="BB33" s="83">
        <f>BA32*N43</f>
        <v>2.598760556089053</v>
      </c>
      <c r="BC33" s="83"/>
      <c r="BD33" s="83">
        <f>BC32*N43</f>
        <v>2.3730348795825997</v>
      </c>
      <c r="BE33" s="83"/>
      <c r="BF33" s="83">
        <f>+BE32*$N$43</f>
        <v>2.1669155038239829</v>
      </c>
      <c r="BG33" s="83"/>
      <c r="BH33" s="83">
        <f>BG32*N43</f>
        <v>1.9786994456392717</v>
      </c>
      <c r="BI33" s="83"/>
      <c r="BJ33" s="83">
        <f>BI32*N43</f>
        <v>1.8068316412263732</v>
      </c>
      <c r="BK33" s="83"/>
      <c r="BL33" s="83">
        <f>+BK32*$N$43</f>
        <v>1.6498920980301082</v>
      </c>
      <c r="BM33" s="83"/>
      <c r="BN33" s="83">
        <f>BM32*N43</f>
        <v>1.5065841625922367</v>
      </c>
      <c r="BO33" s="83"/>
      <c r="BP33" s="83">
        <f>BO32*N43</f>
        <v>1.375723807444001</v>
      </c>
      <c r="BQ33" s="83"/>
      <c r="BR33" s="84">
        <f>+BQ32*$N$43</f>
        <v>1.2324158720061289</v>
      </c>
    </row>
    <row r="34" spans="1:70" ht="13.5" thickBot="1" x14ac:dyDescent="0.3">
      <c r="P34" s="1"/>
      <c r="Q34" s="1"/>
      <c r="R34" s="1"/>
      <c r="S34" s="1"/>
      <c r="AM34" s="101"/>
      <c r="AN34" s="101"/>
      <c r="AO34" s="101"/>
      <c r="AP34" s="101"/>
    </row>
    <row r="35" spans="1:70" x14ac:dyDescent="0.25">
      <c r="P35" s="1"/>
      <c r="Q35" s="1"/>
      <c r="R35" s="1"/>
      <c r="S35" s="1"/>
      <c r="AM35" s="101"/>
      <c r="AN35" s="101"/>
      <c r="AO35" s="101"/>
      <c r="AP35" s="101"/>
      <c r="AS35" s="408" t="s">
        <v>340</v>
      </c>
      <c r="AT35" s="409"/>
      <c r="AU35" s="409"/>
      <c r="AV35" s="409"/>
      <c r="AW35" s="409"/>
      <c r="AX35" s="409"/>
      <c r="AY35" s="409"/>
      <c r="AZ35" s="409"/>
      <c r="BA35" s="409"/>
      <c r="BB35" s="409"/>
      <c r="BC35" s="409"/>
      <c r="BD35" s="409"/>
      <c r="BE35" s="409"/>
      <c r="BF35" s="409"/>
      <c r="BG35" s="409"/>
      <c r="BH35" s="409"/>
      <c r="BI35" s="409"/>
      <c r="BJ35" s="409"/>
      <c r="BK35" s="409"/>
      <c r="BL35" s="409"/>
      <c r="BM35" s="409"/>
      <c r="BN35" s="409"/>
      <c r="BO35" s="409"/>
      <c r="BP35" s="409"/>
      <c r="BQ35" s="409"/>
      <c r="BR35" s="410"/>
    </row>
    <row r="36" spans="1:70" ht="15" customHeight="1" x14ac:dyDescent="0.25">
      <c r="A36" s="407" t="s">
        <v>341</v>
      </c>
      <c r="B36" s="406" t="s">
        <v>342</v>
      </c>
      <c r="C36" s="406"/>
      <c r="D36" s="406" t="s">
        <v>347</v>
      </c>
      <c r="E36" s="406"/>
      <c r="F36" s="406" t="s">
        <v>344</v>
      </c>
      <c r="G36" s="406"/>
      <c r="H36" s="406" t="s">
        <v>348</v>
      </c>
      <c r="I36" s="406"/>
      <c r="J36" s="406" t="s">
        <v>349</v>
      </c>
      <c r="K36" s="406"/>
      <c r="P36" s="1"/>
      <c r="Q36" s="1"/>
      <c r="R36" s="1"/>
      <c r="S36" s="1"/>
      <c r="AM36" s="101"/>
      <c r="AN36" s="101"/>
      <c r="AO36" s="101"/>
      <c r="AP36" s="101"/>
      <c r="AS36" s="411">
        <f>+AS26</f>
        <v>2020</v>
      </c>
      <c r="AT36" s="406"/>
      <c r="AU36" s="406">
        <f>+AS36+1</f>
        <v>2021</v>
      </c>
      <c r="AV36" s="406"/>
      <c r="AW36" s="406">
        <f t="shared" ref="AW36" si="90">+AU36+1</f>
        <v>2022</v>
      </c>
      <c r="AX36" s="406"/>
      <c r="AY36" s="406">
        <f t="shared" ref="AY36" si="91">+AW36+1</f>
        <v>2023</v>
      </c>
      <c r="AZ36" s="406"/>
      <c r="BA36" s="406">
        <f t="shared" ref="BA36" si="92">+AY36+1</f>
        <v>2024</v>
      </c>
      <c r="BB36" s="406"/>
      <c r="BC36" s="406">
        <f t="shared" ref="BC36" si="93">+BA36+1</f>
        <v>2025</v>
      </c>
      <c r="BD36" s="406"/>
      <c r="BE36" s="406">
        <f t="shared" ref="BE36" si="94">+BC36+1</f>
        <v>2026</v>
      </c>
      <c r="BF36" s="406"/>
      <c r="BG36" s="406">
        <f t="shared" ref="BG36" si="95">+BE36+1</f>
        <v>2027</v>
      </c>
      <c r="BH36" s="406"/>
      <c r="BI36" s="406">
        <f t="shared" ref="BI36" si="96">+BG36+1</f>
        <v>2028</v>
      </c>
      <c r="BJ36" s="406"/>
      <c r="BK36" s="406">
        <f t="shared" ref="BK36" si="97">+BI36+1</f>
        <v>2029</v>
      </c>
      <c r="BL36" s="406"/>
      <c r="BM36" s="406">
        <f t="shared" ref="BM36" si="98">+BK36+1</f>
        <v>2030</v>
      </c>
      <c r="BN36" s="406"/>
      <c r="BO36" s="406">
        <f t="shared" ref="BO36" si="99">+BM36+1</f>
        <v>2031</v>
      </c>
      <c r="BP36" s="406"/>
      <c r="BQ36" s="406">
        <f t="shared" ref="BQ36" si="100">+BO36+1</f>
        <v>2032</v>
      </c>
      <c r="BR36" s="412"/>
    </row>
    <row r="37" spans="1:70" x14ac:dyDescent="0.25">
      <c r="A37" s="407"/>
      <c r="B37" s="406"/>
      <c r="C37" s="406"/>
      <c r="D37" s="406"/>
      <c r="E37" s="406"/>
      <c r="F37" s="406"/>
      <c r="G37" s="406"/>
      <c r="H37" s="406"/>
      <c r="I37" s="406"/>
      <c r="J37" s="406"/>
      <c r="K37" s="406"/>
      <c r="P37" s="1"/>
      <c r="Q37" s="1"/>
      <c r="R37" s="1"/>
      <c r="S37" s="1"/>
      <c r="AM37" s="101"/>
      <c r="AN37" s="101"/>
      <c r="AO37" s="101"/>
      <c r="AP37" s="101"/>
      <c r="AS37" s="77" t="s">
        <v>280</v>
      </c>
      <c r="AT37" s="100" t="s">
        <v>281</v>
      </c>
      <c r="AU37" s="100" t="s">
        <v>280</v>
      </c>
      <c r="AV37" s="100" t="s">
        <v>281</v>
      </c>
      <c r="AW37" s="100" t="s">
        <v>280</v>
      </c>
      <c r="AX37" s="100" t="s">
        <v>281</v>
      </c>
      <c r="AY37" s="100" t="s">
        <v>280</v>
      </c>
      <c r="AZ37" s="100" t="s">
        <v>281</v>
      </c>
      <c r="BA37" s="100" t="s">
        <v>280</v>
      </c>
      <c r="BB37" s="100" t="s">
        <v>281</v>
      </c>
      <c r="BC37" s="100" t="s">
        <v>280</v>
      </c>
      <c r="BD37" s="100" t="s">
        <v>281</v>
      </c>
      <c r="BE37" s="100" t="s">
        <v>280</v>
      </c>
      <c r="BF37" s="100" t="s">
        <v>281</v>
      </c>
      <c r="BG37" s="100" t="s">
        <v>280</v>
      </c>
      <c r="BH37" s="100" t="s">
        <v>281</v>
      </c>
      <c r="BI37" s="100" t="s">
        <v>280</v>
      </c>
      <c r="BJ37" s="100" t="s">
        <v>281</v>
      </c>
      <c r="BK37" s="100" t="s">
        <v>280</v>
      </c>
      <c r="BL37" s="100" t="s">
        <v>281</v>
      </c>
      <c r="BM37" s="100" t="s">
        <v>280</v>
      </c>
      <c r="BN37" s="100" t="s">
        <v>281</v>
      </c>
      <c r="BO37" s="100" t="s">
        <v>280</v>
      </c>
      <c r="BP37" s="100" t="s">
        <v>281</v>
      </c>
      <c r="BQ37" s="100" t="s">
        <v>280</v>
      </c>
      <c r="BR37" s="78" t="s">
        <v>281</v>
      </c>
    </row>
    <row r="38" spans="1:70" ht="13.5" thickBot="1" x14ac:dyDescent="0.3">
      <c r="A38" s="407"/>
      <c r="B38" s="391" t="s">
        <v>280</v>
      </c>
      <c r="C38" s="391"/>
      <c r="D38" s="228">
        <f>+E27/$E$27</f>
        <v>1</v>
      </c>
      <c r="E38" s="179"/>
      <c r="F38" s="179"/>
      <c r="G38" s="179"/>
      <c r="H38" s="179"/>
      <c r="I38" s="179"/>
      <c r="J38" s="179"/>
      <c r="K38" s="179"/>
      <c r="N38" s="1" t="s">
        <v>350</v>
      </c>
      <c r="O38" s="75"/>
      <c r="P38" s="1"/>
      <c r="Q38" s="1"/>
      <c r="R38" s="1"/>
      <c r="S38" s="1"/>
      <c r="AM38" s="101"/>
      <c r="AN38" s="101"/>
      <c r="AO38" s="101"/>
      <c r="AP38" s="101"/>
      <c r="AR38" s="85" t="s">
        <v>280</v>
      </c>
      <c r="AS38" s="79">
        <f>+AS28</f>
        <v>16</v>
      </c>
      <c r="AT38" s="81"/>
      <c r="AU38" s="81">
        <f>+AU28</f>
        <v>14.61025641025641</v>
      </c>
      <c r="AV38" s="81"/>
      <c r="AW38" s="81">
        <f>+AW28</f>
        <v>13.341224523339907</v>
      </c>
      <c r="AX38" s="81"/>
      <c r="AY38" s="81">
        <f>+AY28</f>
        <v>12.182419444549806</v>
      </c>
      <c r="AZ38" s="81"/>
      <c r="BA38" s="81">
        <f>+BA28</f>
        <v>11.124266986385384</v>
      </c>
      <c r="BB38" s="81"/>
      <c r="BC38" s="81">
        <f>+BC28</f>
        <v>10.158024565452552</v>
      </c>
      <c r="BD38" s="81"/>
      <c r="BE38" s="81">
        <f>+BE28</f>
        <v>9.2757089701840769</v>
      </c>
      <c r="BF38" s="81"/>
      <c r="BG38" s="81">
        <f>+BG28</f>
        <v>8.4700304025815498</v>
      </c>
      <c r="BH38" s="81"/>
      <c r="BI38" s="81">
        <f>+BI28</f>
        <v>7.7343322490239856</v>
      </c>
      <c r="BJ38" s="81"/>
      <c r="BK38" s="81">
        <f>+BK28</f>
        <v>7.0625360825222225</v>
      </c>
      <c r="BL38" s="81"/>
      <c r="BM38" s="81">
        <f>+BM28</f>
        <v>6.3268379289646584</v>
      </c>
      <c r="BN38" s="81"/>
      <c r="BO38" s="81">
        <f>+BO28</f>
        <v>5.7772952755193305</v>
      </c>
      <c r="BP38" s="81"/>
      <c r="BQ38" s="81">
        <f>+BQ28</f>
        <v>5.2754853333187732</v>
      </c>
      <c r="BR38" s="80"/>
    </row>
    <row r="39" spans="1:70" ht="15" customHeight="1" x14ac:dyDescent="0.25">
      <c r="A39" s="407"/>
      <c r="B39" s="391" t="s">
        <v>281</v>
      </c>
      <c r="C39" s="391"/>
      <c r="D39" s="228">
        <f>+F28/$E$27</f>
        <v>0.83333333333333337</v>
      </c>
      <c r="E39" s="179"/>
      <c r="F39" s="228">
        <f>+H28/$G$27</f>
        <v>1</v>
      </c>
      <c r="G39" s="179"/>
      <c r="H39" s="228">
        <f>+J28/$I$27</f>
        <v>1</v>
      </c>
      <c r="I39" s="179"/>
      <c r="J39" s="228">
        <f>+L28/$K$27</f>
        <v>0.75</v>
      </c>
      <c r="K39" s="179"/>
      <c r="N39" s="93">
        <f>+AVERAGE(D39:J39)</f>
        <v>0.89583333333333337</v>
      </c>
      <c r="O39" s="96">
        <v>1</v>
      </c>
      <c r="P39" s="1"/>
      <c r="Q39" s="1"/>
      <c r="R39" s="1"/>
      <c r="S39" s="1"/>
      <c r="AM39" s="101"/>
      <c r="AN39" s="101"/>
      <c r="AO39" s="101"/>
      <c r="AP39" s="101"/>
      <c r="AR39" s="85" t="s">
        <v>281</v>
      </c>
      <c r="AS39" s="79"/>
      <c r="AT39" s="81">
        <f>+AS38*$O$39</f>
        <v>16</v>
      </c>
      <c r="AU39" s="81"/>
      <c r="AV39" s="81">
        <f>+AU38*$O$39</f>
        <v>14.61025641025641</v>
      </c>
      <c r="AW39" s="81"/>
      <c r="AX39" s="81">
        <f>+AW38*$O$39</f>
        <v>13.341224523339907</v>
      </c>
      <c r="AY39" s="81"/>
      <c r="AZ39" s="81">
        <f>+AY38*$O$39</f>
        <v>12.182419444549806</v>
      </c>
      <c r="BA39" s="81"/>
      <c r="BB39" s="81">
        <f>+BA38*$O$39</f>
        <v>11.124266986385384</v>
      </c>
      <c r="BC39" s="81"/>
      <c r="BD39" s="81">
        <f>+BC38*$O$39</f>
        <v>10.158024565452552</v>
      </c>
      <c r="BE39" s="81"/>
      <c r="BF39" s="81">
        <f>+BE38*$O$39</f>
        <v>9.2757089701840769</v>
      </c>
      <c r="BG39" s="81"/>
      <c r="BH39" s="81">
        <f>+BG38*$O$39</f>
        <v>8.4700304025815498</v>
      </c>
      <c r="BI39" s="81"/>
      <c r="BJ39" s="81">
        <f>+BI38*$O$39</f>
        <v>7.7343322490239856</v>
      </c>
      <c r="BK39" s="81"/>
      <c r="BL39" s="81">
        <f>+BK38*$O$39</f>
        <v>7.0625360825222225</v>
      </c>
      <c r="BM39" s="81"/>
      <c r="BN39" s="81">
        <f>+BM38*$O$39</f>
        <v>6.3268379289646584</v>
      </c>
      <c r="BO39" s="81"/>
      <c r="BP39" s="81">
        <f>+BO38*$O$39</f>
        <v>5.7772952755193305</v>
      </c>
      <c r="BQ39" s="81"/>
      <c r="BR39" s="81">
        <f>+BQ38*$O$39</f>
        <v>5.2754853333187732</v>
      </c>
    </row>
    <row r="40" spans="1:70" ht="12" customHeight="1" x14ac:dyDescent="0.25">
      <c r="A40" s="407"/>
      <c r="B40" s="391" t="s">
        <v>282</v>
      </c>
      <c r="C40" s="391"/>
      <c r="D40" s="228">
        <f>+G29/$E$27</f>
        <v>0.83333333333333337</v>
      </c>
      <c r="E40" s="179"/>
      <c r="F40" s="228">
        <f>+I29/$G$27</f>
        <v>0.76923076923076927</v>
      </c>
      <c r="G40" s="179"/>
      <c r="H40" s="228">
        <f>+K29/$I$27</f>
        <v>0.7</v>
      </c>
      <c r="I40" s="179"/>
      <c r="J40" s="228">
        <f>+M29/$K$27</f>
        <v>1.05</v>
      </c>
      <c r="K40" s="179"/>
      <c r="N40" s="94">
        <f>+AVERAGE(D40:J40)</f>
        <v>0.83814102564102555</v>
      </c>
      <c r="O40" s="97">
        <v>1</v>
      </c>
      <c r="P40" s="1"/>
      <c r="Q40" s="1"/>
      <c r="R40" s="1"/>
      <c r="S40" s="1"/>
      <c r="AM40" s="101"/>
      <c r="AN40" s="101"/>
      <c r="AO40" s="101"/>
      <c r="AP40" s="101"/>
      <c r="AR40" s="85" t="s">
        <v>282</v>
      </c>
      <c r="AS40" s="79"/>
      <c r="AT40" s="81"/>
      <c r="AU40" s="81">
        <f>+AT39*$O$40</f>
        <v>16</v>
      </c>
      <c r="AV40" s="81"/>
      <c r="AW40" s="81">
        <f>+AV39*$O$40</f>
        <v>14.61025641025641</v>
      </c>
      <c r="AX40" s="81"/>
      <c r="AY40" s="81">
        <f>+AX39*$O$40</f>
        <v>13.341224523339907</v>
      </c>
      <c r="AZ40" s="81"/>
      <c r="BA40" s="81">
        <f>+AZ39*$O$40</f>
        <v>12.182419444549806</v>
      </c>
      <c r="BB40" s="81"/>
      <c r="BC40" s="81">
        <f>+BB39*$O$40</f>
        <v>11.124266986385384</v>
      </c>
      <c r="BD40" s="81"/>
      <c r="BE40" s="81">
        <f>+BD39*$O$40</f>
        <v>10.158024565452552</v>
      </c>
      <c r="BF40" s="81"/>
      <c r="BG40" s="81">
        <f>+BF39*$O$40</f>
        <v>9.2757089701840769</v>
      </c>
      <c r="BH40" s="81"/>
      <c r="BI40" s="81">
        <f>+BH39*$O$40</f>
        <v>8.4700304025815498</v>
      </c>
      <c r="BJ40" s="81"/>
      <c r="BK40" s="81">
        <f>+BJ39*$O$40</f>
        <v>7.7343322490239856</v>
      </c>
      <c r="BL40" s="81"/>
      <c r="BM40" s="81">
        <f>+BL39*$O$40</f>
        <v>7.0625360825222225</v>
      </c>
      <c r="BN40" s="81"/>
      <c r="BO40" s="81">
        <f>+BN39*$O$40</f>
        <v>6.3268379289646584</v>
      </c>
      <c r="BP40" s="81"/>
      <c r="BQ40" s="81">
        <f>+BP39*$O$40</f>
        <v>5.7772952755193305</v>
      </c>
      <c r="BR40" s="80"/>
    </row>
    <row r="41" spans="1:70" ht="12" customHeight="1" x14ac:dyDescent="0.25">
      <c r="A41" s="407"/>
      <c r="B41" s="391" t="s">
        <v>283</v>
      </c>
      <c r="C41" s="391"/>
      <c r="D41" s="228">
        <f>+H30/$E$27</f>
        <v>0.83333333333333337</v>
      </c>
      <c r="E41" s="179"/>
      <c r="F41" s="228">
        <f>+J30/$G$27</f>
        <v>0.76923076923076927</v>
      </c>
      <c r="G41" s="179"/>
      <c r="H41" s="228">
        <f>+L30/$I$27</f>
        <v>0.6</v>
      </c>
      <c r="I41" s="179"/>
      <c r="J41" s="228"/>
      <c r="K41" s="179"/>
      <c r="N41" s="94">
        <f>+AVERAGE(D41:I41)</f>
        <v>0.73418803418803424</v>
      </c>
      <c r="O41" s="97">
        <v>1</v>
      </c>
      <c r="P41" s="1"/>
      <c r="Q41" s="1"/>
      <c r="R41" s="1"/>
      <c r="S41" s="1"/>
      <c r="AM41" s="101"/>
      <c r="AN41" s="101"/>
      <c r="AO41" s="101"/>
      <c r="AP41" s="101"/>
      <c r="AR41" s="85" t="s">
        <v>283</v>
      </c>
      <c r="AS41" s="79"/>
      <c r="AT41" s="81"/>
      <c r="AU41" s="81"/>
      <c r="AV41" s="81">
        <f>+AU40*$O$41</f>
        <v>16</v>
      </c>
      <c r="AW41" s="81"/>
      <c r="AX41" s="81">
        <f>+AW40*$O$41</f>
        <v>14.61025641025641</v>
      </c>
      <c r="AY41" s="81"/>
      <c r="AZ41" s="81">
        <f>+AY40*$O$41</f>
        <v>13.341224523339907</v>
      </c>
      <c r="BA41" s="81"/>
      <c r="BB41" s="81">
        <f>+BA40*$O$41</f>
        <v>12.182419444549806</v>
      </c>
      <c r="BC41" s="81"/>
      <c r="BD41" s="81">
        <f>+BC40*$O$41</f>
        <v>11.124266986385384</v>
      </c>
      <c r="BE41" s="81"/>
      <c r="BF41" s="81">
        <f>+BE40*$O$41</f>
        <v>10.158024565452552</v>
      </c>
      <c r="BG41" s="81"/>
      <c r="BH41" s="81">
        <f>+BG40*$O$41</f>
        <v>9.2757089701840769</v>
      </c>
      <c r="BI41" s="81"/>
      <c r="BJ41" s="81">
        <f>+BI40*$O$41</f>
        <v>8.4700304025815498</v>
      </c>
      <c r="BK41" s="81"/>
      <c r="BL41" s="81">
        <f>+BK40*$O$41</f>
        <v>7.7343322490239856</v>
      </c>
      <c r="BM41" s="81"/>
      <c r="BN41" s="81">
        <f>+BM40*$O$41</f>
        <v>7.0625360825222225</v>
      </c>
      <c r="BO41" s="81"/>
      <c r="BP41" s="81">
        <f>+BO40*$O$41</f>
        <v>6.3268379289646584</v>
      </c>
      <c r="BQ41" s="81"/>
      <c r="BR41" s="81">
        <f>+BQ40*$O$41</f>
        <v>5.7772952755193305</v>
      </c>
    </row>
    <row r="42" spans="1:70" ht="12" customHeight="1" x14ac:dyDescent="0.25">
      <c r="A42" s="407"/>
      <c r="B42" s="391" t="s">
        <v>284</v>
      </c>
      <c r="C42" s="391"/>
      <c r="D42" s="228">
        <f>+I31/$E$27</f>
        <v>0.75</v>
      </c>
      <c r="E42" s="179"/>
      <c r="F42" s="228">
        <f>+K31/$G$27</f>
        <v>0.61538461538461542</v>
      </c>
      <c r="G42" s="179"/>
      <c r="H42" s="228">
        <f>+M31/$I$27</f>
        <v>0.9</v>
      </c>
      <c r="I42" s="179"/>
      <c r="J42" s="228"/>
      <c r="K42" s="179"/>
      <c r="N42" s="94">
        <f>+AVERAGE(D42:I42)</f>
        <v>0.75512820512820511</v>
      </c>
      <c r="O42" s="97">
        <v>1</v>
      </c>
      <c r="P42" s="1"/>
      <c r="Q42" s="1"/>
      <c r="R42" s="1"/>
      <c r="S42" s="1"/>
      <c r="AM42" s="101"/>
      <c r="AN42" s="101"/>
      <c r="AO42" s="101"/>
      <c r="AP42" s="101"/>
      <c r="AR42" s="85" t="s">
        <v>284</v>
      </c>
      <c r="AS42" s="79"/>
      <c r="AT42" s="81"/>
      <c r="AU42" s="81"/>
      <c r="AV42" s="81"/>
      <c r="AW42" s="81">
        <f>+AV41*$O$42</f>
        <v>16</v>
      </c>
      <c r="AX42" s="81"/>
      <c r="AY42" s="81">
        <f>+AX41*$O$42</f>
        <v>14.61025641025641</v>
      </c>
      <c r="AZ42" s="81"/>
      <c r="BA42" s="81">
        <f>+AZ41*$O$42</f>
        <v>13.341224523339907</v>
      </c>
      <c r="BB42" s="81"/>
      <c r="BC42" s="81">
        <f>+BB41*$O$42</f>
        <v>12.182419444549806</v>
      </c>
      <c r="BD42" s="81"/>
      <c r="BE42" s="81">
        <f>+BD41*$O$42</f>
        <v>11.124266986385384</v>
      </c>
      <c r="BF42" s="81"/>
      <c r="BG42" s="81">
        <f>+BF41*$O$42</f>
        <v>10.158024565452552</v>
      </c>
      <c r="BH42" s="81"/>
      <c r="BI42" s="81">
        <f>+BH41*$O$42</f>
        <v>9.2757089701840769</v>
      </c>
      <c r="BJ42" s="81"/>
      <c r="BK42" s="81">
        <f>+BJ41*$O$42</f>
        <v>8.4700304025815498</v>
      </c>
      <c r="BL42" s="81"/>
      <c r="BM42" s="81">
        <f>+BL41*$O$42</f>
        <v>7.7343322490239856</v>
      </c>
      <c r="BN42" s="81"/>
      <c r="BO42" s="81">
        <f>+BN41*$O$42</f>
        <v>7.0625360825222225</v>
      </c>
      <c r="BP42" s="81"/>
      <c r="BQ42" s="81">
        <f>+BP41*$O$42</f>
        <v>6.3268379289646584</v>
      </c>
      <c r="BR42" s="80"/>
    </row>
    <row r="43" spans="1:70" ht="12.75" customHeight="1" thickBot="1" x14ac:dyDescent="0.3">
      <c r="A43" s="407"/>
      <c r="B43" s="391" t="s">
        <v>285</v>
      </c>
      <c r="C43" s="391"/>
      <c r="D43" s="228">
        <f>+J32/$E$27</f>
        <v>0.75</v>
      </c>
      <c r="E43" s="179"/>
      <c r="F43" s="228">
        <f>+L32/$G$27</f>
        <v>0.65384615384615385</v>
      </c>
      <c r="G43" s="179"/>
      <c r="H43" s="228">
        <f>+N32/$I$27</f>
        <v>0</v>
      </c>
      <c r="I43" s="179"/>
      <c r="J43" s="228"/>
      <c r="K43" s="179"/>
      <c r="N43" s="95">
        <f>+AVERAGE(D43:I43)</f>
        <v>0.4679487179487179</v>
      </c>
      <c r="O43" s="98">
        <v>1</v>
      </c>
      <c r="P43" s="1"/>
      <c r="Q43" s="1"/>
      <c r="R43" s="1"/>
      <c r="S43" s="1"/>
      <c r="AM43" s="101"/>
      <c r="AN43" s="101"/>
      <c r="AO43" s="101"/>
      <c r="AP43" s="101"/>
      <c r="AR43" s="85" t="s">
        <v>285</v>
      </c>
      <c r="AS43" s="82"/>
      <c r="AT43" s="83"/>
      <c r="AU43" s="83"/>
      <c r="AV43" s="83"/>
      <c r="AW43" s="83"/>
      <c r="AX43" s="83">
        <f>+AW42*$O$43</f>
        <v>16</v>
      </c>
      <c r="AY43" s="83"/>
      <c r="AZ43" s="83">
        <f>+AY42*$O$43</f>
        <v>14.61025641025641</v>
      </c>
      <c r="BA43" s="83"/>
      <c r="BB43" s="83">
        <f>+BA42*$O$43</f>
        <v>13.341224523339907</v>
      </c>
      <c r="BC43" s="83"/>
      <c r="BD43" s="83">
        <f>+BC42*$O$43</f>
        <v>12.182419444549806</v>
      </c>
      <c r="BE43" s="83"/>
      <c r="BF43" s="83">
        <f>+BE42*$O$43</f>
        <v>11.124266986385384</v>
      </c>
      <c r="BG43" s="83"/>
      <c r="BH43" s="83">
        <f>+BG42*$O$43</f>
        <v>10.158024565452552</v>
      </c>
      <c r="BI43" s="83"/>
      <c r="BJ43" s="83">
        <f>+BI42*$O$43</f>
        <v>9.2757089701840769</v>
      </c>
      <c r="BK43" s="83"/>
      <c r="BL43" s="83">
        <f>+BK42*$O$43</f>
        <v>8.4700304025815498</v>
      </c>
      <c r="BM43" s="83"/>
      <c r="BN43" s="83">
        <f>+BM42*$O$43</f>
        <v>7.7343322490239856</v>
      </c>
      <c r="BO43" s="83"/>
      <c r="BP43" s="83">
        <f>+BO42*$O$43</f>
        <v>7.0625360825222225</v>
      </c>
      <c r="BQ43" s="83"/>
      <c r="BR43" s="83">
        <f>+BQ42*$O$43</f>
        <v>6.3268379289646584</v>
      </c>
    </row>
    <row r="44" spans="1:70" x14ac:dyDescent="0.25">
      <c r="P44" s="1"/>
      <c r="Q44" s="1"/>
      <c r="R44" s="1"/>
      <c r="S44" s="1"/>
      <c r="AM44" s="101"/>
      <c r="AN44" s="101"/>
      <c r="AO44" s="101"/>
      <c r="AP44" s="101"/>
    </row>
    <row r="45" spans="1:70" x14ac:dyDescent="0.25">
      <c r="P45" s="1"/>
      <c r="Q45" s="1"/>
      <c r="R45" s="1"/>
      <c r="S45" s="1"/>
      <c r="AL45" s="101"/>
      <c r="AM45" s="101"/>
      <c r="AN45" s="101"/>
      <c r="AO45" s="101"/>
    </row>
  </sheetData>
  <mergeCells count="120">
    <mergeCell ref="BC2:BZ2"/>
    <mergeCell ref="A3:B4"/>
    <mergeCell ref="C3:D3"/>
    <mergeCell ref="E3:F3"/>
    <mergeCell ref="G3:H3"/>
    <mergeCell ref="I3:J3"/>
    <mergeCell ref="K3:L3"/>
    <mergeCell ref="BC3:BD3"/>
    <mergeCell ref="BE3:BF3"/>
    <mergeCell ref="BG3:BH3"/>
    <mergeCell ref="BW3:BX3"/>
    <mergeCell ref="BY3:BZ3"/>
    <mergeCell ref="BU3:BV3"/>
    <mergeCell ref="AC3:AD3"/>
    <mergeCell ref="AI3:AJ3"/>
    <mergeCell ref="AE3:AF3"/>
    <mergeCell ref="AG3:AH3"/>
    <mergeCell ref="CA3:CB3"/>
    <mergeCell ref="A5:A11"/>
    <mergeCell ref="BC13:CB13"/>
    <mergeCell ref="BI3:BJ3"/>
    <mergeCell ref="BK3:BL3"/>
    <mergeCell ref="BM3:BN3"/>
    <mergeCell ref="BO3:BP3"/>
    <mergeCell ref="BQ3:BR3"/>
    <mergeCell ref="BS3:BT3"/>
    <mergeCell ref="O3:P3"/>
    <mergeCell ref="Q3:R3"/>
    <mergeCell ref="S3:T3"/>
    <mergeCell ref="U3:V3"/>
    <mergeCell ref="W3:X3"/>
    <mergeCell ref="Y3:Z3"/>
    <mergeCell ref="AA3:AB3"/>
    <mergeCell ref="J15:K15"/>
    <mergeCell ref="L15:M15"/>
    <mergeCell ref="N15:O15"/>
    <mergeCell ref="P15:Q15"/>
    <mergeCell ref="AM29:AP29"/>
    <mergeCell ref="AS26:AT26"/>
    <mergeCell ref="AS25:BR25"/>
    <mergeCell ref="BM14:BN14"/>
    <mergeCell ref="BO14:BP14"/>
    <mergeCell ref="BQ14:BR14"/>
    <mergeCell ref="R15:S15"/>
    <mergeCell ref="T15:U15"/>
    <mergeCell ref="V15:W15"/>
    <mergeCell ref="X15:Y15"/>
    <mergeCell ref="Z15:AA15"/>
    <mergeCell ref="AB15:AC15"/>
    <mergeCell ref="AD15:AE15"/>
    <mergeCell ref="AF15:AG15"/>
    <mergeCell ref="BC14:BD14"/>
    <mergeCell ref="AJ15:AK15"/>
    <mergeCell ref="CA14:CB14"/>
    <mergeCell ref="BE14:BF14"/>
    <mergeCell ref="BG14:BH14"/>
    <mergeCell ref="BI14:BJ14"/>
    <mergeCell ref="BQ26:BR26"/>
    <mergeCell ref="AU26:AV26"/>
    <mergeCell ref="AW26:AX26"/>
    <mergeCell ref="AY26:AZ26"/>
    <mergeCell ref="BA26:BB26"/>
    <mergeCell ref="BC26:BD26"/>
    <mergeCell ref="BE26:BF26"/>
    <mergeCell ref="BG26:BH26"/>
    <mergeCell ref="BI26:BJ26"/>
    <mergeCell ref="BK26:BL26"/>
    <mergeCell ref="BM26:BN26"/>
    <mergeCell ref="BO26:BP26"/>
    <mergeCell ref="BS14:BT14"/>
    <mergeCell ref="BK14:BL14"/>
    <mergeCell ref="BU14:BV14"/>
    <mergeCell ref="BW14:BX14"/>
    <mergeCell ref="BY14:BZ14"/>
    <mergeCell ref="AS35:BR35"/>
    <mergeCell ref="A36:A43"/>
    <mergeCell ref="B36:C37"/>
    <mergeCell ref="AS36:AT36"/>
    <mergeCell ref="AU36:AV36"/>
    <mergeCell ref="AW36:AX36"/>
    <mergeCell ref="BM36:BN36"/>
    <mergeCell ref="BO36:BP36"/>
    <mergeCell ref="BQ36:BR36"/>
    <mergeCell ref="B38:C38"/>
    <mergeCell ref="B39:C39"/>
    <mergeCell ref="AY36:AZ36"/>
    <mergeCell ref="BA36:BB36"/>
    <mergeCell ref="BE36:BF36"/>
    <mergeCell ref="B43:C43"/>
    <mergeCell ref="B40:C40"/>
    <mergeCell ref="B41:C41"/>
    <mergeCell ref="B42:C42"/>
    <mergeCell ref="BC36:BD36"/>
    <mergeCell ref="BK36:BL36"/>
    <mergeCell ref="BG36:BH36"/>
    <mergeCell ref="BI36:BJ36"/>
    <mergeCell ref="B20:C20"/>
    <mergeCell ref="M3:N3"/>
    <mergeCell ref="M25:N25"/>
    <mergeCell ref="D36:E37"/>
    <mergeCell ref="F36:G37"/>
    <mergeCell ref="H36:I37"/>
    <mergeCell ref="J36:K37"/>
    <mergeCell ref="B19:C19"/>
    <mergeCell ref="D15:E15"/>
    <mergeCell ref="B21:C21"/>
    <mergeCell ref="A25:B26"/>
    <mergeCell ref="C25:D25"/>
    <mergeCell ref="B16:C16"/>
    <mergeCell ref="B17:C17"/>
    <mergeCell ref="B18:C18"/>
    <mergeCell ref="A15:A21"/>
    <mergeCell ref="B15:C15"/>
    <mergeCell ref="A27:A33"/>
    <mergeCell ref="F15:G15"/>
    <mergeCell ref="H15:I15"/>
    <mergeCell ref="I25:J25"/>
    <mergeCell ref="E25:F25"/>
    <mergeCell ref="G25:H25"/>
    <mergeCell ref="K25:L25"/>
  </mergeCells>
  <phoneticPr fontId="8"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3E9C3-B3BD-4E05-8AE5-BDB438795BDA}">
  <sheetPr>
    <tabColor theme="5"/>
  </sheetPr>
  <dimension ref="B2:O55"/>
  <sheetViews>
    <sheetView showGridLines="0" topLeftCell="A11" zoomScaleNormal="100" workbookViewId="0">
      <selection activeCell="O39" sqref="O39"/>
    </sheetView>
  </sheetViews>
  <sheetFormatPr baseColWidth="10" defaultRowHeight="12.75" x14ac:dyDescent="0.25"/>
  <cols>
    <col min="1" max="1" width="3" style="1" customWidth="1"/>
    <col min="2" max="2" width="30.85546875" style="1" customWidth="1"/>
    <col min="3" max="16384" width="11.42578125" style="1"/>
  </cols>
  <sheetData>
    <row r="2" spans="2:14" x14ac:dyDescent="0.25">
      <c r="B2" s="165" t="s">
        <v>405</v>
      </c>
    </row>
    <row r="3" spans="2:14" ht="25.5" x14ac:dyDescent="0.25">
      <c r="B3" s="166" t="s">
        <v>394</v>
      </c>
      <c r="C3" s="176">
        <f>+'Pobl. Historica Ingres. Total'!W42</f>
        <v>1</v>
      </c>
    </row>
    <row r="5" spans="2:14" x14ac:dyDescent="0.25">
      <c r="B5" s="438" t="s">
        <v>395</v>
      </c>
      <c r="C5" s="439" t="s">
        <v>396</v>
      </c>
      <c r="D5" s="440"/>
      <c r="E5" s="173" t="s">
        <v>245</v>
      </c>
      <c r="F5" s="173" t="s">
        <v>246</v>
      </c>
      <c r="G5" s="173" t="s">
        <v>247</v>
      </c>
      <c r="H5" s="173" t="s">
        <v>248</v>
      </c>
      <c r="I5" s="173" t="s">
        <v>249</v>
      </c>
      <c r="J5" s="173" t="s">
        <v>250</v>
      </c>
      <c r="K5" s="173" t="s">
        <v>251</v>
      </c>
      <c r="L5" s="173" t="s">
        <v>252</v>
      </c>
      <c r="M5" s="173" t="s">
        <v>253</v>
      </c>
      <c r="N5" s="173" t="s">
        <v>254</v>
      </c>
    </row>
    <row r="6" spans="2:14" x14ac:dyDescent="0.25">
      <c r="B6" s="438"/>
      <c r="C6" s="173">
        <v>2020</v>
      </c>
      <c r="D6" s="173">
        <f>C6+1</f>
        <v>2021</v>
      </c>
      <c r="E6" s="173">
        <f t="shared" ref="E6:N6" si="0">D6+1</f>
        <v>2022</v>
      </c>
      <c r="F6" s="173">
        <f t="shared" si="0"/>
        <v>2023</v>
      </c>
      <c r="G6" s="173">
        <f t="shared" si="0"/>
        <v>2024</v>
      </c>
      <c r="H6" s="173">
        <f t="shared" si="0"/>
        <v>2025</v>
      </c>
      <c r="I6" s="173">
        <f t="shared" si="0"/>
        <v>2026</v>
      </c>
      <c r="J6" s="173">
        <f t="shared" si="0"/>
        <v>2027</v>
      </c>
      <c r="K6" s="173">
        <f t="shared" si="0"/>
        <v>2028</v>
      </c>
      <c r="L6" s="173">
        <f t="shared" si="0"/>
        <v>2029</v>
      </c>
      <c r="M6" s="173">
        <f t="shared" si="0"/>
        <v>2030</v>
      </c>
      <c r="N6" s="173">
        <f t="shared" si="0"/>
        <v>2031</v>
      </c>
    </row>
    <row r="7" spans="2:14" ht="27.75" customHeight="1" x14ac:dyDescent="0.25">
      <c r="B7" s="167" t="s">
        <v>397</v>
      </c>
      <c r="C7" s="48">
        <f>$C$3*'Pobl. Potencial'!C22</f>
        <v>10.567191284016321</v>
      </c>
      <c r="D7" s="48">
        <f>$C$3*'Pobl. Potencial'!D22</f>
        <v>9.8522002606446595</v>
      </c>
      <c r="E7" s="48">
        <f>$C$3*'Pobl. Potencial'!E22</f>
        <v>9.1855865354369204</v>
      </c>
      <c r="F7" s="48">
        <f>$C$3*'Pobl. Potencial'!F22</f>
        <v>8.5640768323642593</v>
      </c>
      <c r="G7" s="48">
        <f>$C$3*'Pobl. Potencial'!G22</f>
        <v>7.9846193498572919</v>
      </c>
      <c r="H7" s="48">
        <f>$C$3*'Pobl. Potencial'!H22</f>
        <v>7.4443687755327002</v>
      </c>
      <c r="I7" s="48">
        <f>$C$3*'Pobl. Potencial'!I22</f>
        <v>6.9406723148445044</v>
      </c>
      <c r="J7" s="48">
        <f>$C$3*'Pobl. Potencial'!J22</f>
        <v>6.4710566650564454</v>
      </c>
      <c r="K7" s="48">
        <f>$C$3*'Pobl. Potencial'!K22</f>
        <v>6.033215870573712</v>
      </c>
      <c r="L7" s="48">
        <f>$C$3*'Pobl. Potencial'!L22</f>
        <v>5.6250000000000009</v>
      </c>
      <c r="M7" s="48">
        <f>$C$3*'Pobl. Potencial'!M22</f>
        <v>5.2444045893208253</v>
      </c>
      <c r="N7" s="48">
        <f>$C$3*'Pobl. Potencial'!N22</f>
        <v>4.8895607993758805</v>
      </c>
    </row>
    <row r="10" spans="2:14" x14ac:dyDescent="0.25">
      <c r="B10" s="159" t="s">
        <v>402</v>
      </c>
      <c r="C10" s="356" t="s">
        <v>403</v>
      </c>
    </row>
    <row r="11" spans="2:14" x14ac:dyDescent="0.25">
      <c r="B11" s="169" t="s">
        <v>280</v>
      </c>
      <c r="C11" s="356"/>
    </row>
    <row r="12" spans="2:14" x14ac:dyDescent="0.25">
      <c r="B12" s="168" t="s">
        <v>281</v>
      </c>
      <c r="C12" s="228">
        <f>+'matriculados Ind. Aprob.'!AJ17</f>
        <v>0.72396758654814908</v>
      </c>
    </row>
    <row r="13" spans="2:14" x14ac:dyDescent="0.25">
      <c r="B13" s="168" t="s">
        <v>282</v>
      </c>
      <c r="C13" s="228">
        <f>+'matriculados Ind. Aprob.'!AJ18</f>
        <v>0.56555813694688373</v>
      </c>
    </row>
    <row r="14" spans="2:14" x14ac:dyDescent="0.25">
      <c r="B14" s="168" t="s">
        <v>283</v>
      </c>
      <c r="C14" s="228">
        <f>+'matriculados Ind. Aprob.'!AJ19</f>
        <v>0.47323724556205371</v>
      </c>
    </row>
    <row r="15" spans="2:14" x14ac:dyDescent="0.25">
      <c r="B15" s="168" t="s">
        <v>284</v>
      </c>
      <c r="C15" s="228">
        <f>+'matriculados Ind. Aprob.'!AJ20</f>
        <v>0.40437313922224399</v>
      </c>
    </row>
    <row r="16" spans="2:14" x14ac:dyDescent="0.25">
      <c r="B16" s="168" t="s">
        <v>285</v>
      </c>
      <c r="C16" s="228">
        <f>+'matriculados Ind. Aprob.'!AJ21</f>
        <v>0.35306652597189686</v>
      </c>
    </row>
    <row r="18" spans="2:14" ht="22.5" customHeight="1" x14ac:dyDescent="0.25">
      <c r="B18" s="438" t="s">
        <v>399</v>
      </c>
      <c r="C18" s="438"/>
      <c r="D18" s="438"/>
      <c r="E18" s="438"/>
      <c r="F18" s="438"/>
      <c r="G18" s="438"/>
      <c r="H18" s="438"/>
      <c r="I18" s="438"/>
      <c r="J18" s="438"/>
      <c r="K18" s="438"/>
      <c r="L18" s="438"/>
      <c r="M18" s="438"/>
      <c r="N18" s="438"/>
    </row>
    <row r="19" spans="2:14" x14ac:dyDescent="0.25">
      <c r="B19" s="445" t="s">
        <v>395</v>
      </c>
      <c r="C19" s="401" t="s">
        <v>396</v>
      </c>
      <c r="D19" s="401"/>
      <c r="E19" s="144" t="s">
        <v>245</v>
      </c>
      <c r="F19" s="144" t="s">
        <v>246</v>
      </c>
      <c r="G19" s="144" t="s">
        <v>247</v>
      </c>
      <c r="H19" s="144" t="s">
        <v>248</v>
      </c>
      <c r="I19" s="144" t="s">
        <v>249</v>
      </c>
      <c r="J19" s="144" t="s">
        <v>250</v>
      </c>
      <c r="K19" s="144" t="s">
        <v>251</v>
      </c>
      <c r="L19" s="144" t="s">
        <v>252</v>
      </c>
      <c r="M19" s="144" t="s">
        <v>253</v>
      </c>
      <c r="N19" s="144" t="s">
        <v>254</v>
      </c>
    </row>
    <row r="20" spans="2:14" x14ac:dyDescent="0.25">
      <c r="B20" s="446"/>
      <c r="C20" s="144">
        <v>2020</v>
      </c>
      <c r="D20" s="144">
        <f t="shared" ref="D20:N20" si="1">C20+1</f>
        <v>2021</v>
      </c>
      <c r="E20" s="144">
        <f t="shared" si="1"/>
        <v>2022</v>
      </c>
      <c r="F20" s="144">
        <f t="shared" si="1"/>
        <v>2023</v>
      </c>
      <c r="G20" s="144">
        <f t="shared" si="1"/>
        <v>2024</v>
      </c>
      <c r="H20" s="144">
        <f t="shared" si="1"/>
        <v>2025</v>
      </c>
      <c r="I20" s="144">
        <f t="shared" si="1"/>
        <v>2026</v>
      </c>
      <c r="J20" s="144">
        <f t="shared" si="1"/>
        <v>2027</v>
      </c>
      <c r="K20" s="144">
        <f t="shared" si="1"/>
        <v>2028</v>
      </c>
      <c r="L20" s="144">
        <f t="shared" si="1"/>
        <v>2029</v>
      </c>
      <c r="M20" s="144">
        <f t="shared" si="1"/>
        <v>2030</v>
      </c>
      <c r="N20" s="144">
        <f t="shared" si="1"/>
        <v>2031</v>
      </c>
    </row>
    <row r="21" spans="2:14" ht="13.5" thickBot="1" x14ac:dyDescent="0.3">
      <c r="B21" s="159" t="s">
        <v>400</v>
      </c>
      <c r="C21" s="185"/>
      <c r="D21" s="185"/>
      <c r="E21" s="185"/>
      <c r="F21" s="158"/>
      <c r="G21" s="185"/>
      <c r="H21" s="158"/>
      <c r="I21" s="185"/>
      <c r="J21" s="158"/>
      <c r="K21" s="185"/>
      <c r="L21" s="158"/>
      <c r="M21" s="185"/>
      <c r="N21" s="158"/>
    </row>
    <row r="22" spans="2:14" x14ac:dyDescent="0.25">
      <c r="B22" s="188" t="s">
        <v>280</v>
      </c>
      <c r="C22" s="186">
        <f t="shared" ref="C22:N22" si="2">+C7</f>
        <v>10.567191284016321</v>
      </c>
      <c r="D22" s="201">
        <f t="shared" si="2"/>
        <v>9.8522002606446595</v>
      </c>
      <c r="E22" s="197">
        <f t="shared" si="2"/>
        <v>9.1855865354369204</v>
      </c>
      <c r="F22" s="202">
        <f t="shared" si="2"/>
        <v>8.5640768323642593</v>
      </c>
      <c r="G22" s="207">
        <f t="shared" si="2"/>
        <v>7.9846193498572919</v>
      </c>
      <c r="H22" s="202">
        <f t="shared" si="2"/>
        <v>7.4443687755327002</v>
      </c>
      <c r="I22" s="210">
        <f t="shared" si="2"/>
        <v>6.9406723148445044</v>
      </c>
      <c r="J22" s="202">
        <f t="shared" si="2"/>
        <v>6.4710566650564454</v>
      </c>
      <c r="K22" s="213">
        <f t="shared" si="2"/>
        <v>6.033215870573712</v>
      </c>
      <c r="L22" s="202">
        <f t="shared" si="2"/>
        <v>5.6250000000000009</v>
      </c>
      <c r="M22" s="216">
        <f t="shared" si="2"/>
        <v>5.2444045893208253</v>
      </c>
      <c r="N22" s="183">
        <f t="shared" si="2"/>
        <v>4.8895607993758805</v>
      </c>
    </row>
    <row r="23" spans="2:14" ht="13.5" thickBot="1" x14ac:dyDescent="0.3">
      <c r="B23" s="188" t="s">
        <v>281</v>
      </c>
      <c r="C23" s="187">
        <f>C22*$C$12</f>
        <v>7.6503039704819322</v>
      </c>
      <c r="D23" s="196">
        <f>D22*$C$12</f>
        <v>7.1326736448879595</v>
      </c>
      <c r="E23" s="195">
        <f>E22*$C$12</f>
        <v>6.6500669150894414</v>
      </c>
      <c r="F23" s="203">
        <f t="shared" ref="F23:N23" si="3">F22*$C$12</f>
        <v>6.20011403533967</v>
      </c>
      <c r="G23" s="208">
        <f>G22*$C$12</f>
        <v>5.7806056002218345</v>
      </c>
      <c r="H23" s="203">
        <f t="shared" si="3"/>
        <v>5.3894816957968086</v>
      </c>
      <c r="I23" s="211">
        <f t="shared" si="3"/>
        <v>5.0248217847995313</v>
      </c>
      <c r="J23" s="203">
        <f t="shared" si="3"/>
        <v>4.6848352762172292</v>
      </c>
      <c r="K23" s="214">
        <f t="shared" si="3"/>
        <v>4.3678527329432404</v>
      </c>
      <c r="L23" s="203">
        <f t="shared" si="3"/>
        <v>4.0723176743333394</v>
      </c>
      <c r="M23" s="217">
        <f t="shared" si="3"/>
        <v>3.7967789334126349</v>
      </c>
      <c r="N23" s="193">
        <f t="shared" si="3"/>
        <v>3.5398835312045946</v>
      </c>
    </row>
    <row r="24" spans="2:14" x14ac:dyDescent="0.25">
      <c r="B24" s="168" t="s">
        <v>282</v>
      </c>
      <c r="C24" s="189"/>
      <c r="D24" s="192">
        <f t="shared" ref="D24:I24" si="4">C22*$C$13</f>
        <v>5.9763610153496183</v>
      </c>
      <c r="E24" s="198">
        <f t="shared" si="4"/>
        <v>5.5719920242377956</v>
      </c>
      <c r="F24" s="194">
        <f t="shared" si="4"/>
        <v>5.1949832077460849</v>
      </c>
      <c r="G24" s="205">
        <f t="shared" si="4"/>
        <v>4.8434833379819002</v>
      </c>
      <c r="H24" s="209">
        <f t="shared" si="4"/>
        <v>4.5157664437353278</v>
      </c>
      <c r="I24" s="205">
        <f t="shared" si="4"/>
        <v>4.2102233354358276</v>
      </c>
      <c r="J24" s="212">
        <f t="shared" ref="J24:N24" si="5">I22*$C$13</f>
        <v>3.9253537035422728</v>
      </c>
      <c r="K24" s="205">
        <f t="shared" si="5"/>
        <v>3.659758751567038</v>
      </c>
      <c r="L24" s="215">
        <f t="shared" si="5"/>
        <v>3.4121343275600395</v>
      </c>
      <c r="M24" s="205">
        <f t="shared" si="5"/>
        <v>3.1812645203262213</v>
      </c>
      <c r="N24" s="218">
        <f t="shared" si="5"/>
        <v>2.9660156889319729</v>
      </c>
    </row>
    <row r="25" spans="2:14" ht="13.5" thickBot="1" x14ac:dyDescent="0.3">
      <c r="B25" s="168" t="s">
        <v>283</v>
      </c>
      <c r="C25" s="170"/>
      <c r="D25" s="187">
        <f>C22*$C$14</f>
        <v>5.0007884965752254</v>
      </c>
      <c r="E25" s="196">
        <f>D22*$C$14</f>
        <v>4.6624281140732267</v>
      </c>
      <c r="F25" s="195">
        <f>E22*$C$14</f>
        <v>4.346961670902056</v>
      </c>
      <c r="G25" s="203">
        <f>F22*$C$14</f>
        <v>4.0528401309298605</v>
      </c>
      <c r="H25" s="208">
        <f>G22*$C$14</f>
        <v>3.7786192679879411</v>
      </c>
      <c r="I25" s="203">
        <f t="shared" ref="I25:N25" si="6">H22*$C$14</f>
        <v>3.5229525742812533</v>
      </c>
      <c r="J25" s="211">
        <f t="shared" si="6"/>
        <v>3.2845846486258163</v>
      </c>
      <c r="K25" s="203">
        <f t="shared" si="6"/>
        <v>3.0623450320472814</v>
      </c>
      <c r="L25" s="214">
        <f t="shared" si="6"/>
        <v>2.8551424604715714</v>
      </c>
      <c r="M25" s="203">
        <f t="shared" si="6"/>
        <v>2.6619595062865526</v>
      </c>
      <c r="N25" s="217">
        <f t="shared" si="6"/>
        <v>2.4818475824631809</v>
      </c>
    </row>
    <row r="26" spans="2:14" x14ac:dyDescent="0.25">
      <c r="B26" s="168" t="s">
        <v>284</v>
      </c>
      <c r="C26" s="158"/>
      <c r="D26" s="190"/>
      <c r="E26" s="192">
        <f>C22*$C$15</f>
        <v>4.2730883122796151</v>
      </c>
      <c r="F26" s="199">
        <f>D22*$C$15</f>
        <v>3.9839651476430915</v>
      </c>
      <c r="G26" s="194">
        <f>E22*$C$15</f>
        <v>3.7144044629322037</v>
      </c>
      <c r="H26" s="205">
        <f>F22*$C$15</f>
        <v>3.4630826332436269</v>
      </c>
      <c r="I26" s="209">
        <f>G22*$C$15</f>
        <v>3.2287655919964662</v>
      </c>
      <c r="J26" s="205">
        <f t="shared" ref="J26:N26" si="7">H22*$C$15</f>
        <v>3.0103027712902106</v>
      </c>
      <c r="K26" s="212">
        <f t="shared" si="7"/>
        <v>2.8066214522665911</v>
      </c>
      <c r="L26" s="205">
        <f t="shared" si="7"/>
        <v>2.6167214977338999</v>
      </c>
      <c r="M26" s="215">
        <f t="shared" si="7"/>
        <v>2.4396704411893557</v>
      </c>
      <c r="N26" s="204">
        <f t="shared" si="7"/>
        <v>2.2745989081251228</v>
      </c>
    </row>
    <row r="27" spans="2:14" ht="13.5" thickBot="1" x14ac:dyDescent="0.3">
      <c r="B27" s="168" t="s">
        <v>285</v>
      </c>
      <c r="C27" s="158"/>
      <c r="D27" s="170"/>
      <c r="E27" s="187">
        <f>C22*$C$16</f>
        <v>3.7309215159281504</v>
      </c>
      <c r="F27" s="200">
        <f>D22*$C$16</f>
        <v>3.4784821192052267</v>
      </c>
      <c r="G27" s="195">
        <f>E22*$C$16</f>
        <v>3.2431231270809455</v>
      </c>
      <c r="H27" s="206">
        <f>F22*$C$16</f>
        <v>3.0236888553592558</v>
      </c>
      <c r="I27" s="208">
        <f>G22*$C$16</f>
        <v>2.8191018150620999</v>
      </c>
      <c r="J27" s="206">
        <f t="shared" ref="J27:N27" si="8">H22*$C$16</f>
        <v>2.628357421630994</v>
      </c>
      <c r="K27" s="211">
        <f t="shared" si="8"/>
        <v>2.4505190621114727</v>
      </c>
      <c r="L27" s="206">
        <f t="shared" si="8"/>
        <v>2.2847134960987678</v>
      </c>
      <c r="M27" s="214">
        <f t="shared" si="8"/>
        <v>2.1301265678619736</v>
      </c>
      <c r="N27" s="184">
        <f t="shared" si="8"/>
        <v>1.9859992085919203</v>
      </c>
    </row>
    <row r="28" spans="2:14" x14ac:dyDescent="0.25">
      <c r="B28" s="160" t="s">
        <v>401</v>
      </c>
      <c r="C28" s="182">
        <f>SUM(C22:C27)</f>
        <v>18.217495254498253</v>
      </c>
      <c r="D28" s="182">
        <f t="shared" ref="D28:N28" si="9">SUM(D22:D27)</f>
        <v>27.962023417457463</v>
      </c>
      <c r="E28" s="191">
        <f t="shared" si="9"/>
        <v>34.074083417045152</v>
      </c>
      <c r="F28" s="191">
        <f t="shared" si="9"/>
        <v>31.768583013200384</v>
      </c>
      <c r="G28" s="191">
        <f t="shared" si="9"/>
        <v>29.61907600900404</v>
      </c>
      <c r="H28" s="182">
        <f t="shared" si="9"/>
        <v>27.615007671655661</v>
      </c>
      <c r="I28" s="191">
        <f t="shared" si="9"/>
        <v>25.746537416419685</v>
      </c>
      <c r="J28" s="182">
        <f t="shared" si="9"/>
        <v>24.004490486362968</v>
      </c>
      <c r="K28" s="191">
        <f t="shared" si="9"/>
        <v>22.380312901509335</v>
      </c>
      <c r="L28" s="182">
        <f t="shared" si="9"/>
        <v>20.866029456197619</v>
      </c>
      <c r="M28" s="191">
        <f t="shared" si="9"/>
        <v>19.454204558397567</v>
      </c>
      <c r="N28" s="182">
        <f t="shared" si="9"/>
        <v>18.137905718692672</v>
      </c>
    </row>
    <row r="30" spans="2:14" x14ac:dyDescent="0.25">
      <c r="B30" s="165" t="s">
        <v>405</v>
      </c>
    </row>
    <row r="31" spans="2:14" ht="25.5" x14ac:dyDescent="0.25">
      <c r="B31" s="166" t="s">
        <v>393</v>
      </c>
      <c r="C31" s="175">
        <f>+'Pobl. Historica Ingres. Total'!W44</f>
        <v>1</v>
      </c>
    </row>
    <row r="33" spans="2:14" x14ac:dyDescent="0.25">
      <c r="B33" s="441" t="s">
        <v>395</v>
      </c>
      <c r="C33" s="443" t="s">
        <v>396</v>
      </c>
      <c r="D33" s="444"/>
      <c r="E33" s="172" t="s">
        <v>245</v>
      </c>
      <c r="F33" s="172" t="s">
        <v>246</v>
      </c>
      <c r="G33" s="172" t="s">
        <v>247</v>
      </c>
      <c r="H33" s="172" t="s">
        <v>248</v>
      </c>
      <c r="I33" s="172" t="s">
        <v>249</v>
      </c>
      <c r="J33" s="172" t="s">
        <v>250</v>
      </c>
      <c r="K33" s="172" t="s">
        <v>251</v>
      </c>
      <c r="L33" s="172" t="s">
        <v>252</v>
      </c>
      <c r="M33" s="172" t="s">
        <v>253</v>
      </c>
      <c r="N33" s="172" t="s">
        <v>254</v>
      </c>
    </row>
    <row r="34" spans="2:14" x14ac:dyDescent="0.25">
      <c r="B34" s="442"/>
      <c r="C34" s="172">
        <v>2020</v>
      </c>
      <c r="D34" s="172">
        <f>C34+1</f>
        <v>2021</v>
      </c>
      <c r="E34" s="172">
        <f t="shared" ref="E34" si="10">D34+1</f>
        <v>2022</v>
      </c>
      <c r="F34" s="172">
        <f t="shared" ref="F34" si="11">E34+1</f>
        <v>2023</v>
      </c>
      <c r="G34" s="172">
        <f t="shared" ref="G34" si="12">F34+1</f>
        <v>2024</v>
      </c>
      <c r="H34" s="172">
        <f t="shared" ref="H34" si="13">G34+1</f>
        <v>2025</v>
      </c>
      <c r="I34" s="172">
        <f t="shared" ref="I34" si="14">H34+1</f>
        <v>2026</v>
      </c>
      <c r="J34" s="172">
        <f t="shared" ref="J34" si="15">I34+1</f>
        <v>2027</v>
      </c>
      <c r="K34" s="172">
        <f t="shared" ref="K34" si="16">J34+1</f>
        <v>2028</v>
      </c>
      <c r="L34" s="172">
        <f t="shared" ref="L34" si="17">K34+1</f>
        <v>2029</v>
      </c>
      <c r="M34" s="172">
        <f t="shared" ref="M34" si="18">L34+1</f>
        <v>2030</v>
      </c>
      <c r="N34" s="172">
        <f t="shared" ref="N34" si="19">M34+1</f>
        <v>2031</v>
      </c>
    </row>
    <row r="35" spans="2:14" ht="27" customHeight="1" x14ac:dyDescent="0.25">
      <c r="B35" s="171" t="s">
        <v>398</v>
      </c>
      <c r="C35" s="48">
        <f>$C$31*'Pobl. Potencial'!C27</f>
        <v>16</v>
      </c>
      <c r="D35" s="48">
        <f>$C$31*'Pobl. Potencial'!D27</f>
        <v>14.457632057757518</v>
      </c>
      <c r="E35" s="48">
        <f>$C$31*'Pobl. Potencial'!E27</f>
        <v>13.063945294843618</v>
      </c>
      <c r="F35" s="48">
        <f>$C$31*'Pobl. Potencial'!F27</f>
        <v>11.804607143470099</v>
      </c>
      <c r="G35" s="48">
        <f>$C$31*'Pobl. Potencial'!G27</f>
        <v>10.66666666666667</v>
      </c>
      <c r="H35" s="48">
        <f>$C$31*'Pobl. Potencial'!H27</f>
        <v>9.6384213718383478</v>
      </c>
      <c r="I35" s="48">
        <f>$C$31*'Pobl. Potencial'!I27</f>
        <v>8.7092968632290813</v>
      </c>
      <c r="J35" s="48">
        <f>$C$31*'Pobl. Potencial'!J27</f>
        <v>7.8697380956467349</v>
      </c>
      <c r="K35" s="48">
        <f>$C$31*'Pobl. Potencial'!K27</f>
        <v>7.1111111111111152</v>
      </c>
      <c r="L35" s="48">
        <f>$C$31*'Pobl. Potencial'!L27</f>
        <v>6.4256142478922342</v>
      </c>
      <c r="M35" s="48">
        <f>$C$31*'Pobl. Potencial'!M27</f>
        <v>5.8061979088193896</v>
      </c>
      <c r="N35" s="48">
        <f>$C$31*'Pobl. Potencial'!N27</f>
        <v>5.2464920637644923</v>
      </c>
    </row>
    <row r="37" spans="2:14" x14ac:dyDescent="0.25">
      <c r="B37" s="162" t="s">
        <v>402</v>
      </c>
      <c r="C37" s="356" t="s">
        <v>403</v>
      </c>
    </row>
    <row r="38" spans="2:14" x14ac:dyDescent="0.25">
      <c r="B38" s="169" t="s">
        <v>280</v>
      </c>
      <c r="C38" s="356"/>
    </row>
    <row r="39" spans="2:14" x14ac:dyDescent="0.25">
      <c r="B39" s="168" t="s">
        <v>281</v>
      </c>
      <c r="C39" s="228">
        <f>+'matriculados Ind. Aprob.'!N39</f>
        <v>0.89583333333333337</v>
      </c>
    </row>
    <row r="40" spans="2:14" x14ac:dyDescent="0.25">
      <c r="B40" s="168" t="s">
        <v>282</v>
      </c>
      <c r="C40" s="228">
        <f>+'matriculados Ind. Aprob.'!N40</f>
        <v>0.83814102564102555</v>
      </c>
    </row>
    <row r="41" spans="2:14" x14ac:dyDescent="0.25">
      <c r="B41" s="168" t="s">
        <v>283</v>
      </c>
      <c r="C41" s="228">
        <f>+'matriculados Ind. Aprob.'!N41</f>
        <v>0.73418803418803424</v>
      </c>
    </row>
    <row r="42" spans="2:14" x14ac:dyDescent="0.25">
      <c r="B42" s="168" t="s">
        <v>284</v>
      </c>
      <c r="C42" s="228">
        <f>+'matriculados Ind. Aprob.'!N42</f>
        <v>0.75512820512820511</v>
      </c>
    </row>
    <row r="43" spans="2:14" x14ac:dyDescent="0.25">
      <c r="B43" s="168" t="s">
        <v>285</v>
      </c>
      <c r="C43" s="228">
        <f>+'matriculados Ind. Aprob.'!N43</f>
        <v>0.4679487179487179</v>
      </c>
    </row>
    <row r="45" spans="2:14" ht="24.75" customHeight="1" x14ac:dyDescent="0.25">
      <c r="B45" s="437" t="s">
        <v>404</v>
      </c>
      <c r="C45" s="437"/>
      <c r="D45" s="437"/>
      <c r="E45" s="437"/>
      <c r="F45" s="437"/>
      <c r="G45" s="437"/>
      <c r="H45" s="437"/>
      <c r="I45" s="437"/>
      <c r="J45" s="437"/>
      <c r="K45" s="437"/>
      <c r="L45" s="437"/>
      <c r="M45" s="437"/>
      <c r="N45" s="437"/>
    </row>
    <row r="46" spans="2:14" x14ac:dyDescent="0.25">
      <c r="B46" s="435" t="s">
        <v>395</v>
      </c>
      <c r="C46" s="402" t="s">
        <v>396</v>
      </c>
      <c r="D46" s="402"/>
      <c r="E46" s="174" t="s">
        <v>245</v>
      </c>
      <c r="F46" s="174" t="s">
        <v>246</v>
      </c>
      <c r="G46" s="174" t="s">
        <v>247</v>
      </c>
      <c r="H46" s="174" t="s">
        <v>248</v>
      </c>
      <c r="I46" s="174" t="s">
        <v>249</v>
      </c>
      <c r="J46" s="174" t="s">
        <v>250</v>
      </c>
      <c r="K46" s="174" t="s">
        <v>251</v>
      </c>
      <c r="L46" s="174" t="s">
        <v>252</v>
      </c>
      <c r="M46" s="174" t="s">
        <v>253</v>
      </c>
      <c r="N46" s="174" t="s">
        <v>254</v>
      </c>
    </row>
    <row r="47" spans="2:14" x14ac:dyDescent="0.25">
      <c r="B47" s="436"/>
      <c r="C47" s="174">
        <v>2020</v>
      </c>
      <c r="D47" s="174">
        <f t="shared" ref="D47" si="20">C47+1</f>
        <v>2021</v>
      </c>
      <c r="E47" s="174">
        <f t="shared" ref="E47" si="21">D47+1</f>
        <v>2022</v>
      </c>
      <c r="F47" s="174">
        <f t="shared" ref="F47" si="22">E47+1</f>
        <v>2023</v>
      </c>
      <c r="G47" s="174">
        <f t="shared" ref="G47" si="23">F47+1</f>
        <v>2024</v>
      </c>
      <c r="H47" s="174">
        <f t="shared" ref="H47" si="24">G47+1</f>
        <v>2025</v>
      </c>
      <c r="I47" s="174">
        <f t="shared" ref="I47" si="25">H47+1</f>
        <v>2026</v>
      </c>
      <c r="J47" s="174">
        <f t="shared" ref="J47" si="26">I47+1</f>
        <v>2027</v>
      </c>
      <c r="K47" s="174">
        <f t="shared" ref="K47" si="27">J47+1</f>
        <v>2028</v>
      </c>
      <c r="L47" s="174">
        <f t="shared" ref="L47" si="28">K47+1</f>
        <v>2029</v>
      </c>
      <c r="M47" s="174">
        <f t="shared" ref="M47" si="29">L47+1</f>
        <v>2030</v>
      </c>
      <c r="N47" s="174">
        <f t="shared" ref="N47" si="30">M47+1</f>
        <v>2031</v>
      </c>
    </row>
    <row r="48" spans="2:14" ht="13.5" thickBot="1" x14ac:dyDescent="0.3">
      <c r="B48" s="162" t="s">
        <v>400</v>
      </c>
      <c r="C48" s="185"/>
      <c r="D48" s="163"/>
      <c r="E48" s="185"/>
      <c r="F48" s="163"/>
      <c r="G48" s="185"/>
      <c r="H48" s="163"/>
      <c r="I48" s="185"/>
      <c r="J48" s="163"/>
      <c r="K48" s="185"/>
      <c r="L48" s="163"/>
      <c r="M48" s="185"/>
      <c r="N48" s="163"/>
    </row>
    <row r="49" spans="2:15" x14ac:dyDescent="0.25">
      <c r="B49" s="188" t="s">
        <v>280</v>
      </c>
      <c r="C49" s="216">
        <f>+C35</f>
        <v>16</v>
      </c>
      <c r="D49" s="202">
        <f t="shared" ref="D49:N49" si="31">+D35</f>
        <v>14.457632057757518</v>
      </c>
      <c r="E49" s="197">
        <f t="shared" si="31"/>
        <v>13.063945294843618</v>
      </c>
      <c r="F49" s="202">
        <f t="shared" si="31"/>
        <v>11.804607143470099</v>
      </c>
      <c r="G49" s="303">
        <f t="shared" si="31"/>
        <v>10.66666666666667</v>
      </c>
      <c r="H49" s="202">
        <f t="shared" si="31"/>
        <v>9.6384213718383478</v>
      </c>
      <c r="I49" s="306">
        <f t="shared" si="31"/>
        <v>8.7092968632290813</v>
      </c>
      <c r="J49" s="202">
        <f t="shared" si="31"/>
        <v>7.8697380956467349</v>
      </c>
      <c r="K49" s="309">
        <f t="shared" si="31"/>
        <v>7.1111111111111152</v>
      </c>
      <c r="L49" s="202">
        <f t="shared" si="31"/>
        <v>6.4256142478922342</v>
      </c>
      <c r="M49" s="312">
        <f t="shared" si="31"/>
        <v>5.8061979088193896</v>
      </c>
      <c r="N49" s="183">
        <f t="shared" si="31"/>
        <v>5.2464920637644923</v>
      </c>
      <c r="O49" s="4"/>
    </row>
    <row r="50" spans="2:15" ht="13.5" thickBot="1" x14ac:dyDescent="0.3">
      <c r="B50" s="188" t="s">
        <v>281</v>
      </c>
      <c r="C50" s="217">
        <f>C49*$C$39</f>
        <v>14.333333333333334</v>
      </c>
      <c r="D50" s="203">
        <f t="shared" ref="D50:N50" si="32">D49*$C$39</f>
        <v>12.951628718407777</v>
      </c>
      <c r="E50" s="195">
        <f>E49*$C$39</f>
        <v>11.703117659964075</v>
      </c>
      <c r="F50" s="203">
        <f>F49*$C$39</f>
        <v>10.574960566025297</v>
      </c>
      <c r="G50" s="304">
        <f t="shared" si="32"/>
        <v>9.5555555555555589</v>
      </c>
      <c r="H50" s="203">
        <f t="shared" si="32"/>
        <v>8.6344191456051878</v>
      </c>
      <c r="I50" s="307">
        <f t="shared" si="32"/>
        <v>7.8020784399760519</v>
      </c>
      <c r="J50" s="203">
        <f t="shared" si="32"/>
        <v>7.0499737106835338</v>
      </c>
      <c r="K50" s="310">
        <f t="shared" si="32"/>
        <v>6.3703703703703747</v>
      </c>
      <c r="L50" s="203">
        <f t="shared" si="32"/>
        <v>5.7562794304034597</v>
      </c>
      <c r="M50" s="313">
        <f t="shared" si="32"/>
        <v>5.201385626650703</v>
      </c>
      <c r="N50" s="193">
        <f t="shared" si="32"/>
        <v>4.6999824737890243</v>
      </c>
      <c r="O50" s="4"/>
    </row>
    <row r="51" spans="2:15" x14ac:dyDescent="0.25">
      <c r="B51" s="168" t="s">
        <v>282</v>
      </c>
      <c r="C51" s="190"/>
      <c r="D51" s="218">
        <f>C40*'matriculados Ind. Aprob.'!M27</f>
        <v>13.410256410256409</v>
      </c>
      <c r="E51" s="205">
        <f>D49*$C$40</f>
        <v>12.117534561229457</v>
      </c>
      <c r="F51" s="194">
        <f>E49*$C$40</f>
        <v>10.94942850833848</v>
      </c>
      <c r="G51" s="205">
        <f t="shared" ref="G51:N51" si="33">F49*$C$40</f>
        <v>9.8939255385174061</v>
      </c>
      <c r="H51" s="305">
        <f t="shared" si="33"/>
        <v>8.9401709401709422</v>
      </c>
      <c r="I51" s="205">
        <f t="shared" si="33"/>
        <v>8.0783563741529729</v>
      </c>
      <c r="J51" s="308">
        <f t="shared" si="33"/>
        <v>7.2996190055589887</v>
      </c>
      <c r="K51" s="205">
        <f t="shared" si="33"/>
        <v>6.5959503590116055</v>
      </c>
      <c r="L51" s="311">
        <f t="shared" si="33"/>
        <v>5.9601139601139632</v>
      </c>
      <c r="M51" s="205">
        <f t="shared" si="33"/>
        <v>5.385570916101984</v>
      </c>
      <c r="N51" s="314">
        <f t="shared" si="33"/>
        <v>4.8664126703726609</v>
      </c>
      <c r="O51" s="4"/>
    </row>
    <row r="52" spans="2:15" ht="13.5" thickBot="1" x14ac:dyDescent="0.3">
      <c r="B52" s="168" t="s">
        <v>283</v>
      </c>
      <c r="C52" s="170"/>
      <c r="D52" s="217">
        <f>C41*'matriculados Ind. Aprob.'!M27</f>
        <v>11.747008547008548</v>
      </c>
      <c r="E52" s="203">
        <f>D49*$C$41</f>
        <v>10.614620459498896</v>
      </c>
      <c r="F52" s="195">
        <f>D49*$C$41</f>
        <v>10.614620459498896</v>
      </c>
      <c r="G52" s="203">
        <f>E49*$C$41</f>
        <v>9.5913923147612561</v>
      </c>
      <c r="H52" s="304">
        <f t="shared" ref="H52:N52" si="34">F49*$C$41</f>
        <v>8.6668013130263386</v>
      </c>
      <c r="I52" s="203">
        <f t="shared" si="34"/>
        <v>7.8313390313390343</v>
      </c>
      <c r="J52" s="307">
        <f t="shared" si="34"/>
        <v>7.0764136396659332</v>
      </c>
      <c r="K52" s="203">
        <f t="shared" si="34"/>
        <v>6.3942615431741725</v>
      </c>
      <c r="L52" s="310">
        <f t="shared" si="34"/>
        <v>5.7778675420175603</v>
      </c>
      <c r="M52" s="203">
        <f t="shared" si="34"/>
        <v>5.220892687559358</v>
      </c>
      <c r="N52" s="313">
        <f t="shared" si="34"/>
        <v>4.7176090931106236</v>
      </c>
      <c r="O52" s="4"/>
    </row>
    <row r="53" spans="2:15" x14ac:dyDescent="0.25">
      <c r="B53" s="168" t="s">
        <v>284</v>
      </c>
      <c r="C53" s="163"/>
      <c r="D53" s="4"/>
      <c r="E53" s="218">
        <f>C42*'matriculados Ind. Aprob.'!M27</f>
        <v>12.082051282051282</v>
      </c>
      <c r="F53" s="205">
        <f>D49*$C$42</f>
        <v>10.917365746178433</v>
      </c>
      <c r="G53" s="194">
        <f t="shared" ref="G53:N53" si="35">E49*$C$42</f>
        <v>9.8649535623883224</v>
      </c>
      <c r="H53" s="205">
        <f t="shared" si="35"/>
        <v>8.9139918044921647</v>
      </c>
      <c r="I53" s="305">
        <f t="shared" si="35"/>
        <v>8.0547008547008563</v>
      </c>
      <c r="J53" s="205">
        <f t="shared" si="35"/>
        <v>7.2782438307856241</v>
      </c>
      <c r="K53" s="308">
        <f t="shared" si="35"/>
        <v>6.5766357082588831</v>
      </c>
      <c r="L53" s="205">
        <f t="shared" si="35"/>
        <v>5.9426612029947776</v>
      </c>
      <c r="M53" s="311">
        <f t="shared" si="35"/>
        <v>5.3698005698005726</v>
      </c>
      <c r="N53" s="204">
        <f t="shared" si="35"/>
        <v>4.8521625538570845</v>
      </c>
      <c r="O53" s="4"/>
    </row>
    <row r="54" spans="2:15" ht="13.5" thickBot="1" x14ac:dyDescent="0.3">
      <c r="B54" s="168" t="s">
        <v>285</v>
      </c>
      <c r="C54" s="163"/>
      <c r="D54" s="219"/>
      <c r="E54" s="217">
        <f>C43*'matriculados Ind. Aprob.'!M27</f>
        <v>7.4871794871794863</v>
      </c>
      <c r="F54" s="206">
        <f>D49*$C$43</f>
        <v>6.7654303860019152</v>
      </c>
      <c r="G54" s="195">
        <f t="shared" ref="G54:N54" si="36">E49*$C$43</f>
        <v>6.1132564520742569</v>
      </c>
      <c r="H54" s="206">
        <f t="shared" si="36"/>
        <v>5.5239507786751094</v>
      </c>
      <c r="I54" s="304">
        <f t="shared" si="36"/>
        <v>4.9914529914529924</v>
      </c>
      <c r="J54" s="206">
        <f t="shared" si="36"/>
        <v>4.510286924001278</v>
      </c>
      <c r="K54" s="307">
        <f t="shared" si="36"/>
        <v>4.0755043013828391</v>
      </c>
      <c r="L54" s="206">
        <f t="shared" si="36"/>
        <v>3.6826338524500741</v>
      </c>
      <c r="M54" s="310">
        <f t="shared" si="36"/>
        <v>3.327635327635329</v>
      </c>
      <c r="N54" s="184">
        <f t="shared" si="36"/>
        <v>3.006857949334186</v>
      </c>
      <c r="O54" s="4"/>
    </row>
    <row r="55" spans="2:15" x14ac:dyDescent="0.25">
      <c r="B55" s="164" t="s">
        <v>401</v>
      </c>
      <c r="C55" s="182">
        <f>SUM(C49:C54)</f>
        <v>30.333333333333336</v>
      </c>
      <c r="D55" s="182">
        <f t="shared" ref="D55:N55" si="37">SUM(D49:D54)</f>
        <v>52.566525733430254</v>
      </c>
      <c r="E55" s="182">
        <f t="shared" si="37"/>
        <v>67.068448744766812</v>
      </c>
      <c r="F55" s="182">
        <f t="shared" si="37"/>
        <v>61.62641280951312</v>
      </c>
      <c r="G55" s="191">
        <f t="shared" si="37"/>
        <v>55.685750089963477</v>
      </c>
      <c r="H55" s="182">
        <f t="shared" si="37"/>
        <v>50.317755353808089</v>
      </c>
      <c r="I55" s="191">
        <f t="shared" si="37"/>
        <v>45.467224554850993</v>
      </c>
      <c r="J55" s="182">
        <f t="shared" si="37"/>
        <v>41.084275206342092</v>
      </c>
      <c r="K55" s="191">
        <f t="shared" si="37"/>
        <v>37.123833393308985</v>
      </c>
      <c r="L55" s="182">
        <f t="shared" si="37"/>
        <v>33.545170235872071</v>
      </c>
      <c r="M55" s="191">
        <f t="shared" si="37"/>
        <v>30.311483036567338</v>
      </c>
      <c r="N55" s="182">
        <f t="shared" si="37"/>
        <v>27.389516804228073</v>
      </c>
      <c r="O55" s="4"/>
    </row>
  </sheetData>
  <mergeCells count="12">
    <mergeCell ref="C37:C38"/>
    <mergeCell ref="B46:B47"/>
    <mergeCell ref="C46:D46"/>
    <mergeCell ref="B45:N45"/>
    <mergeCell ref="B5:B6"/>
    <mergeCell ref="C5:D5"/>
    <mergeCell ref="B33:B34"/>
    <mergeCell ref="C33:D33"/>
    <mergeCell ref="B19:B20"/>
    <mergeCell ref="C19:D19"/>
    <mergeCell ref="B18:N18"/>
    <mergeCell ref="C10:C11"/>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16B7E-ECB5-4F20-8DB8-6350412AE72B}">
  <sheetPr>
    <tabColor theme="7"/>
  </sheetPr>
  <dimension ref="B2:O59"/>
  <sheetViews>
    <sheetView showGridLines="0" topLeftCell="B45" zoomScale="130" zoomScaleNormal="130" workbookViewId="0">
      <selection activeCell="D57" sqref="D57:D58"/>
    </sheetView>
  </sheetViews>
  <sheetFormatPr baseColWidth="10" defaultRowHeight="12.75" x14ac:dyDescent="0.25"/>
  <cols>
    <col min="1" max="1" width="3" style="1" customWidth="1"/>
    <col min="2" max="2" width="30.85546875" style="1" customWidth="1"/>
    <col min="3" max="16384" width="11.42578125" style="1"/>
  </cols>
  <sheetData>
    <row r="2" spans="2:14" ht="21" customHeight="1" x14ac:dyDescent="0.25">
      <c r="B2" s="447" t="s">
        <v>437</v>
      </c>
      <c r="C2" s="447"/>
      <c r="D2" s="447"/>
    </row>
    <row r="3" spans="2:14" ht="21" customHeight="1" x14ac:dyDescent="0.25">
      <c r="B3" s="447"/>
      <c r="C3" s="447"/>
      <c r="D3" s="447"/>
    </row>
    <row r="4" spans="2:14" ht="26.25" customHeight="1" x14ac:dyDescent="0.25">
      <c r="B4" s="447"/>
      <c r="C4" s="447"/>
      <c r="D4" s="447"/>
      <c r="I4" s="257"/>
    </row>
    <row r="6" spans="2:14" x14ac:dyDescent="0.25">
      <c r="B6" s="165" t="s">
        <v>405</v>
      </c>
    </row>
    <row r="7" spans="2:14" ht="25.5" customHeight="1" x14ac:dyDescent="0.25">
      <c r="B7" s="166" t="s">
        <v>394</v>
      </c>
      <c r="C7" s="176">
        <f>+'Pobl. Historica Ingres. Total'!W42</f>
        <v>1</v>
      </c>
    </row>
    <row r="9" spans="2:14" x14ac:dyDescent="0.25">
      <c r="B9" s="438" t="s">
        <v>395</v>
      </c>
      <c r="C9" s="439" t="s">
        <v>396</v>
      </c>
      <c r="D9" s="440"/>
      <c r="E9" s="173" t="s">
        <v>245</v>
      </c>
      <c r="F9" s="173" t="s">
        <v>246</v>
      </c>
      <c r="G9" s="173" t="s">
        <v>247</v>
      </c>
      <c r="H9" s="173" t="s">
        <v>248</v>
      </c>
      <c r="I9" s="173" t="s">
        <v>249</v>
      </c>
      <c r="J9" s="173" t="s">
        <v>250</v>
      </c>
      <c r="K9" s="173" t="s">
        <v>251</v>
      </c>
      <c r="L9" s="173" t="s">
        <v>252</v>
      </c>
      <c r="M9" s="173" t="s">
        <v>253</v>
      </c>
      <c r="N9" s="173" t="s">
        <v>254</v>
      </c>
    </row>
    <row r="10" spans="2:14" x14ac:dyDescent="0.25">
      <c r="B10" s="438"/>
      <c r="C10" s="173">
        <v>2020</v>
      </c>
      <c r="D10" s="173">
        <f>C10+1</f>
        <v>2021</v>
      </c>
      <c r="E10" s="173">
        <f t="shared" ref="E10:N10" si="0">D10+1</f>
        <v>2022</v>
      </c>
      <c r="F10" s="173">
        <f t="shared" si="0"/>
        <v>2023</v>
      </c>
      <c r="G10" s="173">
        <f t="shared" si="0"/>
        <v>2024</v>
      </c>
      <c r="H10" s="173">
        <f t="shared" si="0"/>
        <v>2025</v>
      </c>
      <c r="I10" s="173">
        <f t="shared" si="0"/>
        <v>2026</v>
      </c>
      <c r="J10" s="173">
        <f t="shared" si="0"/>
        <v>2027</v>
      </c>
      <c r="K10" s="173">
        <f t="shared" si="0"/>
        <v>2028</v>
      </c>
      <c r="L10" s="173">
        <f t="shared" si="0"/>
        <v>2029</v>
      </c>
      <c r="M10" s="173">
        <f t="shared" si="0"/>
        <v>2030</v>
      </c>
      <c r="N10" s="173">
        <f t="shared" si="0"/>
        <v>2031</v>
      </c>
    </row>
    <row r="11" spans="2:14" ht="27.75" customHeight="1" x14ac:dyDescent="0.25">
      <c r="B11" s="167" t="s">
        <v>397</v>
      </c>
      <c r="C11" s="48">
        <f>$C$7*'Pobl. Potencial'!C22</f>
        <v>10.567191284016321</v>
      </c>
      <c r="D11" s="48">
        <f>$C$7*'Pobl. Potencial'!D22</f>
        <v>9.8522002606446595</v>
      </c>
      <c r="E11" s="48">
        <f>$C$7*'Pobl. Potencial'!E22+('Pobl. área de Influencia'!D120*0.1)</f>
        <v>18.409589730395162</v>
      </c>
      <c r="F11" s="48">
        <f>$C$7*'Pobl. Potencial'!F22+('Pobl. área de Influencia'!E120*0.15)</f>
        <v>22.477935717955852</v>
      </c>
      <c r="G11" s="48">
        <f>$C$7*'Pobl. Potencial'!G22+('Pobl. área de Influencia'!F120*0.2)</f>
        <v>26.640820759864859</v>
      </c>
      <c r="H11" s="48">
        <f>$C$7*'Pobl. Potencial'!H22+('Pobl. área de Influencia'!G120*0.3)</f>
        <v>35.586136321960268</v>
      </c>
      <c r="I11" s="48">
        <f>$C$7*'Pobl. Potencial'!I22+('Pobl. área de Influencia'!H120*'Pobl. Historica Ingres. Total'!$R$39)</f>
        <v>42.315821093896119</v>
      </c>
      <c r="J11" s="48">
        <f>$C$7*'Pobl. Potencial'!J22+('Pobl. área de Influencia'!I120*'Pobl. Historica Ingres. Total'!$R$39)</f>
        <v>42.04525857900537</v>
      </c>
      <c r="K11" s="48">
        <f>$C$7*'Pobl. Potencial'!K22+('Pobl. área de Influencia'!J120*'Pobl. Historica Ingres. Total'!$R$39)</f>
        <v>41.807590975501121</v>
      </c>
      <c r="L11" s="48">
        <f>$C$7*'Pobl. Potencial'!L22+('Pobl. área de Influencia'!K120*'Pobl. Historica Ingres. Total'!$R$39)</f>
        <v>41.600674654453123</v>
      </c>
      <c r="M11" s="48">
        <f>$C$7*'Pobl. Potencial'!M22+('Pobl. área de Influencia'!L120*'Pobl. Historica Ingres. Total'!$R$39)</f>
        <v>41.422511489776404</v>
      </c>
      <c r="N11" s="48">
        <f>$C$7*'Pobl. Potencial'!N22+('Pobl. área de Influencia'!M120*'Pobl. Historica Ingres. Total'!$R$39)</f>
        <v>41.271239015903213</v>
      </c>
    </row>
    <row r="14" spans="2:14" x14ac:dyDescent="0.25">
      <c r="B14" s="247" t="s">
        <v>402</v>
      </c>
      <c r="C14" s="356" t="s">
        <v>403</v>
      </c>
    </row>
    <row r="15" spans="2:14" x14ac:dyDescent="0.25">
      <c r="B15" s="169" t="s">
        <v>280</v>
      </c>
      <c r="C15" s="356"/>
    </row>
    <row r="16" spans="2:14" x14ac:dyDescent="0.25">
      <c r="B16" s="168" t="s">
        <v>281</v>
      </c>
      <c r="C16" s="228">
        <f>+'matriculados Ind. Aprob.'!AK17</f>
        <v>1</v>
      </c>
    </row>
    <row r="17" spans="2:14" x14ac:dyDescent="0.25">
      <c r="B17" s="168" t="s">
        <v>282</v>
      </c>
      <c r="C17" s="228">
        <v>0.99</v>
      </c>
    </row>
    <row r="18" spans="2:14" x14ac:dyDescent="0.25">
      <c r="B18" s="168" t="s">
        <v>283</v>
      </c>
      <c r="C18" s="228">
        <f>+'matriculados Ind. Aprob.'!AK19</f>
        <v>1</v>
      </c>
    </row>
    <row r="19" spans="2:14" x14ac:dyDescent="0.25">
      <c r="B19" s="168" t="s">
        <v>284</v>
      </c>
      <c r="C19" s="228">
        <v>0.99</v>
      </c>
    </row>
    <row r="20" spans="2:14" x14ac:dyDescent="0.25">
      <c r="B20" s="168" t="s">
        <v>285</v>
      </c>
      <c r="C20" s="228">
        <f>+'matriculados Ind. Aprob.'!AK21</f>
        <v>1</v>
      </c>
    </row>
    <row r="22" spans="2:14" ht="22.5" customHeight="1" x14ac:dyDescent="0.25">
      <c r="B22" s="438" t="s">
        <v>399</v>
      </c>
      <c r="C22" s="438"/>
      <c r="D22" s="438"/>
      <c r="E22" s="438"/>
      <c r="F22" s="438"/>
      <c r="G22" s="438"/>
      <c r="H22" s="438"/>
      <c r="I22" s="438"/>
      <c r="J22" s="438"/>
      <c r="K22" s="438"/>
      <c r="L22" s="438"/>
      <c r="M22" s="438"/>
      <c r="N22" s="438"/>
    </row>
    <row r="23" spans="2:14" x14ac:dyDescent="0.25">
      <c r="B23" s="445" t="s">
        <v>395</v>
      </c>
      <c r="C23" s="401" t="s">
        <v>396</v>
      </c>
      <c r="D23" s="401"/>
      <c r="E23" s="250" t="s">
        <v>245</v>
      </c>
      <c r="F23" s="250" t="s">
        <v>246</v>
      </c>
      <c r="G23" s="250" t="s">
        <v>247</v>
      </c>
      <c r="H23" s="250" t="s">
        <v>248</v>
      </c>
      <c r="I23" s="250" t="s">
        <v>249</v>
      </c>
      <c r="J23" s="250" t="s">
        <v>250</v>
      </c>
      <c r="K23" s="250" t="s">
        <v>251</v>
      </c>
      <c r="L23" s="250" t="s">
        <v>252</v>
      </c>
      <c r="M23" s="250" t="s">
        <v>253</v>
      </c>
      <c r="N23" s="250" t="s">
        <v>254</v>
      </c>
    </row>
    <row r="24" spans="2:14" x14ac:dyDescent="0.25">
      <c r="B24" s="446"/>
      <c r="C24" s="250">
        <v>2020</v>
      </c>
      <c r="D24" s="250">
        <f t="shared" ref="D24:N24" si="1">C24+1</f>
        <v>2021</v>
      </c>
      <c r="E24" s="250">
        <f t="shared" si="1"/>
        <v>2022</v>
      </c>
      <c r="F24" s="250">
        <f t="shared" si="1"/>
        <v>2023</v>
      </c>
      <c r="G24" s="250">
        <f t="shared" si="1"/>
        <v>2024</v>
      </c>
      <c r="H24" s="250">
        <f t="shared" si="1"/>
        <v>2025</v>
      </c>
      <c r="I24" s="250">
        <f t="shared" si="1"/>
        <v>2026</v>
      </c>
      <c r="J24" s="250">
        <f t="shared" si="1"/>
        <v>2027</v>
      </c>
      <c r="K24" s="250">
        <f t="shared" si="1"/>
        <v>2028</v>
      </c>
      <c r="L24" s="250">
        <f t="shared" si="1"/>
        <v>2029</v>
      </c>
      <c r="M24" s="250">
        <f t="shared" si="1"/>
        <v>2030</v>
      </c>
      <c r="N24" s="250">
        <f t="shared" si="1"/>
        <v>2031</v>
      </c>
    </row>
    <row r="25" spans="2:14" ht="13.5" thickBot="1" x14ac:dyDescent="0.3">
      <c r="B25" s="247" t="s">
        <v>400</v>
      </c>
      <c r="C25" s="185"/>
      <c r="D25" s="185"/>
      <c r="E25" s="185"/>
      <c r="F25" s="248"/>
      <c r="G25" s="185"/>
      <c r="H25" s="248"/>
      <c r="I25" s="185"/>
      <c r="J25" s="248"/>
      <c r="K25" s="185"/>
      <c r="L25" s="248"/>
      <c r="M25" s="185"/>
      <c r="N25" s="248"/>
    </row>
    <row r="26" spans="2:14" x14ac:dyDescent="0.25">
      <c r="B26" s="188" t="s">
        <v>280</v>
      </c>
      <c r="C26" s="186">
        <f t="shared" ref="C26:N26" si="2">+C11</f>
        <v>10.567191284016321</v>
      </c>
      <c r="D26" s="201">
        <f t="shared" si="2"/>
        <v>9.8522002606446595</v>
      </c>
      <c r="E26" s="197">
        <f t="shared" si="2"/>
        <v>18.409589730395162</v>
      </c>
      <c r="F26" s="202">
        <f t="shared" si="2"/>
        <v>22.477935717955852</v>
      </c>
      <c r="G26" s="207">
        <f t="shared" si="2"/>
        <v>26.640820759864859</v>
      </c>
      <c r="H26" s="202">
        <f t="shared" si="2"/>
        <v>35.586136321960268</v>
      </c>
      <c r="I26" s="210">
        <f t="shared" si="2"/>
        <v>42.315821093896119</v>
      </c>
      <c r="J26" s="202">
        <f t="shared" si="2"/>
        <v>42.04525857900537</v>
      </c>
      <c r="K26" s="213">
        <f t="shared" si="2"/>
        <v>41.807590975501121</v>
      </c>
      <c r="L26" s="202">
        <f t="shared" si="2"/>
        <v>41.600674654453123</v>
      </c>
      <c r="M26" s="216">
        <f t="shared" si="2"/>
        <v>41.422511489776404</v>
      </c>
      <c r="N26" s="183">
        <f t="shared" si="2"/>
        <v>41.271239015903213</v>
      </c>
    </row>
    <row r="27" spans="2:14" ht="13.5" thickBot="1" x14ac:dyDescent="0.3">
      <c r="B27" s="188" t="s">
        <v>281</v>
      </c>
      <c r="C27" s="187">
        <f>C26*$C$16</f>
        <v>10.567191284016321</v>
      </c>
      <c r="D27" s="196">
        <f>D26*$C$16</f>
        <v>9.8522002606446595</v>
      </c>
      <c r="E27" s="195">
        <f>E26*$C$16</f>
        <v>18.409589730395162</v>
      </c>
      <c r="F27" s="203">
        <f t="shared" ref="F27:N27" si="3">F26*$C$16</f>
        <v>22.477935717955852</v>
      </c>
      <c r="G27" s="208">
        <f>G26*$C$16</f>
        <v>26.640820759864859</v>
      </c>
      <c r="H27" s="203">
        <f t="shared" si="3"/>
        <v>35.586136321960268</v>
      </c>
      <c r="I27" s="211">
        <f t="shared" si="3"/>
        <v>42.315821093896119</v>
      </c>
      <c r="J27" s="203">
        <f t="shared" si="3"/>
        <v>42.04525857900537</v>
      </c>
      <c r="K27" s="214">
        <f t="shared" si="3"/>
        <v>41.807590975501121</v>
      </c>
      <c r="L27" s="203">
        <f t="shared" si="3"/>
        <v>41.600674654453123</v>
      </c>
      <c r="M27" s="217">
        <f t="shared" si="3"/>
        <v>41.422511489776404</v>
      </c>
      <c r="N27" s="193">
        <f t="shared" si="3"/>
        <v>41.271239015903213</v>
      </c>
    </row>
    <row r="28" spans="2:14" x14ac:dyDescent="0.25">
      <c r="B28" s="168" t="s">
        <v>282</v>
      </c>
      <c r="C28" s="189"/>
      <c r="D28" s="192">
        <f t="shared" ref="D28:N28" si="4">C26*$C$17</f>
        <v>10.461519371176157</v>
      </c>
      <c r="E28" s="198">
        <f t="shared" si="4"/>
        <v>9.753678258038212</v>
      </c>
      <c r="F28" s="194">
        <f t="shared" si="4"/>
        <v>18.22549383309121</v>
      </c>
      <c r="G28" s="205">
        <f t="shared" si="4"/>
        <v>22.253156360776291</v>
      </c>
      <c r="H28" s="209">
        <f t="shared" si="4"/>
        <v>26.374412552266211</v>
      </c>
      <c r="I28" s="205">
        <f t="shared" si="4"/>
        <v>35.230274958740665</v>
      </c>
      <c r="J28" s="212">
        <f t="shared" si="4"/>
        <v>41.892662882957154</v>
      </c>
      <c r="K28" s="205">
        <f t="shared" si="4"/>
        <v>41.624805993215318</v>
      </c>
      <c r="L28" s="215">
        <f t="shared" si="4"/>
        <v>41.38951506574611</v>
      </c>
      <c r="M28" s="205">
        <f t="shared" si="4"/>
        <v>41.18466790790859</v>
      </c>
      <c r="N28" s="218">
        <f t="shared" si="4"/>
        <v>41.008286374878637</v>
      </c>
    </row>
    <row r="29" spans="2:14" ht="13.5" thickBot="1" x14ac:dyDescent="0.3">
      <c r="B29" s="168" t="s">
        <v>283</v>
      </c>
      <c r="C29" s="170"/>
      <c r="D29" s="187">
        <f>C26*$C$18</f>
        <v>10.567191284016321</v>
      </c>
      <c r="E29" s="196">
        <f>D26*$C$18</f>
        <v>9.8522002606446595</v>
      </c>
      <c r="F29" s="195">
        <f>E26*$C$18</f>
        <v>18.409589730395162</v>
      </c>
      <c r="G29" s="203">
        <f>F26*$C$18</f>
        <v>22.477935717955852</v>
      </c>
      <c r="H29" s="208">
        <f>G26*$C$18</f>
        <v>26.640820759864859</v>
      </c>
      <c r="I29" s="203">
        <f t="shared" ref="I29:N29" si="5">H26*$C$18</f>
        <v>35.586136321960268</v>
      </c>
      <c r="J29" s="211">
        <f t="shared" si="5"/>
        <v>42.315821093896119</v>
      </c>
      <c r="K29" s="203">
        <f t="shared" si="5"/>
        <v>42.04525857900537</v>
      </c>
      <c r="L29" s="214">
        <f t="shared" si="5"/>
        <v>41.807590975501121</v>
      </c>
      <c r="M29" s="203">
        <f t="shared" si="5"/>
        <v>41.600674654453123</v>
      </c>
      <c r="N29" s="217">
        <f t="shared" si="5"/>
        <v>41.422511489776404</v>
      </c>
    </row>
    <row r="30" spans="2:14" x14ac:dyDescent="0.25">
      <c r="B30" s="168" t="s">
        <v>284</v>
      </c>
      <c r="C30" s="248"/>
      <c r="D30" s="190"/>
      <c r="E30" s="192">
        <f>C26*$C$19</f>
        <v>10.461519371176157</v>
      </c>
      <c r="F30" s="199">
        <f>D26*$C$19</f>
        <v>9.753678258038212</v>
      </c>
      <c r="G30" s="194">
        <f>E26*$C$19</f>
        <v>18.22549383309121</v>
      </c>
      <c r="H30" s="205">
        <f>F26*$C$19</f>
        <v>22.253156360776291</v>
      </c>
      <c r="I30" s="209">
        <f>G26*$C$19</f>
        <v>26.374412552266211</v>
      </c>
      <c r="J30" s="205">
        <f t="shared" ref="J30:N30" si="6">H26*$C$19</f>
        <v>35.230274958740665</v>
      </c>
      <c r="K30" s="212">
        <f t="shared" si="6"/>
        <v>41.892662882957154</v>
      </c>
      <c r="L30" s="205">
        <f t="shared" si="6"/>
        <v>41.624805993215318</v>
      </c>
      <c r="M30" s="215">
        <f t="shared" si="6"/>
        <v>41.38951506574611</v>
      </c>
      <c r="N30" s="204">
        <f t="shared" si="6"/>
        <v>41.18466790790859</v>
      </c>
    </row>
    <row r="31" spans="2:14" ht="13.5" thickBot="1" x14ac:dyDescent="0.3">
      <c r="B31" s="168" t="s">
        <v>285</v>
      </c>
      <c r="C31" s="248"/>
      <c r="D31" s="170"/>
      <c r="E31" s="187">
        <f>C26*$C$20</f>
        <v>10.567191284016321</v>
      </c>
      <c r="F31" s="200">
        <f>D26*$C$20</f>
        <v>9.8522002606446595</v>
      </c>
      <c r="G31" s="195">
        <f>E26*$C$20</f>
        <v>18.409589730395162</v>
      </c>
      <c r="H31" s="206">
        <f>F26*$C$20</f>
        <v>22.477935717955852</v>
      </c>
      <c r="I31" s="208">
        <f>G26*$C$20</f>
        <v>26.640820759864859</v>
      </c>
      <c r="J31" s="206">
        <f t="shared" ref="J31:N31" si="7">H26*$C$20</f>
        <v>35.586136321960268</v>
      </c>
      <c r="K31" s="211">
        <f t="shared" si="7"/>
        <v>42.315821093896119</v>
      </c>
      <c r="L31" s="206">
        <f t="shared" si="7"/>
        <v>42.04525857900537</v>
      </c>
      <c r="M31" s="214">
        <f t="shared" si="7"/>
        <v>41.807590975501121</v>
      </c>
      <c r="N31" s="184">
        <f t="shared" si="7"/>
        <v>41.600674654453123</v>
      </c>
    </row>
    <row r="32" spans="2:14" x14ac:dyDescent="0.25">
      <c r="B32" s="246" t="s">
        <v>401</v>
      </c>
      <c r="C32" s="182">
        <f>SUM(C26:C31)</f>
        <v>21.134382568032642</v>
      </c>
      <c r="D32" s="182">
        <f t="shared" ref="D32:N32" si="8">SUM(D26:D31)</f>
        <v>40.733111176481799</v>
      </c>
      <c r="E32" s="191">
        <f t="shared" si="8"/>
        <v>77.453768634665664</v>
      </c>
      <c r="F32" s="191">
        <f t="shared" si="8"/>
        <v>101.19683351808094</v>
      </c>
      <c r="G32" s="191">
        <f t="shared" si="8"/>
        <v>134.64781716194824</v>
      </c>
      <c r="H32" s="182">
        <f t="shared" si="8"/>
        <v>168.91859803478377</v>
      </c>
      <c r="I32" s="191">
        <f t="shared" si="8"/>
        <v>208.46328678062426</v>
      </c>
      <c r="J32" s="182">
        <f t="shared" si="8"/>
        <v>239.11541241556495</v>
      </c>
      <c r="K32" s="191">
        <f t="shared" si="8"/>
        <v>251.4937305000762</v>
      </c>
      <c r="L32" s="182">
        <f t="shared" si="8"/>
        <v>250.06851992237418</v>
      </c>
      <c r="M32" s="191">
        <f t="shared" si="8"/>
        <v>248.82747158316175</v>
      </c>
      <c r="N32" s="182">
        <f t="shared" si="8"/>
        <v>247.75861845882318</v>
      </c>
    </row>
    <row r="34" spans="2:14" x14ac:dyDescent="0.25">
      <c r="B34" s="165" t="s">
        <v>405</v>
      </c>
    </row>
    <row r="35" spans="2:14" ht="25.5" x14ac:dyDescent="0.25">
      <c r="B35" s="166" t="s">
        <v>393</v>
      </c>
      <c r="C35" s="175">
        <f>+'Pobl. Historica Ingres. Total'!W44</f>
        <v>1</v>
      </c>
    </row>
    <row r="37" spans="2:14" x14ac:dyDescent="0.25">
      <c r="B37" s="441" t="s">
        <v>395</v>
      </c>
      <c r="C37" s="443" t="s">
        <v>396</v>
      </c>
      <c r="D37" s="444"/>
      <c r="E37" s="172" t="s">
        <v>245</v>
      </c>
      <c r="F37" s="172" t="s">
        <v>246</v>
      </c>
      <c r="G37" s="172" t="s">
        <v>247</v>
      </c>
      <c r="H37" s="172" t="s">
        <v>248</v>
      </c>
      <c r="I37" s="172" t="s">
        <v>249</v>
      </c>
      <c r="J37" s="172" t="s">
        <v>250</v>
      </c>
      <c r="K37" s="172" t="s">
        <v>251</v>
      </c>
      <c r="L37" s="172" t="s">
        <v>252</v>
      </c>
      <c r="M37" s="172" t="s">
        <v>253</v>
      </c>
      <c r="N37" s="172" t="s">
        <v>254</v>
      </c>
    </row>
    <row r="38" spans="2:14" x14ac:dyDescent="0.25">
      <c r="B38" s="442"/>
      <c r="C38" s="172">
        <v>2020</v>
      </c>
      <c r="D38" s="172">
        <f>C38+1</f>
        <v>2021</v>
      </c>
      <c r="E38" s="172">
        <f t="shared" ref="E38:N38" si="9">D38+1</f>
        <v>2022</v>
      </c>
      <c r="F38" s="172">
        <f t="shared" si="9"/>
        <v>2023</v>
      </c>
      <c r="G38" s="172">
        <f t="shared" si="9"/>
        <v>2024</v>
      </c>
      <c r="H38" s="172">
        <f t="shared" si="9"/>
        <v>2025</v>
      </c>
      <c r="I38" s="172">
        <f t="shared" si="9"/>
        <v>2026</v>
      </c>
      <c r="J38" s="172">
        <f t="shared" si="9"/>
        <v>2027</v>
      </c>
      <c r="K38" s="172">
        <f t="shared" si="9"/>
        <v>2028</v>
      </c>
      <c r="L38" s="172">
        <f t="shared" si="9"/>
        <v>2029</v>
      </c>
      <c r="M38" s="172">
        <f t="shared" si="9"/>
        <v>2030</v>
      </c>
      <c r="N38" s="172">
        <f t="shared" si="9"/>
        <v>2031</v>
      </c>
    </row>
    <row r="39" spans="2:14" ht="27" customHeight="1" x14ac:dyDescent="0.25">
      <c r="B39" s="171" t="s">
        <v>398</v>
      </c>
      <c r="C39" s="48">
        <f>$C$35*'Pobl. Potencial'!C27</f>
        <v>16</v>
      </c>
      <c r="D39" s="48">
        <f>$C$35*'Pobl. Potencial'!D27</f>
        <v>14.457632057757518</v>
      </c>
      <c r="E39" s="48">
        <f>$C$35*'Pobl. Potencial'!E27+('Pobl. área de Influencia'!D120*0.1)</f>
        <v>22.287948489801863</v>
      </c>
      <c r="F39" s="48">
        <f>$C$35*'Pobl. Potencial'!F27+('Pobl. área de Influencia'!E120*0.2)</f>
        <v>30.356418990925555</v>
      </c>
      <c r="G39" s="48">
        <f>$C$35*'Pobl. Potencial'!G27+('Pobl. área de Influencia'!F120*0.3)</f>
        <v>38.650968781678017</v>
      </c>
      <c r="H39" s="48">
        <f>$C$35*'Pobl. Potencial'!H27+('Pobl. área de Influencia'!G120*0.4)</f>
        <v>47.160778100408443</v>
      </c>
      <c r="I39" s="48">
        <f>$C$35*'Pobl. Potencial'!I27+('Pobl. área de Influencia'!H120*'Pobl. Historica Ingres. Total'!$W$39)</f>
        <v>59.020619571213587</v>
      </c>
      <c r="J39" s="48">
        <f>$C$35*'Pobl. Potencial'!J27+('Pobl. área de Influencia'!I120*'Pobl. Historica Ingres. Total'!$W$39)</f>
        <v>58.464158595485202</v>
      </c>
      <c r="K39" s="48">
        <f>$C$35*'Pobl. Potencial'!K27+('Pobl. área de Influencia'!J120*'Pobl. Historica Ingres. Total'!$W$39)</f>
        <v>57.990222371452319</v>
      </c>
      <c r="L39" s="48">
        <f>$C$35*'Pobl. Potencial'!L27+('Pobl. área de Influencia'!K120*'Pobl. Historica Ingres. Total'!$W$39)</f>
        <v>57.591018200892229</v>
      </c>
      <c r="M39" s="48">
        <f>$C$35*'Pobl. Potencial'!M27+('Pobl. área de Influencia'!L120*'Pobl. Historica Ingres. Total'!$W$39)</f>
        <v>57.259505500578442</v>
      </c>
      <c r="N39" s="48">
        <f>$C$35*'Pobl. Potencial'!N27+('Pobl. área de Influencia'!M120*'Pobl. Historica Ingres. Total'!$W$39)</f>
        <v>56.989323305047812</v>
      </c>
    </row>
    <row r="41" spans="2:14" x14ac:dyDescent="0.25">
      <c r="B41" s="247" t="s">
        <v>402</v>
      </c>
      <c r="C41" s="356" t="s">
        <v>403</v>
      </c>
    </row>
    <row r="42" spans="2:14" x14ac:dyDescent="0.25">
      <c r="B42" s="169" t="s">
        <v>280</v>
      </c>
      <c r="C42" s="356"/>
    </row>
    <row r="43" spans="2:14" x14ac:dyDescent="0.25">
      <c r="B43" s="168" t="s">
        <v>281</v>
      </c>
      <c r="C43" s="228">
        <f>+'matriculados Ind. Aprob.'!O39</f>
        <v>1</v>
      </c>
    </row>
    <row r="44" spans="2:14" x14ac:dyDescent="0.25">
      <c r="B44" s="168" t="s">
        <v>282</v>
      </c>
      <c r="C44" s="228">
        <v>0.99</v>
      </c>
    </row>
    <row r="45" spans="2:14" x14ac:dyDescent="0.25">
      <c r="B45" s="168" t="s">
        <v>283</v>
      </c>
      <c r="C45" s="228">
        <f>+'matriculados Ind. Aprob.'!O41</f>
        <v>1</v>
      </c>
    </row>
    <row r="46" spans="2:14" x14ac:dyDescent="0.25">
      <c r="B46" s="168" t="s">
        <v>284</v>
      </c>
      <c r="C46" s="228">
        <v>0.99</v>
      </c>
    </row>
    <row r="47" spans="2:14" x14ac:dyDescent="0.25">
      <c r="B47" s="168" t="s">
        <v>285</v>
      </c>
      <c r="C47" s="228">
        <f>+'matriculados Ind. Aprob.'!O43</f>
        <v>1</v>
      </c>
    </row>
    <row r="49" spans="2:15" ht="24.75" customHeight="1" x14ac:dyDescent="0.25">
      <c r="B49" s="437" t="s">
        <v>404</v>
      </c>
      <c r="C49" s="437"/>
      <c r="D49" s="437"/>
      <c r="E49" s="437"/>
      <c r="F49" s="437"/>
      <c r="G49" s="437"/>
      <c r="H49" s="437"/>
      <c r="I49" s="437"/>
      <c r="J49" s="437"/>
      <c r="K49" s="437"/>
      <c r="L49" s="437"/>
      <c r="M49" s="437"/>
      <c r="N49" s="437"/>
    </row>
    <row r="50" spans="2:15" x14ac:dyDescent="0.25">
      <c r="B50" s="435" t="s">
        <v>395</v>
      </c>
      <c r="C50" s="402" t="s">
        <v>396</v>
      </c>
      <c r="D50" s="402"/>
      <c r="E50" s="249" t="s">
        <v>245</v>
      </c>
      <c r="F50" s="249" t="s">
        <v>246</v>
      </c>
      <c r="G50" s="249" t="s">
        <v>247</v>
      </c>
      <c r="H50" s="249" t="s">
        <v>248</v>
      </c>
      <c r="I50" s="249" t="s">
        <v>249</v>
      </c>
      <c r="J50" s="249" t="s">
        <v>250</v>
      </c>
      <c r="K50" s="249" t="s">
        <v>251</v>
      </c>
      <c r="L50" s="249" t="s">
        <v>252</v>
      </c>
      <c r="M50" s="249" t="s">
        <v>253</v>
      </c>
      <c r="N50" s="249" t="s">
        <v>254</v>
      </c>
    </row>
    <row r="51" spans="2:15" x14ac:dyDescent="0.25">
      <c r="B51" s="436"/>
      <c r="C51" s="249">
        <v>2020</v>
      </c>
      <c r="D51" s="249">
        <f t="shared" ref="D51:N51" si="10">C51+1</f>
        <v>2021</v>
      </c>
      <c r="E51" s="249">
        <f t="shared" si="10"/>
        <v>2022</v>
      </c>
      <c r="F51" s="249">
        <f t="shared" si="10"/>
        <v>2023</v>
      </c>
      <c r="G51" s="249">
        <f t="shared" si="10"/>
        <v>2024</v>
      </c>
      <c r="H51" s="249">
        <f t="shared" si="10"/>
        <v>2025</v>
      </c>
      <c r="I51" s="249">
        <f t="shared" si="10"/>
        <v>2026</v>
      </c>
      <c r="J51" s="249">
        <f t="shared" si="10"/>
        <v>2027</v>
      </c>
      <c r="K51" s="249">
        <f t="shared" si="10"/>
        <v>2028</v>
      </c>
      <c r="L51" s="249">
        <f t="shared" si="10"/>
        <v>2029</v>
      </c>
      <c r="M51" s="249">
        <f t="shared" si="10"/>
        <v>2030</v>
      </c>
      <c r="N51" s="249">
        <f t="shared" si="10"/>
        <v>2031</v>
      </c>
    </row>
    <row r="52" spans="2:15" ht="13.5" thickBot="1" x14ac:dyDescent="0.3">
      <c r="B52" s="247" t="s">
        <v>400</v>
      </c>
      <c r="C52" s="185"/>
      <c r="D52" s="248"/>
      <c r="E52" s="248"/>
      <c r="F52" s="248"/>
      <c r="G52" s="248"/>
      <c r="H52" s="248"/>
      <c r="I52" s="248"/>
      <c r="J52" s="248"/>
      <c r="K52" s="248"/>
      <c r="L52" s="248"/>
      <c r="M52" s="248"/>
      <c r="N52" s="248"/>
    </row>
    <row r="53" spans="2:15" x14ac:dyDescent="0.25">
      <c r="B53" s="188" t="s">
        <v>280</v>
      </c>
      <c r="C53" s="216">
        <f>+C39</f>
        <v>16</v>
      </c>
      <c r="D53" s="183">
        <f t="shared" ref="D53:N53" si="11">+D39</f>
        <v>14.457632057757518</v>
      </c>
      <c r="E53" s="182">
        <f t="shared" si="11"/>
        <v>22.287948489801863</v>
      </c>
      <c r="F53" s="182">
        <f t="shared" si="11"/>
        <v>30.356418990925555</v>
      </c>
      <c r="G53" s="182">
        <f t="shared" si="11"/>
        <v>38.650968781678017</v>
      </c>
      <c r="H53" s="182">
        <f t="shared" si="11"/>
        <v>47.160778100408443</v>
      </c>
      <c r="I53" s="182">
        <f t="shared" si="11"/>
        <v>59.020619571213587</v>
      </c>
      <c r="J53" s="182">
        <f t="shared" si="11"/>
        <v>58.464158595485202</v>
      </c>
      <c r="K53" s="182">
        <f t="shared" si="11"/>
        <v>57.990222371452319</v>
      </c>
      <c r="L53" s="182">
        <f t="shared" si="11"/>
        <v>57.591018200892229</v>
      </c>
      <c r="M53" s="182">
        <f t="shared" si="11"/>
        <v>57.259505500578442</v>
      </c>
      <c r="N53" s="182">
        <f t="shared" si="11"/>
        <v>56.989323305047812</v>
      </c>
      <c r="O53" s="4"/>
    </row>
    <row r="54" spans="2:15" ht="13.5" thickBot="1" x14ac:dyDescent="0.3">
      <c r="B54" s="188" t="s">
        <v>281</v>
      </c>
      <c r="C54" s="217">
        <f>C53*$C$43</f>
        <v>16</v>
      </c>
      <c r="D54" s="193">
        <f t="shared" ref="D54:N54" si="12">D53*$C$43</f>
        <v>14.457632057757518</v>
      </c>
      <c r="E54" s="48">
        <f>E53*$C$43</f>
        <v>22.287948489801863</v>
      </c>
      <c r="F54" s="48">
        <f>F53*$C$43</f>
        <v>30.356418990925555</v>
      </c>
      <c r="G54" s="48">
        <f t="shared" si="12"/>
        <v>38.650968781678017</v>
      </c>
      <c r="H54" s="48">
        <f t="shared" si="12"/>
        <v>47.160778100408443</v>
      </c>
      <c r="I54" s="48">
        <f t="shared" si="12"/>
        <v>59.020619571213587</v>
      </c>
      <c r="J54" s="48">
        <f t="shared" si="12"/>
        <v>58.464158595485202</v>
      </c>
      <c r="K54" s="48">
        <f t="shared" si="12"/>
        <v>57.990222371452319</v>
      </c>
      <c r="L54" s="48">
        <f t="shared" si="12"/>
        <v>57.591018200892229</v>
      </c>
      <c r="M54" s="48">
        <f t="shared" si="12"/>
        <v>57.259505500578442</v>
      </c>
      <c r="N54" s="48">
        <f t="shared" si="12"/>
        <v>56.989323305047812</v>
      </c>
      <c r="O54" s="4"/>
    </row>
    <row r="55" spans="2:15" x14ac:dyDescent="0.25">
      <c r="B55" s="168" t="s">
        <v>282</v>
      </c>
      <c r="C55" s="190"/>
      <c r="D55" s="218">
        <f>C44*'matriculados Ind. Aprob.'!M27</f>
        <v>15.84</v>
      </c>
      <c r="E55" s="184">
        <f>D53*$C$44</f>
        <v>14.313055737179942</v>
      </c>
      <c r="F55" s="184">
        <f>E53*$C$44</f>
        <v>22.065069004903844</v>
      </c>
      <c r="G55" s="184">
        <f t="shared" ref="G55:N55" si="13">F53*$C$44</f>
        <v>30.052854801016299</v>
      </c>
      <c r="H55" s="184">
        <f t="shared" si="13"/>
        <v>38.264459093861234</v>
      </c>
      <c r="I55" s="184">
        <f t="shared" si="13"/>
        <v>46.689170319404361</v>
      </c>
      <c r="J55" s="184">
        <f t="shared" si="13"/>
        <v>58.430413375501452</v>
      </c>
      <c r="K55" s="184">
        <f t="shared" si="13"/>
        <v>57.879517009530346</v>
      </c>
      <c r="L55" s="184">
        <f t="shared" si="13"/>
        <v>57.410320147737792</v>
      </c>
      <c r="M55" s="184">
        <f t="shared" si="13"/>
        <v>57.015108018883303</v>
      </c>
      <c r="N55" s="184">
        <f t="shared" si="13"/>
        <v>56.686910445572657</v>
      </c>
      <c r="O55" s="4"/>
    </row>
    <row r="56" spans="2:15" ht="13.5" thickBot="1" x14ac:dyDescent="0.3">
      <c r="B56" s="168" t="s">
        <v>283</v>
      </c>
      <c r="C56" s="170"/>
      <c r="D56" s="217">
        <f>C45*'matriculados Ind. Aprob.'!M27</f>
        <v>16</v>
      </c>
      <c r="E56" s="193">
        <f>D53*$C$45</f>
        <v>14.457632057757518</v>
      </c>
      <c r="F56" s="193">
        <f>D53*$C$45</f>
        <v>14.457632057757518</v>
      </c>
      <c r="G56" s="193">
        <f>E53*$C$45</f>
        <v>22.287948489801863</v>
      </c>
      <c r="H56" s="193">
        <f t="shared" ref="H56:N56" si="14">F53*$C$45</f>
        <v>30.356418990925555</v>
      </c>
      <c r="I56" s="193">
        <f t="shared" si="14"/>
        <v>38.650968781678017</v>
      </c>
      <c r="J56" s="193">
        <f t="shared" si="14"/>
        <v>47.160778100408443</v>
      </c>
      <c r="K56" s="193">
        <f t="shared" si="14"/>
        <v>59.020619571213587</v>
      </c>
      <c r="L56" s="193">
        <f t="shared" si="14"/>
        <v>58.464158595485202</v>
      </c>
      <c r="M56" s="193">
        <f t="shared" si="14"/>
        <v>57.990222371452319</v>
      </c>
      <c r="N56" s="193">
        <f t="shared" si="14"/>
        <v>57.591018200892229</v>
      </c>
      <c r="O56" s="4"/>
    </row>
    <row r="57" spans="2:15" x14ac:dyDescent="0.25">
      <c r="B57" s="168" t="s">
        <v>284</v>
      </c>
      <c r="C57" s="248"/>
      <c r="D57" s="4"/>
      <c r="E57" s="218">
        <f>C46*'matriculados Ind. Aprob.'!M27</f>
        <v>15.84</v>
      </c>
      <c r="F57" s="184">
        <f>D53*$C$46</f>
        <v>14.313055737179942</v>
      </c>
      <c r="G57" s="184">
        <f t="shared" ref="G57:N57" si="15">E53*$C$46</f>
        <v>22.065069004903844</v>
      </c>
      <c r="H57" s="184">
        <f t="shared" si="15"/>
        <v>30.052854801016299</v>
      </c>
      <c r="I57" s="184">
        <f t="shared" si="15"/>
        <v>38.264459093861234</v>
      </c>
      <c r="J57" s="184">
        <f t="shared" si="15"/>
        <v>46.689170319404361</v>
      </c>
      <c r="K57" s="184">
        <f t="shared" si="15"/>
        <v>58.430413375501452</v>
      </c>
      <c r="L57" s="184">
        <f t="shared" si="15"/>
        <v>57.879517009530346</v>
      </c>
      <c r="M57" s="184">
        <f t="shared" si="15"/>
        <v>57.410320147737792</v>
      </c>
      <c r="N57" s="184">
        <f t="shared" si="15"/>
        <v>57.015108018883303</v>
      </c>
      <c r="O57" s="4"/>
    </row>
    <row r="58" spans="2:15" ht="13.5" thickBot="1" x14ac:dyDescent="0.3">
      <c r="B58" s="168" t="s">
        <v>285</v>
      </c>
      <c r="C58" s="248"/>
      <c r="D58" s="219"/>
      <c r="E58" s="217">
        <f>C47*'matriculados Ind. Aprob.'!M27</f>
        <v>16</v>
      </c>
      <c r="F58" s="184">
        <f>D53*$C$47</f>
        <v>14.457632057757518</v>
      </c>
      <c r="G58" s="184">
        <f t="shared" ref="G58:N58" si="16">E53*$C$47</f>
        <v>22.287948489801863</v>
      </c>
      <c r="H58" s="184">
        <f t="shared" si="16"/>
        <v>30.356418990925555</v>
      </c>
      <c r="I58" s="184">
        <f t="shared" si="16"/>
        <v>38.650968781678017</v>
      </c>
      <c r="J58" s="184">
        <f t="shared" si="16"/>
        <v>47.160778100408443</v>
      </c>
      <c r="K58" s="184">
        <f t="shared" si="16"/>
        <v>59.020619571213587</v>
      </c>
      <c r="L58" s="184">
        <f t="shared" si="16"/>
        <v>58.464158595485202</v>
      </c>
      <c r="M58" s="184">
        <f t="shared" si="16"/>
        <v>57.990222371452319</v>
      </c>
      <c r="N58" s="184">
        <f t="shared" si="16"/>
        <v>57.591018200892229</v>
      </c>
      <c r="O58" s="4"/>
    </row>
    <row r="59" spans="2:15" x14ac:dyDescent="0.25">
      <c r="B59" s="246" t="s">
        <v>401</v>
      </c>
      <c r="C59" s="182">
        <f>SUM(C53:C58)</f>
        <v>32</v>
      </c>
      <c r="D59" s="182">
        <f t="shared" ref="D59:N59" si="17">SUM(D53:D58)</f>
        <v>60.755264115515033</v>
      </c>
      <c r="E59" s="182">
        <f t="shared" si="17"/>
        <v>105.18658477454119</v>
      </c>
      <c r="F59" s="182">
        <f t="shared" si="17"/>
        <v>126.00622683944994</v>
      </c>
      <c r="G59" s="182">
        <f t="shared" si="17"/>
        <v>173.99575834887989</v>
      </c>
      <c r="H59" s="182">
        <f t="shared" si="17"/>
        <v>223.35170807754557</v>
      </c>
      <c r="I59" s="182">
        <f t="shared" si="17"/>
        <v>280.29680611904882</v>
      </c>
      <c r="J59" s="182">
        <f t="shared" si="17"/>
        <v>316.3694570866931</v>
      </c>
      <c r="K59" s="182">
        <f t="shared" si="17"/>
        <v>350.33161427036362</v>
      </c>
      <c r="L59" s="182">
        <f t="shared" si="17"/>
        <v>347.40019075002306</v>
      </c>
      <c r="M59" s="182">
        <f t="shared" si="17"/>
        <v>344.92488391068264</v>
      </c>
      <c r="N59" s="182">
        <f t="shared" si="17"/>
        <v>342.86270147633604</v>
      </c>
      <c r="O59" s="4"/>
    </row>
  </sheetData>
  <mergeCells count="13">
    <mergeCell ref="B50:B51"/>
    <mergeCell ref="C50:D50"/>
    <mergeCell ref="B9:B10"/>
    <mergeCell ref="C9:D9"/>
    <mergeCell ref="C14:C15"/>
    <mergeCell ref="B22:N22"/>
    <mergeCell ref="B23:B24"/>
    <mergeCell ref="C23:D23"/>
    <mergeCell ref="B2:D4"/>
    <mergeCell ref="B37:B38"/>
    <mergeCell ref="C37:D37"/>
    <mergeCell ref="C41:C42"/>
    <mergeCell ref="B49:N4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2F322-A4F9-4208-A5F6-8B4AD4E2E6AC}">
  <dimension ref="B1:BA868"/>
  <sheetViews>
    <sheetView showGridLines="0" tabSelected="1" topLeftCell="C75" zoomScale="85" zoomScaleNormal="85" workbookViewId="0">
      <selection activeCell="Q84" sqref="Q84"/>
    </sheetView>
  </sheetViews>
  <sheetFormatPr baseColWidth="10" defaultColWidth="11.42578125" defaultRowHeight="12.75" x14ac:dyDescent="0.25"/>
  <cols>
    <col min="1" max="1" width="2.42578125" style="142" customWidth="1"/>
    <col min="2" max="2" width="15.85546875" style="142" customWidth="1"/>
    <col min="3" max="3" width="19.42578125" style="59" customWidth="1"/>
    <col min="4" max="4" width="38.5703125" style="142" customWidth="1"/>
    <col min="5" max="5" width="14.5703125" style="142" customWidth="1"/>
    <col min="6" max="6" width="11.28515625" style="142" customWidth="1"/>
    <col min="7" max="7" width="15.7109375" style="142" customWidth="1"/>
    <col min="8" max="8" width="15.42578125" style="262" customWidth="1"/>
    <col min="9" max="9" width="16.42578125" style="262" customWidth="1"/>
    <col min="10" max="10" width="8" style="142" customWidth="1"/>
    <col min="11" max="11" width="10.42578125" style="262" customWidth="1"/>
    <col min="12" max="12" width="12.28515625" style="142" customWidth="1"/>
    <col min="13" max="13" width="9.42578125" style="142" customWidth="1"/>
    <col min="14" max="14" width="13.140625" style="142" customWidth="1"/>
    <col min="15" max="15" width="12" style="142" customWidth="1"/>
    <col min="16" max="16" width="7.85546875" style="142" customWidth="1"/>
    <col min="17" max="26" width="6.5703125" style="142" bestFit="1" customWidth="1"/>
    <col min="27" max="27" width="11.42578125" style="142"/>
    <col min="28" max="28" width="14.28515625" style="142" customWidth="1"/>
    <col min="29" max="29" width="32" style="142" customWidth="1"/>
    <col min="30" max="30" width="38" style="142" customWidth="1"/>
    <col min="31" max="31" width="12.5703125" style="142" customWidth="1"/>
    <col min="32" max="40" width="11.42578125" style="142"/>
    <col min="41" max="45" width="11.5703125" style="142" bestFit="1" customWidth="1"/>
    <col min="46" max="46" width="11.7109375" style="142" bestFit="1" customWidth="1"/>
    <col min="47" max="47" width="12.5703125" style="142" bestFit="1" customWidth="1"/>
    <col min="48" max="48" width="12.140625" style="142" customWidth="1"/>
    <col min="49" max="49" width="15.140625" style="142" bestFit="1" customWidth="1"/>
    <col min="50" max="50" width="16.140625" style="142" bestFit="1" customWidth="1"/>
    <col min="51" max="51" width="17" style="142" bestFit="1" customWidth="1"/>
    <col min="52" max="16384" width="11.42578125" style="142"/>
  </cols>
  <sheetData>
    <row r="1" spans="2:51" ht="36.75" customHeight="1" x14ac:dyDescent="0.25">
      <c r="B1" s="498" t="str">
        <f>+'Pobl. Historica Ingres. Total'!B29</f>
        <v>INDUSTRIAS ALIMENTARIAS</v>
      </c>
      <c r="C1" s="499"/>
      <c r="D1" s="499"/>
      <c r="E1" s="499"/>
      <c r="F1" s="499"/>
      <c r="G1" s="499"/>
      <c r="H1" s="499"/>
      <c r="I1" s="499"/>
      <c r="J1" s="499"/>
      <c r="K1" s="499"/>
      <c r="L1" s="499"/>
      <c r="M1" s="499"/>
      <c r="N1" s="499"/>
      <c r="O1" s="499"/>
      <c r="P1" s="499"/>
      <c r="Q1" s="499"/>
      <c r="R1" s="499"/>
      <c r="S1" s="499"/>
      <c r="T1" s="499"/>
      <c r="U1" s="499"/>
      <c r="V1" s="499"/>
      <c r="W1" s="499"/>
      <c r="X1" s="499"/>
      <c r="Y1" s="499"/>
      <c r="AB1" s="487" t="str">
        <f>+'Pobl. Historica Ingres. Total'!B32</f>
        <v>CONSTRUCCIÓN CIVIL</v>
      </c>
      <c r="AC1" s="487"/>
      <c r="AD1" s="487"/>
      <c r="AE1" s="487"/>
      <c r="AF1" s="487"/>
      <c r="AG1" s="487"/>
      <c r="AH1" s="487"/>
      <c r="AI1" s="487"/>
      <c r="AJ1" s="487"/>
      <c r="AK1" s="487"/>
      <c r="AL1" s="487"/>
      <c r="AM1" s="487"/>
      <c r="AN1" s="487"/>
      <c r="AO1" s="487"/>
      <c r="AP1" s="487"/>
      <c r="AQ1" s="487"/>
      <c r="AR1" s="487"/>
      <c r="AS1" s="487"/>
      <c r="AT1" s="487"/>
      <c r="AU1" s="487"/>
      <c r="AV1" s="487"/>
      <c r="AW1" s="487"/>
      <c r="AX1" s="487"/>
      <c r="AY1" s="487"/>
    </row>
    <row r="2" spans="2:51" ht="22.5" customHeight="1" x14ac:dyDescent="0.25">
      <c r="B2" s="448" t="s">
        <v>446</v>
      </c>
      <c r="C2" s="448" t="s">
        <v>447</v>
      </c>
      <c r="D2" s="448" t="s">
        <v>448</v>
      </c>
      <c r="E2" s="449" t="s">
        <v>449</v>
      </c>
      <c r="F2" s="450"/>
      <c r="G2" s="450"/>
      <c r="H2" s="450"/>
      <c r="I2" s="450"/>
      <c r="J2" s="451"/>
      <c r="K2" s="404" t="s">
        <v>450</v>
      </c>
      <c r="L2" s="404" t="s">
        <v>451</v>
      </c>
      <c r="M2" s="404" t="s">
        <v>452</v>
      </c>
      <c r="N2" s="404" t="s">
        <v>453</v>
      </c>
      <c r="O2" s="404" t="s">
        <v>539</v>
      </c>
      <c r="P2" s="398" t="s">
        <v>454</v>
      </c>
      <c r="Q2" s="398"/>
      <c r="R2" s="398"/>
      <c r="S2" s="398"/>
      <c r="T2" s="398"/>
      <c r="U2" s="398"/>
      <c r="V2" s="398"/>
      <c r="W2" s="398"/>
      <c r="X2" s="398"/>
      <c r="Y2" s="398"/>
      <c r="AB2" s="458" t="s">
        <v>446</v>
      </c>
      <c r="AC2" s="458" t="s">
        <v>447</v>
      </c>
      <c r="AD2" s="458" t="s">
        <v>448</v>
      </c>
      <c r="AE2" s="459" t="s">
        <v>449</v>
      </c>
      <c r="AF2" s="460"/>
      <c r="AG2" s="460"/>
      <c r="AH2" s="460"/>
      <c r="AI2" s="460"/>
      <c r="AJ2" s="461"/>
      <c r="AK2" s="403" t="s">
        <v>450</v>
      </c>
      <c r="AL2" s="403" t="s">
        <v>451</v>
      </c>
      <c r="AM2" s="403" t="s">
        <v>452</v>
      </c>
      <c r="AN2" s="403" t="s">
        <v>453</v>
      </c>
      <c r="AO2" s="403" t="s">
        <v>539</v>
      </c>
      <c r="AP2" s="399" t="s">
        <v>454</v>
      </c>
      <c r="AQ2" s="399"/>
      <c r="AR2" s="399"/>
      <c r="AS2" s="399"/>
      <c r="AT2" s="399"/>
      <c r="AU2" s="399"/>
      <c r="AV2" s="399"/>
      <c r="AW2" s="399"/>
      <c r="AX2" s="399"/>
      <c r="AY2" s="399"/>
    </row>
    <row r="3" spans="2:51" ht="24" customHeight="1" x14ac:dyDescent="0.25">
      <c r="B3" s="448"/>
      <c r="C3" s="448"/>
      <c r="D3" s="448"/>
      <c r="E3" s="292" t="s">
        <v>280</v>
      </c>
      <c r="F3" s="292" t="s">
        <v>281</v>
      </c>
      <c r="G3" s="292" t="s">
        <v>282</v>
      </c>
      <c r="H3" s="292" t="s">
        <v>283</v>
      </c>
      <c r="I3" s="292" t="s">
        <v>284</v>
      </c>
      <c r="J3" s="292" t="s">
        <v>285</v>
      </c>
      <c r="K3" s="404"/>
      <c r="L3" s="404"/>
      <c r="M3" s="404"/>
      <c r="N3" s="404"/>
      <c r="O3" s="404"/>
      <c r="P3" s="326">
        <v>1</v>
      </c>
      <c r="Q3" s="326">
        <v>2</v>
      </c>
      <c r="R3" s="326">
        <v>3</v>
      </c>
      <c r="S3" s="326">
        <v>4</v>
      </c>
      <c r="T3" s="326">
        <v>5</v>
      </c>
      <c r="U3" s="326">
        <v>6</v>
      </c>
      <c r="V3" s="326">
        <v>7</v>
      </c>
      <c r="W3" s="326">
        <v>8</v>
      </c>
      <c r="X3" s="326">
        <v>9</v>
      </c>
      <c r="Y3" s="326">
        <v>10</v>
      </c>
      <c r="AB3" s="458"/>
      <c r="AC3" s="458"/>
      <c r="AD3" s="458"/>
      <c r="AE3" s="300" t="s">
        <v>280</v>
      </c>
      <c r="AF3" s="300" t="s">
        <v>281</v>
      </c>
      <c r="AG3" s="300" t="s">
        <v>282</v>
      </c>
      <c r="AH3" s="300" t="s">
        <v>283</v>
      </c>
      <c r="AI3" s="300" t="s">
        <v>284</v>
      </c>
      <c r="AJ3" s="300" t="s">
        <v>285</v>
      </c>
      <c r="AK3" s="403"/>
      <c r="AL3" s="403"/>
      <c r="AM3" s="403"/>
      <c r="AN3" s="403"/>
      <c r="AO3" s="403"/>
      <c r="AP3" s="327">
        <v>1</v>
      </c>
      <c r="AQ3" s="327">
        <v>2</v>
      </c>
      <c r="AR3" s="327">
        <v>3</v>
      </c>
      <c r="AS3" s="327">
        <v>4</v>
      </c>
      <c r="AT3" s="327">
        <v>5</v>
      </c>
      <c r="AU3" s="327">
        <v>6</v>
      </c>
      <c r="AV3" s="327">
        <v>7</v>
      </c>
      <c r="AW3" s="327">
        <v>8</v>
      </c>
      <c r="AX3" s="327">
        <v>9</v>
      </c>
      <c r="AY3" s="327">
        <v>10</v>
      </c>
    </row>
    <row r="4" spans="2:51" x14ac:dyDescent="0.25">
      <c r="B4" s="463" t="s">
        <v>455</v>
      </c>
      <c r="C4" s="462" t="s">
        <v>456</v>
      </c>
      <c r="D4" s="46" t="s">
        <v>457</v>
      </c>
      <c r="E4" s="263">
        <v>2</v>
      </c>
      <c r="F4" s="263"/>
      <c r="G4" s="263"/>
      <c r="H4" s="263"/>
      <c r="I4" s="263"/>
      <c r="J4" s="263"/>
      <c r="K4" s="263">
        <v>1</v>
      </c>
      <c r="L4" s="263">
        <f>SUM(E4:J4)</f>
        <v>2</v>
      </c>
      <c r="M4" s="263">
        <f>+K4*L4</f>
        <v>2</v>
      </c>
      <c r="N4" s="264">
        <f>M4*$N$67</f>
        <v>36</v>
      </c>
      <c r="O4" s="264">
        <f>+N4</f>
        <v>36</v>
      </c>
      <c r="P4" s="265">
        <f>O4</f>
        <v>36</v>
      </c>
      <c r="Q4" s="265">
        <f t="shared" ref="Q4:Y4" si="0">P4</f>
        <v>36</v>
      </c>
      <c r="R4" s="265">
        <f t="shared" si="0"/>
        <v>36</v>
      </c>
      <c r="S4" s="265">
        <f t="shared" si="0"/>
        <v>36</v>
      </c>
      <c r="T4" s="265">
        <f t="shared" si="0"/>
        <v>36</v>
      </c>
      <c r="U4" s="265">
        <f t="shared" si="0"/>
        <v>36</v>
      </c>
      <c r="V4" s="265">
        <f t="shared" si="0"/>
        <v>36</v>
      </c>
      <c r="W4" s="265">
        <f t="shared" si="0"/>
        <v>36</v>
      </c>
      <c r="X4" s="265">
        <f t="shared" si="0"/>
        <v>36</v>
      </c>
      <c r="Y4" s="265">
        <f t="shared" si="0"/>
        <v>36</v>
      </c>
      <c r="AB4" s="466" t="s">
        <v>455</v>
      </c>
      <c r="AC4" s="462" t="s">
        <v>456</v>
      </c>
      <c r="AD4" s="46" t="s">
        <v>457</v>
      </c>
      <c r="AE4" s="263">
        <v>2</v>
      </c>
      <c r="AF4" s="263"/>
      <c r="AG4" s="263"/>
      <c r="AH4" s="263"/>
      <c r="AI4" s="263"/>
      <c r="AJ4" s="263"/>
      <c r="AK4" s="263">
        <v>1</v>
      </c>
      <c r="AL4" s="263">
        <f>SUM(AE4:AJ4)</f>
        <v>2</v>
      </c>
      <c r="AM4" s="263">
        <f>+AK4*AL4</f>
        <v>2</v>
      </c>
      <c r="AN4" s="264">
        <f>AM4*$N$65</f>
        <v>38</v>
      </c>
      <c r="AO4" s="264">
        <f>+AN4</f>
        <v>38</v>
      </c>
      <c r="AP4" s="264">
        <f t="shared" ref="AP4:AY14" si="1">+AO4</f>
        <v>38</v>
      </c>
      <c r="AQ4" s="264">
        <f t="shared" si="1"/>
        <v>38</v>
      </c>
      <c r="AR4" s="264">
        <f t="shared" si="1"/>
        <v>38</v>
      </c>
      <c r="AS4" s="264">
        <f t="shared" si="1"/>
        <v>38</v>
      </c>
      <c r="AT4" s="264">
        <f t="shared" si="1"/>
        <v>38</v>
      </c>
      <c r="AU4" s="264">
        <f t="shared" si="1"/>
        <v>38</v>
      </c>
      <c r="AV4" s="264">
        <f t="shared" si="1"/>
        <v>38</v>
      </c>
      <c r="AW4" s="264">
        <f t="shared" si="1"/>
        <v>38</v>
      </c>
      <c r="AX4" s="264">
        <f t="shared" si="1"/>
        <v>38</v>
      </c>
      <c r="AY4" s="264">
        <f t="shared" si="1"/>
        <v>38</v>
      </c>
    </row>
    <row r="5" spans="2:51" x14ac:dyDescent="0.25">
      <c r="B5" s="464"/>
      <c r="C5" s="462"/>
      <c r="D5" s="46" t="s">
        <v>458</v>
      </c>
      <c r="E5" s="263"/>
      <c r="F5" s="263">
        <v>2</v>
      </c>
      <c r="G5" s="263"/>
      <c r="H5" s="263"/>
      <c r="I5" s="263"/>
      <c r="J5" s="263"/>
      <c r="K5" s="263">
        <v>1</v>
      </c>
      <c r="L5" s="263">
        <f>SUM(E5:J5)</f>
        <v>2</v>
      </c>
      <c r="M5" s="263">
        <f>+K5*L5</f>
        <v>2</v>
      </c>
      <c r="N5" s="264">
        <f>M5*$N$67</f>
        <v>36</v>
      </c>
      <c r="O5" s="264">
        <f>+N5</f>
        <v>36</v>
      </c>
      <c r="P5" s="265">
        <f>O5</f>
        <v>36</v>
      </c>
      <c r="Q5" s="265">
        <f t="shared" ref="Q5:Y20" si="2">+P5</f>
        <v>36</v>
      </c>
      <c r="R5" s="265">
        <f t="shared" si="2"/>
        <v>36</v>
      </c>
      <c r="S5" s="265">
        <f t="shared" si="2"/>
        <v>36</v>
      </c>
      <c r="T5" s="265">
        <f t="shared" si="2"/>
        <v>36</v>
      </c>
      <c r="U5" s="265">
        <f t="shared" si="2"/>
        <v>36</v>
      </c>
      <c r="V5" s="265">
        <f t="shared" si="2"/>
        <v>36</v>
      </c>
      <c r="W5" s="265">
        <f t="shared" si="2"/>
        <v>36</v>
      </c>
      <c r="X5" s="265">
        <f t="shared" si="2"/>
        <v>36</v>
      </c>
      <c r="Y5" s="265">
        <f t="shared" si="2"/>
        <v>36</v>
      </c>
      <c r="AB5" s="467"/>
      <c r="AC5" s="462"/>
      <c r="AD5" s="46" t="s">
        <v>458</v>
      </c>
      <c r="AE5" s="263"/>
      <c r="AF5" s="263">
        <v>2</v>
      </c>
      <c r="AG5" s="263"/>
      <c r="AH5" s="263"/>
      <c r="AI5" s="263"/>
      <c r="AJ5" s="263"/>
      <c r="AK5" s="263">
        <v>1</v>
      </c>
      <c r="AL5" s="263">
        <f t="shared" ref="AL5:AL44" si="3">SUM(AE5:AJ5)</f>
        <v>2</v>
      </c>
      <c r="AM5" s="263">
        <f t="shared" ref="AM5:AM44" si="4">+AK5*AL5</f>
        <v>2</v>
      </c>
      <c r="AN5" s="264">
        <f>AM5*$N$65</f>
        <v>38</v>
      </c>
      <c r="AO5" s="264">
        <f t="shared" ref="AO5:AO7" si="5">+AN5</f>
        <v>38</v>
      </c>
      <c r="AP5" s="264">
        <f t="shared" si="1"/>
        <v>38</v>
      </c>
      <c r="AQ5" s="264">
        <f t="shared" si="1"/>
        <v>38</v>
      </c>
      <c r="AR5" s="264">
        <f t="shared" si="1"/>
        <v>38</v>
      </c>
      <c r="AS5" s="264">
        <f t="shared" si="1"/>
        <v>38</v>
      </c>
      <c r="AT5" s="264">
        <f t="shared" si="1"/>
        <v>38</v>
      </c>
      <c r="AU5" s="264">
        <f t="shared" si="1"/>
        <v>38</v>
      </c>
      <c r="AV5" s="264">
        <f t="shared" si="1"/>
        <v>38</v>
      </c>
      <c r="AW5" s="264">
        <f t="shared" si="1"/>
        <v>38</v>
      </c>
      <c r="AX5" s="264">
        <f t="shared" si="1"/>
        <v>38</v>
      </c>
      <c r="AY5" s="264">
        <f t="shared" si="1"/>
        <v>38</v>
      </c>
    </row>
    <row r="6" spans="2:51" x14ac:dyDescent="0.25">
      <c r="B6" s="464"/>
      <c r="C6" s="462" t="s">
        <v>459</v>
      </c>
      <c r="D6" s="46" t="s">
        <v>460</v>
      </c>
      <c r="E6" s="263">
        <v>2</v>
      </c>
      <c r="F6" s="263"/>
      <c r="G6" s="263"/>
      <c r="H6" s="263"/>
      <c r="I6" s="263"/>
      <c r="J6" s="263"/>
      <c r="K6" s="263">
        <v>1</v>
      </c>
      <c r="L6" s="263">
        <f t="shared" ref="L6:L46" si="6">SUM(E6:J6)</f>
        <v>2</v>
      </c>
      <c r="M6" s="263">
        <f t="shared" ref="M6:M59" si="7">+K6*L6</f>
        <v>2</v>
      </c>
      <c r="N6" s="264">
        <f>M6*$N$67</f>
        <v>36</v>
      </c>
      <c r="O6" s="264">
        <f t="shared" ref="O6:O59" si="8">+N6</f>
        <v>36</v>
      </c>
      <c r="P6" s="265">
        <f t="shared" ref="P6:P59" si="9">O6</f>
        <v>36</v>
      </c>
      <c r="Q6" s="265">
        <f t="shared" si="2"/>
        <v>36</v>
      </c>
      <c r="R6" s="265">
        <f t="shared" si="2"/>
        <v>36</v>
      </c>
      <c r="S6" s="265">
        <f t="shared" si="2"/>
        <v>36</v>
      </c>
      <c r="T6" s="265">
        <f t="shared" si="2"/>
        <v>36</v>
      </c>
      <c r="U6" s="265">
        <f t="shared" si="2"/>
        <v>36</v>
      </c>
      <c r="V6" s="265">
        <f t="shared" si="2"/>
        <v>36</v>
      </c>
      <c r="W6" s="265">
        <f t="shared" si="2"/>
        <v>36</v>
      </c>
      <c r="X6" s="265">
        <f t="shared" si="2"/>
        <v>36</v>
      </c>
      <c r="Y6" s="265">
        <f t="shared" si="2"/>
        <v>36</v>
      </c>
      <c r="AB6" s="467"/>
      <c r="AC6" s="462" t="s">
        <v>459</v>
      </c>
      <c r="AD6" s="46" t="s">
        <v>460</v>
      </c>
      <c r="AE6" s="263">
        <v>2</v>
      </c>
      <c r="AF6" s="263"/>
      <c r="AG6" s="263"/>
      <c r="AH6" s="263"/>
      <c r="AI6" s="263"/>
      <c r="AJ6" s="263"/>
      <c r="AK6" s="263">
        <v>1</v>
      </c>
      <c r="AL6" s="263">
        <f t="shared" si="3"/>
        <v>2</v>
      </c>
      <c r="AM6" s="263">
        <f t="shared" si="4"/>
        <v>2</v>
      </c>
      <c r="AN6" s="264">
        <f>AM6*$N$65</f>
        <v>38</v>
      </c>
      <c r="AO6" s="264">
        <f t="shared" si="5"/>
        <v>38</v>
      </c>
      <c r="AP6" s="264">
        <f t="shared" si="1"/>
        <v>38</v>
      </c>
      <c r="AQ6" s="264">
        <f t="shared" si="1"/>
        <v>38</v>
      </c>
      <c r="AR6" s="264">
        <f t="shared" si="1"/>
        <v>38</v>
      </c>
      <c r="AS6" s="264">
        <f t="shared" si="1"/>
        <v>38</v>
      </c>
      <c r="AT6" s="264">
        <f t="shared" si="1"/>
        <v>38</v>
      </c>
      <c r="AU6" s="264">
        <f t="shared" si="1"/>
        <v>38</v>
      </c>
      <c r="AV6" s="264">
        <f t="shared" si="1"/>
        <v>38</v>
      </c>
      <c r="AW6" s="264">
        <f t="shared" si="1"/>
        <v>38</v>
      </c>
      <c r="AX6" s="264">
        <f t="shared" si="1"/>
        <v>38</v>
      </c>
      <c r="AY6" s="264">
        <v>0</v>
      </c>
    </row>
    <row r="7" spans="2:51" x14ac:dyDescent="0.25">
      <c r="B7" s="464"/>
      <c r="C7" s="462"/>
      <c r="D7" s="46" t="s">
        <v>461</v>
      </c>
      <c r="E7" s="263"/>
      <c r="F7" s="263">
        <v>2</v>
      </c>
      <c r="G7" s="263"/>
      <c r="H7" s="263"/>
      <c r="I7" s="263"/>
      <c r="J7" s="263"/>
      <c r="K7" s="263">
        <v>1</v>
      </c>
      <c r="L7" s="263">
        <f t="shared" si="6"/>
        <v>2</v>
      </c>
      <c r="M7" s="263">
        <f t="shared" si="7"/>
        <v>2</v>
      </c>
      <c r="N7" s="264">
        <f>M7*$N$67</f>
        <v>36</v>
      </c>
      <c r="O7" s="264">
        <f t="shared" si="8"/>
        <v>36</v>
      </c>
      <c r="P7" s="265">
        <f t="shared" si="9"/>
        <v>36</v>
      </c>
      <c r="Q7" s="265">
        <f t="shared" si="2"/>
        <v>36</v>
      </c>
      <c r="R7" s="265">
        <f t="shared" si="2"/>
        <v>36</v>
      </c>
      <c r="S7" s="265">
        <f t="shared" si="2"/>
        <v>36</v>
      </c>
      <c r="T7" s="265">
        <f t="shared" si="2"/>
        <v>36</v>
      </c>
      <c r="U7" s="265">
        <f t="shared" si="2"/>
        <v>36</v>
      </c>
      <c r="V7" s="265">
        <f t="shared" si="2"/>
        <v>36</v>
      </c>
      <c r="W7" s="265">
        <f t="shared" si="2"/>
        <v>36</v>
      </c>
      <c r="X7" s="265">
        <f t="shared" si="2"/>
        <v>36</v>
      </c>
      <c r="Y7" s="265">
        <f t="shared" si="2"/>
        <v>36</v>
      </c>
      <c r="AB7" s="467"/>
      <c r="AC7" s="462"/>
      <c r="AD7" s="46" t="s">
        <v>461</v>
      </c>
      <c r="AE7" s="263"/>
      <c r="AF7" s="263">
        <v>2</v>
      </c>
      <c r="AG7" s="263"/>
      <c r="AH7" s="263"/>
      <c r="AI7" s="263"/>
      <c r="AJ7" s="263"/>
      <c r="AK7" s="263">
        <v>1</v>
      </c>
      <c r="AL7" s="263">
        <f t="shared" si="3"/>
        <v>2</v>
      </c>
      <c r="AM7" s="263">
        <f t="shared" si="4"/>
        <v>2</v>
      </c>
      <c r="AN7" s="264">
        <f>AM7*$N$65</f>
        <v>38</v>
      </c>
      <c r="AO7" s="264">
        <f t="shared" si="5"/>
        <v>38</v>
      </c>
      <c r="AP7" s="264">
        <f t="shared" si="1"/>
        <v>38</v>
      </c>
      <c r="AQ7" s="264">
        <f t="shared" si="1"/>
        <v>38</v>
      </c>
      <c r="AR7" s="264">
        <f t="shared" si="1"/>
        <v>38</v>
      </c>
      <c r="AS7" s="264">
        <f t="shared" si="1"/>
        <v>38</v>
      </c>
      <c r="AT7" s="264">
        <f t="shared" si="1"/>
        <v>38</v>
      </c>
      <c r="AU7" s="264">
        <f t="shared" si="1"/>
        <v>38</v>
      </c>
      <c r="AV7" s="264">
        <f t="shared" si="1"/>
        <v>38</v>
      </c>
      <c r="AW7" s="264">
        <f t="shared" si="1"/>
        <v>38</v>
      </c>
      <c r="AX7" s="264">
        <f t="shared" si="1"/>
        <v>38</v>
      </c>
      <c r="AY7" s="264">
        <f t="shared" si="1"/>
        <v>38</v>
      </c>
    </row>
    <row r="8" spans="2:51" ht="25.5" customHeight="1" x14ac:dyDescent="0.25">
      <c r="B8" s="464"/>
      <c r="C8" s="46" t="s">
        <v>462</v>
      </c>
      <c r="D8" s="46" t="s">
        <v>463</v>
      </c>
      <c r="E8" s="263"/>
      <c r="F8" s="263"/>
      <c r="G8" s="263">
        <v>3</v>
      </c>
      <c r="H8" s="263"/>
      <c r="I8" s="263"/>
      <c r="J8" s="263"/>
      <c r="K8" s="263">
        <v>1</v>
      </c>
      <c r="L8" s="263">
        <f t="shared" si="6"/>
        <v>3</v>
      </c>
      <c r="M8" s="263">
        <f t="shared" si="7"/>
        <v>3</v>
      </c>
      <c r="N8" s="264">
        <f>M8*$N$66</f>
        <v>54</v>
      </c>
      <c r="O8" s="264">
        <f>+N8</f>
        <v>54</v>
      </c>
      <c r="P8" s="265">
        <f t="shared" si="9"/>
        <v>54</v>
      </c>
      <c r="Q8" s="265">
        <f t="shared" si="2"/>
        <v>54</v>
      </c>
      <c r="R8" s="265">
        <f t="shared" si="2"/>
        <v>54</v>
      </c>
      <c r="S8" s="265">
        <f t="shared" si="2"/>
        <v>54</v>
      </c>
      <c r="T8" s="265">
        <f t="shared" si="2"/>
        <v>54</v>
      </c>
      <c r="U8" s="265">
        <f t="shared" si="2"/>
        <v>54</v>
      </c>
      <c r="V8" s="265">
        <f t="shared" si="2"/>
        <v>54</v>
      </c>
      <c r="W8" s="265">
        <f t="shared" si="2"/>
        <v>54</v>
      </c>
      <c r="X8" s="265">
        <f t="shared" si="2"/>
        <v>54</v>
      </c>
      <c r="Y8" s="265">
        <f t="shared" si="2"/>
        <v>54</v>
      </c>
      <c r="AB8" s="467"/>
      <c r="AC8" s="46" t="s">
        <v>462</v>
      </c>
      <c r="AD8" s="46" t="s">
        <v>463</v>
      </c>
      <c r="AE8" s="263"/>
      <c r="AF8" s="263"/>
      <c r="AG8" s="263">
        <v>3</v>
      </c>
      <c r="AH8" s="263"/>
      <c r="AI8" s="263"/>
      <c r="AJ8" s="263"/>
      <c r="AK8" s="263">
        <v>1</v>
      </c>
      <c r="AL8" s="263">
        <f t="shared" si="3"/>
        <v>3</v>
      </c>
      <c r="AM8" s="263">
        <f t="shared" si="4"/>
        <v>3</v>
      </c>
      <c r="AN8" s="264">
        <f>AM8*$N$66</f>
        <v>54</v>
      </c>
      <c r="AO8" s="264">
        <f>+AN8</f>
        <v>54</v>
      </c>
      <c r="AP8" s="264">
        <f t="shared" si="1"/>
        <v>54</v>
      </c>
      <c r="AQ8" s="264">
        <f t="shared" si="1"/>
        <v>54</v>
      </c>
      <c r="AR8" s="264">
        <f t="shared" si="1"/>
        <v>54</v>
      </c>
      <c r="AS8" s="264">
        <f t="shared" si="1"/>
        <v>54</v>
      </c>
      <c r="AT8" s="264">
        <f t="shared" si="1"/>
        <v>54</v>
      </c>
      <c r="AU8" s="264">
        <f t="shared" si="1"/>
        <v>54</v>
      </c>
      <c r="AV8" s="264">
        <f t="shared" si="1"/>
        <v>54</v>
      </c>
      <c r="AW8" s="264">
        <f t="shared" si="1"/>
        <v>54</v>
      </c>
      <c r="AX8" s="264">
        <f t="shared" si="1"/>
        <v>54</v>
      </c>
      <c r="AY8" s="264">
        <f t="shared" si="1"/>
        <v>54</v>
      </c>
    </row>
    <row r="9" spans="2:51" ht="25.5" x14ac:dyDescent="0.25">
      <c r="B9" s="464"/>
      <c r="C9" s="46" t="s">
        <v>464</v>
      </c>
      <c r="D9" s="46" t="s">
        <v>464</v>
      </c>
      <c r="E9" s="263"/>
      <c r="F9" s="263"/>
      <c r="G9" s="263">
        <v>3</v>
      </c>
      <c r="H9" s="263"/>
      <c r="I9" s="263"/>
      <c r="J9" s="263"/>
      <c r="K9" s="263">
        <v>1</v>
      </c>
      <c r="L9" s="263">
        <f t="shared" si="6"/>
        <v>3</v>
      </c>
      <c r="M9" s="263">
        <f t="shared" si="7"/>
        <v>3</v>
      </c>
      <c r="N9" s="264">
        <f>M9*$N$66</f>
        <v>54</v>
      </c>
      <c r="O9" s="264">
        <f t="shared" si="8"/>
        <v>54</v>
      </c>
      <c r="P9" s="265">
        <f t="shared" si="9"/>
        <v>54</v>
      </c>
      <c r="Q9" s="265">
        <f t="shared" si="2"/>
        <v>54</v>
      </c>
      <c r="R9" s="265">
        <f t="shared" si="2"/>
        <v>54</v>
      </c>
      <c r="S9" s="265">
        <f t="shared" si="2"/>
        <v>54</v>
      </c>
      <c r="T9" s="265">
        <f t="shared" si="2"/>
        <v>54</v>
      </c>
      <c r="U9" s="265">
        <f t="shared" si="2"/>
        <v>54</v>
      </c>
      <c r="V9" s="265">
        <f t="shared" si="2"/>
        <v>54</v>
      </c>
      <c r="W9" s="265">
        <f t="shared" si="2"/>
        <v>54</v>
      </c>
      <c r="X9" s="265">
        <f t="shared" si="2"/>
        <v>54</v>
      </c>
      <c r="Y9" s="265">
        <f t="shared" si="2"/>
        <v>54</v>
      </c>
      <c r="AB9" s="467"/>
      <c r="AC9" s="46" t="s">
        <v>464</v>
      </c>
      <c r="AD9" s="46" t="s">
        <v>464</v>
      </c>
      <c r="AE9" s="263"/>
      <c r="AF9" s="263"/>
      <c r="AG9" s="263">
        <v>3</v>
      </c>
      <c r="AH9" s="263"/>
      <c r="AI9" s="263"/>
      <c r="AJ9" s="263"/>
      <c r="AK9" s="263">
        <v>1</v>
      </c>
      <c r="AL9" s="263">
        <f t="shared" si="3"/>
        <v>3</v>
      </c>
      <c r="AM9" s="263">
        <f t="shared" si="4"/>
        <v>3</v>
      </c>
      <c r="AN9" s="264">
        <f>AM9*$N$66</f>
        <v>54</v>
      </c>
      <c r="AO9" s="264">
        <f t="shared" ref="AO9" si="10">+AN9</f>
        <v>54</v>
      </c>
      <c r="AP9" s="264">
        <f t="shared" si="1"/>
        <v>54</v>
      </c>
      <c r="AQ9" s="264">
        <f t="shared" si="1"/>
        <v>54</v>
      </c>
      <c r="AR9" s="264">
        <f t="shared" si="1"/>
        <v>54</v>
      </c>
      <c r="AS9" s="264">
        <f t="shared" si="1"/>
        <v>54</v>
      </c>
      <c r="AT9" s="264">
        <f t="shared" si="1"/>
        <v>54</v>
      </c>
      <c r="AU9" s="264">
        <f t="shared" si="1"/>
        <v>54</v>
      </c>
      <c r="AV9" s="264">
        <f t="shared" si="1"/>
        <v>54</v>
      </c>
      <c r="AW9" s="264">
        <f t="shared" si="1"/>
        <v>54</v>
      </c>
      <c r="AX9" s="264">
        <f t="shared" si="1"/>
        <v>54</v>
      </c>
      <c r="AY9" s="264">
        <f t="shared" si="1"/>
        <v>54</v>
      </c>
    </row>
    <row r="10" spans="2:51" x14ac:dyDescent="0.25">
      <c r="B10" s="464"/>
      <c r="C10" s="462" t="s">
        <v>465</v>
      </c>
      <c r="D10" s="46" t="s">
        <v>466</v>
      </c>
      <c r="E10" s="263">
        <v>2</v>
      </c>
      <c r="F10" s="263"/>
      <c r="G10" s="263"/>
      <c r="H10" s="263"/>
      <c r="I10" s="263"/>
      <c r="J10" s="263"/>
      <c r="K10" s="263">
        <v>1</v>
      </c>
      <c r="L10" s="263">
        <f t="shared" si="6"/>
        <v>2</v>
      </c>
      <c r="M10" s="263">
        <f t="shared" si="7"/>
        <v>2</v>
      </c>
      <c r="N10" s="264">
        <f t="shared" ref="N10:N15" si="11">M10*$N$67</f>
        <v>36</v>
      </c>
      <c r="O10" s="264">
        <f>+N10</f>
        <v>36</v>
      </c>
      <c r="P10" s="265">
        <f t="shared" si="9"/>
        <v>36</v>
      </c>
      <c r="Q10" s="265">
        <f t="shared" si="2"/>
        <v>36</v>
      </c>
      <c r="R10" s="265">
        <f t="shared" si="2"/>
        <v>36</v>
      </c>
      <c r="S10" s="265">
        <f t="shared" si="2"/>
        <v>36</v>
      </c>
      <c r="T10" s="265">
        <f t="shared" si="2"/>
        <v>36</v>
      </c>
      <c r="U10" s="265">
        <f t="shared" si="2"/>
        <v>36</v>
      </c>
      <c r="V10" s="265">
        <f t="shared" si="2"/>
        <v>36</v>
      </c>
      <c r="W10" s="265">
        <f t="shared" si="2"/>
        <v>36</v>
      </c>
      <c r="X10" s="265">
        <f t="shared" si="2"/>
        <v>36</v>
      </c>
      <c r="Y10" s="265">
        <f t="shared" si="2"/>
        <v>36</v>
      </c>
      <c r="AB10" s="467"/>
      <c r="AC10" s="462" t="s">
        <v>465</v>
      </c>
      <c r="AD10" s="46" t="s">
        <v>466</v>
      </c>
      <c r="AE10" s="263">
        <v>2</v>
      </c>
      <c r="AF10" s="263"/>
      <c r="AG10" s="263"/>
      <c r="AH10" s="263"/>
      <c r="AI10" s="263"/>
      <c r="AJ10" s="263"/>
      <c r="AK10" s="263">
        <v>1</v>
      </c>
      <c r="AL10" s="263">
        <f t="shared" si="3"/>
        <v>2</v>
      </c>
      <c r="AM10" s="263">
        <f t="shared" si="4"/>
        <v>2</v>
      </c>
      <c r="AN10" s="264">
        <f t="shared" ref="AN10:AN17" si="12">AM10*$N$65</f>
        <v>38</v>
      </c>
      <c r="AO10" s="264">
        <f>+AN10</f>
        <v>38</v>
      </c>
      <c r="AP10" s="264">
        <f t="shared" si="1"/>
        <v>38</v>
      </c>
      <c r="AQ10" s="264">
        <f t="shared" si="1"/>
        <v>38</v>
      </c>
      <c r="AR10" s="264">
        <f t="shared" si="1"/>
        <v>38</v>
      </c>
      <c r="AS10" s="264">
        <f t="shared" si="1"/>
        <v>38</v>
      </c>
      <c r="AT10" s="264">
        <f t="shared" si="1"/>
        <v>38</v>
      </c>
      <c r="AU10" s="264">
        <f t="shared" si="1"/>
        <v>38</v>
      </c>
      <c r="AV10" s="264">
        <f t="shared" si="1"/>
        <v>38</v>
      </c>
      <c r="AW10" s="264">
        <f t="shared" si="1"/>
        <v>38</v>
      </c>
      <c r="AX10" s="264">
        <f t="shared" si="1"/>
        <v>38</v>
      </c>
      <c r="AY10" s="264">
        <f t="shared" si="1"/>
        <v>38</v>
      </c>
    </row>
    <row r="11" spans="2:51" x14ac:dyDescent="0.25">
      <c r="B11" s="464"/>
      <c r="C11" s="462"/>
      <c r="D11" s="46" t="s">
        <v>467</v>
      </c>
      <c r="E11" s="263"/>
      <c r="F11" s="263">
        <v>2</v>
      </c>
      <c r="G11" s="263"/>
      <c r="H11" s="263"/>
      <c r="I11" s="263"/>
      <c r="J11" s="263"/>
      <c r="K11" s="263">
        <v>1</v>
      </c>
      <c r="L11" s="263">
        <f t="shared" si="6"/>
        <v>2</v>
      </c>
      <c r="M11" s="263">
        <f t="shared" si="7"/>
        <v>2</v>
      </c>
      <c r="N11" s="264">
        <f t="shared" si="11"/>
        <v>36</v>
      </c>
      <c r="O11" s="264">
        <f t="shared" si="8"/>
        <v>36</v>
      </c>
      <c r="P11" s="265">
        <f t="shared" si="9"/>
        <v>36</v>
      </c>
      <c r="Q11" s="265">
        <f t="shared" si="2"/>
        <v>36</v>
      </c>
      <c r="R11" s="265">
        <f t="shared" si="2"/>
        <v>36</v>
      </c>
      <c r="S11" s="265">
        <f t="shared" si="2"/>
        <v>36</v>
      </c>
      <c r="T11" s="265">
        <f t="shared" si="2"/>
        <v>36</v>
      </c>
      <c r="U11" s="265">
        <f t="shared" si="2"/>
        <v>36</v>
      </c>
      <c r="V11" s="265">
        <f t="shared" si="2"/>
        <v>36</v>
      </c>
      <c r="W11" s="265">
        <f t="shared" si="2"/>
        <v>36</v>
      </c>
      <c r="X11" s="265">
        <f t="shared" si="2"/>
        <v>36</v>
      </c>
      <c r="Y11" s="265">
        <f t="shared" si="2"/>
        <v>36</v>
      </c>
      <c r="AB11" s="467"/>
      <c r="AC11" s="462"/>
      <c r="AD11" s="46" t="s">
        <v>467</v>
      </c>
      <c r="AE11" s="263"/>
      <c r="AF11" s="263">
        <v>2</v>
      </c>
      <c r="AG11" s="263"/>
      <c r="AH11" s="263"/>
      <c r="AI11" s="263"/>
      <c r="AJ11" s="263"/>
      <c r="AK11" s="263">
        <v>1</v>
      </c>
      <c r="AL11" s="263">
        <f t="shared" si="3"/>
        <v>2</v>
      </c>
      <c r="AM11" s="263">
        <f t="shared" si="4"/>
        <v>2</v>
      </c>
      <c r="AN11" s="264">
        <f t="shared" si="12"/>
        <v>38</v>
      </c>
      <c r="AO11" s="264">
        <f t="shared" ref="AO11:AY26" si="13">+AN11</f>
        <v>38</v>
      </c>
      <c r="AP11" s="264">
        <f t="shared" si="1"/>
        <v>38</v>
      </c>
      <c r="AQ11" s="264">
        <f t="shared" si="1"/>
        <v>38</v>
      </c>
      <c r="AR11" s="264">
        <f t="shared" si="1"/>
        <v>38</v>
      </c>
      <c r="AS11" s="264">
        <f t="shared" si="1"/>
        <v>38</v>
      </c>
      <c r="AT11" s="264">
        <f t="shared" si="1"/>
        <v>38</v>
      </c>
      <c r="AU11" s="264">
        <f t="shared" si="1"/>
        <v>38</v>
      </c>
      <c r="AV11" s="264">
        <f t="shared" si="1"/>
        <v>38</v>
      </c>
      <c r="AW11" s="264">
        <f t="shared" si="1"/>
        <v>38</v>
      </c>
      <c r="AX11" s="264">
        <f t="shared" si="1"/>
        <v>38</v>
      </c>
      <c r="AY11" s="264">
        <f t="shared" si="1"/>
        <v>38</v>
      </c>
    </row>
    <row r="12" spans="2:51" x14ac:dyDescent="0.25">
      <c r="B12" s="464"/>
      <c r="C12" s="462" t="s">
        <v>468</v>
      </c>
      <c r="D12" s="46" t="s">
        <v>469</v>
      </c>
      <c r="E12" s="263">
        <v>2</v>
      </c>
      <c r="F12" s="263"/>
      <c r="G12" s="263"/>
      <c r="H12" s="263"/>
      <c r="I12" s="263"/>
      <c r="J12" s="263"/>
      <c r="K12" s="263">
        <v>1</v>
      </c>
      <c r="L12" s="263">
        <f t="shared" si="6"/>
        <v>2</v>
      </c>
      <c r="M12" s="263">
        <f t="shared" si="7"/>
        <v>2</v>
      </c>
      <c r="N12" s="264">
        <f t="shared" si="11"/>
        <v>36</v>
      </c>
      <c r="O12" s="264">
        <f t="shared" si="8"/>
        <v>36</v>
      </c>
      <c r="P12" s="265">
        <f t="shared" si="9"/>
        <v>36</v>
      </c>
      <c r="Q12" s="265">
        <f t="shared" si="2"/>
        <v>36</v>
      </c>
      <c r="R12" s="265">
        <f t="shared" si="2"/>
        <v>36</v>
      </c>
      <c r="S12" s="265">
        <f t="shared" si="2"/>
        <v>36</v>
      </c>
      <c r="T12" s="265">
        <f t="shared" si="2"/>
        <v>36</v>
      </c>
      <c r="U12" s="265">
        <f t="shared" si="2"/>
        <v>36</v>
      </c>
      <c r="V12" s="265">
        <f t="shared" si="2"/>
        <v>36</v>
      </c>
      <c r="W12" s="265">
        <f t="shared" si="2"/>
        <v>36</v>
      </c>
      <c r="X12" s="265">
        <f t="shared" si="2"/>
        <v>36</v>
      </c>
      <c r="Y12" s="265">
        <f t="shared" si="2"/>
        <v>36</v>
      </c>
      <c r="AB12" s="467"/>
      <c r="AC12" s="462" t="s">
        <v>468</v>
      </c>
      <c r="AD12" s="46" t="s">
        <v>469</v>
      </c>
      <c r="AE12" s="263">
        <v>2</v>
      </c>
      <c r="AF12" s="263"/>
      <c r="AG12" s="263"/>
      <c r="AH12" s="263"/>
      <c r="AI12" s="263"/>
      <c r="AJ12" s="263"/>
      <c r="AK12" s="263">
        <v>1</v>
      </c>
      <c r="AL12" s="263">
        <f t="shared" si="3"/>
        <v>2</v>
      </c>
      <c r="AM12" s="263">
        <f t="shared" si="4"/>
        <v>2</v>
      </c>
      <c r="AN12" s="264">
        <f t="shared" si="12"/>
        <v>38</v>
      </c>
      <c r="AO12" s="264">
        <f t="shared" si="13"/>
        <v>38</v>
      </c>
      <c r="AP12" s="264">
        <f t="shared" si="1"/>
        <v>38</v>
      </c>
      <c r="AQ12" s="264">
        <f t="shared" si="1"/>
        <v>38</v>
      </c>
      <c r="AR12" s="264">
        <f t="shared" si="1"/>
        <v>38</v>
      </c>
      <c r="AS12" s="264">
        <f t="shared" si="1"/>
        <v>38</v>
      </c>
      <c r="AT12" s="264">
        <f t="shared" si="1"/>
        <v>38</v>
      </c>
      <c r="AU12" s="264">
        <f t="shared" si="1"/>
        <v>38</v>
      </c>
      <c r="AV12" s="264">
        <f t="shared" si="1"/>
        <v>38</v>
      </c>
      <c r="AW12" s="264">
        <f t="shared" si="1"/>
        <v>38</v>
      </c>
      <c r="AX12" s="264">
        <f t="shared" si="1"/>
        <v>38</v>
      </c>
      <c r="AY12" s="264">
        <f t="shared" si="1"/>
        <v>38</v>
      </c>
    </row>
    <row r="13" spans="2:51" x14ac:dyDescent="0.25">
      <c r="B13" s="464"/>
      <c r="C13" s="462"/>
      <c r="D13" s="46" t="s">
        <v>470</v>
      </c>
      <c r="E13" s="263"/>
      <c r="F13" s="263">
        <v>2</v>
      </c>
      <c r="G13" s="263"/>
      <c r="H13" s="263"/>
      <c r="I13" s="263"/>
      <c r="J13" s="263"/>
      <c r="K13" s="263">
        <v>1</v>
      </c>
      <c r="L13" s="263">
        <f t="shared" si="6"/>
        <v>2</v>
      </c>
      <c r="M13" s="263">
        <f t="shared" si="7"/>
        <v>2</v>
      </c>
      <c r="N13" s="264">
        <f t="shared" si="11"/>
        <v>36</v>
      </c>
      <c r="O13" s="264">
        <f t="shared" si="8"/>
        <v>36</v>
      </c>
      <c r="P13" s="265">
        <f t="shared" si="9"/>
        <v>36</v>
      </c>
      <c r="Q13" s="265">
        <f t="shared" si="2"/>
        <v>36</v>
      </c>
      <c r="R13" s="265">
        <f t="shared" si="2"/>
        <v>36</v>
      </c>
      <c r="S13" s="265">
        <f t="shared" si="2"/>
        <v>36</v>
      </c>
      <c r="T13" s="265">
        <f t="shared" si="2"/>
        <v>36</v>
      </c>
      <c r="U13" s="265">
        <f t="shared" si="2"/>
        <v>36</v>
      </c>
      <c r="V13" s="265">
        <f t="shared" si="2"/>
        <v>36</v>
      </c>
      <c r="W13" s="265">
        <f t="shared" si="2"/>
        <v>36</v>
      </c>
      <c r="X13" s="265">
        <f t="shared" si="2"/>
        <v>36</v>
      </c>
      <c r="Y13" s="265">
        <f t="shared" si="2"/>
        <v>36</v>
      </c>
      <c r="AB13" s="467"/>
      <c r="AC13" s="462"/>
      <c r="AD13" s="46" t="s">
        <v>470</v>
      </c>
      <c r="AE13" s="263"/>
      <c r="AF13" s="263">
        <v>2</v>
      </c>
      <c r="AG13" s="263"/>
      <c r="AH13" s="263"/>
      <c r="AI13" s="263"/>
      <c r="AJ13" s="263"/>
      <c r="AK13" s="263">
        <v>1</v>
      </c>
      <c r="AL13" s="263">
        <f t="shared" si="3"/>
        <v>2</v>
      </c>
      <c r="AM13" s="263">
        <f t="shared" si="4"/>
        <v>2</v>
      </c>
      <c r="AN13" s="264">
        <f t="shared" si="12"/>
        <v>38</v>
      </c>
      <c r="AO13" s="264">
        <f t="shared" si="13"/>
        <v>38</v>
      </c>
      <c r="AP13" s="264">
        <f t="shared" si="1"/>
        <v>38</v>
      </c>
      <c r="AQ13" s="264">
        <f t="shared" si="1"/>
        <v>38</v>
      </c>
      <c r="AR13" s="264">
        <f t="shared" si="1"/>
        <v>38</v>
      </c>
      <c r="AS13" s="264">
        <f t="shared" si="1"/>
        <v>38</v>
      </c>
      <c r="AT13" s="264">
        <f t="shared" si="1"/>
        <v>38</v>
      </c>
      <c r="AU13" s="264">
        <f t="shared" si="1"/>
        <v>38</v>
      </c>
      <c r="AV13" s="264">
        <f t="shared" si="1"/>
        <v>38</v>
      </c>
      <c r="AW13" s="264">
        <f t="shared" si="1"/>
        <v>38</v>
      </c>
      <c r="AX13" s="264">
        <f t="shared" si="1"/>
        <v>38</v>
      </c>
      <c r="AY13" s="264">
        <f t="shared" si="1"/>
        <v>38</v>
      </c>
    </row>
    <row r="14" spans="2:51" x14ac:dyDescent="0.25">
      <c r="B14" s="464"/>
      <c r="C14" s="462" t="s">
        <v>471</v>
      </c>
      <c r="D14" s="46" t="s">
        <v>472</v>
      </c>
      <c r="E14" s="263"/>
      <c r="F14" s="263"/>
      <c r="G14" s="263"/>
      <c r="H14" s="263">
        <v>2</v>
      </c>
      <c r="I14" s="263"/>
      <c r="J14" s="263"/>
      <c r="K14" s="263">
        <v>1</v>
      </c>
      <c r="L14" s="263">
        <f t="shared" si="6"/>
        <v>2</v>
      </c>
      <c r="M14" s="263">
        <f t="shared" si="7"/>
        <v>2</v>
      </c>
      <c r="N14" s="264">
        <f t="shared" si="11"/>
        <v>36</v>
      </c>
      <c r="O14" s="264">
        <f t="shared" si="8"/>
        <v>36</v>
      </c>
      <c r="P14" s="265">
        <f t="shared" si="9"/>
        <v>36</v>
      </c>
      <c r="Q14" s="265">
        <f t="shared" si="2"/>
        <v>36</v>
      </c>
      <c r="R14" s="265">
        <f t="shared" si="2"/>
        <v>36</v>
      </c>
      <c r="S14" s="265">
        <f t="shared" si="2"/>
        <v>36</v>
      </c>
      <c r="T14" s="265">
        <f t="shared" si="2"/>
        <v>36</v>
      </c>
      <c r="U14" s="265">
        <f t="shared" si="2"/>
        <v>36</v>
      </c>
      <c r="V14" s="265">
        <f t="shared" si="2"/>
        <v>36</v>
      </c>
      <c r="W14" s="265">
        <f t="shared" si="2"/>
        <v>36</v>
      </c>
      <c r="X14" s="265">
        <f t="shared" si="2"/>
        <v>36</v>
      </c>
      <c r="Y14" s="265">
        <f t="shared" si="2"/>
        <v>36</v>
      </c>
      <c r="AB14" s="467"/>
      <c r="AC14" s="462" t="s">
        <v>471</v>
      </c>
      <c r="AD14" s="46" t="s">
        <v>472</v>
      </c>
      <c r="AE14" s="263"/>
      <c r="AF14" s="263"/>
      <c r="AG14" s="263"/>
      <c r="AH14" s="263">
        <v>2</v>
      </c>
      <c r="AI14" s="263"/>
      <c r="AJ14" s="263"/>
      <c r="AK14" s="263">
        <v>1</v>
      </c>
      <c r="AL14" s="263">
        <f t="shared" si="3"/>
        <v>2</v>
      </c>
      <c r="AM14" s="263">
        <f t="shared" si="4"/>
        <v>2</v>
      </c>
      <c r="AN14" s="264">
        <f t="shared" si="12"/>
        <v>38</v>
      </c>
      <c r="AO14" s="264">
        <f t="shared" si="13"/>
        <v>38</v>
      </c>
      <c r="AP14" s="157">
        <f>+AO14</f>
        <v>38</v>
      </c>
      <c r="AQ14" s="157">
        <f t="shared" si="1"/>
        <v>38</v>
      </c>
      <c r="AR14" s="157">
        <f t="shared" si="1"/>
        <v>38</v>
      </c>
      <c r="AS14" s="157">
        <f t="shared" si="1"/>
        <v>38</v>
      </c>
      <c r="AT14" s="157">
        <f t="shared" si="1"/>
        <v>38</v>
      </c>
      <c r="AU14" s="157">
        <f t="shared" si="1"/>
        <v>38</v>
      </c>
      <c r="AV14" s="157">
        <f t="shared" si="1"/>
        <v>38</v>
      </c>
      <c r="AW14" s="157">
        <f t="shared" si="1"/>
        <v>38</v>
      </c>
      <c r="AX14" s="157">
        <f t="shared" si="1"/>
        <v>38</v>
      </c>
      <c r="AY14" s="157">
        <f t="shared" si="1"/>
        <v>38</v>
      </c>
    </row>
    <row r="15" spans="2:51" x14ac:dyDescent="0.25">
      <c r="B15" s="464"/>
      <c r="C15" s="462"/>
      <c r="D15" s="46" t="s">
        <v>473</v>
      </c>
      <c r="E15" s="263"/>
      <c r="F15" s="263"/>
      <c r="G15" s="263"/>
      <c r="H15" s="263"/>
      <c r="I15" s="263">
        <v>2</v>
      </c>
      <c r="J15" s="263"/>
      <c r="K15" s="263">
        <v>1</v>
      </c>
      <c r="L15" s="263">
        <f t="shared" si="6"/>
        <v>2</v>
      </c>
      <c r="M15" s="263">
        <f t="shared" si="7"/>
        <v>2</v>
      </c>
      <c r="N15" s="264">
        <f t="shared" si="11"/>
        <v>36</v>
      </c>
      <c r="O15" s="264">
        <f t="shared" si="8"/>
        <v>36</v>
      </c>
      <c r="P15" s="265">
        <f t="shared" si="9"/>
        <v>36</v>
      </c>
      <c r="Q15" s="265">
        <f t="shared" si="2"/>
        <v>36</v>
      </c>
      <c r="R15" s="265">
        <f t="shared" si="2"/>
        <v>36</v>
      </c>
      <c r="S15" s="265">
        <f t="shared" si="2"/>
        <v>36</v>
      </c>
      <c r="T15" s="265">
        <f t="shared" si="2"/>
        <v>36</v>
      </c>
      <c r="U15" s="265">
        <f t="shared" si="2"/>
        <v>36</v>
      </c>
      <c r="V15" s="265">
        <f t="shared" si="2"/>
        <v>36</v>
      </c>
      <c r="W15" s="265">
        <f t="shared" si="2"/>
        <v>36</v>
      </c>
      <c r="X15" s="265">
        <f t="shared" si="2"/>
        <v>36</v>
      </c>
      <c r="Y15" s="265">
        <f t="shared" si="2"/>
        <v>36</v>
      </c>
      <c r="AB15" s="467"/>
      <c r="AC15" s="462"/>
      <c r="AD15" s="46" t="s">
        <v>473</v>
      </c>
      <c r="AE15" s="263"/>
      <c r="AF15" s="263"/>
      <c r="AG15" s="263"/>
      <c r="AH15" s="263"/>
      <c r="AI15" s="263">
        <v>2</v>
      </c>
      <c r="AJ15" s="263"/>
      <c r="AK15" s="263">
        <v>1</v>
      </c>
      <c r="AL15" s="263">
        <f t="shared" si="3"/>
        <v>2</v>
      </c>
      <c r="AM15" s="263">
        <f t="shared" si="4"/>
        <v>2</v>
      </c>
      <c r="AN15" s="264">
        <f t="shared" si="12"/>
        <v>38</v>
      </c>
      <c r="AO15" s="264">
        <f t="shared" si="13"/>
        <v>38</v>
      </c>
      <c r="AP15" s="157">
        <f t="shared" si="13"/>
        <v>38</v>
      </c>
      <c r="AQ15" s="157">
        <f t="shared" si="13"/>
        <v>38</v>
      </c>
      <c r="AR15" s="157">
        <f t="shared" si="13"/>
        <v>38</v>
      </c>
      <c r="AS15" s="157">
        <f t="shared" si="13"/>
        <v>38</v>
      </c>
      <c r="AT15" s="157">
        <f t="shared" si="13"/>
        <v>38</v>
      </c>
      <c r="AU15" s="157">
        <f t="shared" si="13"/>
        <v>38</v>
      </c>
      <c r="AV15" s="157">
        <f t="shared" si="13"/>
        <v>38</v>
      </c>
      <c r="AW15" s="157">
        <f t="shared" si="13"/>
        <v>38</v>
      </c>
      <c r="AX15" s="157">
        <f t="shared" si="13"/>
        <v>38</v>
      </c>
      <c r="AY15" s="157">
        <f t="shared" si="13"/>
        <v>38</v>
      </c>
    </row>
    <row r="16" spans="2:51" x14ac:dyDescent="0.25">
      <c r="B16" s="464"/>
      <c r="C16" s="462" t="s">
        <v>474</v>
      </c>
      <c r="D16" s="46" t="s">
        <v>475</v>
      </c>
      <c r="E16" s="263"/>
      <c r="F16" s="263">
        <v>2</v>
      </c>
      <c r="G16" s="263"/>
      <c r="H16" s="263"/>
      <c r="I16" s="263"/>
      <c r="J16" s="263"/>
      <c r="K16" s="263">
        <v>1</v>
      </c>
      <c r="L16" s="263">
        <f t="shared" si="6"/>
        <v>2</v>
      </c>
      <c r="M16" s="263">
        <f t="shared" si="7"/>
        <v>2</v>
      </c>
      <c r="N16" s="264">
        <f>M16*$N$70</f>
        <v>36</v>
      </c>
      <c r="O16" s="264">
        <f t="shared" si="8"/>
        <v>36</v>
      </c>
      <c r="P16" s="265">
        <f t="shared" si="9"/>
        <v>36</v>
      </c>
      <c r="Q16" s="265">
        <f t="shared" si="2"/>
        <v>36</v>
      </c>
      <c r="R16" s="265">
        <f t="shared" si="2"/>
        <v>36</v>
      </c>
      <c r="S16" s="265">
        <f t="shared" si="2"/>
        <v>36</v>
      </c>
      <c r="T16" s="265">
        <f t="shared" si="2"/>
        <v>36</v>
      </c>
      <c r="U16" s="265">
        <f t="shared" si="2"/>
        <v>36</v>
      </c>
      <c r="V16" s="265">
        <f t="shared" si="2"/>
        <v>36</v>
      </c>
      <c r="W16" s="265">
        <f t="shared" si="2"/>
        <v>36</v>
      </c>
      <c r="X16" s="265">
        <f t="shared" si="2"/>
        <v>36</v>
      </c>
      <c r="Y16" s="265">
        <f t="shared" si="2"/>
        <v>36</v>
      </c>
      <c r="AB16" s="467"/>
      <c r="AC16" s="462" t="s">
        <v>474</v>
      </c>
      <c r="AD16" s="46" t="s">
        <v>475</v>
      </c>
      <c r="AE16" s="263"/>
      <c r="AF16" s="263">
        <v>2</v>
      </c>
      <c r="AG16" s="263"/>
      <c r="AH16" s="263"/>
      <c r="AI16" s="263"/>
      <c r="AJ16" s="263"/>
      <c r="AK16" s="263">
        <v>1</v>
      </c>
      <c r="AL16" s="263">
        <f t="shared" si="3"/>
        <v>2</v>
      </c>
      <c r="AM16" s="263">
        <f t="shared" si="4"/>
        <v>2</v>
      </c>
      <c r="AN16" s="264">
        <f t="shared" si="12"/>
        <v>38</v>
      </c>
      <c r="AO16" s="264">
        <f t="shared" si="13"/>
        <v>38</v>
      </c>
      <c r="AP16" s="157">
        <f t="shared" si="13"/>
        <v>38</v>
      </c>
      <c r="AQ16" s="157">
        <f t="shared" si="13"/>
        <v>38</v>
      </c>
      <c r="AR16" s="157">
        <f t="shared" si="13"/>
        <v>38</v>
      </c>
      <c r="AS16" s="157">
        <f t="shared" si="13"/>
        <v>38</v>
      </c>
      <c r="AT16" s="157">
        <f t="shared" si="13"/>
        <v>38</v>
      </c>
      <c r="AU16" s="157">
        <f t="shared" si="13"/>
        <v>38</v>
      </c>
      <c r="AV16" s="157">
        <f t="shared" si="13"/>
        <v>38</v>
      </c>
      <c r="AW16" s="157">
        <f t="shared" si="13"/>
        <v>38</v>
      </c>
      <c r="AX16" s="157">
        <f t="shared" si="13"/>
        <v>38</v>
      </c>
      <c r="AY16" s="157">
        <f t="shared" si="13"/>
        <v>38</v>
      </c>
    </row>
    <row r="17" spans="2:51" x14ac:dyDescent="0.25">
      <c r="B17" s="464"/>
      <c r="C17" s="462"/>
      <c r="D17" s="46" t="s">
        <v>476</v>
      </c>
      <c r="E17" s="263"/>
      <c r="F17" s="263"/>
      <c r="G17" s="263">
        <v>2</v>
      </c>
      <c r="H17" s="263"/>
      <c r="I17" s="263"/>
      <c r="J17" s="263"/>
      <c r="K17" s="263">
        <v>1</v>
      </c>
      <c r="L17" s="263">
        <f t="shared" si="6"/>
        <v>2</v>
      </c>
      <c r="M17" s="263">
        <f t="shared" si="7"/>
        <v>2</v>
      </c>
      <c r="N17" s="264">
        <f>M17*$N$70</f>
        <v>36</v>
      </c>
      <c r="O17" s="264">
        <f t="shared" si="8"/>
        <v>36</v>
      </c>
      <c r="P17" s="265">
        <f t="shared" si="9"/>
        <v>36</v>
      </c>
      <c r="Q17" s="265">
        <f t="shared" si="2"/>
        <v>36</v>
      </c>
      <c r="R17" s="265">
        <f t="shared" si="2"/>
        <v>36</v>
      </c>
      <c r="S17" s="265">
        <f t="shared" si="2"/>
        <v>36</v>
      </c>
      <c r="T17" s="265">
        <f t="shared" si="2"/>
        <v>36</v>
      </c>
      <c r="U17" s="265">
        <f t="shared" si="2"/>
        <v>36</v>
      </c>
      <c r="V17" s="265">
        <f t="shared" si="2"/>
        <v>36</v>
      </c>
      <c r="W17" s="265">
        <f t="shared" si="2"/>
        <v>36</v>
      </c>
      <c r="X17" s="265">
        <f t="shared" si="2"/>
        <v>36</v>
      </c>
      <c r="Y17" s="265">
        <f t="shared" si="2"/>
        <v>36</v>
      </c>
      <c r="AB17" s="467"/>
      <c r="AC17" s="462"/>
      <c r="AD17" s="46" t="s">
        <v>476</v>
      </c>
      <c r="AE17" s="263"/>
      <c r="AF17" s="263"/>
      <c r="AG17" s="263">
        <v>2</v>
      </c>
      <c r="AH17" s="263"/>
      <c r="AI17" s="263"/>
      <c r="AJ17" s="263"/>
      <c r="AK17" s="263">
        <v>1</v>
      </c>
      <c r="AL17" s="263">
        <f t="shared" si="3"/>
        <v>2</v>
      </c>
      <c r="AM17" s="263">
        <f t="shared" si="4"/>
        <v>2</v>
      </c>
      <c r="AN17" s="264">
        <f t="shared" si="12"/>
        <v>38</v>
      </c>
      <c r="AO17" s="264">
        <f t="shared" si="13"/>
        <v>38</v>
      </c>
      <c r="AP17" s="157">
        <f t="shared" si="13"/>
        <v>38</v>
      </c>
      <c r="AQ17" s="157">
        <f t="shared" si="13"/>
        <v>38</v>
      </c>
      <c r="AR17" s="157">
        <f t="shared" si="13"/>
        <v>38</v>
      </c>
      <c r="AS17" s="157">
        <f t="shared" si="13"/>
        <v>38</v>
      </c>
      <c r="AT17" s="157">
        <f t="shared" si="13"/>
        <v>38</v>
      </c>
      <c r="AU17" s="157">
        <f t="shared" si="13"/>
        <v>38</v>
      </c>
      <c r="AV17" s="157">
        <f t="shared" si="13"/>
        <v>38</v>
      </c>
      <c r="AW17" s="157">
        <f t="shared" si="13"/>
        <v>38</v>
      </c>
      <c r="AX17" s="157">
        <f t="shared" si="13"/>
        <v>38</v>
      </c>
      <c r="AY17" s="157">
        <f t="shared" si="13"/>
        <v>38</v>
      </c>
    </row>
    <row r="18" spans="2:51" x14ac:dyDescent="0.25">
      <c r="B18" s="464"/>
      <c r="C18" s="462"/>
      <c r="D18" s="46" t="s">
        <v>477</v>
      </c>
      <c r="E18" s="263"/>
      <c r="F18" s="263"/>
      <c r="G18" s="263"/>
      <c r="H18" s="263">
        <v>4</v>
      </c>
      <c r="I18" s="263"/>
      <c r="J18" s="263"/>
      <c r="K18" s="263">
        <v>1</v>
      </c>
      <c r="L18" s="263">
        <f t="shared" si="6"/>
        <v>4</v>
      </c>
      <c r="M18" s="263">
        <f t="shared" si="7"/>
        <v>4</v>
      </c>
      <c r="N18" s="264">
        <f>M18*$N$70</f>
        <v>72</v>
      </c>
      <c r="O18" s="264">
        <f t="shared" si="8"/>
        <v>72</v>
      </c>
      <c r="P18" s="265">
        <f t="shared" si="9"/>
        <v>72</v>
      </c>
      <c r="Q18" s="265">
        <f t="shared" si="2"/>
        <v>72</v>
      </c>
      <c r="R18" s="265">
        <f t="shared" si="2"/>
        <v>72</v>
      </c>
      <c r="S18" s="265">
        <f t="shared" si="2"/>
        <v>72</v>
      </c>
      <c r="T18" s="265">
        <f t="shared" si="2"/>
        <v>72</v>
      </c>
      <c r="U18" s="265">
        <f t="shared" si="2"/>
        <v>72</v>
      </c>
      <c r="V18" s="265">
        <f t="shared" si="2"/>
        <v>72</v>
      </c>
      <c r="W18" s="265">
        <f t="shared" si="2"/>
        <v>72</v>
      </c>
      <c r="X18" s="265">
        <f t="shared" si="2"/>
        <v>72</v>
      </c>
      <c r="Y18" s="265">
        <f t="shared" si="2"/>
        <v>72</v>
      </c>
      <c r="AB18" s="467"/>
      <c r="AC18" s="462"/>
      <c r="AD18" s="46" t="s">
        <v>477</v>
      </c>
      <c r="AE18" s="263"/>
      <c r="AF18" s="263"/>
      <c r="AG18" s="263"/>
      <c r="AH18" s="263">
        <v>4</v>
      </c>
      <c r="AI18" s="263"/>
      <c r="AJ18" s="263"/>
      <c r="AK18" s="263">
        <v>1</v>
      </c>
      <c r="AL18" s="263">
        <f t="shared" si="3"/>
        <v>4</v>
      </c>
      <c r="AM18" s="263">
        <f t="shared" si="4"/>
        <v>4</v>
      </c>
      <c r="AN18" s="264">
        <f>AM18*$N$67</f>
        <v>72</v>
      </c>
      <c r="AO18" s="264">
        <f t="shared" si="13"/>
        <v>72</v>
      </c>
      <c r="AP18" s="157">
        <f t="shared" si="13"/>
        <v>72</v>
      </c>
      <c r="AQ18" s="157">
        <f t="shared" si="13"/>
        <v>72</v>
      </c>
      <c r="AR18" s="157">
        <f t="shared" si="13"/>
        <v>72</v>
      </c>
      <c r="AS18" s="157">
        <f t="shared" si="13"/>
        <v>72</v>
      </c>
      <c r="AT18" s="157">
        <f t="shared" si="13"/>
        <v>72</v>
      </c>
      <c r="AU18" s="157">
        <f t="shared" si="13"/>
        <v>72</v>
      </c>
      <c r="AV18" s="157">
        <f t="shared" si="13"/>
        <v>72</v>
      </c>
      <c r="AW18" s="157">
        <f t="shared" si="13"/>
        <v>72</v>
      </c>
      <c r="AX18" s="157">
        <f t="shared" si="13"/>
        <v>72</v>
      </c>
      <c r="AY18" s="157">
        <f t="shared" si="13"/>
        <v>72</v>
      </c>
    </row>
    <row r="19" spans="2:51" x14ac:dyDescent="0.25">
      <c r="B19" s="464"/>
      <c r="C19" s="452" t="s">
        <v>478</v>
      </c>
      <c r="D19" s="46" t="s">
        <v>479</v>
      </c>
      <c r="E19" s="263"/>
      <c r="F19" s="263"/>
      <c r="G19" s="263"/>
      <c r="H19" s="263"/>
      <c r="I19" s="263">
        <v>2</v>
      </c>
      <c r="J19" s="263"/>
      <c r="K19" s="263">
        <v>1</v>
      </c>
      <c r="L19" s="263">
        <f t="shared" si="6"/>
        <v>2</v>
      </c>
      <c r="M19" s="263">
        <f t="shared" si="7"/>
        <v>2</v>
      </c>
      <c r="N19" s="264">
        <f>M19*$N$67</f>
        <v>36</v>
      </c>
      <c r="O19" s="264">
        <f t="shared" si="8"/>
        <v>36</v>
      </c>
      <c r="P19" s="265">
        <f t="shared" si="9"/>
        <v>36</v>
      </c>
      <c r="Q19" s="265">
        <f t="shared" si="2"/>
        <v>36</v>
      </c>
      <c r="R19" s="265">
        <f t="shared" si="2"/>
        <v>36</v>
      </c>
      <c r="S19" s="265">
        <f t="shared" si="2"/>
        <v>36</v>
      </c>
      <c r="T19" s="265">
        <f t="shared" si="2"/>
        <v>36</v>
      </c>
      <c r="U19" s="265">
        <f t="shared" si="2"/>
        <v>36</v>
      </c>
      <c r="V19" s="265">
        <f t="shared" si="2"/>
        <v>36</v>
      </c>
      <c r="W19" s="265">
        <f t="shared" si="2"/>
        <v>36</v>
      </c>
      <c r="X19" s="265">
        <f t="shared" si="2"/>
        <v>36</v>
      </c>
      <c r="Y19" s="265">
        <f t="shared" si="2"/>
        <v>36</v>
      </c>
      <c r="AB19" s="467"/>
      <c r="AC19" s="452" t="s">
        <v>478</v>
      </c>
      <c r="AD19" s="46" t="s">
        <v>479</v>
      </c>
      <c r="AE19" s="263"/>
      <c r="AF19" s="263"/>
      <c r="AG19" s="263"/>
      <c r="AH19" s="263"/>
      <c r="AI19" s="263">
        <v>2</v>
      </c>
      <c r="AJ19" s="263"/>
      <c r="AK19" s="263">
        <v>1</v>
      </c>
      <c r="AL19" s="263">
        <f t="shared" si="3"/>
        <v>2</v>
      </c>
      <c r="AM19" s="263">
        <f t="shared" si="4"/>
        <v>2</v>
      </c>
      <c r="AN19" s="264">
        <f>AM19*$N$65</f>
        <v>38</v>
      </c>
      <c r="AO19" s="264">
        <f t="shared" si="13"/>
        <v>38</v>
      </c>
      <c r="AP19" s="157">
        <f t="shared" si="13"/>
        <v>38</v>
      </c>
      <c r="AQ19" s="157">
        <f t="shared" si="13"/>
        <v>38</v>
      </c>
      <c r="AR19" s="157">
        <f t="shared" si="13"/>
        <v>38</v>
      </c>
      <c r="AS19" s="157">
        <f t="shared" si="13"/>
        <v>38</v>
      </c>
      <c r="AT19" s="157">
        <f t="shared" si="13"/>
        <v>38</v>
      </c>
      <c r="AU19" s="157">
        <f t="shared" si="13"/>
        <v>38</v>
      </c>
      <c r="AV19" s="157">
        <f t="shared" si="13"/>
        <v>38</v>
      </c>
      <c r="AW19" s="157">
        <f t="shared" si="13"/>
        <v>38</v>
      </c>
      <c r="AX19" s="157">
        <f t="shared" si="13"/>
        <v>38</v>
      </c>
      <c r="AY19" s="157">
        <f t="shared" si="13"/>
        <v>38</v>
      </c>
    </row>
    <row r="20" spans="2:51" x14ac:dyDescent="0.25">
      <c r="B20" s="464"/>
      <c r="C20" s="454"/>
      <c r="D20" s="46" t="s">
        <v>480</v>
      </c>
      <c r="E20" s="263"/>
      <c r="F20" s="263"/>
      <c r="G20" s="263"/>
      <c r="H20" s="263"/>
      <c r="I20" s="263"/>
      <c r="J20" s="263">
        <v>2</v>
      </c>
      <c r="K20" s="263">
        <v>1</v>
      </c>
      <c r="L20" s="263">
        <f t="shared" si="6"/>
        <v>2</v>
      </c>
      <c r="M20" s="263">
        <f t="shared" si="7"/>
        <v>2</v>
      </c>
      <c r="N20" s="264">
        <f>M20*$N$67</f>
        <v>36</v>
      </c>
      <c r="O20" s="264">
        <f t="shared" si="8"/>
        <v>36</v>
      </c>
      <c r="P20" s="265">
        <f t="shared" si="9"/>
        <v>36</v>
      </c>
      <c r="Q20" s="265">
        <f t="shared" si="2"/>
        <v>36</v>
      </c>
      <c r="R20" s="265">
        <f t="shared" si="2"/>
        <v>36</v>
      </c>
      <c r="S20" s="265">
        <f t="shared" si="2"/>
        <v>36</v>
      </c>
      <c r="T20" s="265">
        <f t="shared" si="2"/>
        <v>36</v>
      </c>
      <c r="U20" s="265">
        <f t="shared" si="2"/>
        <v>36</v>
      </c>
      <c r="V20" s="265">
        <f t="shared" si="2"/>
        <v>36</v>
      </c>
      <c r="W20" s="265">
        <f t="shared" si="2"/>
        <v>36</v>
      </c>
      <c r="X20" s="265">
        <f t="shared" si="2"/>
        <v>36</v>
      </c>
      <c r="Y20" s="265">
        <f t="shared" si="2"/>
        <v>36</v>
      </c>
      <c r="AB20" s="467"/>
      <c r="AC20" s="454"/>
      <c r="AD20" s="46" t="s">
        <v>480</v>
      </c>
      <c r="AE20" s="263"/>
      <c r="AF20" s="263"/>
      <c r="AG20" s="263"/>
      <c r="AH20" s="263"/>
      <c r="AI20" s="263"/>
      <c r="AJ20" s="263">
        <v>2</v>
      </c>
      <c r="AK20" s="263">
        <v>1</v>
      </c>
      <c r="AL20" s="263">
        <f t="shared" si="3"/>
        <v>2</v>
      </c>
      <c r="AM20" s="263">
        <f t="shared" si="4"/>
        <v>2</v>
      </c>
      <c r="AN20" s="264">
        <f>AM20*$N$65</f>
        <v>38</v>
      </c>
      <c r="AO20" s="264">
        <f t="shared" si="13"/>
        <v>38</v>
      </c>
      <c r="AP20" s="157">
        <f t="shared" si="13"/>
        <v>38</v>
      </c>
      <c r="AQ20" s="157">
        <f t="shared" si="13"/>
        <v>38</v>
      </c>
      <c r="AR20" s="157">
        <f t="shared" si="13"/>
        <v>38</v>
      </c>
      <c r="AS20" s="157">
        <f t="shared" si="13"/>
        <v>38</v>
      </c>
      <c r="AT20" s="157">
        <f t="shared" si="13"/>
        <v>38</v>
      </c>
      <c r="AU20" s="157">
        <f t="shared" si="13"/>
        <v>38</v>
      </c>
      <c r="AV20" s="157">
        <f t="shared" si="13"/>
        <v>38</v>
      </c>
      <c r="AW20" s="157">
        <f t="shared" si="13"/>
        <v>38</v>
      </c>
      <c r="AX20" s="157">
        <f t="shared" si="13"/>
        <v>38</v>
      </c>
      <c r="AY20" s="157">
        <f t="shared" si="13"/>
        <v>38</v>
      </c>
    </row>
    <row r="21" spans="2:51" x14ac:dyDescent="0.25">
      <c r="B21" s="464"/>
      <c r="C21" s="452" t="s">
        <v>481</v>
      </c>
      <c r="D21" s="46" t="s">
        <v>482</v>
      </c>
      <c r="E21" s="263"/>
      <c r="F21" s="263"/>
      <c r="G21" s="263"/>
      <c r="H21" s="263"/>
      <c r="I21" s="263">
        <v>2</v>
      </c>
      <c r="J21" s="263"/>
      <c r="K21" s="263">
        <v>1</v>
      </c>
      <c r="L21" s="263">
        <f t="shared" si="6"/>
        <v>2</v>
      </c>
      <c r="M21" s="263">
        <f t="shared" si="7"/>
        <v>2</v>
      </c>
      <c r="N21" s="264">
        <f>M21*$N$67</f>
        <v>36</v>
      </c>
      <c r="O21" s="264">
        <f t="shared" si="8"/>
        <v>36</v>
      </c>
      <c r="P21" s="265">
        <f t="shared" si="9"/>
        <v>36</v>
      </c>
      <c r="Q21" s="265">
        <f t="shared" ref="Q21:Y26" si="14">+P21</f>
        <v>36</v>
      </c>
      <c r="R21" s="265">
        <f t="shared" si="14"/>
        <v>36</v>
      </c>
      <c r="S21" s="265">
        <f t="shared" si="14"/>
        <v>36</v>
      </c>
      <c r="T21" s="265">
        <f t="shared" si="14"/>
        <v>36</v>
      </c>
      <c r="U21" s="265">
        <f t="shared" si="14"/>
        <v>36</v>
      </c>
      <c r="V21" s="265">
        <f t="shared" si="14"/>
        <v>36</v>
      </c>
      <c r="W21" s="265">
        <f t="shared" si="14"/>
        <v>36</v>
      </c>
      <c r="X21" s="265">
        <f t="shared" si="14"/>
        <v>36</v>
      </c>
      <c r="Y21" s="265">
        <f t="shared" si="14"/>
        <v>36</v>
      </c>
      <c r="AB21" s="467"/>
      <c r="AC21" s="452" t="s">
        <v>481</v>
      </c>
      <c r="AD21" s="46" t="s">
        <v>482</v>
      </c>
      <c r="AE21" s="263"/>
      <c r="AF21" s="263"/>
      <c r="AG21" s="263"/>
      <c r="AH21" s="263"/>
      <c r="AI21" s="263">
        <v>2</v>
      </c>
      <c r="AJ21" s="263"/>
      <c r="AK21" s="263">
        <v>1</v>
      </c>
      <c r="AL21" s="263">
        <f t="shared" si="3"/>
        <v>2</v>
      </c>
      <c r="AM21" s="263">
        <f t="shared" si="4"/>
        <v>2</v>
      </c>
      <c r="AN21" s="264">
        <f>AM21*$N$65</f>
        <v>38</v>
      </c>
      <c r="AO21" s="264">
        <f t="shared" si="13"/>
        <v>38</v>
      </c>
      <c r="AP21" s="157">
        <f t="shared" si="13"/>
        <v>38</v>
      </c>
      <c r="AQ21" s="157">
        <f t="shared" si="13"/>
        <v>38</v>
      </c>
      <c r="AR21" s="157">
        <f t="shared" si="13"/>
        <v>38</v>
      </c>
      <c r="AS21" s="157">
        <f t="shared" si="13"/>
        <v>38</v>
      </c>
      <c r="AT21" s="157">
        <f t="shared" si="13"/>
        <v>38</v>
      </c>
      <c r="AU21" s="157">
        <f t="shared" si="13"/>
        <v>38</v>
      </c>
      <c r="AV21" s="157">
        <f t="shared" si="13"/>
        <v>38</v>
      </c>
      <c r="AW21" s="157">
        <f t="shared" si="13"/>
        <v>38</v>
      </c>
      <c r="AX21" s="157">
        <f t="shared" si="13"/>
        <v>38</v>
      </c>
      <c r="AY21" s="157">
        <f t="shared" si="13"/>
        <v>38</v>
      </c>
    </row>
    <row r="22" spans="2:51" x14ac:dyDescent="0.25">
      <c r="B22" s="464"/>
      <c r="C22" s="454"/>
      <c r="D22" s="46" t="s">
        <v>483</v>
      </c>
      <c r="E22" s="263"/>
      <c r="F22" s="263"/>
      <c r="G22" s="263"/>
      <c r="H22" s="263"/>
      <c r="I22" s="263"/>
      <c r="J22" s="263">
        <v>2</v>
      </c>
      <c r="K22" s="263">
        <v>1</v>
      </c>
      <c r="L22" s="263">
        <f t="shared" si="6"/>
        <v>2</v>
      </c>
      <c r="M22" s="263">
        <f t="shared" si="7"/>
        <v>2</v>
      </c>
      <c r="N22" s="264">
        <f>M22*$N$67</f>
        <v>36</v>
      </c>
      <c r="O22" s="264">
        <f t="shared" si="8"/>
        <v>36</v>
      </c>
      <c r="P22" s="265">
        <f t="shared" si="9"/>
        <v>36</v>
      </c>
      <c r="Q22" s="265">
        <f t="shared" si="14"/>
        <v>36</v>
      </c>
      <c r="R22" s="265">
        <f t="shared" si="14"/>
        <v>36</v>
      </c>
      <c r="S22" s="265">
        <f t="shared" si="14"/>
        <v>36</v>
      </c>
      <c r="T22" s="265">
        <f t="shared" si="14"/>
        <v>36</v>
      </c>
      <c r="U22" s="265">
        <f t="shared" si="14"/>
        <v>36</v>
      </c>
      <c r="V22" s="265">
        <f t="shared" si="14"/>
        <v>36</v>
      </c>
      <c r="W22" s="265">
        <f t="shared" si="14"/>
        <v>36</v>
      </c>
      <c r="X22" s="265">
        <f t="shared" si="14"/>
        <v>36</v>
      </c>
      <c r="Y22" s="265">
        <f t="shared" si="14"/>
        <v>36</v>
      </c>
      <c r="AB22" s="467"/>
      <c r="AC22" s="454"/>
      <c r="AD22" s="46" t="s">
        <v>483</v>
      </c>
      <c r="AE22" s="263"/>
      <c r="AF22" s="263"/>
      <c r="AG22" s="263"/>
      <c r="AH22" s="263"/>
      <c r="AI22" s="263"/>
      <c r="AJ22" s="263">
        <v>2</v>
      </c>
      <c r="AK22" s="263">
        <v>1</v>
      </c>
      <c r="AL22" s="263">
        <f t="shared" si="3"/>
        <v>2</v>
      </c>
      <c r="AM22" s="263">
        <f t="shared" si="4"/>
        <v>2</v>
      </c>
      <c r="AN22" s="264">
        <f>AM22*$N$65</f>
        <v>38</v>
      </c>
      <c r="AO22" s="264">
        <f t="shared" si="13"/>
        <v>38</v>
      </c>
      <c r="AP22" s="157">
        <f t="shared" si="13"/>
        <v>38</v>
      </c>
      <c r="AQ22" s="157">
        <f t="shared" si="13"/>
        <v>38</v>
      </c>
      <c r="AR22" s="157">
        <f t="shared" si="13"/>
        <v>38</v>
      </c>
      <c r="AS22" s="157">
        <f t="shared" si="13"/>
        <v>38</v>
      </c>
      <c r="AT22" s="157">
        <f t="shared" si="13"/>
        <v>38</v>
      </c>
      <c r="AU22" s="157">
        <f t="shared" si="13"/>
        <v>38</v>
      </c>
      <c r="AV22" s="157">
        <f t="shared" si="13"/>
        <v>38</v>
      </c>
      <c r="AW22" s="157">
        <f t="shared" si="13"/>
        <v>38</v>
      </c>
      <c r="AX22" s="157">
        <f t="shared" si="13"/>
        <v>38</v>
      </c>
      <c r="AY22" s="157">
        <f t="shared" si="13"/>
        <v>38</v>
      </c>
    </row>
    <row r="23" spans="2:51" x14ac:dyDescent="0.25">
      <c r="B23" s="465"/>
      <c r="C23" s="46" t="s">
        <v>484</v>
      </c>
      <c r="D23" s="46" t="s">
        <v>485</v>
      </c>
      <c r="E23" s="263"/>
      <c r="F23" s="263"/>
      <c r="G23" s="263"/>
      <c r="H23" s="263"/>
      <c r="I23" s="263"/>
      <c r="J23" s="263">
        <v>3</v>
      </c>
      <c r="K23" s="263">
        <v>1</v>
      </c>
      <c r="L23" s="263">
        <f t="shared" si="6"/>
        <v>3</v>
      </c>
      <c r="M23" s="263">
        <f t="shared" si="7"/>
        <v>3</v>
      </c>
      <c r="N23" s="335">
        <f>M23*N66</f>
        <v>54</v>
      </c>
      <c r="O23" s="264">
        <f t="shared" si="8"/>
        <v>54</v>
      </c>
      <c r="P23" s="265">
        <f t="shared" si="9"/>
        <v>54</v>
      </c>
      <c r="Q23" s="265">
        <f t="shared" si="14"/>
        <v>54</v>
      </c>
      <c r="R23" s="265">
        <f t="shared" si="14"/>
        <v>54</v>
      </c>
      <c r="S23" s="265">
        <f t="shared" si="14"/>
        <v>54</v>
      </c>
      <c r="T23" s="265">
        <f t="shared" si="14"/>
        <v>54</v>
      </c>
      <c r="U23" s="265">
        <f t="shared" si="14"/>
        <v>54</v>
      </c>
      <c r="V23" s="265">
        <f t="shared" si="14"/>
        <v>54</v>
      </c>
      <c r="W23" s="265">
        <f t="shared" si="14"/>
        <v>54</v>
      </c>
      <c r="X23" s="265">
        <f t="shared" si="14"/>
        <v>54</v>
      </c>
      <c r="Y23" s="265">
        <f t="shared" si="14"/>
        <v>54</v>
      </c>
      <c r="AB23" s="468"/>
      <c r="AC23" s="46" t="s">
        <v>484</v>
      </c>
      <c r="AD23" s="46" t="s">
        <v>485</v>
      </c>
      <c r="AE23" s="263"/>
      <c r="AF23" s="263"/>
      <c r="AG23" s="263"/>
      <c r="AH23" s="263"/>
      <c r="AI23" s="263"/>
      <c r="AJ23" s="263">
        <v>3</v>
      </c>
      <c r="AK23" s="263">
        <v>1</v>
      </c>
      <c r="AL23" s="263">
        <f t="shared" si="3"/>
        <v>3</v>
      </c>
      <c r="AM23" s="263">
        <f t="shared" si="4"/>
        <v>3</v>
      </c>
      <c r="AN23" s="335">
        <f>AM23*N66</f>
        <v>54</v>
      </c>
      <c r="AO23" s="264">
        <f t="shared" si="13"/>
        <v>54</v>
      </c>
      <c r="AP23" s="157">
        <f t="shared" si="13"/>
        <v>54</v>
      </c>
      <c r="AQ23" s="157">
        <f t="shared" si="13"/>
        <v>54</v>
      </c>
      <c r="AR23" s="157">
        <f t="shared" si="13"/>
        <v>54</v>
      </c>
      <c r="AS23" s="157">
        <f t="shared" si="13"/>
        <v>54</v>
      </c>
      <c r="AT23" s="157">
        <f t="shared" si="13"/>
        <v>54</v>
      </c>
      <c r="AU23" s="157">
        <f t="shared" si="13"/>
        <v>54</v>
      </c>
      <c r="AV23" s="157">
        <f t="shared" si="13"/>
        <v>54</v>
      </c>
      <c r="AW23" s="157">
        <f t="shared" si="13"/>
        <v>54</v>
      </c>
      <c r="AX23" s="157">
        <f t="shared" si="13"/>
        <v>54</v>
      </c>
      <c r="AY23" s="157">
        <f t="shared" si="13"/>
        <v>54</v>
      </c>
    </row>
    <row r="24" spans="2:51" ht="41.25" customHeight="1" x14ac:dyDescent="0.25">
      <c r="B24" s="455" t="s">
        <v>486</v>
      </c>
      <c r="C24" s="452" t="s">
        <v>542</v>
      </c>
      <c r="D24" s="302" t="s">
        <v>541</v>
      </c>
      <c r="E24" s="263">
        <v>2</v>
      </c>
      <c r="F24" s="263"/>
      <c r="G24" s="263"/>
      <c r="H24" s="263"/>
      <c r="I24" s="263"/>
      <c r="J24" s="263"/>
      <c r="K24" s="263">
        <v>1</v>
      </c>
      <c r="L24" s="263">
        <f t="shared" si="6"/>
        <v>2</v>
      </c>
      <c r="M24" s="263">
        <f t="shared" si="7"/>
        <v>2</v>
      </c>
      <c r="N24" s="264">
        <f>M24*$N$64</f>
        <v>36</v>
      </c>
      <c r="O24" s="264">
        <f t="shared" si="8"/>
        <v>36</v>
      </c>
      <c r="P24" s="265">
        <f t="shared" si="9"/>
        <v>36</v>
      </c>
      <c r="Q24" s="265">
        <f t="shared" si="14"/>
        <v>36</v>
      </c>
      <c r="R24" s="265">
        <f t="shared" si="14"/>
        <v>36</v>
      </c>
      <c r="S24" s="265">
        <f t="shared" si="14"/>
        <v>36</v>
      </c>
      <c r="T24" s="265">
        <f t="shared" si="14"/>
        <v>36</v>
      </c>
      <c r="U24" s="265">
        <f t="shared" si="14"/>
        <v>36</v>
      </c>
      <c r="V24" s="265">
        <f t="shared" si="14"/>
        <v>36</v>
      </c>
      <c r="W24" s="265">
        <f t="shared" si="14"/>
        <v>36</v>
      </c>
      <c r="X24" s="265">
        <f t="shared" si="14"/>
        <v>36</v>
      </c>
      <c r="Y24" s="265">
        <f t="shared" si="14"/>
        <v>36</v>
      </c>
      <c r="AB24" s="469" t="s">
        <v>486</v>
      </c>
      <c r="AC24" s="462" t="s">
        <v>487</v>
      </c>
      <c r="AD24" s="46" t="s">
        <v>488</v>
      </c>
      <c r="AE24" s="168">
        <v>8</v>
      </c>
      <c r="AF24" s="168"/>
      <c r="AG24" s="168"/>
      <c r="AH24" s="168"/>
      <c r="AI24" s="168"/>
      <c r="AJ24" s="168"/>
      <c r="AK24" s="263">
        <v>1</v>
      </c>
      <c r="AL24" s="263">
        <f t="shared" si="3"/>
        <v>8</v>
      </c>
      <c r="AM24" s="263">
        <f t="shared" si="4"/>
        <v>8</v>
      </c>
      <c r="AN24" s="335">
        <f>AM24*17</f>
        <v>136</v>
      </c>
      <c r="AO24" s="264">
        <f t="shared" si="13"/>
        <v>136</v>
      </c>
      <c r="AP24" s="157">
        <f t="shared" si="13"/>
        <v>136</v>
      </c>
      <c r="AQ24" s="157">
        <f t="shared" si="13"/>
        <v>136</v>
      </c>
      <c r="AR24" s="157">
        <f t="shared" si="13"/>
        <v>136</v>
      </c>
      <c r="AS24" s="157">
        <f t="shared" si="13"/>
        <v>136</v>
      </c>
      <c r="AT24" s="157">
        <f t="shared" si="13"/>
        <v>136</v>
      </c>
      <c r="AU24" s="157">
        <f t="shared" si="13"/>
        <v>136</v>
      </c>
      <c r="AV24" s="157">
        <f t="shared" si="13"/>
        <v>136</v>
      </c>
      <c r="AW24" s="157">
        <f t="shared" si="13"/>
        <v>136</v>
      </c>
      <c r="AX24" s="157">
        <f t="shared" si="13"/>
        <v>136</v>
      </c>
      <c r="AY24" s="157">
        <f t="shared" si="13"/>
        <v>136</v>
      </c>
    </row>
    <row r="25" spans="2:51" ht="25.5" x14ac:dyDescent="0.25">
      <c r="B25" s="456"/>
      <c r="C25" s="453"/>
      <c r="D25" s="302" t="s">
        <v>543</v>
      </c>
      <c r="E25" s="263">
        <v>4</v>
      </c>
      <c r="F25" s="263"/>
      <c r="G25" s="263"/>
      <c r="H25" s="263"/>
      <c r="I25" s="263"/>
      <c r="J25" s="263"/>
      <c r="K25" s="263">
        <v>1</v>
      </c>
      <c r="L25" s="263">
        <f t="shared" si="6"/>
        <v>4</v>
      </c>
      <c r="M25" s="263">
        <f t="shared" si="7"/>
        <v>4</v>
      </c>
      <c r="N25" s="264">
        <f>M25*$N$67</f>
        <v>72</v>
      </c>
      <c r="O25" s="264">
        <f t="shared" si="8"/>
        <v>72</v>
      </c>
      <c r="P25" s="265">
        <f t="shared" si="9"/>
        <v>72</v>
      </c>
      <c r="Q25" s="265">
        <f t="shared" si="14"/>
        <v>72</v>
      </c>
      <c r="R25" s="265">
        <f t="shared" si="14"/>
        <v>72</v>
      </c>
      <c r="S25" s="265">
        <f t="shared" si="14"/>
        <v>72</v>
      </c>
      <c r="T25" s="265">
        <f t="shared" si="14"/>
        <v>72</v>
      </c>
      <c r="U25" s="265">
        <f t="shared" si="14"/>
        <v>72</v>
      </c>
      <c r="V25" s="265">
        <f t="shared" si="14"/>
        <v>72</v>
      </c>
      <c r="W25" s="265">
        <f t="shared" si="14"/>
        <v>72</v>
      </c>
      <c r="X25" s="265">
        <f t="shared" si="14"/>
        <v>72</v>
      </c>
      <c r="Y25" s="265">
        <f t="shared" si="14"/>
        <v>72</v>
      </c>
      <c r="AB25" s="469"/>
      <c r="AC25" s="462"/>
      <c r="AD25" s="46" t="s">
        <v>489</v>
      </c>
      <c r="AE25" s="168">
        <v>6</v>
      </c>
      <c r="AF25" s="168"/>
      <c r="AG25" s="168"/>
      <c r="AH25" s="168"/>
      <c r="AI25" s="168"/>
      <c r="AJ25" s="168"/>
      <c r="AK25" s="263">
        <v>1</v>
      </c>
      <c r="AL25" s="263">
        <f t="shared" si="3"/>
        <v>6</v>
      </c>
      <c r="AM25" s="263">
        <f t="shared" si="4"/>
        <v>6</v>
      </c>
      <c r="AN25" s="335">
        <f t="shared" ref="AN25:AN44" si="15">AM25*17</f>
        <v>102</v>
      </c>
      <c r="AO25" s="264">
        <f t="shared" si="13"/>
        <v>102</v>
      </c>
      <c r="AP25" s="157">
        <f t="shared" si="13"/>
        <v>102</v>
      </c>
      <c r="AQ25" s="157">
        <f t="shared" si="13"/>
        <v>102</v>
      </c>
      <c r="AR25" s="157">
        <f t="shared" si="13"/>
        <v>102</v>
      </c>
      <c r="AS25" s="157">
        <f t="shared" si="13"/>
        <v>102</v>
      </c>
      <c r="AT25" s="157">
        <f t="shared" si="13"/>
        <v>102</v>
      </c>
      <c r="AU25" s="157">
        <f t="shared" si="13"/>
        <v>102</v>
      </c>
      <c r="AV25" s="157">
        <f t="shared" si="13"/>
        <v>102</v>
      </c>
      <c r="AW25" s="157">
        <f t="shared" si="13"/>
        <v>102</v>
      </c>
      <c r="AX25" s="157">
        <f t="shared" si="13"/>
        <v>102</v>
      </c>
      <c r="AY25" s="157">
        <f t="shared" si="13"/>
        <v>102</v>
      </c>
    </row>
    <row r="26" spans="2:51" ht="25.5" x14ac:dyDescent="0.25">
      <c r="B26" s="456"/>
      <c r="C26" s="453"/>
      <c r="D26" s="302" t="s">
        <v>544</v>
      </c>
      <c r="E26" s="263">
        <v>2</v>
      </c>
      <c r="F26" s="263"/>
      <c r="G26" s="263"/>
      <c r="H26" s="263"/>
      <c r="I26" s="263"/>
      <c r="J26" s="263"/>
      <c r="K26" s="263">
        <v>1</v>
      </c>
      <c r="L26" s="263">
        <f t="shared" si="6"/>
        <v>2</v>
      </c>
      <c r="M26" s="263">
        <f t="shared" si="7"/>
        <v>2</v>
      </c>
      <c r="N26" s="264">
        <f>M26*$N$64</f>
        <v>36</v>
      </c>
      <c r="O26" s="264">
        <f t="shared" si="8"/>
        <v>36</v>
      </c>
      <c r="P26" s="265">
        <f t="shared" si="9"/>
        <v>36</v>
      </c>
      <c r="Q26" s="265">
        <f>+P26</f>
        <v>36</v>
      </c>
      <c r="R26" s="265">
        <f t="shared" si="14"/>
        <v>36</v>
      </c>
      <c r="S26" s="265">
        <f t="shared" si="14"/>
        <v>36</v>
      </c>
      <c r="T26" s="265">
        <f t="shared" si="14"/>
        <v>36</v>
      </c>
      <c r="U26" s="265">
        <f t="shared" si="14"/>
        <v>36</v>
      </c>
      <c r="V26" s="265">
        <f t="shared" si="14"/>
        <v>36</v>
      </c>
      <c r="W26" s="265">
        <f t="shared" si="14"/>
        <v>36</v>
      </c>
      <c r="X26" s="265">
        <f t="shared" si="14"/>
        <v>36</v>
      </c>
      <c r="Y26" s="265">
        <f t="shared" si="14"/>
        <v>36</v>
      </c>
      <c r="AB26" s="469"/>
      <c r="AC26" s="462"/>
      <c r="AD26" s="46" t="s">
        <v>490</v>
      </c>
      <c r="AE26" s="168">
        <v>8</v>
      </c>
      <c r="AF26" s="168"/>
      <c r="AG26" s="168"/>
      <c r="AH26" s="168"/>
      <c r="AI26" s="168"/>
      <c r="AJ26" s="168"/>
      <c r="AK26" s="263">
        <v>1</v>
      </c>
      <c r="AL26" s="263">
        <f t="shared" si="3"/>
        <v>8</v>
      </c>
      <c r="AM26" s="263">
        <f t="shared" si="4"/>
        <v>8</v>
      </c>
      <c r="AN26" s="335">
        <f t="shared" si="15"/>
        <v>136</v>
      </c>
      <c r="AO26" s="264">
        <f t="shared" si="13"/>
        <v>136</v>
      </c>
      <c r="AP26" s="157">
        <f t="shared" si="13"/>
        <v>136</v>
      </c>
      <c r="AQ26" s="157">
        <f t="shared" si="13"/>
        <v>136</v>
      </c>
      <c r="AR26" s="157">
        <f t="shared" si="13"/>
        <v>136</v>
      </c>
      <c r="AS26" s="157">
        <f t="shared" si="13"/>
        <v>136</v>
      </c>
      <c r="AT26" s="157">
        <f t="shared" si="13"/>
        <v>136</v>
      </c>
      <c r="AU26" s="157">
        <f t="shared" si="13"/>
        <v>136</v>
      </c>
      <c r="AV26" s="157">
        <f t="shared" si="13"/>
        <v>136</v>
      </c>
      <c r="AW26" s="157">
        <f t="shared" si="13"/>
        <v>136</v>
      </c>
      <c r="AX26" s="157">
        <f t="shared" si="13"/>
        <v>136</v>
      </c>
      <c r="AY26" s="157">
        <f t="shared" si="13"/>
        <v>136</v>
      </c>
    </row>
    <row r="27" spans="2:51" ht="25.5" x14ac:dyDescent="0.25">
      <c r="B27" s="456"/>
      <c r="C27" s="453"/>
      <c r="D27" s="302" t="s">
        <v>545</v>
      </c>
      <c r="E27" s="263">
        <v>2</v>
      </c>
      <c r="F27" s="263"/>
      <c r="G27" s="263"/>
      <c r="H27" s="263"/>
      <c r="I27" s="263"/>
      <c r="J27" s="263"/>
      <c r="K27" s="263">
        <v>1</v>
      </c>
      <c r="L27" s="263">
        <f t="shared" si="6"/>
        <v>2</v>
      </c>
      <c r="M27" s="263">
        <f t="shared" si="7"/>
        <v>2</v>
      </c>
      <c r="N27" s="264">
        <f>M27*$N$64</f>
        <v>36</v>
      </c>
      <c r="O27" s="264">
        <f t="shared" si="8"/>
        <v>36</v>
      </c>
      <c r="P27" s="265">
        <f t="shared" si="9"/>
        <v>36</v>
      </c>
      <c r="Q27" s="265">
        <f t="shared" ref="Q27:Y49" si="16">+P27</f>
        <v>36</v>
      </c>
      <c r="R27" s="265">
        <f t="shared" si="16"/>
        <v>36</v>
      </c>
      <c r="S27" s="265">
        <f t="shared" si="16"/>
        <v>36</v>
      </c>
      <c r="T27" s="265">
        <f t="shared" si="16"/>
        <v>36</v>
      </c>
      <c r="U27" s="265">
        <f t="shared" si="16"/>
        <v>36</v>
      </c>
      <c r="V27" s="265">
        <f t="shared" si="16"/>
        <v>36</v>
      </c>
      <c r="W27" s="265">
        <f t="shared" si="16"/>
        <v>36</v>
      </c>
      <c r="X27" s="265">
        <f t="shared" si="16"/>
        <v>36</v>
      </c>
      <c r="Y27" s="265">
        <f t="shared" si="16"/>
        <v>36</v>
      </c>
      <c r="AB27" s="469"/>
      <c r="AC27" s="462"/>
      <c r="AD27" s="46" t="s">
        <v>491</v>
      </c>
      <c r="AE27" s="168"/>
      <c r="AF27" s="168">
        <v>8</v>
      </c>
      <c r="AG27" s="168"/>
      <c r="AH27" s="168"/>
      <c r="AI27" s="168"/>
      <c r="AJ27" s="168"/>
      <c r="AK27" s="263">
        <v>1</v>
      </c>
      <c r="AL27" s="263">
        <f t="shared" si="3"/>
        <v>8</v>
      </c>
      <c r="AM27" s="263">
        <f t="shared" si="4"/>
        <v>8</v>
      </c>
      <c r="AN27" s="335">
        <f t="shared" si="15"/>
        <v>136</v>
      </c>
      <c r="AO27" s="264">
        <f t="shared" ref="AO27:AY44" si="17">+AN27</f>
        <v>136</v>
      </c>
      <c r="AP27" s="157">
        <f t="shared" si="17"/>
        <v>136</v>
      </c>
      <c r="AQ27" s="157">
        <f t="shared" si="17"/>
        <v>136</v>
      </c>
      <c r="AR27" s="157">
        <f t="shared" si="17"/>
        <v>136</v>
      </c>
      <c r="AS27" s="157">
        <f t="shared" si="17"/>
        <v>136</v>
      </c>
      <c r="AT27" s="157">
        <f t="shared" si="17"/>
        <v>136</v>
      </c>
      <c r="AU27" s="157">
        <f t="shared" si="17"/>
        <v>136</v>
      </c>
      <c r="AV27" s="157">
        <f t="shared" si="17"/>
        <v>136</v>
      </c>
      <c r="AW27" s="157">
        <f t="shared" si="17"/>
        <v>136</v>
      </c>
      <c r="AX27" s="157">
        <f t="shared" si="17"/>
        <v>136</v>
      </c>
      <c r="AY27" s="157">
        <f t="shared" si="17"/>
        <v>136</v>
      </c>
    </row>
    <row r="28" spans="2:51" ht="25.5" x14ac:dyDescent="0.25">
      <c r="B28" s="456"/>
      <c r="C28" s="453"/>
      <c r="D28" s="302" t="s">
        <v>546</v>
      </c>
      <c r="E28" s="263">
        <v>4</v>
      </c>
      <c r="F28" s="263"/>
      <c r="G28" s="263"/>
      <c r="H28" s="263"/>
      <c r="I28" s="263"/>
      <c r="J28" s="263"/>
      <c r="K28" s="263">
        <v>1</v>
      </c>
      <c r="L28" s="263">
        <f t="shared" si="6"/>
        <v>4</v>
      </c>
      <c r="M28" s="263">
        <f t="shared" si="7"/>
        <v>4</v>
      </c>
      <c r="N28" s="264">
        <f>M28*$N$67</f>
        <v>72</v>
      </c>
      <c r="O28" s="264">
        <f t="shared" si="8"/>
        <v>72</v>
      </c>
      <c r="P28" s="265">
        <f t="shared" si="9"/>
        <v>72</v>
      </c>
      <c r="Q28" s="265">
        <f t="shared" si="16"/>
        <v>72</v>
      </c>
      <c r="R28" s="265">
        <f t="shared" si="16"/>
        <v>72</v>
      </c>
      <c r="S28" s="265">
        <f t="shared" si="16"/>
        <v>72</v>
      </c>
      <c r="T28" s="265">
        <f t="shared" si="16"/>
        <v>72</v>
      </c>
      <c r="U28" s="265">
        <f t="shared" si="16"/>
        <v>72</v>
      </c>
      <c r="V28" s="265">
        <f t="shared" si="16"/>
        <v>72</v>
      </c>
      <c r="W28" s="265">
        <f t="shared" si="16"/>
        <v>72</v>
      </c>
      <c r="X28" s="265">
        <f t="shared" si="16"/>
        <v>72</v>
      </c>
      <c r="Y28" s="265">
        <f t="shared" si="16"/>
        <v>72</v>
      </c>
      <c r="AB28" s="469"/>
      <c r="AC28" s="462"/>
      <c r="AD28" s="46" t="s">
        <v>492</v>
      </c>
      <c r="AE28" s="168"/>
      <c r="AF28" s="168">
        <v>7</v>
      </c>
      <c r="AG28" s="168"/>
      <c r="AH28" s="168"/>
      <c r="AI28" s="168"/>
      <c r="AJ28" s="168"/>
      <c r="AK28" s="263">
        <v>1</v>
      </c>
      <c r="AL28" s="263">
        <f t="shared" si="3"/>
        <v>7</v>
      </c>
      <c r="AM28" s="263">
        <f t="shared" si="4"/>
        <v>7</v>
      </c>
      <c r="AN28" s="335">
        <f t="shared" si="15"/>
        <v>119</v>
      </c>
      <c r="AO28" s="264">
        <f t="shared" si="17"/>
        <v>119</v>
      </c>
      <c r="AP28" s="157">
        <f t="shared" si="17"/>
        <v>119</v>
      </c>
      <c r="AQ28" s="157">
        <f t="shared" si="17"/>
        <v>119</v>
      </c>
      <c r="AR28" s="157">
        <f t="shared" si="17"/>
        <v>119</v>
      </c>
      <c r="AS28" s="157">
        <f t="shared" si="17"/>
        <v>119</v>
      </c>
      <c r="AT28" s="157">
        <f t="shared" si="17"/>
        <v>119</v>
      </c>
      <c r="AU28" s="157">
        <f t="shared" si="17"/>
        <v>119</v>
      </c>
      <c r="AV28" s="157">
        <f t="shared" si="17"/>
        <v>119</v>
      </c>
      <c r="AW28" s="157">
        <f t="shared" si="17"/>
        <v>119</v>
      </c>
      <c r="AX28" s="157">
        <f t="shared" si="17"/>
        <v>119</v>
      </c>
      <c r="AY28" s="157">
        <f t="shared" si="17"/>
        <v>119</v>
      </c>
    </row>
    <row r="29" spans="2:51" x14ac:dyDescent="0.25">
      <c r="B29" s="456"/>
      <c r="C29" s="453"/>
      <c r="D29" s="302" t="s">
        <v>547</v>
      </c>
      <c r="E29" s="263">
        <v>6</v>
      </c>
      <c r="F29" s="263"/>
      <c r="G29" s="263"/>
      <c r="H29" s="263"/>
      <c r="I29" s="263"/>
      <c r="J29" s="263"/>
      <c r="K29" s="263">
        <v>1</v>
      </c>
      <c r="L29" s="263">
        <f t="shared" si="6"/>
        <v>6</v>
      </c>
      <c r="M29" s="263">
        <f t="shared" si="7"/>
        <v>6</v>
      </c>
      <c r="N29" s="264">
        <f>M29*N69</f>
        <v>108</v>
      </c>
      <c r="O29" s="264">
        <f t="shared" si="8"/>
        <v>108</v>
      </c>
      <c r="P29" s="265">
        <f t="shared" si="9"/>
        <v>108</v>
      </c>
      <c r="Q29" s="265">
        <f t="shared" si="16"/>
        <v>108</v>
      </c>
      <c r="R29" s="265">
        <f t="shared" si="16"/>
        <v>108</v>
      </c>
      <c r="S29" s="265">
        <f t="shared" si="16"/>
        <v>108</v>
      </c>
      <c r="T29" s="265">
        <f t="shared" si="16"/>
        <v>108</v>
      </c>
      <c r="U29" s="265">
        <f t="shared" si="16"/>
        <v>108</v>
      </c>
      <c r="V29" s="265">
        <f t="shared" si="16"/>
        <v>108</v>
      </c>
      <c r="W29" s="265">
        <f t="shared" si="16"/>
        <v>108</v>
      </c>
      <c r="X29" s="265">
        <f t="shared" si="16"/>
        <v>108</v>
      </c>
      <c r="Y29" s="265">
        <f t="shared" si="16"/>
        <v>108</v>
      </c>
      <c r="AB29" s="469"/>
      <c r="AC29" s="462"/>
      <c r="AD29" s="46" t="s">
        <v>493</v>
      </c>
      <c r="AE29" s="168"/>
      <c r="AF29" s="168">
        <v>5</v>
      </c>
      <c r="AG29" s="168"/>
      <c r="AH29" s="168"/>
      <c r="AI29" s="168"/>
      <c r="AJ29" s="168"/>
      <c r="AK29" s="263">
        <v>1</v>
      </c>
      <c r="AL29" s="263">
        <f t="shared" si="3"/>
        <v>5</v>
      </c>
      <c r="AM29" s="263">
        <f t="shared" si="4"/>
        <v>5</v>
      </c>
      <c r="AN29" s="335">
        <f t="shared" si="15"/>
        <v>85</v>
      </c>
      <c r="AO29" s="264">
        <f t="shared" si="17"/>
        <v>85</v>
      </c>
      <c r="AP29" s="157">
        <f t="shared" si="17"/>
        <v>85</v>
      </c>
      <c r="AQ29" s="157">
        <f t="shared" si="17"/>
        <v>85</v>
      </c>
      <c r="AR29" s="157">
        <f t="shared" si="17"/>
        <v>85</v>
      </c>
      <c r="AS29" s="157">
        <f t="shared" si="17"/>
        <v>85</v>
      </c>
      <c r="AT29" s="157">
        <f t="shared" si="17"/>
        <v>85</v>
      </c>
      <c r="AU29" s="157">
        <f t="shared" si="17"/>
        <v>85</v>
      </c>
      <c r="AV29" s="157">
        <f t="shared" si="17"/>
        <v>85</v>
      </c>
      <c r="AW29" s="157">
        <f t="shared" si="17"/>
        <v>85</v>
      </c>
      <c r="AX29" s="157">
        <f t="shared" si="17"/>
        <v>85</v>
      </c>
      <c r="AY29" s="157">
        <f t="shared" si="17"/>
        <v>85</v>
      </c>
    </row>
    <row r="30" spans="2:51" ht="51" customHeight="1" x14ac:dyDescent="0.25">
      <c r="B30" s="456"/>
      <c r="C30" s="453"/>
      <c r="D30" s="302" t="s">
        <v>548</v>
      </c>
      <c r="E30" s="263"/>
      <c r="F30" s="263">
        <v>6</v>
      </c>
      <c r="G30" s="263"/>
      <c r="H30" s="263"/>
      <c r="I30" s="263"/>
      <c r="J30" s="263"/>
      <c r="K30" s="263">
        <v>1</v>
      </c>
      <c r="L30" s="263">
        <f t="shared" si="6"/>
        <v>6</v>
      </c>
      <c r="M30" s="263">
        <f t="shared" si="7"/>
        <v>6</v>
      </c>
      <c r="N30" s="264">
        <f>M30*N69</f>
        <v>108</v>
      </c>
      <c r="O30" s="264">
        <f t="shared" si="8"/>
        <v>108</v>
      </c>
      <c r="P30" s="265">
        <f t="shared" si="9"/>
        <v>108</v>
      </c>
      <c r="Q30" s="265">
        <f t="shared" si="16"/>
        <v>108</v>
      </c>
      <c r="R30" s="265">
        <f t="shared" si="16"/>
        <v>108</v>
      </c>
      <c r="S30" s="265">
        <f t="shared" si="16"/>
        <v>108</v>
      </c>
      <c r="T30" s="265">
        <f t="shared" si="16"/>
        <v>108</v>
      </c>
      <c r="U30" s="265">
        <f t="shared" si="16"/>
        <v>108</v>
      </c>
      <c r="V30" s="265">
        <f t="shared" si="16"/>
        <v>108</v>
      </c>
      <c r="W30" s="265">
        <f t="shared" si="16"/>
        <v>108</v>
      </c>
      <c r="X30" s="265">
        <f t="shared" si="16"/>
        <v>108</v>
      </c>
      <c r="Y30" s="265">
        <f t="shared" si="16"/>
        <v>108</v>
      </c>
      <c r="AB30" s="469"/>
      <c r="AC30" s="452" t="s">
        <v>494</v>
      </c>
      <c r="AD30" s="44" t="s">
        <v>495</v>
      </c>
      <c r="AE30" s="168"/>
      <c r="AF30" s="168"/>
      <c r="AG30" s="168">
        <v>7</v>
      </c>
      <c r="AH30" s="168"/>
      <c r="AI30" s="168"/>
      <c r="AJ30" s="168"/>
      <c r="AK30" s="263">
        <v>1</v>
      </c>
      <c r="AL30" s="263">
        <f t="shared" si="3"/>
        <v>7</v>
      </c>
      <c r="AM30" s="263">
        <f t="shared" si="4"/>
        <v>7</v>
      </c>
      <c r="AN30" s="335">
        <f t="shared" si="15"/>
        <v>119</v>
      </c>
      <c r="AO30" s="264">
        <f t="shared" si="17"/>
        <v>119</v>
      </c>
      <c r="AP30" s="157">
        <f t="shared" si="17"/>
        <v>119</v>
      </c>
      <c r="AQ30" s="157">
        <f t="shared" si="17"/>
        <v>119</v>
      </c>
      <c r="AR30" s="157">
        <f t="shared" si="17"/>
        <v>119</v>
      </c>
      <c r="AS30" s="157">
        <f t="shared" si="17"/>
        <v>119</v>
      </c>
      <c r="AT30" s="157">
        <f t="shared" si="17"/>
        <v>119</v>
      </c>
      <c r="AU30" s="157">
        <f t="shared" si="17"/>
        <v>119</v>
      </c>
      <c r="AV30" s="157">
        <f t="shared" si="17"/>
        <v>119</v>
      </c>
      <c r="AW30" s="157">
        <f t="shared" si="17"/>
        <v>119</v>
      </c>
      <c r="AX30" s="157">
        <f t="shared" si="17"/>
        <v>119</v>
      </c>
      <c r="AY30" s="157">
        <f t="shared" si="17"/>
        <v>119</v>
      </c>
    </row>
    <row r="31" spans="2:51" ht="25.5" x14ac:dyDescent="0.25">
      <c r="B31" s="456"/>
      <c r="C31" s="454"/>
      <c r="D31" s="302" t="s">
        <v>549</v>
      </c>
      <c r="E31" s="263">
        <v>2</v>
      </c>
      <c r="F31" s="263"/>
      <c r="G31" s="263"/>
      <c r="H31" s="263"/>
      <c r="I31" s="263"/>
      <c r="J31" s="263"/>
      <c r="K31" s="263">
        <v>1</v>
      </c>
      <c r="L31" s="263">
        <f t="shared" si="6"/>
        <v>2</v>
      </c>
      <c r="M31" s="263">
        <f t="shared" si="7"/>
        <v>2</v>
      </c>
      <c r="N31" s="264">
        <f>M31*N64</f>
        <v>36</v>
      </c>
      <c r="O31" s="264">
        <f t="shared" si="8"/>
        <v>36</v>
      </c>
      <c r="P31" s="265">
        <f t="shared" si="9"/>
        <v>36</v>
      </c>
      <c r="Q31" s="265">
        <f t="shared" si="16"/>
        <v>36</v>
      </c>
      <c r="R31" s="265">
        <f t="shared" si="16"/>
        <v>36</v>
      </c>
      <c r="S31" s="265">
        <f t="shared" si="16"/>
        <v>36</v>
      </c>
      <c r="T31" s="265">
        <f t="shared" si="16"/>
        <v>36</v>
      </c>
      <c r="U31" s="265">
        <f t="shared" si="16"/>
        <v>36</v>
      </c>
      <c r="V31" s="265">
        <f t="shared" si="16"/>
        <v>36</v>
      </c>
      <c r="W31" s="265">
        <f t="shared" si="16"/>
        <v>36</v>
      </c>
      <c r="X31" s="265">
        <f t="shared" si="16"/>
        <v>36</v>
      </c>
      <c r="Y31" s="265">
        <f t="shared" si="16"/>
        <v>36</v>
      </c>
      <c r="AB31" s="469"/>
      <c r="AC31" s="453"/>
      <c r="AD31" s="44" t="s">
        <v>496</v>
      </c>
      <c r="AE31" s="168"/>
      <c r="AF31" s="168"/>
      <c r="AG31" s="168"/>
      <c r="AH31" s="168">
        <v>8</v>
      </c>
      <c r="AI31" s="168"/>
      <c r="AJ31" s="168"/>
      <c r="AK31" s="263">
        <v>1</v>
      </c>
      <c r="AL31" s="263">
        <f t="shared" si="3"/>
        <v>8</v>
      </c>
      <c r="AM31" s="263">
        <f t="shared" si="4"/>
        <v>8</v>
      </c>
      <c r="AN31" s="335">
        <f t="shared" si="15"/>
        <v>136</v>
      </c>
      <c r="AO31" s="264">
        <f t="shared" si="17"/>
        <v>136</v>
      </c>
      <c r="AP31" s="157">
        <f t="shared" si="17"/>
        <v>136</v>
      </c>
      <c r="AQ31" s="157">
        <f t="shared" si="17"/>
        <v>136</v>
      </c>
      <c r="AR31" s="157">
        <f t="shared" si="17"/>
        <v>136</v>
      </c>
      <c r="AS31" s="157">
        <f t="shared" si="17"/>
        <v>136</v>
      </c>
      <c r="AT31" s="157">
        <f t="shared" si="17"/>
        <v>136</v>
      </c>
      <c r="AU31" s="157">
        <f t="shared" si="17"/>
        <v>136</v>
      </c>
      <c r="AV31" s="157">
        <f t="shared" si="17"/>
        <v>136</v>
      </c>
      <c r="AW31" s="157">
        <f t="shared" si="17"/>
        <v>136</v>
      </c>
      <c r="AX31" s="157">
        <f t="shared" si="17"/>
        <v>136</v>
      </c>
      <c r="AY31" s="157">
        <f t="shared" si="17"/>
        <v>136</v>
      </c>
    </row>
    <row r="32" spans="2:51" ht="42.75" customHeight="1" x14ac:dyDescent="0.25">
      <c r="B32" s="456"/>
      <c r="C32" s="452" t="s">
        <v>550</v>
      </c>
      <c r="D32" s="302" t="s">
        <v>551</v>
      </c>
      <c r="E32" s="263"/>
      <c r="F32" s="263">
        <v>2</v>
      </c>
      <c r="G32" s="263"/>
      <c r="H32" s="263"/>
      <c r="I32" s="263"/>
      <c r="J32" s="263"/>
      <c r="K32" s="263">
        <v>1</v>
      </c>
      <c r="L32" s="263">
        <f t="shared" si="6"/>
        <v>2</v>
      </c>
      <c r="M32" s="263">
        <f t="shared" si="7"/>
        <v>2</v>
      </c>
      <c r="N32" s="264">
        <f>M32*N64</f>
        <v>36</v>
      </c>
      <c r="O32" s="264">
        <f t="shared" si="8"/>
        <v>36</v>
      </c>
      <c r="P32" s="265">
        <f t="shared" si="9"/>
        <v>36</v>
      </c>
      <c r="Q32" s="265">
        <f t="shared" si="16"/>
        <v>36</v>
      </c>
      <c r="R32" s="265">
        <f t="shared" si="16"/>
        <v>36</v>
      </c>
      <c r="S32" s="265">
        <f t="shared" si="16"/>
        <v>36</v>
      </c>
      <c r="T32" s="265">
        <f t="shared" si="16"/>
        <v>36</v>
      </c>
      <c r="U32" s="265">
        <f t="shared" si="16"/>
        <v>36</v>
      </c>
      <c r="V32" s="265">
        <f t="shared" si="16"/>
        <v>36</v>
      </c>
      <c r="W32" s="265">
        <f t="shared" si="16"/>
        <v>36</v>
      </c>
      <c r="X32" s="265">
        <f t="shared" si="16"/>
        <v>36</v>
      </c>
      <c r="Y32" s="265">
        <f t="shared" si="16"/>
        <v>36</v>
      </c>
      <c r="AB32" s="469"/>
      <c r="AC32" s="453"/>
      <c r="AD32" s="44" t="s">
        <v>497</v>
      </c>
      <c r="AE32" s="168"/>
      <c r="AF32" s="168"/>
      <c r="AG32" s="168">
        <v>4</v>
      </c>
      <c r="AH32" s="168"/>
      <c r="AI32" s="168"/>
      <c r="AJ32" s="168"/>
      <c r="AK32" s="263">
        <v>1</v>
      </c>
      <c r="AL32" s="263">
        <f t="shared" si="3"/>
        <v>4</v>
      </c>
      <c r="AM32" s="263">
        <f t="shared" si="4"/>
        <v>4</v>
      </c>
      <c r="AN32" s="335">
        <f t="shared" si="15"/>
        <v>68</v>
      </c>
      <c r="AO32" s="264">
        <f t="shared" si="17"/>
        <v>68</v>
      </c>
      <c r="AP32" s="157">
        <f t="shared" si="17"/>
        <v>68</v>
      </c>
      <c r="AQ32" s="157">
        <f t="shared" si="17"/>
        <v>68</v>
      </c>
      <c r="AR32" s="157">
        <f t="shared" si="17"/>
        <v>68</v>
      </c>
      <c r="AS32" s="157">
        <f t="shared" si="17"/>
        <v>68</v>
      </c>
      <c r="AT32" s="157">
        <f t="shared" si="17"/>
        <v>68</v>
      </c>
      <c r="AU32" s="157">
        <f t="shared" si="17"/>
        <v>68</v>
      </c>
      <c r="AV32" s="157">
        <f t="shared" si="17"/>
        <v>68</v>
      </c>
      <c r="AW32" s="157">
        <f t="shared" si="17"/>
        <v>68</v>
      </c>
      <c r="AX32" s="157">
        <f t="shared" si="17"/>
        <v>68</v>
      </c>
      <c r="AY32" s="157">
        <f t="shared" si="17"/>
        <v>68</v>
      </c>
    </row>
    <row r="33" spans="2:51" ht="25.5" x14ac:dyDescent="0.25">
      <c r="B33" s="456"/>
      <c r="C33" s="453"/>
      <c r="D33" s="302" t="s">
        <v>552</v>
      </c>
      <c r="E33" s="263"/>
      <c r="F33" s="263">
        <v>4</v>
      </c>
      <c r="G33" s="263"/>
      <c r="H33" s="263"/>
      <c r="I33" s="263"/>
      <c r="J33" s="263"/>
      <c r="K33" s="263">
        <v>1</v>
      </c>
      <c r="L33" s="263">
        <f t="shared" si="6"/>
        <v>4</v>
      </c>
      <c r="M33" s="263">
        <f t="shared" si="7"/>
        <v>4</v>
      </c>
      <c r="N33" s="264">
        <f>M33*N67</f>
        <v>72</v>
      </c>
      <c r="O33" s="264">
        <f t="shared" si="8"/>
        <v>72</v>
      </c>
      <c r="P33" s="265">
        <f t="shared" si="9"/>
        <v>72</v>
      </c>
      <c r="Q33" s="265">
        <f t="shared" si="16"/>
        <v>72</v>
      </c>
      <c r="R33" s="265">
        <f t="shared" si="16"/>
        <v>72</v>
      </c>
      <c r="S33" s="265">
        <f t="shared" si="16"/>
        <v>72</v>
      </c>
      <c r="T33" s="265">
        <f t="shared" si="16"/>
        <v>72</v>
      </c>
      <c r="U33" s="265">
        <f t="shared" si="16"/>
        <v>72</v>
      </c>
      <c r="V33" s="265">
        <f t="shared" si="16"/>
        <v>72</v>
      </c>
      <c r="W33" s="265">
        <f t="shared" si="16"/>
        <v>72</v>
      </c>
      <c r="X33" s="265">
        <f t="shared" si="16"/>
        <v>72</v>
      </c>
      <c r="Y33" s="265">
        <f t="shared" si="16"/>
        <v>72</v>
      </c>
      <c r="AB33" s="469"/>
      <c r="AC33" s="453"/>
      <c r="AD33" s="44" t="s">
        <v>498</v>
      </c>
      <c r="AE33" s="168"/>
      <c r="AF33" s="168"/>
      <c r="AG33" s="168">
        <v>4</v>
      </c>
      <c r="AH33" s="168"/>
      <c r="AI33" s="168"/>
      <c r="AJ33" s="168"/>
      <c r="AK33" s="263">
        <v>1</v>
      </c>
      <c r="AL33" s="263">
        <f t="shared" si="3"/>
        <v>4</v>
      </c>
      <c r="AM33" s="263">
        <f t="shared" si="4"/>
        <v>4</v>
      </c>
      <c r="AN33" s="335">
        <f t="shared" si="15"/>
        <v>68</v>
      </c>
      <c r="AO33" s="264">
        <f t="shared" si="17"/>
        <v>68</v>
      </c>
      <c r="AP33" s="157">
        <f t="shared" si="17"/>
        <v>68</v>
      </c>
      <c r="AQ33" s="157">
        <f t="shared" si="17"/>
        <v>68</v>
      </c>
      <c r="AR33" s="157">
        <f t="shared" si="17"/>
        <v>68</v>
      </c>
      <c r="AS33" s="157">
        <f t="shared" si="17"/>
        <v>68</v>
      </c>
      <c r="AT33" s="157">
        <f t="shared" si="17"/>
        <v>68</v>
      </c>
      <c r="AU33" s="157">
        <f t="shared" si="17"/>
        <v>68</v>
      </c>
      <c r="AV33" s="157">
        <f t="shared" si="17"/>
        <v>68</v>
      </c>
      <c r="AW33" s="157">
        <f t="shared" si="17"/>
        <v>68</v>
      </c>
      <c r="AX33" s="157">
        <f t="shared" si="17"/>
        <v>68</v>
      </c>
      <c r="AY33" s="157">
        <f t="shared" si="17"/>
        <v>68</v>
      </c>
    </row>
    <row r="34" spans="2:51" ht="25.5" x14ac:dyDescent="0.25">
      <c r="B34" s="456"/>
      <c r="C34" s="453"/>
      <c r="D34" s="302" t="s">
        <v>553</v>
      </c>
      <c r="E34" s="263"/>
      <c r="F34" s="263">
        <v>2</v>
      </c>
      <c r="G34" s="263"/>
      <c r="H34" s="263"/>
      <c r="I34" s="263"/>
      <c r="J34" s="263"/>
      <c r="K34" s="263">
        <v>1</v>
      </c>
      <c r="L34" s="263">
        <f t="shared" si="6"/>
        <v>2</v>
      </c>
      <c r="M34" s="263">
        <f t="shared" si="7"/>
        <v>2</v>
      </c>
      <c r="N34" s="264">
        <f>M34*N64</f>
        <v>36</v>
      </c>
      <c r="O34" s="264">
        <f>+N34</f>
        <v>36</v>
      </c>
      <c r="P34" s="265">
        <f t="shared" si="9"/>
        <v>36</v>
      </c>
      <c r="Q34" s="265">
        <f t="shared" si="16"/>
        <v>36</v>
      </c>
      <c r="R34" s="265">
        <f t="shared" si="16"/>
        <v>36</v>
      </c>
      <c r="S34" s="265">
        <f t="shared" si="16"/>
        <v>36</v>
      </c>
      <c r="T34" s="265">
        <f t="shared" si="16"/>
        <v>36</v>
      </c>
      <c r="U34" s="265">
        <f t="shared" si="16"/>
        <v>36</v>
      </c>
      <c r="V34" s="265">
        <f t="shared" si="16"/>
        <v>36</v>
      </c>
      <c r="W34" s="265">
        <f t="shared" si="16"/>
        <v>36</v>
      </c>
      <c r="X34" s="265">
        <f t="shared" si="16"/>
        <v>36</v>
      </c>
      <c r="Y34" s="265">
        <f t="shared" si="16"/>
        <v>36</v>
      </c>
      <c r="AB34" s="469"/>
      <c r="AC34" s="453"/>
      <c r="AD34" s="44" t="s">
        <v>499</v>
      </c>
      <c r="AE34" s="168"/>
      <c r="AF34" s="168"/>
      <c r="AG34" s="168">
        <v>7</v>
      </c>
      <c r="AH34" s="168"/>
      <c r="AI34" s="168"/>
      <c r="AJ34" s="168"/>
      <c r="AK34" s="263">
        <v>1</v>
      </c>
      <c r="AL34" s="263">
        <f t="shared" si="3"/>
        <v>7</v>
      </c>
      <c r="AM34" s="263">
        <f t="shared" si="4"/>
        <v>7</v>
      </c>
      <c r="AN34" s="335">
        <f t="shared" si="15"/>
        <v>119</v>
      </c>
      <c r="AO34" s="264">
        <f t="shared" si="17"/>
        <v>119</v>
      </c>
      <c r="AP34" s="157">
        <f t="shared" si="17"/>
        <v>119</v>
      </c>
      <c r="AQ34" s="157">
        <f t="shared" si="17"/>
        <v>119</v>
      </c>
      <c r="AR34" s="157">
        <f t="shared" si="17"/>
        <v>119</v>
      </c>
      <c r="AS34" s="157">
        <f t="shared" si="17"/>
        <v>119</v>
      </c>
      <c r="AT34" s="157">
        <f t="shared" si="17"/>
        <v>119</v>
      </c>
      <c r="AU34" s="157">
        <f t="shared" si="17"/>
        <v>119</v>
      </c>
      <c r="AV34" s="157">
        <f t="shared" si="17"/>
        <v>119</v>
      </c>
      <c r="AW34" s="157">
        <f t="shared" si="17"/>
        <v>119</v>
      </c>
      <c r="AX34" s="157">
        <f t="shared" si="17"/>
        <v>119</v>
      </c>
      <c r="AY34" s="157">
        <f t="shared" si="17"/>
        <v>119</v>
      </c>
    </row>
    <row r="35" spans="2:51" ht="25.5" x14ac:dyDescent="0.25">
      <c r="B35" s="456"/>
      <c r="C35" s="453"/>
      <c r="D35" s="302" t="s">
        <v>554</v>
      </c>
      <c r="E35" s="263"/>
      <c r="F35" s="263">
        <v>2</v>
      </c>
      <c r="G35" s="263"/>
      <c r="H35" s="263"/>
      <c r="I35" s="263"/>
      <c r="J35" s="263"/>
      <c r="K35" s="263">
        <v>1</v>
      </c>
      <c r="L35" s="263">
        <f t="shared" si="6"/>
        <v>2</v>
      </c>
      <c r="M35" s="263">
        <f t="shared" si="7"/>
        <v>2</v>
      </c>
      <c r="N35" s="264">
        <f>M35*N64</f>
        <v>36</v>
      </c>
      <c r="O35" s="264">
        <f t="shared" si="8"/>
        <v>36</v>
      </c>
      <c r="P35" s="265">
        <f t="shared" si="9"/>
        <v>36</v>
      </c>
      <c r="Q35" s="265">
        <f t="shared" si="16"/>
        <v>36</v>
      </c>
      <c r="R35" s="265">
        <f t="shared" si="16"/>
        <v>36</v>
      </c>
      <c r="S35" s="265">
        <f t="shared" si="16"/>
        <v>36</v>
      </c>
      <c r="T35" s="265">
        <f t="shared" si="16"/>
        <v>36</v>
      </c>
      <c r="U35" s="265">
        <f t="shared" si="16"/>
        <v>36</v>
      </c>
      <c r="V35" s="265">
        <f t="shared" si="16"/>
        <v>36</v>
      </c>
      <c r="W35" s="265">
        <f t="shared" si="16"/>
        <v>36</v>
      </c>
      <c r="X35" s="265">
        <f t="shared" si="16"/>
        <v>36</v>
      </c>
      <c r="Y35" s="265">
        <f t="shared" si="16"/>
        <v>36</v>
      </c>
      <c r="AB35" s="469"/>
      <c r="AC35" s="453"/>
      <c r="AD35" s="44" t="s">
        <v>500</v>
      </c>
      <c r="AE35" s="168"/>
      <c r="AF35" s="168"/>
      <c r="AG35" s="168"/>
      <c r="AH35" s="168">
        <v>8</v>
      </c>
      <c r="AI35" s="168"/>
      <c r="AJ35" s="168"/>
      <c r="AK35" s="263">
        <v>1</v>
      </c>
      <c r="AL35" s="263">
        <f t="shared" si="3"/>
        <v>8</v>
      </c>
      <c r="AM35" s="263">
        <f t="shared" si="4"/>
        <v>8</v>
      </c>
      <c r="AN35" s="335">
        <f t="shared" si="15"/>
        <v>136</v>
      </c>
      <c r="AO35" s="264">
        <f t="shared" si="17"/>
        <v>136</v>
      </c>
      <c r="AP35" s="157">
        <f t="shared" si="17"/>
        <v>136</v>
      </c>
      <c r="AQ35" s="157">
        <f t="shared" si="17"/>
        <v>136</v>
      </c>
      <c r="AR35" s="157">
        <f t="shared" si="17"/>
        <v>136</v>
      </c>
      <c r="AS35" s="157">
        <f t="shared" si="17"/>
        <v>136</v>
      </c>
      <c r="AT35" s="157">
        <f t="shared" si="17"/>
        <v>136</v>
      </c>
      <c r="AU35" s="157">
        <f t="shared" si="17"/>
        <v>136</v>
      </c>
      <c r="AV35" s="157">
        <f t="shared" si="17"/>
        <v>136</v>
      </c>
      <c r="AW35" s="157">
        <f t="shared" si="17"/>
        <v>136</v>
      </c>
      <c r="AX35" s="157">
        <f t="shared" si="17"/>
        <v>136</v>
      </c>
      <c r="AY35" s="157">
        <f t="shared" si="17"/>
        <v>136</v>
      </c>
    </row>
    <row r="36" spans="2:51" x14ac:dyDescent="0.25">
      <c r="B36" s="456"/>
      <c r="C36" s="453"/>
      <c r="D36" s="302" t="s">
        <v>557</v>
      </c>
      <c r="E36" s="263"/>
      <c r="F36" s="263">
        <v>4</v>
      </c>
      <c r="G36" s="263"/>
      <c r="H36" s="263"/>
      <c r="I36" s="263"/>
      <c r="J36" s="263"/>
      <c r="K36" s="263">
        <v>1</v>
      </c>
      <c r="L36" s="263">
        <f t="shared" si="6"/>
        <v>4</v>
      </c>
      <c r="M36" s="263">
        <f t="shared" si="7"/>
        <v>4</v>
      </c>
      <c r="N36" s="264">
        <f>M36*N67</f>
        <v>72</v>
      </c>
      <c r="O36" s="264">
        <f>+N36</f>
        <v>72</v>
      </c>
      <c r="P36" s="265">
        <f t="shared" si="9"/>
        <v>72</v>
      </c>
      <c r="Q36" s="265">
        <f t="shared" si="16"/>
        <v>72</v>
      </c>
      <c r="R36" s="265">
        <f t="shared" si="16"/>
        <v>72</v>
      </c>
      <c r="S36" s="265">
        <f t="shared" si="16"/>
        <v>72</v>
      </c>
      <c r="T36" s="265">
        <f t="shared" si="16"/>
        <v>72</v>
      </c>
      <c r="U36" s="265">
        <f t="shared" si="16"/>
        <v>72</v>
      </c>
      <c r="V36" s="265">
        <f t="shared" si="16"/>
        <v>72</v>
      </c>
      <c r="W36" s="265">
        <f t="shared" si="16"/>
        <v>72</v>
      </c>
      <c r="X36" s="265">
        <f t="shared" si="16"/>
        <v>72</v>
      </c>
      <c r="Y36" s="265">
        <f t="shared" si="16"/>
        <v>72</v>
      </c>
      <c r="AB36" s="469"/>
      <c r="AC36" s="454"/>
      <c r="AD36" s="44" t="s">
        <v>501</v>
      </c>
      <c r="AE36" s="168"/>
      <c r="AF36" s="168"/>
      <c r="AG36" s="168"/>
      <c r="AH36" s="168">
        <v>5</v>
      </c>
      <c r="AI36" s="168"/>
      <c r="AJ36" s="168"/>
      <c r="AK36" s="263">
        <v>1</v>
      </c>
      <c r="AL36" s="263">
        <f t="shared" si="3"/>
        <v>5</v>
      </c>
      <c r="AM36" s="263">
        <f t="shared" si="4"/>
        <v>5</v>
      </c>
      <c r="AN36" s="335">
        <f t="shared" si="15"/>
        <v>85</v>
      </c>
      <c r="AO36" s="264">
        <f t="shared" si="17"/>
        <v>85</v>
      </c>
      <c r="AP36" s="157">
        <f t="shared" si="17"/>
        <v>85</v>
      </c>
      <c r="AQ36" s="157">
        <f t="shared" si="17"/>
        <v>85</v>
      </c>
      <c r="AR36" s="157">
        <f t="shared" si="17"/>
        <v>85</v>
      </c>
      <c r="AS36" s="157">
        <f t="shared" si="17"/>
        <v>85</v>
      </c>
      <c r="AT36" s="157">
        <f t="shared" si="17"/>
        <v>85</v>
      </c>
      <c r="AU36" s="157">
        <f t="shared" si="17"/>
        <v>85</v>
      </c>
      <c r="AV36" s="157">
        <f t="shared" si="17"/>
        <v>85</v>
      </c>
      <c r="AW36" s="157">
        <f t="shared" si="17"/>
        <v>85</v>
      </c>
      <c r="AX36" s="157">
        <f t="shared" si="17"/>
        <v>85</v>
      </c>
      <c r="AY36" s="157">
        <f t="shared" si="17"/>
        <v>85</v>
      </c>
    </row>
    <row r="37" spans="2:51" ht="21.75" customHeight="1" x14ac:dyDescent="0.25">
      <c r="B37" s="456"/>
      <c r="C37" s="453"/>
      <c r="D37" s="302" t="s">
        <v>555</v>
      </c>
      <c r="E37" s="263"/>
      <c r="F37" s="263"/>
      <c r="G37" s="263">
        <v>10</v>
      </c>
      <c r="H37" s="263"/>
      <c r="I37" s="263"/>
      <c r="J37" s="263"/>
      <c r="K37" s="263">
        <v>1</v>
      </c>
      <c r="L37" s="263">
        <f t="shared" si="6"/>
        <v>10</v>
      </c>
      <c r="M37" s="263">
        <f t="shared" si="7"/>
        <v>10</v>
      </c>
      <c r="N37" s="264">
        <f>M37*$N$69</f>
        <v>180</v>
      </c>
      <c r="O37" s="264">
        <f t="shared" si="8"/>
        <v>180</v>
      </c>
      <c r="P37" s="265">
        <f t="shared" si="9"/>
        <v>180</v>
      </c>
      <c r="Q37" s="265">
        <f t="shared" si="16"/>
        <v>180</v>
      </c>
      <c r="R37" s="265">
        <f t="shared" si="16"/>
        <v>180</v>
      </c>
      <c r="S37" s="265">
        <f t="shared" si="16"/>
        <v>180</v>
      </c>
      <c r="T37" s="265">
        <f t="shared" si="16"/>
        <v>180</v>
      </c>
      <c r="U37" s="265">
        <f t="shared" si="16"/>
        <v>180</v>
      </c>
      <c r="V37" s="265">
        <f t="shared" si="16"/>
        <v>180</v>
      </c>
      <c r="W37" s="265">
        <f t="shared" si="16"/>
        <v>180</v>
      </c>
      <c r="X37" s="265">
        <f t="shared" si="16"/>
        <v>180</v>
      </c>
      <c r="Y37" s="265">
        <f t="shared" si="16"/>
        <v>180</v>
      </c>
      <c r="AB37" s="469"/>
      <c r="AC37" s="462" t="s">
        <v>502</v>
      </c>
      <c r="AD37" s="44" t="s">
        <v>503</v>
      </c>
      <c r="AE37" s="168"/>
      <c r="AF37" s="168"/>
      <c r="AG37" s="168"/>
      <c r="AH37" s="168">
        <v>3</v>
      </c>
      <c r="AI37" s="168"/>
      <c r="AJ37" s="168"/>
      <c r="AK37" s="263">
        <v>1</v>
      </c>
      <c r="AL37" s="263">
        <f t="shared" si="3"/>
        <v>3</v>
      </c>
      <c r="AM37" s="263">
        <f t="shared" si="4"/>
        <v>3</v>
      </c>
      <c r="AN37" s="335">
        <f t="shared" si="15"/>
        <v>51</v>
      </c>
      <c r="AO37" s="264">
        <f t="shared" si="17"/>
        <v>51</v>
      </c>
      <c r="AP37" s="157">
        <f t="shared" si="17"/>
        <v>51</v>
      </c>
      <c r="AQ37" s="157">
        <f t="shared" si="17"/>
        <v>51</v>
      </c>
      <c r="AR37" s="157">
        <f t="shared" si="17"/>
        <v>51</v>
      </c>
      <c r="AS37" s="157">
        <f t="shared" si="17"/>
        <v>51</v>
      </c>
      <c r="AT37" s="157">
        <f t="shared" si="17"/>
        <v>51</v>
      </c>
      <c r="AU37" s="157">
        <f t="shared" si="17"/>
        <v>51</v>
      </c>
      <c r="AV37" s="157">
        <f t="shared" si="17"/>
        <v>51</v>
      </c>
      <c r="AW37" s="157">
        <f t="shared" si="17"/>
        <v>51</v>
      </c>
      <c r="AX37" s="157">
        <f t="shared" si="17"/>
        <v>51</v>
      </c>
      <c r="AY37" s="157">
        <f t="shared" si="17"/>
        <v>51</v>
      </c>
    </row>
    <row r="38" spans="2:51" ht="25.5" x14ac:dyDescent="0.25">
      <c r="B38" s="456"/>
      <c r="C38" s="454"/>
      <c r="D38" s="302" t="s">
        <v>556</v>
      </c>
      <c r="E38" s="263"/>
      <c r="F38" s="263"/>
      <c r="G38" s="263">
        <v>4</v>
      </c>
      <c r="H38" s="263"/>
      <c r="I38" s="263"/>
      <c r="J38" s="263"/>
      <c r="K38" s="263">
        <v>1</v>
      </c>
      <c r="L38" s="263">
        <f t="shared" si="6"/>
        <v>4</v>
      </c>
      <c r="M38" s="263">
        <f t="shared" si="7"/>
        <v>4</v>
      </c>
      <c r="N38" s="264">
        <f>M38*$N$67</f>
        <v>72</v>
      </c>
      <c r="O38" s="264">
        <f t="shared" si="8"/>
        <v>72</v>
      </c>
      <c r="P38" s="265">
        <f t="shared" si="9"/>
        <v>72</v>
      </c>
      <c r="Q38" s="265">
        <f t="shared" si="16"/>
        <v>72</v>
      </c>
      <c r="R38" s="265">
        <f t="shared" si="16"/>
        <v>72</v>
      </c>
      <c r="S38" s="265">
        <f t="shared" si="16"/>
        <v>72</v>
      </c>
      <c r="T38" s="265">
        <f t="shared" si="16"/>
        <v>72</v>
      </c>
      <c r="U38" s="265">
        <f t="shared" si="16"/>
        <v>72</v>
      </c>
      <c r="V38" s="265">
        <f t="shared" si="16"/>
        <v>72</v>
      </c>
      <c r="W38" s="265">
        <f t="shared" si="16"/>
        <v>72</v>
      </c>
      <c r="X38" s="265">
        <f t="shared" si="16"/>
        <v>72</v>
      </c>
      <c r="Y38" s="265">
        <f t="shared" si="16"/>
        <v>72</v>
      </c>
      <c r="AB38" s="469"/>
      <c r="AC38" s="462"/>
      <c r="AD38" s="44" t="s">
        <v>504</v>
      </c>
      <c r="AE38" s="168"/>
      <c r="AF38" s="168"/>
      <c r="AG38" s="168"/>
      <c r="AH38" s="168"/>
      <c r="AI38" s="168">
        <v>8</v>
      </c>
      <c r="AJ38" s="168"/>
      <c r="AK38" s="263">
        <v>1</v>
      </c>
      <c r="AL38" s="263">
        <f t="shared" si="3"/>
        <v>8</v>
      </c>
      <c r="AM38" s="263">
        <f t="shared" si="4"/>
        <v>8</v>
      </c>
      <c r="AN38" s="335">
        <f t="shared" si="15"/>
        <v>136</v>
      </c>
      <c r="AO38" s="264">
        <f t="shared" si="17"/>
        <v>136</v>
      </c>
      <c r="AP38" s="157">
        <f t="shared" si="17"/>
        <v>136</v>
      </c>
      <c r="AQ38" s="157">
        <f t="shared" si="17"/>
        <v>136</v>
      </c>
      <c r="AR38" s="157">
        <f t="shared" si="17"/>
        <v>136</v>
      </c>
      <c r="AS38" s="157">
        <f t="shared" si="17"/>
        <v>136</v>
      </c>
      <c r="AT38" s="157">
        <f t="shared" si="17"/>
        <v>136</v>
      </c>
      <c r="AU38" s="157">
        <f t="shared" si="17"/>
        <v>136</v>
      </c>
      <c r="AV38" s="157">
        <f t="shared" si="17"/>
        <v>136</v>
      </c>
      <c r="AW38" s="157">
        <f t="shared" si="17"/>
        <v>136</v>
      </c>
      <c r="AX38" s="157">
        <f t="shared" si="17"/>
        <v>136</v>
      </c>
      <c r="AY38" s="157">
        <f t="shared" si="17"/>
        <v>136</v>
      </c>
    </row>
    <row r="39" spans="2:51" ht="25.5" x14ac:dyDescent="0.25">
      <c r="B39" s="456"/>
      <c r="C39" s="452" t="s">
        <v>558</v>
      </c>
      <c r="D39" s="302" t="s">
        <v>559</v>
      </c>
      <c r="E39" s="263"/>
      <c r="F39" s="263"/>
      <c r="G39" s="263">
        <v>2</v>
      </c>
      <c r="H39" s="263"/>
      <c r="I39" s="263"/>
      <c r="J39" s="263"/>
      <c r="K39" s="263">
        <v>1</v>
      </c>
      <c r="L39" s="263">
        <f t="shared" si="6"/>
        <v>2</v>
      </c>
      <c r="M39" s="263">
        <f t="shared" si="7"/>
        <v>2</v>
      </c>
      <c r="N39" s="264">
        <f>M39*$N$64</f>
        <v>36</v>
      </c>
      <c r="O39" s="264">
        <f t="shared" si="8"/>
        <v>36</v>
      </c>
      <c r="P39" s="265">
        <f t="shared" si="9"/>
        <v>36</v>
      </c>
      <c r="Q39" s="265">
        <f t="shared" si="16"/>
        <v>36</v>
      </c>
      <c r="R39" s="265">
        <f t="shared" si="16"/>
        <v>36</v>
      </c>
      <c r="S39" s="265">
        <f t="shared" si="16"/>
        <v>36</v>
      </c>
      <c r="T39" s="265">
        <f t="shared" si="16"/>
        <v>36</v>
      </c>
      <c r="U39" s="265">
        <f t="shared" si="16"/>
        <v>36</v>
      </c>
      <c r="V39" s="265">
        <f t="shared" si="16"/>
        <v>36</v>
      </c>
      <c r="W39" s="265">
        <f t="shared" si="16"/>
        <v>36</v>
      </c>
      <c r="X39" s="265">
        <f t="shared" si="16"/>
        <v>36</v>
      </c>
      <c r="Y39" s="265">
        <f t="shared" si="16"/>
        <v>36</v>
      </c>
      <c r="AB39" s="469"/>
      <c r="AC39" s="462"/>
      <c r="AD39" s="44" t="s">
        <v>505</v>
      </c>
      <c r="AE39" s="168"/>
      <c r="AF39" s="168"/>
      <c r="AG39" s="168"/>
      <c r="AH39" s="168"/>
      <c r="AI39" s="168"/>
      <c r="AJ39" s="168">
        <v>7</v>
      </c>
      <c r="AK39" s="263">
        <v>1</v>
      </c>
      <c r="AL39" s="263">
        <f t="shared" si="3"/>
        <v>7</v>
      </c>
      <c r="AM39" s="263">
        <f t="shared" si="4"/>
        <v>7</v>
      </c>
      <c r="AN39" s="335">
        <f t="shared" si="15"/>
        <v>119</v>
      </c>
      <c r="AO39" s="264">
        <f t="shared" si="17"/>
        <v>119</v>
      </c>
      <c r="AP39" s="157">
        <f t="shared" si="17"/>
        <v>119</v>
      </c>
      <c r="AQ39" s="157">
        <f t="shared" si="17"/>
        <v>119</v>
      </c>
      <c r="AR39" s="157">
        <f t="shared" si="17"/>
        <v>119</v>
      </c>
      <c r="AS39" s="157">
        <f t="shared" si="17"/>
        <v>119</v>
      </c>
      <c r="AT39" s="157">
        <f t="shared" si="17"/>
        <v>119</v>
      </c>
      <c r="AU39" s="157">
        <f t="shared" si="17"/>
        <v>119</v>
      </c>
      <c r="AV39" s="157">
        <f t="shared" si="17"/>
        <v>119</v>
      </c>
      <c r="AW39" s="157">
        <f t="shared" si="17"/>
        <v>119</v>
      </c>
      <c r="AX39" s="157">
        <f t="shared" si="17"/>
        <v>119</v>
      </c>
      <c r="AY39" s="157">
        <f t="shared" si="17"/>
        <v>119</v>
      </c>
    </row>
    <row r="40" spans="2:51" ht="25.5" x14ac:dyDescent="0.25">
      <c r="B40" s="456"/>
      <c r="C40" s="453"/>
      <c r="D40" s="302" t="s">
        <v>560</v>
      </c>
      <c r="E40" s="263"/>
      <c r="F40" s="263"/>
      <c r="G40" s="263">
        <v>2</v>
      </c>
      <c r="H40" s="263"/>
      <c r="I40" s="263"/>
      <c r="J40" s="263"/>
      <c r="K40" s="263">
        <v>1</v>
      </c>
      <c r="L40" s="263">
        <f t="shared" si="6"/>
        <v>2</v>
      </c>
      <c r="M40" s="263">
        <f t="shared" si="7"/>
        <v>2</v>
      </c>
      <c r="N40" s="264">
        <f>M40*$N$64</f>
        <v>36</v>
      </c>
      <c r="O40" s="264">
        <f t="shared" si="8"/>
        <v>36</v>
      </c>
      <c r="P40" s="265">
        <f t="shared" si="9"/>
        <v>36</v>
      </c>
      <c r="Q40" s="265">
        <f t="shared" si="16"/>
        <v>36</v>
      </c>
      <c r="R40" s="265">
        <f t="shared" si="16"/>
        <v>36</v>
      </c>
      <c r="S40" s="265">
        <f t="shared" si="16"/>
        <v>36</v>
      </c>
      <c r="T40" s="265">
        <f t="shared" si="16"/>
        <v>36</v>
      </c>
      <c r="U40" s="265">
        <f t="shared" si="16"/>
        <v>36</v>
      </c>
      <c r="V40" s="265">
        <f t="shared" si="16"/>
        <v>36</v>
      </c>
      <c r="W40" s="265">
        <f t="shared" si="16"/>
        <v>36</v>
      </c>
      <c r="X40" s="265">
        <f t="shared" si="16"/>
        <v>36</v>
      </c>
      <c r="Y40" s="265">
        <f t="shared" si="16"/>
        <v>36</v>
      </c>
      <c r="AB40" s="469"/>
      <c r="AC40" s="462"/>
      <c r="AD40" s="44" t="s">
        <v>506</v>
      </c>
      <c r="AE40" s="168"/>
      <c r="AF40" s="168"/>
      <c r="AG40" s="168"/>
      <c r="AH40" s="168"/>
      <c r="AI40" s="168">
        <v>6</v>
      </c>
      <c r="AJ40" s="168"/>
      <c r="AK40" s="263">
        <v>1</v>
      </c>
      <c r="AL40" s="263">
        <f t="shared" si="3"/>
        <v>6</v>
      </c>
      <c r="AM40" s="263">
        <f t="shared" si="4"/>
        <v>6</v>
      </c>
      <c r="AN40" s="335">
        <f t="shared" si="15"/>
        <v>102</v>
      </c>
      <c r="AO40" s="264">
        <f t="shared" si="17"/>
        <v>102</v>
      </c>
      <c r="AP40" s="157">
        <f t="shared" si="17"/>
        <v>102</v>
      </c>
      <c r="AQ40" s="157">
        <f t="shared" si="17"/>
        <v>102</v>
      </c>
      <c r="AR40" s="157">
        <f t="shared" si="17"/>
        <v>102</v>
      </c>
      <c r="AS40" s="157">
        <f t="shared" si="17"/>
        <v>102</v>
      </c>
      <c r="AT40" s="157">
        <f t="shared" si="17"/>
        <v>102</v>
      </c>
      <c r="AU40" s="157">
        <f t="shared" si="17"/>
        <v>102</v>
      </c>
      <c r="AV40" s="157">
        <f t="shared" si="17"/>
        <v>102</v>
      </c>
      <c r="AW40" s="157">
        <f t="shared" si="17"/>
        <v>102</v>
      </c>
      <c r="AX40" s="157">
        <f t="shared" si="17"/>
        <v>102</v>
      </c>
      <c r="AY40" s="157">
        <f t="shared" si="17"/>
        <v>102</v>
      </c>
    </row>
    <row r="41" spans="2:51" ht="25.5" customHeight="1" x14ac:dyDescent="0.25">
      <c r="B41" s="456"/>
      <c r="C41" s="453"/>
      <c r="D41" s="302" t="s">
        <v>561</v>
      </c>
      <c r="E41" s="263"/>
      <c r="F41" s="263"/>
      <c r="G41" s="263">
        <v>2</v>
      </c>
      <c r="H41" s="263"/>
      <c r="I41" s="263"/>
      <c r="J41" s="263"/>
      <c r="K41" s="263">
        <v>1</v>
      </c>
      <c r="L41" s="263">
        <f t="shared" si="6"/>
        <v>2</v>
      </c>
      <c r="M41" s="263">
        <f t="shared" si="7"/>
        <v>2</v>
      </c>
      <c r="N41" s="264">
        <f>M41*N64</f>
        <v>36</v>
      </c>
      <c r="O41" s="264">
        <f t="shared" si="8"/>
        <v>36</v>
      </c>
      <c r="P41" s="265">
        <f t="shared" si="9"/>
        <v>36</v>
      </c>
      <c r="Q41" s="265">
        <f t="shared" si="16"/>
        <v>36</v>
      </c>
      <c r="R41" s="265">
        <f t="shared" si="16"/>
        <v>36</v>
      </c>
      <c r="S41" s="265">
        <f t="shared" si="16"/>
        <v>36</v>
      </c>
      <c r="T41" s="265">
        <f t="shared" si="16"/>
        <v>36</v>
      </c>
      <c r="U41" s="265">
        <f t="shared" si="16"/>
        <v>36</v>
      </c>
      <c r="V41" s="265">
        <f t="shared" si="16"/>
        <v>36</v>
      </c>
      <c r="W41" s="265">
        <f t="shared" si="16"/>
        <v>36</v>
      </c>
      <c r="X41" s="265">
        <f t="shared" si="16"/>
        <v>36</v>
      </c>
      <c r="Y41" s="265">
        <f t="shared" si="16"/>
        <v>36</v>
      </c>
      <c r="AB41" s="469"/>
      <c r="AC41" s="462"/>
      <c r="AD41" s="44" t="s">
        <v>507</v>
      </c>
      <c r="AE41" s="168"/>
      <c r="AF41" s="168"/>
      <c r="AG41" s="168"/>
      <c r="AH41" s="168"/>
      <c r="AI41" s="168"/>
      <c r="AJ41" s="168">
        <v>3</v>
      </c>
      <c r="AK41" s="263">
        <v>1</v>
      </c>
      <c r="AL41" s="263">
        <f t="shared" si="3"/>
        <v>3</v>
      </c>
      <c r="AM41" s="263">
        <f t="shared" si="4"/>
        <v>3</v>
      </c>
      <c r="AN41" s="335">
        <f t="shared" si="15"/>
        <v>51</v>
      </c>
      <c r="AO41" s="264">
        <f t="shared" si="17"/>
        <v>51</v>
      </c>
      <c r="AP41" s="157">
        <f t="shared" si="17"/>
        <v>51</v>
      </c>
      <c r="AQ41" s="157">
        <f t="shared" si="17"/>
        <v>51</v>
      </c>
      <c r="AR41" s="157">
        <f t="shared" si="17"/>
        <v>51</v>
      </c>
      <c r="AS41" s="157">
        <f t="shared" si="17"/>
        <v>51</v>
      </c>
      <c r="AT41" s="157">
        <f t="shared" si="17"/>
        <v>51</v>
      </c>
      <c r="AU41" s="157">
        <f t="shared" si="17"/>
        <v>51</v>
      </c>
      <c r="AV41" s="157">
        <f t="shared" si="17"/>
        <v>51</v>
      </c>
      <c r="AW41" s="157">
        <f t="shared" si="17"/>
        <v>51</v>
      </c>
      <c r="AX41" s="157">
        <f t="shared" si="17"/>
        <v>51</v>
      </c>
      <c r="AY41" s="157">
        <f t="shared" si="17"/>
        <v>51</v>
      </c>
    </row>
    <row r="42" spans="2:51" ht="25.5" x14ac:dyDescent="0.25">
      <c r="B42" s="456"/>
      <c r="C42" s="453"/>
      <c r="D42" s="302" t="s">
        <v>562</v>
      </c>
      <c r="E42" s="263"/>
      <c r="F42" s="263"/>
      <c r="G42" s="263">
        <v>2</v>
      </c>
      <c r="H42" s="263"/>
      <c r="I42" s="263"/>
      <c r="J42" s="263"/>
      <c r="K42" s="263">
        <v>1</v>
      </c>
      <c r="L42" s="263">
        <f t="shared" si="6"/>
        <v>2</v>
      </c>
      <c r="M42" s="263">
        <f t="shared" si="7"/>
        <v>2</v>
      </c>
      <c r="N42" s="264">
        <f>M42*N64</f>
        <v>36</v>
      </c>
      <c r="O42" s="264">
        <f t="shared" si="8"/>
        <v>36</v>
      </c>
      <c r="P42" s="265">
        <f t="shared" si="9"/>
        <v>36</v>
      </c>
      <c r="Q42" s="265">
        <f t="shared" si="16"/>
        <v>36</v>
      </c>
      <c r="R42" s="265">
        <f t="shared" si="16"/>
        <v>36</v>
      </c>
      <c r="S42" s="265">
        <f t="shared" si="16"/>
        <v>36</v>
      </c>
      <c r="T42" s="265">
        <f t="shared" si="16"/>
        <v>36</v>
      </c>
      <c r="U42" s="265">
        <f t="shared" si="16"/>
        <v>36</v>
      </c>
      <c r="V42" s="265">
        <f t="shared" si="16"/>
        <v>36</v>
      </c>
      <c r="W42" s="265">
        <f t="shared" si="16"/>
        <v>36</v>
      </c>
      <c r="X42" s="265">
        <f t="shared" si="16"/>
        <v>36</v>
      </c>
      <c r="Y42" s="265">
        <f t="shared" si="16"/>
        <v>36</v>
      </c>
      <c r="AB42" s="469"/>
      <c r="AC42" s="462"/>
      <c r="AD42" s="44" t="s">
        <v>508</v>
      </c>
      <c r="AE42" s="168"/>
      <c r="AF42" s="168"/>
      <c r="AG42" s="168"/>
      <c r="AH42" s="168"/>
      <c r="AI42" s="168">
        <v>10</v>
      </c>
      <c r="AJ42" s="168"/>
      <c r="AK42" s="263">
        <v>1</v>
      </c>
      <c r="AL42" s="263">
        <f t="shared" si="3"/>
        <v>10</v>
      </c>
      <c r="AM42" s="263">
        <f t="shared" si="4"/>
        <v>10</v>
      </c>
      <c r="AN42" s="335">
        <f t="shared" si="15"/>
        <v>170</v>
      </c>
      <c r="AO42" s="264">
        <f t="shared" si="17"/>
        <v>170</v>
      </c>
      <c r="AP42" s="157">
        <f t="shared" si="17"/>
        <v>170</v>
      </c>
      <c r="AQ42" s="157">
        <f t="shared" si="17"/>
        <v>170</v>
      </c>
      <c r="AR42" s="157">
        <f t="shared" si="17"/>
        <v>170</v>
      </c>
      <c r="AS42" s="157">
        <f t="shared" si="17"/>
        <v>170</v>
      </c>
      <c r="AT42" s="157">
        <f t="shared" si="17"/>
        <v>170</v>
      </c>
      <c r="AU42" s="157">
        <f t="shared" si="17"/>
        <v>170</v>
      </c>
      <c r="AV42" s="157">
        <f t="shared" si="17"/>
        <v>170</v>
      </c>
      <c r="AW42" s="157">
        <f t="shared" si="17"/>
        <v>170</v>
      </c>
      <c r="AX42" s="157">
        <f t="shared" si="17"/>
        <v>170</v>
      </c>
      <c r="AY42" s="157">
        <f t="shared" si="17"/>
        <v>170</v>
      </c>
    </row>
    <row r="43" spans="2:51" ht="25.5" x14ac:dyDescent="0.25">
      <c r="B43" s="456"/>
      <c r="C43" s="453"/>
      <c r="D43" s="302" t="s">
        <v>563</v>
      </c>
      <c r="E43" s="263"/>
      <c r="F43" s="263"/>
      <c r="G43" s="263"/>
      <c r="H43" s="263">
        <v>4</v>
      </c>
      <c r="I43" s="263"/>
      <c r="J43" s="263"/>
      <c r="K43" s="263">
        <v>1</v>
      </c>
      <c r="L43" s="263">
        <f t="shared" si="6"/>
        <v>4</v>
      </c>
      <c r="M43" s="263">
        <f t="shared" si="7"/>
        <v>4</v>
      </c>
      <c r="N43" s="264">
        <f>M43*N67</f>
        <v>72</v>
      </c>
      <c r="O43" s="264">
        <f t="shared" si="8"/>
        <v>72</v>
      </c>
      <c r="P43" s="265">
        <f t="shared" si="9"/>
        <v>72</v>
      </c>
      <c r="Q43" s="265">
        <f t="shared" si="16"/>
        <v>72</v>
      </c>
      <c r="R43" s="265">
        <f t="shared" si="16"/>
        <v>72</v>
      </c>
      <c r="S43" s="265">
        <f t="shared" si="16"/>
        <v>72</v>
      </c>
      <c r="T43" s="265">
        <f t="shared" si="16"/>
        <v>72</v>
      </c>
      <c r="U43" s="265">
        <f t="shared" si="16"/>
        <v>72</v>
      </c>
      <c r="V43" s="265">
        <f t="shared" si="16"/>
        <v>72</v>
      </c>
      <c r="W43" s="265">
        <f t="shared" si="16"/>
        <v>72</v>
      </c>
      <c r="X43" s="265">
        <f t="shared" si="16"/>
        <v>72</v>
      </c>
      <c r="Y43" s="265">
        <f t="shared" si="16"/>
        <v>72</v>
      </c>
      <c r="AB43" s="469"/>
      <c r="AC43" s="462"/>
      <c r="AD43" s="44" t="s">
        <v>509</v>
      </c>
      <c r="AE43" s="168"/>
      <c r="AF43" s="168"/>
      <c r="AG43" s="168"/>
      <c r="AH43" s="168"/>
      <c r="AI43" s="168"/>
      <c r="AJ43" s="168">
        <v>9</v>
      </c>
      <c r="AK43" s="263">
        <v>1</v>
      </c>
      <c r="AL43" s="263">
        <f t="shared" si="3"/>
        <v>9</v>
      </c>
      <c r="AM43" s="263">
        <f t="shared" si="4"/>
        <v>9</v>
      </c>
      <c r="AN43" s="335">
        <f t="shared" si="15"/>
        <v>153</v>
      </c>
      <c r="AO43" s="264">
        <f t="shared" si="17"/>
        <v>153</v>
      </c>
      <c r="AP43" s="157">
        <f t="shared" si="17"/>
        <v>153</v>
      </c>
      <c r="AQ43" s="157">
        <f t="shared" si="17"/>
        <v>153</v>
      </c>
      <c r="AR43" s="157">
        <f t="shared" si="17"/>
        <v>153</v>
      </c>
      <c r="AS43" s="157">
        <f t="shared" si="17"/>
        <v>153</v>
      </c>
      <c r="AT43" s="157">
        <f t="shared" si="17"/>
        <v>153</v>
      </c>
      <c r="AU43" s="157">
        <f t="shared" si="17"/>
        <v>153</v>
      </c>
      <c r="AV43" s="157">
        <f t="shared" si="17"/>
        <v>153</v>
      </c>
      <c r="AW43" s="157">
        <f t="shared" si="17"/>
        <v>153</v>
      </c>
      <c r="AX43" s="157">
        <f t="shared" si="17"/>
        <v>153</v>
      </c>
      <c r="AY43" s="157">
        <f t="shared" si="17"/>
        <v>153</v>
      </c>
    </row>
    <row r="44" spans="2:51" ht="25.5" customHeight="1" x14ac:dyDescent="0.25">
      <c r="B44" s="456"/>
      <c r="C44" s="453"/>
      <c r="D44" s="302" t="s">
        <v>564</v>
      </c>
      <c r="E44" s="263"/>
      <c r="F44" s="263"/>
      <c r="G44" s="263"/>
      <c r="H44" s="263">
        <v>10</v>
      </c>
      <c r="I44" s="263"/>
      <c r="J44" s="263"/>
      <c r="K44" s="263">
        <v>1</v>
      </c>
      <c r="L44" s="263">
        <f t="shared" si="6"/>
        <v>10</v>
      </c>
      <c r="M44" s="263">
        <f t="shared" si="7"/>
        <v>10</v>
      </c>
      <c r="N44" s="264">
        <f>M44*N72</f>
        <v>180</v>
      </c>
      <c r="O44" s="264">
        <f t="shared" si="8"/>
        <v>180</v>
      </c>
      <c r="P44" s="265">
        <f t="shared" si="9"/>
        <v>180</v>
      </c>
      <c r="Q44" s="265">
        <f t="shared" si="16"/>
        <v>180</v>
      </c>
      <c r="R44" s="265">
        <f t="shared" si="16"/>
        <v>180</v>
      </c>
      <c r="S44" s="265">
        <f t="shared" si="16"/>
        <v>180</v>
      </c>
      <c r="T44" s="265">
        <f t="shared" si="16"/>
        <v>180</v>
      </c>
      <c r="U44" s="265">
        <f t="shared" si="16"/>
        <v>180</v>
      </c>
      <c r="V44" s="265">
        <f t="shared" si="16"/>
        <v>180</v>
      </c>
      <c r="W44" s="265">
        <f t="shared" si="16"/>
        <v>180</v>
      </c>
      <c r="X44" s="265">
        <f t="shared" si="16"/>
        <v>180</v>
      </c>
      <c r="Y44" s="265">
        <f t="shared" si="16"/>
        <v>180</v>
      </c>
      <c r="AB44" s="469"/>
      <c r="AC44" s="462"/>
      <c r="AD44" s="44" t="s">
        <v>510</v>
      </c>
      <c r="AE44" s="168"/>
      <c r="AF44" s="168"/>
      <c r="AG44" s="168"/>
      <c r="AH44" s="168"/>
      <c r="AI44" s="168"/>
      <c r="AJ44" s="168">
        <v>4</v>
      </c>
      <c r="AK44" s="263">
        <v>1</v>
      </c>
      <c r="AL44" s="263">
        <f t="shared" si="3"/>
        <v>4</v>
      </c>
      <c r="AM44" s="263">
        <f t="shared" si="4"/>
        <v>4</v>
      </c>
      <c r="AN44" s="335">
        <f t="shared" si="15"/>
        <v>68</v>
      </c>
      <c r="AO44" s="264">
        <f t="shared" si="17"/>
        <v>68</v>
      </c>
      <c r="AP44" s="157">
        <f t="shared" si="17"/>
        <v>68</v>
      </c>
      <c r="AQ44" s="157">
        <f t="shared" si="17"/>
        <v>68</v>
      </c>
      <c r="AR44" s="157">
        <f t="shared" si="17"/>
        <v>68</v>
      </c>
      <c r="AS44" s="157">
        <f t="shared" si="17"/>
        <v>68</v>
      </c>
      <c r="AT44" s="157">
        <f t="shared" si="17"/>
        <v>68</v>
      </c>
      <c r="AU44" s="157">
        <f t="shared" si="17"/>
        <v>68</v>
      </c>
      <c r="AV44" s="157">
        <f t="shared" si="17"/>
        <v>68</v>
      </c>
      <c r="AW44" s="157">
        <f t="shared" si="17"/>
        <v>68</v>
      </c>
      <c r="AX44" s="157">
        <f t="shared" si="17"/>
        <v>68</v>
      </c>
      <c r="AY44" s="157">
        <f t="shared" si="17"/>
        <v>68</v>
      </c>
    </row>
    <row r="45" spans="2:51" ht="26.25" customHeight="1" x14ac:dyDescent="0.25">
      <c r="B45" s="456"/>
      <c r="C45" s="454"/>
      <c r="D45" s="302" t="s">
        <v>565</v>
      </c>
      <c r="E45" s="263"/>
      <c r="F45" s="263"/>
      <c r="G45" s="263"/>
      <c r="H45" s="263">
        <v>4</v>
      </c>
      <c r="I45" s="263"/>
      <c r="J45" s="263"/>
      <c r="K45" s="263">
        <v>1</v>
      </c>
      <c r="L45" s="263">
        <f t="shared" si="6"/>
        <v>4</v>
      </c>
      <c r="M45" s="263">
        <f t="shared" si="7"/>
        <v>4</v>
      </c>
      <c r="N45" s="264">
        <f>M45*N67</f>
        <v>72</v>
      </c>
      <c r="O45" s="264">
        <f t="shared" si="8"/>
        <v>72</v>
      </c>
      <c r="P45" s="265">
        <f t="shared" si="9"/>
        <v>72</v>
      </c>
      <c r="Q45" s="265">
        <f t="shared" si="16"/>
        <v>72</v>
      </c>
      <c r="R45" s="265">
        <f t="shared" si="16"/>
        <v>72</v>
      </c>
      <c r="S45" s="265">
        <f t="shared" si="16"/>
        <v>72</v>
      </c>
      <c r="T45" s="265">
        <f t="shared" si="16"/>
        <v>72</v>
      </c>
      <c r="U45" s="265">
        <f t="shared" si="16"/>
        <v>72</v>
      </c>
      <c r="V45" s="265">
        <f t="shared" si="16"/>
        <v>72</v>
      </c>
      <c r="W45" s="265">
        <f t="shared" si="16"/>
        <v>72</v>
      </c>
      <c r="X45" s="265">
        <f t="shared" si="16"/>
        <v>72</v>
      </c>
      <c r="Y45" s="265">
        <f t="shared" si="16"/>
        <v>72</v>
      </c>
      <c r="AB45" s="476" t="str">
        <f>+AB4</f>
        <v>Modulo Trasversal</v>
      </c>
      <c r="AC45" s="477"/>
      <c r="AD45" s="478"/>
      <c r="AE45" s="168">
        <f>SUM(AE4:AE23)</f>
        <v>8</v>
      </c>
      <c r="AF45" s="168">
        <f t="shared" ref="AF45:AY45" si="18">SUM(AF4:AF23)</f>
        <v>10</v>
      </c>
      <c r="AG45" s="168">
        <f t="shared" si="18"/>
        <v>8</v>
      </c>
      <c r="AH45" s="168">
        <f t="shared" si="18"/>
        <v>6</v>
      </c>
      <c r="AI45" s="168">
        <f t="shared" si="18"/>
        <v>6</v>
      </c>
      <c r="AJ45" s="168">
        <f t="shared" si="18"/>
        <v>7</v>
      </c>
      <c r="AK45" s="168">
        <f t="shared" si="18"/>
        <v>20</v>
      </c>
      <c r="AL45" s="168">
        <f t="shared" si="18"/>
        <v>45</v>
      </c>
      <c r="AM45" s="168">
        <f t="shared" si="18"/>
        <v>45</v>
      </c>
      <c r="AN45" s="168">
        <f t="shared" si="18"/>
        <v>842</v>
      </c>
      <c r="AO45" s="168">
        <f t="shared" si="18"/>
        <v>842</v>
      </c>
      <c r="AP45" s="168">
        <f t="shared" si="18"/>
        <v>842</v>
      </c>
      <c r="AQ45" s="168">
        <f t="shared" si="18"/>
        <v>842</v>
      </c>
      <c r="AR45" s="168">
        <f t="shared" si="18"/>
        <v>842</v>
      </c>
      <c r="AS45" s="168">
        <f t="shared" si="18"/>
        <v>842</v>
      </c>
      <c r="AT45" s="168">
        <f t="shared" si="18"/>
        <v>842</v>
      </c>
      <c r="AU45" s="168">
        <f t="shared" si="18"/>
        <v>842</v>
      </c>
      <c r="AV45" s="168">
        <f t="shared" si="18"/>
        <v>842</v>
      </c>
      <c r="AW45" s="168">
        <f t="shared" si="18"/>
        <v>842</v>
      </c>
      <c r="AX45" s="168">
        <f t="shared" si="18"/>
        <v>842</v>
      </c>
      <c r="AY45" s="168">
        <f t="shared" si="18"/>
        <v>804</v>
      </c>
    </row>
    <row r="46" spans="2:51" ht="25.5" x14ac:dyDescent="0.25">
      <c r="B46" s="456"/>
      <c r="C46" s="452" t="s">
        <v>566</v>
      </c>
      <c r="D46" s="302" t="s">
        <v>567</v>
      </c>
      <c r="E46" s="263"/>
      <c r="F46" s="263"/>
      <c r="G46" s="263"/>
      <c r="H46" s="263">
        <v>2</v>
      </c>
      <c r="I46" s="263"/>
      <c r="J46" s="263"/>
      <c r="K46" s="263">
        <v>1</v>
      </c>
      <c r="L46" s="263">
        <f t="shared" si="6"/>
        <v>2</v>
      </c>
      <c r="M46" s="263">
        <f t="shared" si="7"/>
        <v>2</v>
      </c>
      <c r="N46" s="264">
        <f>M46*N64</f>
        <v>36</v>
      </c>
      <c r="O46" s="264">
        <f t="shared" si="8"/>
        <v>36</v>
      </c>
      <c r="P46" s="265">
        <f t="shared" si="9"/>
        <v>36</v>
      </c>
      <c r="Q46" s="265">
        <f t="shared" si="16"/>
        <v>36</v>
      </c>
      <c r="R46" s="265">
        <f t="shared" si="16"/>
        <v>36</v>
      </c>
      <c r="S46" s="265">
        <f t="shared" si="16"/>
        <v>36</v>
      </c>
      <c r="T46" s="265">
        <f t="shared" si="16"/>
        <v>36</v>
      </c>
      <c r="U46" s="265">
        <f t="shared" si="16"/>
        <v>36</v>
      </c>
      <c r="V46" s="265">
        <f t="shared" si="16"/>
        <v>36</v>
      </c>
      <c r="W46" s="265">
        <f t="shared" si="16"/>
        <v>36</v>
      </c>
      <c r="X46" s="265">
        <f t="shared" si="16"/>
        <v>36</v>
      </c>
      <c r="Y46" s="265">
        <f t="shared" si="16"/>
        <v>36</v>
      </c>
      <c r="AB46" s="476" t="str">
        <f>+AB24</f>
        <v>Formación Especifica (Módulos Técnico Profesionales)</v>
      </c>
      <c r="AC46" s="477"/>
      <c r="AD46" s="478"/>
      <c r="AE46" s="168">
        <f>SUM(AE24:AE44)</f>
        <v>22</v>
      </c>
      <c r="AF46" s="168">
        <f t="shared" ref="AF46:AY46" si="19">SUM(AF24:AF44)</f>
        <v>20</v>
      </c>
      <c r="AG46" s="168">
        <f t="shared" si="19"/>
        <v>22</v>
      </c>
      <c r="AH46" s="168">
        <f t="shared" si="19"/>
        <v>24</v>
      </c>
      <c r="AI46" s="168">
        <f t="shared" si="19"/>
        <v>24</v>
      </c>
      <c r="AJ46" s="168">
        <f t="shared" si="19"/>
        <v>23</v>
      </c>
      <c r="AK46" s="168">
        <f t="shared" si="19"/>
        <v>21</v>
      </c>
      <c r="AL46" s="168">
        <f t="shared" si="19"/>
        <v>135</v>
      </c>
      <c r="AM46" s="168">
        <f t="shared" si="19"/>
        <v>135</v>
      </c>
      <c r="AN46" s="168">
        <f t="shared" si="19"/>
        <v>2295</v>
      </c>
      <c r="AO46" s="168">
        <f t="shared" si="19"/>
        <v>2295</v>
      </c>
      <c r="AP46" s="168">
        <f t="shared" si="19"/>
        <v>2295</v>
      </c>
      <c r="AQ46" s="168">
        <f t="shared" si="19"/>
        <v>2295</v>
      </c>
      <c r="AR46" s="168">
        <f t="shared" si="19"/>
        <v>2295</v>
      </c>
      <c r="AS46" s="168">
        <f t="shared" si="19"/>
        <v>2295</v>
      </c>
      <c r="AT46" s="168">
        <f t="shared" si="19"/>
        <v>2295</v>
      </c>
      <c r="AU46" s="168">
        <f t="shared" si="19"/>
        <v>2295</v>
      </c>
      <c r="AV46" s="168">
        <f t="shared" si="19"/>
        <v>2295</v>
      </c>
      <c r="AW46" s="168">
        <f t="shared" si="19"/>
        <v>2295</v>
      </c>
      <c r="AX46" s="168">
        <f t="shared" si="19"/>
        <v>2295</v>
      </c>
      <c r="AY46" s="168">
        <f t="shared" si="19"/>
        <v>2295</v>
      </c>
    </row>
    <row r="47" spans="2:51" ht="25.5" x14ac:dyDescent="0.25">
      <c r="B47" s="456"/>
      <c r="C47" s="453"/>
      <c r="D47" s="302" t="s">
        <v>568</v>
      </c>
      <c r="E47" s="267"/>
      <c r="F47" s="267"/>
      <c r="G47" s="267"/>
      <c r="H47" s="263">
        <v>4</v>
      </c>
      <c r="I47" s="263"/>
      <c r="J47" s="263"/>
      <c r="K47" s="263">
        <v>1</v>
      </c>
      <c r="L47" s="263">
        <f>SUM(E47:J47)</f>
        <v>4</v>
      </c>
      <c r="M47" s="263">
        <f t="shared" si="7"/>
        <v>4</v>
      </c>
      <c r="N47" s="264">
        <f>M47*N67</f>
        <v>72</v>
      </c>
      <c r="O47" s="264">
        <f t="shared" si="8"/>
        <v>72</v>
      </c>
      <c r="P47" s="265">
        <f>O47</f>
        <v>72</v>
      </c>
      <c r="Q47" s="265">
        <f t="shared" si="16"/>
        <v>72</v>
      </c>
      <c r="R47" s="265">
        <f t="shared" si="16"/>
        <v>72</v>
      </c>
      <c r="S47" s="265">
        <f t="shared" si="16"/>
        <v>72</v>
      </c>
      <c r="T47" s="265">
        <f t="shared" si="16"/>
        <v>72</v>
      </c>
      <c r="U47" s="265">
        <f t="shared" si="16"/>
        <v>72</v>
      </c>
      <c r="V47" s="265">
        <f t="shared" si="16"/>
        <v>72</v>
      </c>
      <c r="W47" s="265">
        <f t="shared" si="16"/>
        <v>72</v>
      </c>
      <c r="X47" s="265">
        <f t="shared" si="16"/>
        <v>72</v>
      </c>
      <c r="Y47" s="265">
        <f t="shared" si="16"/>
        <v>72</v>
      </c>
      <c r="AB47" s="476" t="s">
        <v>511</v>
      </c>
      <c r="AC47" s="477"/>
      <c r="AD47" s="478"/>
      <c r="AE47" s="325">
        <f>SUM(AE45:AE46)</f>
        <v>30</v>
      </c>
      <c r="AF47" s="325">
        <f t="shared" ref="AF47:AY47" si="20">SUM(AF45:AF46)</f>
        <v>30</v>
      </c>
      <c r="AG47" s="325">
        <f t="shared" si="20"/>
        <v>30</v>
      </c>
      <c r="AH47" s="325">
        <f t="shared" si="20"/>
        <v>30</v>
      </c>
      <c r="AI47" s="325">
        <f t="shared" si="20"/>
        <v>30</v>
      </c>
      <c r="AJ47" s="325">
        <f t="shared" si="20"/>
        <v>30</v>
      </c>
      <c r="AK47" s="325">
        <f t="shared" si="20"/>
        <v>41</v>
      </c>
      <c r="AL47" s="325">
        <f t="shared" si="20"/>
        <v>180</v>
      </c>
      <c r="AM47" s="325">
        <f t="shared" si="20"/>
        <v>180</v>
      </c>
      <c r="AN47" s="325">
        <f t="shared" si="20"/>
        <v>3137</v>
      </c>
      <c r="AO47" s="325">
        <f t="shared" si="20"/>
        <v>3137</v>
      </c>
      <c r="AP47" s="325">
        <f t="shared" si="20"/>
        <v>3137</v>
      </c>
      <c r="AQ47" s="325">
        <f t="shared" si="20"/>
        <v>3137</v>
      </c>
      <c r="AR47" s="325">
        <f t="shared" si="20"/>
        <v>3137</v>
      </c>
      <c r="AS47" s="325">
        <f t="shared" si="20"/>
        <v>3137</v>
      </c>
      <c r="AT47" s="325">
        <f t="shared" si="20"/>
        <v>3137</v>
      </c>
      <c r="AU47" s="325">
        <f t="shared" si="20"/>
        <v>3137</v>
      </c>
      <c r="AV47" s="325">
        <f t="shared" si="20"/>
        <v>3137</v>
      </c>
      <c r="AW47" s="325">
        <f t="shared" si="20"/>
        <v>3137</v>
      </c>
      <c r="AX47" s="325">
        <f t="shared" si="20"/>
        <v>3137</v>
      </c>
      <c r="AY47" s="325">
        <f t="shared" si="20"/>
        <v>3099</v>
      </c>
    </row>
    <row r="48" spans="2:51" ht="25.5" x14ac:dyDescent="0.25">
      <c r="B48" s="456"/>
      <c r="C48" s="453"/>
      <c r="D48" s="302" t="s">
        <v>569</v>
      </c>
      <c r="E48" s="267"/>
      <c r="F48" s="267"/>
      <c r="G48" s="267"/>
      <c r="H48" s="263"/>
      <c r="I48" s="263">
        <v>2</v>
      </c>
      <c r="J48" s="263"/>
      <c r="K48" s="263">
        <v>1</v>
      </c>
      <c r="L48" s="263">
        <f>SUM(E48:J48)</f>
        <v>2</v>
      </c>
      <c r="M48" s="263">
        <f t="shared" si="7"/>
        <v>2</v>
      </c>
      <c r="N48" s="264">
        <f>M48*N64</f>
        <v>36</v>
      </c>
      <c r="O48" s="264">
        <f t="shared" si="8"/>
        <v>36</v>
      </c>
      <c r="P48" s="265">
        <f t="shared" si="9"/>
        <v>36</v>
      </c>
      <c r="Q48" s="265">
        <f t="shared" si="16"/>
        <v>36</v>
      </c>
      <c r="R48" s="265">
        <f t="shared" si="16"/>
        <v>36</v>
      </c>
      <c r="S48" s="265">
        <f t="shared" si="16"/>
        <v>36</v>
      </c>
      <c r="T48" s="265">
        <f t="shared" si="16"/>
        <v>36</v>
      </c>
      <c r="U48" s="265">
        <f t="shared" si="16"/>
        <v>36</v>
      </c>
      <c r="V48" s="265">
        <f t="shared" si="16"/>
        <v>36</v>
      </c>
      <c r="W48" s="265">
        <f t="shared" si="16"/>
        <v>36</v>
      </c>
      <c r="X48" s="265">
        <f t="shared" si="16"/>
        <v>36</v>
      </c>
      <c r="Y48" s="265">
        <f t="shared" si="16"/>
        <v>36</v>
      </c>
    </row>
    <row r="49" spans="2:40" ht="25.5" x14ac:dyDescent="0.25">
      <c r="B49" s="456"/>
      <c r="C49" s="453"/>
      <c r="D49" s="302" t="s">
        <v>570</v>
      </c>
      <c r="E49" s="267"/>
      <c r="F49" s="267"/>
      <c r="G49" s="267"/>
      <c r="H49" s="263"/>
      <c r="I49" s="263">
        <v>3</v>
      </c>
      <c r="J49" s="263"/>
      <c r="K49" s="263">
        <v>1</v>
      </c>
      <c r="L49" s="263">
        <f>SUM(E49:J49)</f>
        <v>3</v>
      </c>
      <c r="M49" s="263">
        <f t="shared" si="7"/>
        <v>3</v>
      </c>
      <c r="N49" s="264">
        <f>M49*N66</f>
        <v>54</v>
      </c>
      <c r="O49" s="264">
        <f t="shared" si="8"/>
        <v>54</v>
      </c>
      <c r="P49" s="265">
        <f t="shared" si="9"/>
        <v>54</v>
      </c>
      <c r="Q49" s="265">
        <f t="shared" si="16"/>
        <v>54</v>
      </c>
      <c r="R49" s="265">
        <f t="shared" si="16"/>
        <v>54</v>
      </c>
      <c r="S49" s="265">
        <f t="shared" si="16"/>
        <v>54</v>
      </c>
      <c r="T49" s="265">
        <f t="shared" si="16"/>
        <v>54</v>
      </c>
      <c r="U49" s="265">
        <f t="shared" si="16"/>
        <v>54</v>
      </c>
      <c r="V49" s="265">
        <f t="shared" si="16"/>
        <v>54</v>
      </c>
      <c r="W49" s="265">
        <f t="shared" si="16"/>
        <v>54</v>
      </c>
      <c r="X49" s="265">
        <f t="shared" si="16"/>
        <v>54</v>
      </c>
      <c r="Y49" s="265">
        <f t="shared" si="16"/>
        <v>54</v>
      </c>
      <c r="AN49" s="268">
        <f>AN24/36/5</f>
        <v>0.75555555555555554</v>
      </c>
    </row>
    <row r="50" spans="2:40" ht="27" customHeight="1" x14ac:dyDescent="0.25">
      <c r="B50" s="456"/>
      <c r="C50" s="453"/>
      <c r="D50" s="302" t="s">
        <v>571</v>
      </c>
      <c r="E50" s="267"/>
      <c r="F50" s="267"/>
      <c r="G50" s="267"/>
      <c r="H50" s="263"/>
      <c r="I50" s="263">
        <v>4</v>
      </c>
      <c r="J50" s="263"/>
      <c r="K50" s="263">
        <v>1</v>
      </c>
      <c r="L50" s="263">
        <f t="shared" ref="L50:L59" si="21">SUM(E50:J50)</f>
        <v>4</v>
      </c>
      <c r="M50" s="263">
        <f t="shared" si="7"/>
        <v>4</v>
      </c>
      <c r="N50" s="264">
        <f>M50*$N$67</f>
        <v>72</v>
      </c>
      <c r="O50" s="264">
        <f t="shared" si="8"/>
        <v>72</v>
      </c>
      <c r="P50" s="265">
        <f t="shared" si="9"/>
        <v>72</v>
      </c>
      <c r="Q50" s="265">
        <f t="shared" ref="Q50:Y59" si="22">+P50</f>
        <v>72</v>
      </c>
      <c r="R50" s="265">
        <f t="shared" si="22"/>
        <v>72</v>
      </c>
      <c r="S50" s="265">
        <f t="shared" si="22"/>
        <v>72</v>
      </c>
      <c r="T50" s="265">
        <f t="shared" si="22"/>
        <v>72</v>
      </c>
      <c r="U50" s="265">
        <f t="shared" si="22"/>
        <v>72</v>
      </c>
      <c r="V50" s="265">
        <f t="shared" si="22"/>
        <v>72</v>
      </c>
      <c r="W50" s="265">
        <f t="shared" si="22"/>
        <v>72</v>
      </c>
      <c r="X50" s="265">
        <f t="shared" si="22"/>
        <v>72</v>
      </c>
      <c r="Y50" s="265">
        <f t="shared" si="22"/>
        <v>72</v>
      </c>
    </row>
    <row r="51" spans="2:40" x14ac:dyDescent="0.25">
      <c r="B51" s="456"/>
      <c r="C51" s="453"/>
      <c r="D51" s="302" t="s">
        <v>572</v>
      </c>
      <c r="E51" s="267"/>
      <c r="F51" s="267"/>
      <c r="G51" s="267"/>
      <c r="H51" s="263"/>
      <c r="I51" s="263">
        <v>9</v>
      </c>
      <c r="J51" s="263"/>
      <c r="K51" s="263">
        <v>1</v>
      </c>
      <c r="L51" s="263">
        <f t="shared" si="21"/>
        <v>9</v>
      </c>
      <c r="M51" s="263">
        <f t="shared" si="7"/>
        <v>9</v>
      </c>
      <c r="N51" s="264">
        <f>M51*$N$71</f>
        <v>162</v>
      </c>
      <c r="O51" s="264">
        <f t="shared" si="8"/>
        <v>162</v>
      </c>
      <c r="P51" s="265">
        <f t="shared" si="9"/>
        <v>162</v>
      </c>
      <c r="Q51" s="265">
        <f t="shared" si="22"/>
        <v>162</v>
      </c>
      <c r="R51" s="265">
        <f t="shared" si="22"/>
        <v>162</v>
      </c>
      <c r="S51" s="265">
        <f t="shared" si="22"/>
        <v>162</v>
      </c>
      <c r="T51" s="265">
        <f t="shared" si="22"/>
        <v>162</v>
      </c>
      <c r="U51" s="265">
        <f t="shared" si="22"/>
        <v>162</v>
      </c>
      <c r="V51" s="265">
        <f t="shared" si="22"/>
        <v>162</v>
      </c>
      <c r="W51" s="265">
        <f t="shared" si="22"/>
        <v>162</v>
      </c>
      <c r="X51" s="265">
        <f t="shared" si="22"/>
        <v>162</v>
      </c>
      <c r="Y51" s="265">
        <f t="shared" si="22"/>
        <v>162</v>
      </c>
    </row>
    <row r="52" spans="2:40" ht="25.5" x14ac:dyDescent="0.25">
      <c r="B52" s="456"/>
      <c r="C52" s="454"/>
      <c r="D52" s="302" t="s">
        <v>573</v>
      </c>
      <c r="E52" s="267"/>
      <c r="F52" s="267"/>
      <c r="G52" s="267"/>
      <c r="H52" s="263"/>
      <c r="I52" s="263">
        <v>4</v>
      </c>
      <c r="J52" s="263"/>
      <c r="K52" s="263">
        <v>1</v>
      </c>
      <c r="L52" s="263">
        <f t="shared" si="21"/>
        <v>4</v>
      </c>
      <c r="M52" s="263">
        <f t="shared" si="7"/>
        <v>4</v>
      </c>
      <c r="N52" s="264">
        <f>M52*N67</f>
        <v>72</v>
      </c>
      <c r="O52" s="264">
        <f t="shared" si="8"/>
        <v>72</v>
      </c>
      <c r="P52" s="265">
        <f t="shared" si="9"/>
        <v>72</v>
      </c>
      <c r="Q52" s="265">
        <f t="shared" si="22"/>
        <v>72</v>
      </c>
      <c r="R52" s="265">
        <f t="shared" si="22"/>
        <v>72</v>
      </c>
      <c r="S52" s="265">
        <f t="shared" si="22"/>
        <v>72</v>
      </c>
      <c r="T52" s="265">
        <f t="shared" si="22"/>
        <v>72</v>
      </c>
      <c r="U52" s="265">
        <f t="shared" si="22"/>
        <v>72</v>
      </c>
      <c r="V52" s="265">
        <f t="shared" si="22"/>
        <v>72</v>
      </c>
      <c r="W52" s="265">
        <f t="shared" si="22"/>
        <v>72</v>
      </c>
      <c r="X52" s="265">
        <f t="shared" si="22"/>
        <v>72</v>
      </c>
      <c r="Y52" s="265">
        <f t="shared" si="22"/>
        <v>72</v>
      </c>
    </row>
    <row r="53" spans="2:40" ht="25.5" x14ac:dyDescent="0.25">
      <c r="B53" s="456"/>
      <c r="C53" s="452" t="s">
        <v>574</v>
      </c>
      <c r="D53" s="302" t="s">
        <v>575</v>
      </c>
      <c r="E53" s="267"/>
      <c r="F53" s="267"/>
      <c r="G53" s="267"/>
      <c r="H53" s="263"/>
      <c r="I53" s="263">
        <v>2</v>
      </c>
      <c r="J53" s="263"/>
      <c r="K53" s="263">
        <v>1</v>
      </c>
      <c r="L53" s="263">
        <f t="shared" si="21"/>
        <v>2</v>
      </c>
      <c r="M53" s="263">
        <f t="shared" si="7"/>
        <v>2</v>
      </c>
      <c r="N53" s="264">
        <f>M53*N64</f>
        <v>36</v>
      </c>
      <c r="O53" s="264">
        <f t="shared" si="8"/>
        <v>36</v>
      </c>
      <c r="P53" s="265">
        <f t="shared" si="9"/>
        <v>36</v>
      </c>
      <c r="Q53" s="265">
        <f t="shared" si="22"/>
        <v>36</v>
      </c>
      <c r="R53" s="265">
        <f t="shared" si="22"/>
        <v>36</v>
      </c>
      <c r="S53" s="265">
        <f t="shared" si="22"/>
        <v>36</v>
      </c>
      <c r="T53" s="265">
        <f t="shared" si="22"/>
        <v>36</v>
      </c>
      <c r="U53" s="265">
        <f t="shared" si="22"/>
        <v>36</v>
      </c>
      <c r="V53" s="265">
        <f t="shared" si="22"/>
        <v>36</v>
      </c>
      <c r="W53" s="265">
        <f t="shared" si="22"/>
        <v>36</v>
      </c>
      <c r="X53" s="265">
        <f t="shared" si="22"/>
        <v>36</v>
      </c>
      <c r="Y53" s="265">
        <f t="shared" si="22"/>
        <v>36</v>
      </c>
    </row>
    <row r="54" spans="2:40" ht="30" customHeight="1" x14ac:dyDescent="0.25">
      <c r="B54" s="456"/>
      <c r="C54" s="453"/>
      <c r="D54" s="302" t="s">
        <v>576</v>
      </c>
      <c r="E54" s="267"/>
      <c r="F54" s="267"/>
      <c r="G54" s="267"/>
      <c r="H54" s="263"/>
      <c r="I54" s="263"/>
      <c r="J54" s="263">
        <v>2</v>
      </c>
      <c r="K54" s="263">
        <v>1</v>
      </c>
      <c r="L54" s="263">
        <f t="shared" si="21"/>
        <v>2</v>
      </c>
      <c r="M54" s="263">
        <f t="shared" si="7"/>
        <v>2</v>
      </c>
      <c r="N54" s="264">
        <f>M54*N64</f>
        <v>36</v>
      </c>
      <c r="O54" s="264">
        <f t="shared" si="8"/>
        <v>36</v>
      </c>
      <c r="P54" s="265">
        <f t="shared" si="9"/>
        <v>36</v>
      </c>
      <c r="Q54" s="265">
        <f t="shared" si="22"/>
        <v>36</v>
      </c>
      <c r="R54" s="265">
        <f t="shared" si="22"/>
        <v>36</v>
      </c>
      <c r="S54" s="265">
        <f t="shared" si="22"/>
        <v>36</v>
      </c>
      <c r="T54" s="265">
        <f t="shared" si="22"/>
        <v>36</v>
      </c>
      <c r="U54" s="265">
        <f t="shared" si="22"/>
        <v>36</v>
      </c>
      <c r="V54" s="265">
        <f t="shared" si="22"/>
        <v>36</v>
      </c>
      <c r="W54" s="265">
        <f t="shared" si="22"/>
        <v>36</v>
      </c>
      <c r="X54" s="265">
        <f t="shared" si="22"/>
        <v>36</v>
      </c>
      <c r="Y54" s="265">
        <f t="shared" si="22"/>
        <v>36</v>
      </c>
    </row>
    <row r="55" spans="2:40" ht="27" customHeight="1" x14ac:dyDescent="0.25">
      <c r="B55" s="456"/>
      <c r="C55" s="453"/>
      <c r="D55" s="302" t="s">
        <v>577</v>
      </c>
      <c r="E55" s="267"/>
      <c r="F55" s="267"/>
      <c r="G55" s="267"/>
      <c r="H55" s="263"/>
      <c r="I55" s="263"/>
      <c r="J55" s="263">
        <v>2</v>
      </c>
      <c r="K55" s="263">
        <v>1</v>
      </c>
      <c r="L55" s="263">
        <f t="shared" si="21"/>
        <v>2</v>
      </c>
      <c r="M55" s="263">
        <f t="shared" si="7"/>
        <v>2</v>
      </c>
      <c r="N55" s="264">
        <f>M55*N64</f>
        <v>36</v>
      </c>
      <c r="O55" s="264">
        <f t="shared" si="8"/>
        <v>36</v>
      </c>
      <c r="P55" s="265">
        <f t="shared" si="9"/>
        <v>36</v>
      </c>
      <c r="Q55" s="265">
        <f t="shared" si="22"/>
        <v>36</v>
      </c>
      <c r="R55" s="265">
        <f t="shared" si="22"/>
        <v>36</v>
      </c>
      <c r="S55" s="265">
        <f t="shared" si="22"/>
        <v>36</v>
      </c>
      <c r="T55" s="265">
        <f t="shared" si="22"/>
        <v>36</v>
      </c>
      <c r="U55" s="265">
        <f t="shared" si="22"/>
        <v>36</v>
      </c>
      <c r="V55" s="265">
        <f t="shared" si="22"/>
        <v>36</v>
      </c>
      <c r="W55" s="265">
        <f t="shared" si="22"/>
        <v>36</v>
      </c>
      <c r="X55" s="265">
        <f t="shared" si="22"/>
        <v>36</v>
      </c>
      <c r="Y55" s="265">
        <f t="shared" si="22"/>
        <v>36</v>
      </c>
    </row>
    <row r="56" spans="2:40" ht="30.75" customHeight="1" x14ac:dyDescent="0.25">
      <c r="B56" s="456"/>
      <c r="C56" s="453"/>
      <c r="D56" s="302" t="s">
        <v>579</v>
      </c>
      <c r="E56" s="267"/>
      <c r="F56" s="267"/>
      <c r="G56" s="267"/>
      <c r="H56" s="263"/>
      <c r="I56" s="263"/>
      <c r="J56" s="263">
        <v>3</v>
      </c>
      <c r="K56" s="263">
        <v>1</v>
      </c>
      <c r="L56" s="263">
        <f t="shared" si="21"/>
        <v>3</v>
      </c>
      <c r="M56" s="263">
        <f t="shared" si="7"/>
        <v>3</v>
      </c>
      <c r="N56" s="264">
        <f>M56*N66</f>
        <v>54</v>
      </c>
      <c r="O56" s="264">
        <f t="shared" si="8"/>
        <v>54</v>
      </c>
      <c r="P56" s="265">
        <f t="shared" si="9"/>
        <v>54</v>
      </c>
      <c r="Q56" s="265">
        <f t="shared" si="22"/>
        <v>54</v>
      </c>
      <c r="R56" s="265">
        <f t="shared" si="22"/>
        <v>54</v>
      </c>
      <c r="S56" s="265">
        <f t="shared" si="22"/>
        <v>54</v>
      </c>
      <c r="T56" s="265">
        <f t="shared" si="22"/>
        <v>54</v>
      </c>
      <c r="U56" s="265">
        <f t="shared" si="22"/>
        <v>54</v>
      </c>
      <c r="V56" s="265">
        <f t="shared" si="22"/>
        <v>54</v>
      </c>
      <c r="W56" s="265">
        <f t="shared" si="22"/>
        <v>54</v>
      </c>
      <c r="X56" s="265">
        <f t="shared" si="22"/>
        <v>54</v>
      </c>
      <c r="Y56" s="265">
        <f t="shared" si="22"/>
        <v>54</v>
      </c>
    </row>
    <row r="57" spans="2:40" ht="29.25" customHeight="1" x14ac:dyDescent="0.25">
      <c r="B57" s="456"/>
      <c r="C57" s="453"/>
      <c r="D57" s="302" t="s">
        <v>578</v>
      </c>
      <c r="E57" s="267"/>
      <c r="F57" s="267"/>
      <c r="G57" s="267"/>
      <c r="H57" s="263"/>
      <c r="I57" s="263"/>
      <c r="J57" s="263">
        <v>4</v>
      </c>
      <c r="K57" s="263">
        <v>1</v>
      </c>
      <c r="L57" s="263">
        <f t="shared" si="21"/>
        <v>4</v>
      </c>
      <c r="M57" s="263">
        <f t="shared" si="7"/>
        <v>4</v>
      </c>
      <c r="N57" s="264">
        <f>M57*N67</f>
        <v>72</v>
      </c>
      <c r="O57" s="264">
        <f t="shared" si="8"/>
        <v>72</v>
      </c>
      <c r="P57" s="265">
        <f t="shared" ref="P57:P58" si="23">O57</f>
        <v>72</v>
      </c>
      <c r="Q57" s="265">
        <f t="shared" ref="Q57:Q58" si="24">+P57</f>
        <v>72</v>
      </c>
      <c r="R57" s="265">
        <f t="shared" ref="R57:R58" si="25">+Q57</f>
        <v>72</v>
      </c>
      <c r="S57" s="265">
        <f t="shared" ref="S57:S58" si="26">+R57</f>
        <v>72</v>
      </c>
      <c r="T57" s="265">
        <f t="shared" ref="T57:T58" si="27">+S57</f>
        <v>72</v>
      </c>
      <c r="U57" s="265">
        <f t="shared" ref="U57:U58" si="28">+T57</f>
        <v>72</v>
      </c>
      <c r="V57" s="265">
        <f t="shared" ref="V57:V58" si="29">+U57</f>
        <v>72</v>
      </c>
      <c r="W57" s="265">
        <f t="shared" ref="W57:W58" si="30">+V57</f>
        <v>72</v>
      </c>
      <c r="X57" s="265">
        <f t="shared" ref="X57:X58" si="31">+W57</f>
        <v>72</v>
      </c>
      <c r="Y57" s="265">
        <f t="shared" ref="Y57:Y58" si="32">+X57</f>
        <v>72</v>
      </c>
    </row>
    <row r="58" spans="2:40" ht="30.75" customHeight="1" x14ac:dyDescent="0.25">
      <c r="B58" s="456"/>
      <c r="C58" s="453"/>
      <c r="D58" s="302" t="s">
        <v>580</v>
      </c>
      <c r="E58" s="267"/>
      <c r="F58" s="267"/>
      <c r="G58" s="267"/>
      <c r="H58" s="263"/>
      <c r="I58" s="263"/>
      <c r="J58" s="263">
        <v>9</v>
      </c>
      <c r="K58" s="263">
        <v>1</v>
      </c>
      <c r="L58" s="263">
        <f t="shared" si="21"/>
        <v>9</v>
      </c>
      <c r="M58" s="263">
        <f t="shared" si="7"/>
        <v>9</v>
      </c>
      <c r="N58" s="264">
        <f>M58*N71</f>
        <v>162</v>
      </c>
      <c r="O58" s="264">
        <f t="shared" si="8"/>
        <v>162</v>
      </c>
      <c r="P58" s="265">
        <f t="shared" si="23"/>
        <v>162</v>
      </c>
      <c r="Q58" s="265">
        <f t="shared" si="24"/>
        <v>162</v>
      </c>
      <c r="R58" s="265">
        <f t="shared" si="25"/>
        <v>162</v>
      </c>
      <c r="S58" s="265">
        <f t="shared" si="26"/>
        <v>162</v>
      </c>
      <c r="T58" s="265">
        <f t="shared" si="27"/>
        <v>162</v>
      </c>
      <c r="U58" s="265">
        <f t="shared" si="28"/>
        <v>162</v>
      </c>
      <c r="V58" s="265">
        <f t="shared" si="29"/>
        <v>162</v>
      </c>
      <c r="W58" s="265">
        <f t="shared" si="30"/>
        <v>162</v>
      </c>
      <c r="X58" s="265">
        <f t="shared" si="31"/>
        <v>162</v>
      </c>
      <c r="Y58" s="265">
        <f t="shared" si="32"/>
        <v>162</v>
      </c>
    </row>
    <row r="59" spans="2:40" x14ac:dyDescent="0.25">
      <c r="B59" s="457"/>
      <c r="C59" s="454"/>
      <c r="D59" s="302" t="s">
        <v>581</v>
      </c>
      <c r="E59" s="267"/>
      <c r="F59" s="267"/>
      <c r="G59" s="267"/>
      <c r="H59" s="263"/>
      <c r="I59" s="263"/>
      <c r="J59" s="263">
        <v>3</v>
      </c>
      <c r="K59" s="263">
        <v>1</v>
      </c>
      <c r="L59" s="263">
        <f t="shared" si="21"/>
        <v>3</v>
      </c>
      <c r="M59" s="263">
        <f t="shared" si="7"/>
        <v>3</v>
      </c>
      <c r="N59" s="264">
        <f>M59*N66</f>
        <v>54</v>
      </c>
      <c r="O59" s="264">
        <f t="shared" si="8"/>
        <v>54</v>
      </c>
      <c r="P59" s="265">
        <f t="shared" si="9"/>
        <v>54</v>
      </c>
      <c r="Q59" s="265">
        <f t="shared" si="22"/>
        <v>54</v>
      </c>
      <c r="R59" s="265">
        <f t="shared" si="22"/>
        <v>54</v>
      </c>
      <c r="S59" s="265">
        <f t="shared" si="22"/>
        <v>54</v>
      </c>
      <c r="T59" s="265">
        <f t="shared" si="22"/>
        <v>54</v>
      </c>
      <c r="U59" s="265">
        <f t="shared" si="22"/>
        <v>54</v>
      </c>
      <c r="V59" s="265">
        <f t="shared" si="22"/>
        <v>54</v>
      </c>
      <c r="W59" s="265">
        <f t="shared" si="22"/>
        <v>54</v>
      </c>
      <c r="X59" s="265">
        <f t="shared" si="22"/>
        <v>54</v>
      </c>
      <c r="Y59" s="265">
        <f t="shared" si="22"/>
        <v>54</v>
      </c>
    </row>
    <row r="60" spans="2:40" x14ac:dyDescent="0.25">
      <c r="B60" s="266" t="str">
        <f>+B4</f>
        <v>Modulo Trasversal</v>
      </c>
      <c r="C60" s="269"/>
      <c r="D60" s="270"/>
      <c r="E60" s="266">
        <f>SUM(E4:E23)</f>
        <v>8</v>
      </c>
      <c r="F60" s="266">
        <f t="shared" ref="F60:J60" si="33">SUM(F4:F23)</f>
        <v>10</v>
      </c>
      <c r="G60" s="266">
        <f t="shared" si="33"/>
        <v>8</v>
      </c>
      <c r="H60" s="266">
        <f t="shared" si="33"/>
        <v>6</v>
      </c>
      <c r="I60" s="266">
        <f t="shared" si="33"/>
        <v>6</v>
      </c>
      <c r="J60" s="266">
        <f t="shared" si="33"/>
        <v>7</v>
      </c>
      <c r="K60" s="266">
        <f>SUM(K4:K23)</f>
        <v>20</v>
      </c>
      <c r="L60" s="266">
        <f>SUM(L4:L23)</f>
        <v>45</v>
      </c>
      <c r="M60" s="266">
        <f t="shared" ref="M60" si="34">SUM(M4:M23)</f>
        <v>45</v>
      </c>
      <c r="N60" s="271">
        <f>SUM(N4:N23)</f>
        <v>810</v>
      </c>
      <c r="O60" s="264">
        <f>+N60</f>
        <v>810</v>
      </c>
      <c r="P60" s="272">
        <f>SUM(P4:P23)</f>
        <v>810</v>
      </c>
      <c r="Q60" s="272">
        <f t="shared" ref="Q60:Y60" si="35">SUM(Q4:Q23)</f>
        <v>810</v>
      </c>
      <c r="R60" s="272">
        <f t="shared" si="35"/>
        <v>810</v>
      </c>
      <c r="S60" s="272">
        <f t="shared" si="35"/>
        <v>810</v>
      </c>
      <c r="T60" s="272">
        <f t="shared" si="35"/>
        <v>810</v>
      </c>
      <c r="U60" s="272">
        <f t="shared" si="35"/>
        <v>810</v>
      </c>
      <c r="V60" s="272">
        <f t="shared" si="35"/>
        <v>810</v>
      </c>
      <c r="W60" s="272">
        <f t="shared" si="35"/>
        <v>810</v>
      </c>
      <c r="X60" s="272">
        <f>SUM(X4:X23)</f>
        <v>810</v>
      </c>
      <c r="Y60" s="272">
        <f t="shared" si="35"/>
        <v>810</v>
      </c>
    </row>
    <row r="61" spans="2:40" x14ac:dyDescent="0.25">
      <c r="B61" s="266" t="str">
        <f>+B24</f>
        <v>Formación Especifica (Módulos Técnico Profesionales)</v>
      </c>
      <c r="C61" s="266"/>
      <c r="D61" s="266"/>
      <c r="E61" s="266">
        <f>SUM(E24:E59)</f>
        <v>22</v>
      </c>
      <c r="F61" s="266">
        <f t="shared" ref="F61:J61" si="36">SUM(F24:F59)</f>
        <v>20</v>
      </c>
      <c r="G61" s="266">
        <f t="shared" si="36"/>
        <v>22</v>
      </c>
      <c r="H61" s="266">
        <f t="shared" si="36"/>
        <v>24</v>
      </c>
      <c r="I61" s="266">
        <f t="shared" si="36"/>
        <v>24</v>
      </c>
      <c r="J61" s="266">
        <f t="shared" si="36"/>
        <v>23</v>
      </c>
      <c r="K61" s="266">
        <f>SUM(K24:K59)</f>
        <v>36</v>
      </c>
      <c r="L61" s="266">
        <f>SUM(L24:L59)</f>
        <v>135</v>
      </c>
      <c r="M61" s="266">
        <f t="shared" ref="M61" si="37">SUM(M24:M59)</f>
        <v>135</v>
      </c>
      <c r="N61" s="271">
        <f>SUM(N24:N59)</f>
        <v>2430</v>
      </c>
      <c r="O61" s="264">
        <f>+N61</f>
        <v>2430</v>
      </c>
      <c r="P61" s="264">
        <f>SUM(P24:P59)</f>
        <v>2430</v>
      </c>
      <c r="Q61" s="264">
        <f>SUM(Q24:Q59)</f>
        <v>2430</v>
      </c>
      <c r="R61" s="264">
        <f t="shared" ref="R61:Y61" si="38">SUM(R24:R59)</f>
        <v>2430</v>
      </c>
      <c r="S61" s="264">
        <f t="shared" si="38"/>
        <v>2430</v>
      </c>
      <c r="T61" s="264">
        <f t="shared" si="38"/>
        <v>2430</v>
      </c>
      <c r="U61" s="264">
        <f t="shared" si="38"/>
        <v>2430</v>
      </c>
      <c r="V61" s="264">
        <f t="shared" si="38"/>
        <v>2430</v>
      </c>
      <c r="W61" s="264">
        <f t="shared" si="38"/>
        <v>2430</v>
      </c>
      <c r="X61" s="264">
        <f t="shared" si="38"/>
        <v>2430</v>
      </c>
      <c r="Y61" s="264">
        <f t="shared" si="38"/>
        <v>2430</v>
      </c>
    </row>
    <row r="62" spans="2:40" x14ac:dyDescent="0.25">
      <c r="B62" s="266" t="s">
        <v>511</v>
      </c>
      <c r="C62" s="266"/>
      <c r="D62" s="266"/>
      <c r="E62" s="266">
        <f>SUM(E60:E61)</f>
        <v>30</v>
      </c>
      <c r="F62" s="266">
        <f t="shared" ref="F62:J62" si="39">SUM(F60:F61)</f>
        <v>30</v>
      </c>
      <c r="G62" s="266">
        <f t="shared" si="39"/>
        <v>30</v>
      </c>
      <c r="H62" s="266">
        <f t="shared" si="39"/>
        <v>30</v>
      </c>
      <c r="I62" s="266">
        <f t="shared" si="39"/>
        <v>30</v>
      </c>
      <c r="J62" s="266">
        <f t="shared" si="39"/>
        <v>30</v>
      </c>
      <c r="K62" s="266"/>
      <c r="L62" s="266"/>
      <c r="M62" s="266"/>
      <c r="N62" s="266"/>
      <c r="O62" s="315">
        <f t="shared" ref="O62:V62" si="40">+O60+O61</f>
        <v>3240</v>
      </c>
      <c r="P62" s="264">
        <f t="shared" si="40"/>
        <v>3240</v>
      </c>
      <c r="Q62" s="264">
        <f t="shared" si="40"/>
        <v>3240</v>
      </c>
      <c r="R62" s="264">
        <f t="shared" si="40"/>
        <v>3240</v>
      </c>
      <c r="S62" s="264">
        <f t="shared" si="40"/>
        <v>3240</v>
      </c>
      <c r="T62" s="264">
        <f t="shared" si="40"/>
        <v>3240</v>
      </c>
      <c r="U62" s="264">
        <f t="shared" si="40"/>
        <v>3240</v>
      </c>
      <c r="V62" s="264">
        <f t="shared" si="40"/>
        <v>3240</v>
      </c>
      <c r="W62" s="264">
        <f t="shared" ref="W62:Y62" si="41">+W60+W61</f>
        <v>3240</v>
      </c>
      <c r="X62" s="264">
        <f t="shared" si="41"/>
        <v>3240</v>
      </c>
      <c r="Y62" s="264">
        <f t="shared" si="41"/>
        <v>3240</v>
      </c>
    </row>
    <row r="63" spans="2:40" x14ac:dyDescent="0.25">
      <c r="E63" s="142">
        <f>E62*18</f>
        <v>540</v>
      </c>
      <c r="F63" s="142">
        <f t="shared" ref="F63:J63" si="42">F62*18</f>
        <v>540</v>
      </c>
      <c r="G63" s="142">
        <f t="shared" si="42"/>
        <v>540</v>
      </c>
      <c r="H63" s="142">
        <f t="shared" si="42"/>
        <v>540</v>
      </c>
      <c r="I63" s="142">
        <f t="shared" si="42"/>
        <v>540</v>
      </c>
      <c r="J63" s="142">
        <f t="shared" si="42"/>
        <v>540</v>
      </c>
      <c r="P63" s="262"/>
    </row>
    <row r="64" spans="2:40" x14ac:dyDescent="0.25">
      <c r="E64" s="142">
        <f>SUM(E63:J63)</f>
        <v>3240</v>
      </c>
      <c r="M64" s="142">
        <v>36</v>
      </c>
      <c r="N64" s="142">
        <f>M64/2</f>
        <v>18</v>
      </c>
    </row>
    <row r="65" spans="2:52" x14ac:dyDescent="0.25">
      <c r="E65" s="142">
        <f>SUM(E60:J60)*18</f>
        <v>810</v>
      </c>
      <c r="M65" s="142">
        <v>38</v>
      </c>
      <c r="N65" s="142">
        <f>M65/2</f>
        <v>19</v>
      </c>
    </row>
    <row r="66" spans="2:52" x14ac:dyDescent="0.25">
      <c r="E66" s="142">
        <f>E64-E65</f>
        <v>2430</v>
      </c>
      <c r="M66" s="142">
        <v>54</v>
      </c>
      <c r="N66" s="142">
        <f>M66/3</f>
        <v>18</v>
      </c>
    </row>
    <row r="67" spans="2:52" x14ac:dyDescent="0.25">
      <c r="M67" s="142">
        <v>72</v>
      </c>
      <c r="N67" s="142">
        <f>M67/4</f>
        <v>18</v>
      </c>
    </row>
    <row r="68" spans="2:52" x14ac:dyDescent="0.25">
      <c r="M68" s="142">
        <v>90</v>
      </c>
      <c r="N68" s="142">
        <f>M68/5</f>
        <v>18</v>
      </c>
    </row>
    <row r="69" spans="2:52" x14ac:dyDescent="0.25">
      <c r="M69" s="142">
        <v>108</v>
      </c>
      <c r="N69" s="142">
        <f>M69/6</f>
        <v>18</v>
      </c>
    </row>
    <row r="70" spans="2:52" ht="15.75" customHeight="1" x14ac:dyDescent="0.25">
      <c r="B70" s="511" t="s">
        <v>594</v>
      </c>
      <c r="C70" s="511"/>
      <c r="D70" s="512">
        <v>18</v>
      </c>
      <c r="M70" s="142">
        <v>144</v>
      </c>
      <c r="N70" s="142">
        <f>M70/8</f>
        <v>18</v>
      </c>
    </row>
    <row r="71" spans="2:52" ht="12.75" customHeight="1" x14ac:dyDescent="0.25">
      <c r="B71" s="510"/>
      <c r="M71" s="142">
        <v>162</v>
      </c>
      <c r="N71" s="142">
        <f>+M71/9</f>
        <v>18</v>
      </c>
    </row>
    <row r="72" spans="2:52" x14ac:dyDescent="0.25">
      <c r="M72" s="142">
        <v>180</v>
      </c>
      <c r="N72" s="142">
        <f>M72/10</f>
        <v>18</v>
      </c>
      <c r="AB72" s="273"/>
      <c r="AC72" s="274"/>
      <c r="AD72" s="273"/>
      <c r="AE72" s="273"/>
      <c r="AF72" s="273"/>
      <c r="AG72" s="273"/>
      <c r="AH72" s="275"/>
      <c r="AI72" s="275"/>
      <c r="AJ72" s="273"/>
      <c r="AK72" s="275"/>
    </row>
    <row r="73" spans="2:52" x14ac:dyDescent="0.25">
      <c r="AC73" s="59"/>
      <c r="AH73" s="262"/>
      <c r="AI73" s="262"/>
      <c r="AK73" s="262"/>
    </row>
    <row r="74" spans="2:52" ht="69" customHeight="1" x14ac:dyDescent="0.25">
      <c r="B74" s="330" t="s">
        <v>336</v>
      </c>
      <c r="C74" s="332" t="s">
        <v>512</v>
      </c>
      <c r="D74" s="330" t="s">
        <v>513</v>
      </c>
      <c r="E74" s="330" t="s">
        <v>582</v>
      </c>
      <c r="F74" s="330" t="s">
        <v>515</v>
      </c>
      <c r="G74" s="330" t="s">
        <v>516</v>
      </c>
      <c r="H74" s="330" t="s">
        <v>517</v>
      </c>
      <c r="I74" s="295" t="s">
        <v>518</v>
      </c>
      <c r="J74" s="295" t="s">
        <v>519</v>
      </c>
      <c r="K74" s="295" t="s">
        <v>521</v>
      </c>
      <c r="N74" s="470" t="s">
        <v>540</v>
      </c>
      <c r="O74" s="471"/>
      <c r="P74" s="471"/>
      <c r="Q74" s="471"/>
      <c r="R74" s="471"/>
      <c r="S74" s="471"/>
      <c r="T74" s="471"/>
      <c r="U74" s="471"/>
      <c r="V74" s="471"/>
      <c r="W74" s="471"/>
      <c r="X74" s="471"/>
      <c r="Y74" s="471"/>
      <c r="Z74" s="472"/>
      <c r="AB74" s="329" t="s">
        <v>335</v>
      </c>
      <c r="AC74" s="329" t="s">
        <v>512</v>
      </c>
      <c r="AD74" s="329" t="s">
        <v>513</v>
      </c>
      <c r="AE74" s="329" t="s">
        <v>514</v>
      </c>
      <c r="AF74" s="329" t="s">
        <v>515</v>
      </c>
      <c r="AG74" s="329" t="s">
        <v>516</v>
      </c>
      <c r="AH74" s="329" t="s">
        <v>522</v>
      </c>
      <c r="AI74" s="301" t="s">
        <v>518</v>
      </c>
      <c r="AJ74" s="301" t="s">
        <v>519</v>
      </c>
      <c r="AK74" s="329" t="s">
        <v>520</v>
      </c>
      <c r="AL74" s="301" t="s">
        <v>521</v>
      </c>
      <c r="AN74" s="473" t="s">
        <v>523</v>
      </c>
      <c r="AO74" s="474"/>
      <c r="AP74" s="474"/>
      <c r="AQ74" s="474"/>
      <c r="AR74" s="474"/>
      <c r="AS74" s="474"/>
      <c r="AT74" s="474"/>
      <c r="AU74" s="474"/>
      <c r="AV74" s="474"/>
      <c r="AW74" s="474"/>
      <c r="AX74" s="474"/>
      <c r="AY74" s="474"/>
      <c r="AZ74" s="475"/>
    </row>
    <row r="75" spans="2:52" x14ac:dyDescent="0.25">
      <c r="B75" s="401" t="s">
        <v>524</v>
      </c>
      <c r="C75" s="451" t="s">
        <v>455</v>
      </c>
      <c r="D75" s="333"/>
      <c r="E75" s="276">
        <f>+'Pobl. Efectiva CP.'!C26</f>
        <v>10.567191284016321</v>
      </c>
      <c r="F75" s="333"/>
      <c r="G75" s="333"/>
      <c r="H75" s="333"/>
      <c r="I75" s="277">
        <f>SUM(I76:I86)</f>
        <v>16.8</v>
      </c>
      <c r="J75" s="277">
        <f>SUM(J76:J86)</f>
        <v>4.4382203392868549</v>
      </c>
      <c r="K75" s="317">
        <f>SUM(K76:K86)</f>
        <v>79.887966107163379</v>
      </c>
      <c r="N75" s="325" t="s">
        <v>525</v>
      </c>
      <c r="O75" s="325">
        <v>2020</v>
      </c>
      <c r="P75" s="325">
        <f t="shared" ref="P75:Z75" si="43">O75+1</f>
        <v>2021</v>
      </c>
      <c r="Q75" s="325">
        <f t="shared" si="43"/>
        <v>2022</v>
      </c>
      <c r="R75" s="325">
        <f t="shared" si="43"/>
        <v>2023</v>
      </c>
      <c r="S75" s="325">
        <f t="shared" si="43"/>
        <v>2024</v>
      </c>
      <c r="T75" s="325">
        <f t="shared" si="43"/>
        <v>2025</v>
      </c>
      <c r="U75" s="325">
        <f t="shared" si="43"/>
        <v>2026</v>
      </c>
      <c r="V75" s="325">
        <f t="shared" si="43"/>
        <v>2027</v>
      </c>
      <c r="W75" s="325">
        <f t="shared" si="43"/>
        <v>2028</v>
      </c>
      <c r="X75" s="325">
        <f t="shared" si="43"/>
        <v>2029</v>
      </c>
      <c r="Y75" s="325">
        <f t="shared" si="43"/>
        <v>2030</v>
      </c>
      <c r="Z75" s="325">
        <f t="shared" si="43"/>
        <v>2031</v>
      </c>
      <c r="AB75" s="487" t="s">
        <v>524</v>
      </c>
      <c r="AC75" s="487" t="str">
        <f>+AB4</f>
        <v>Modulo Trasversal</v>
      </c>
      <c r="AD75" s="333"/>
      <c r="AE75" s="276">
        <f>+'[1]Pobl. Efectiva CP'!Q5</f>
        <v>70.487546293457967</v>
      </c>
      <c r="AF75" s="333"/>
      <c r="AG75" s="333"/>
      <c r="AH75" s="333"/>
      <c r="AI75" s="277">
        <f>SUM(AI76:AI82)</f>
        <v>16.8</v>
      </c>
      <c r="AJ75" s="277">
        <f>SUM(AJ76:AJ82)</f>
        <v>29.604769443252344</v>
      </c>
      <c r="AK75" s="488">
        <v>17</v>
      </c>
      <c r="AL75" s="277">
        <f>SUM(AL76:AL82)</f>
        <v>503.28108053528985</v>
      </c>
      <c r="AN75" s="325" t="s">
        <v>525</v>
      </c>
      <c r="AO75" s="325">
        <v>2019</v>
      </c>
      <c r="AP75" s="325">
        <f t="shared" ref="AP75:AZ75" si="44">AO75+1</f>
        <v>2020</v>
      </c>
      <c r="AQ75" s="325">
        <f t="shared" si="44"/>
        <v>2021</v>
      </c>
      <c r="AR75" s="325">
        <f t="shared" si="44"/>
        <v>2022</v>
      </c>
      <c r="AS75" s="325">
        <f t="shared" si="44"/>
        <v>2023</v>
      </c>
      <c r="AT75" s="325">
        <f t="shared" si="44"/>
        <v>2024</v>
      </c>
      <c r="AU75" s="325">
        <f t="shared" si="44"/>
        <v>2025</v>
      </c>
      <c r="AV75" s="325">
        <f t="shared" si="44"/>
        <v>2026</v>
      </c>
      <c r="AW75" s="325">
        <f t="shared" si="44"/>
        <v>2027</v>
      </c>
      <c r="AX75" s="325">
        <f t="shared" si="44"/>
        <v>2028</v>
      </c>
      <c r="AY75" s="325">
        <f t="shared" si="44"/>
        <v>2029</v>
      </c>
      <c r="AZ75" s="325">
        <f t="shared" si="44"/>
        <v>2030</v>
      </c>
    </row>
    <row r="76" spans="2:52" ht="15" customHeight="1" x14ac:dyDescent="0.25">
      <c r="B76" s="401"/>
      <c r="C76" s="451"/>
      <c r="D76" s="331" t="str">
        <f>+D$4</f>
        <v>Técnicas de Comunicación</v>
      </c>
      <c r="E76" s="278">
        <f>E$75</f>
        <v>10.567191284016321</v>
      </c>
      <c r="F76" s="320">
        <v>40</v>
      </c>
      <c r="G76" s="316">
        <f>E76/F76</f>
        <v>0.26417978210040804</v>
      </c>
      <c r="H76" s="168">
        <f>+$E$4</f>
        <v>2</v>
      </c>
      <c r="I76" s="157">
        <f>+H76</f>
        <v>2</v>
      </c>
      <c r="J76" s="157">
        <f t="shared" ref="J76:J85" si="45">G76*I76</f>
        <v>0.52835956420081609</v>
      </c>
      <c r="K76" s="318">
        <f>+J76*$D$70</f>
        <v>9.5104721556146892</v>
      </c>
      <c r="N76" s="168" t="s">
        <v>280</v>
      </c>
      <c r="O76" s="500">
        <f>$K$75</f>
        <v>79.887966107163379</v>
      </c>
      <c r="P76" s="500">
        <f>+K103</f>
        <v>70.935841876641547</v>
      </c>
      <c r="Q76" s="500">
        <f>+K151</f>
        <v>132.54904605884516</v>
      </c>
      <c r="R76" s="500">
        <f>+K223</f>
        <v>161.84113716928212</v>
      </c>
      <c r="S76" s="500">
        <f>+K295</f>
        <v>191.81390947102702</v>
      </c>
      <c r="T76" s="500">
        <f>+K367</f>
        <v>256.22018151811398</v>
      </c>
      <c r="U76" s="500">
        <f>+K439</f>
        <v>304.67391187605205</v>
      </c>
      <c r="V76" s="500">
        <f>+K511</f>
        <v>302.72586176883868</v>
      </c>
      <c r="W76" s="500">
        <f>+K583</f>
        <v>301.0146550236081</v>
      </c>
      <c r="X76" s="500">
        <f>+K655</f>
        <v>299.52485751206245</v>
      </c>
      <c r="Y76" s="500">
        <f>+K727</f>
        <v>298.24208272639015</v>
      </c>
      <c r="Z76" s="500">
        <f>+K799</f>
        <v>297.15292091450317</v>
      </c>
      <c r="AB76" s="487"/>
      <c r="AC76" s="487"/>
      <c r="AD76" s="331" t="str">
        <f>+AD4</f>
        <v>Técnicas de Comunicación</v>
      </c>
      <c r="AE76" s="278">
        <f t="shared" ref="AE76:AE82" si="46">$AE$75</f>
        <v>70.487546293457967</v>
      </c>
      <c r="AF76" s="168">
        <v>40</v>
      </c>
      <c r="AG76" s="157">
        <f>AE76/AF76</f>
        <v>1.7621886573364491</v>
      </c>
      <c r="AH76" s="168">
        <v>2</v>
      </c>
      <c r="AI76" s="157">
        <f>+AH76</f>
        <v>2</v>
      </c>
      <c r="AJ76" s="157">
        <f t="shared" ref="AJ76:AJ82" si="47">AG76*AI76</f>
        <v>3.5243773146728983</v>
      </c>
      <c r="AK76" s="488"/>
      <c r="AL76" s="157">
        <f t="shared" ref="AL76:AL82" si="48">+AJ76*$AK$75</f>
        <v>59.914414349439269</v>
      </c>
      <c r="AN76" s="168" t="s">
        <v>280</v>
      </c>
      <c r="AO76" s="278">
        <f>+$AL$75</f>
        <v>503.28108053528985</v>
      </c>
      <c r="AP76" s="278"/>
      <c r="AQ76" s="279"/>
      <c r="AR76" s="278">
        <f>+$AL$75</f>
        <v>503.28108053528985</v>
      </c>
      <c r="AS76" s="279"/>
      <c r="AT76" s="279"/>
      <c r="AU76" s="278">
        <f>+$AL$75</f>
        <v>503.28108053528985</v>
      </c>
      <c r="AV76" s="279"/>
      <c r="AW76" s="279"/>
      <c r="AX76" s="278">
        <f>+$AL$75</f>
        <v>503.28108053528985</v>
      </c>
      <c r="AY76" s="279"/>
      <c r="AZ76" s="279"/>
    </row>
    <row r="77" spans="2:52" ht="15" customHeight="1" x14ac:dyDescent="0.25">
      <c r="B77" s="401"/>
      <c r="C77" s="451"/>
      <c r="D77" s="331" t="str">
        <f>+D$6</f>
        <v>Lógica y Funciones</v>
      </c>
      <c r="E77" s="278">
        <f t="shared" ref="E77:E86" si="49">E$75</f>
        <v>10.567191284016321</v>
      </c>
      <c r="F77" s="320">
        <f>+F76</f>
        <v>40</v>
      </c>
      <c r="G77" s="316">
        <f t="shared" ref="G77:G85" si="50">E77/F77</f>
        <v>0.26417978210040804</v>
      </c>
      <c r="H77" s="168">
        <f>+$E$6</f>
        <v>2</v>
      </c>
      <c r="I77" s="157">
        <f>+H77</f>
        <v>2</v>
      </c>
      <c r="J77" s="157">
        <f t="shared" si="45"/>
        <v>0.52835956420081609</v>
      </c>
      <c r="K77" s="318">
        <f>+J77*$D$70</f>
        <v>9.5104721556146892</v>
      </c>
      <c r="N77" s="168" t="s">
        <v>281</v>
      </c>
      <c r="O77" s="500">
        <f>+$K$89</f>
        <v>85.594249400532192</v>
      </c>
      <c r="P77" s="500">
        <f>+K117</f>
        <v>79.80282211122173</v>
      </c>
      <c r="Q77" s="500">
        <f>K165</f>
        <v>149.11767681620083</v>
      </c>
      <c r="R77" s="500">
        <f>+K237</f>
        <v>182.07127931544238</v>
      </c>
      <c r="S77" s="500">
        <f>+K309</f>
        <v>215.79064815490543</v>
      </c>
      <c r="T77" s="500">
        <f>+K381</f>
        <v>288.2477042078782</v>
      </c>
      <c r="U77" s="500">
        <f>+K453</f>
        <v>342.75815086055854</v>
      </c>
      <c r="V77" s="500">
        <f>+K525</f>
        <v>340.5665944899435</v>
      </c>
      <c r="W77" s="500">
        <f>+K597</f>
        <v>338.64148690155912</v>
      </c>
      <c r="X77" s="500">
        <f>+K669</f>
        <v>336.96546470107035</v>
      </c>
      <c r="Y77" s="500">
        <f>+K741</f>
        <v>335.5223430671889</v>
      </c>
      <c r="Z77" s="500">
        <f>+K813</f>
        <v>334.29703602881602</v>
      </c>
      <c r="AB77" s="487"/>
      <c r="AC77" s="487"/>
      <c r="AD77" s="331" t="str">
        <f>+AD6</f>
        <v>Lógica y Funciones</v>
      </c>
      <c r="AE77" s="278">
        <f t="shared" si="46"/>
        <v>70.487546293457967</v>
      </c>
      <c r="AF77" s="168">
        <v>40</v>
      </c>
      <c r="AG77" s="157">
        <f t="shared" ref="AG77:AG82" si="51">AE77/AF77</f>
        <v>1.7621886573364491</v>
      </c>
      <c r="AH77" s="168">
        <v>2</v>
      </c>
      <c r="AI77" s="157">
        <f t="shared" ref="AI77:AI79" si="52">+AH77</f>
        <v>2</v>
      </c>
      <c r="AJ77" s="157">
        <f t="shared" si="47"/>
        <v>3.5243773146728983</v>
      </c>
      <c r="AK77" s="488"/>
      <c r="AL77" s="157">
        <f t="shared" si="48"/>
        <v>59.914414349439269</v>
      </c>
      <c r="AN77" s="168" t="s">
        <v>281</v>
      </c>
      <c r="AO77" s="278">
        <f>+$AL$86</f>
        <v>539.22972914495347</v>
      </c>
      <c r="AP77" s="278"/>
      <c r="AQ77" s="279"/>
      <c r="AR77" s="278">
        <f>+$AL$86</f>
        <v>539.22972914495347</v>
      </c>
      <c r="AS77" s="279"/>
      <c r="AT77" s="279"/>
      <c r="AU77" s="278">
        <f>+$AL$86</f>
        <v>539.22972914495347</v>
      </c>
      <c r="AV77" s="279"/>
      <c r="AW77" s="279"/>
      <c r="AX77" s="278">
        <f>+$AL$86</f>
        <v>539.22972914495347</v>
      </c>
      <c r="AY77" s="279"/>
      <c r="AZ77" s="279"/>
    </row>
    <row r="78" spans="2:52" ht="15" customHeight="1" x14ac:dyDescent="0.25">
      <c r="B78" s="401"/>
      <c r="C78" s="451"/>
      <c r="D78" s="331" t="str">
        <f>+D$10</f>
        <v>Cultura Fisica y Deporte</v>
      </c>
      <c r="E78" s="278">
        <f t="shared" si="49"/>
        <v>10.567191284016321</v>
      </c>
      <c r="F78" s="320">
        <f t="shared" ref="F78:F86" si="53">+F77</f>
        <v>40</v>
      </c>
      <c r="G78" s="316">
        <f t="shared" si="50"/>
        <v>0.26417978210040804</v>
      </c>
      <c r="H78" s="168">
        <f>+$E$10</f>
        <v>2</v>
      </c>
      <c r="I78" s="157">
        <f>+H78</f>
        <v>2</v>
      </c>
      <c r="J78" s="157">
        <f t="shared" si="45"/>
        <v>0.52835956420081609</v>
      </c>
      <c r="K78" s="318">
        <f>+J78*$D$70</f>
        <v>9.5104721556146892</v>
      </c>
      <c r="N78" s="168" t="s">
        <v>282</v>
      </c>
      <c r="O78" s="501"/>
      <c r="P78" s="500">
        <f>+K131</f>
        <v>52.726057630727851</v>
      </c>
      <c r="Q78" s="500">
        <f>+K179</f>
        <v>49.158538420512599</v>
      </c>
      <c r="R78" s="500">
        <f>+K251</f>
        <v>91.856488918779718</v>
      </c>
      <c r="S78" s="500">
        <f>+K323</f>
        <v>112.15590805831248</v>
      </c>
      <c r="T78" s="500">
        <f>+K395</f>
        <v>132.9270392634217</v>
      </c>
      <c r="U78" s="500">
        <f>+K467</f>
        <v>177.56058579205296</v>
      </c>
      <c r="V78" s="500">
        <f>+K539</f>
        <v>211.13902093010407</v>
      </c>
      <c r="W78" s="500">
        <f>+K611</f>
        <v>209.78902220580522</v>
      </c>
      <c r="X78" s="500">
        <f>+K683</f>
        <v>208.60315593136039</v>
      </c>
      <c r="Y78" s="500">
        <f>+K755</f>
        <v>207.57072625585928</v>
      </c>
      <c r="Z78" s="500">
        <f>+K827</f>
        <v>206.68176332938827</v>
      </c>
      <c r="AB78" s="487"/>
      <c r="AC78" s="487"/>
      <c r="AD78" s="331" t="str">
        <f>+AD10</f>
        <v>Cultura Fisica y Deporte</v>
      </c>
      <c r="AE78" s="278">
        <f t="shared" si="46"/>
        <v>70.487546293457967</v>
      </c>
      <c r="AF78" s="168">
        <v>40</v>
      </c>
      <c r="AG78" s="157">
        <f t="shared" si="51"/>
        <v>1.7621886573364491</v>
      </c>
      <c r="AH78" s="168">
        <v>2</v>
      </c>
      <c r="AI78" s="157">
        <f t="shared" si="52"/>
        <v>2</v>
      </c>
      <c r="AJ78" s="157">
        <f t="shared" si="47"/>
        <v>3.5243773146728983</v>
      </c>
      <c r="AK78" s="488"/>
      <c r="AL78" s="157">
        <f t="shared" si="48"/>
        <v>59.914414349439269</v>
      </c>
      <c r="AN78" s="168" t="s">
        <v>282</v>
      </c>
      <c r="AO78" s="157"/>
      <c r="AP78" s="157">
        <f>+$AL$97</f>
        <v>515.26396340517772</v>
      </c>
      <c r="AQ78" s="157"/>
      <c r="AR78" s="280"/>
      <c r="AS78" s="157">
        <f>+$AL$97</f>
        <v>515.26396340517772</v>
      </c>
      <c r="AT78" s="279"/>
      <c r="AU78" s="279"/>
      <c r="AV78" s="157">
        <f>+$AL$97</f>
        <v>515.26396340517772</v>
      </c>
      <c r="AW78" s="279"/>
      <c r="AX78" s="279"/>
      <c r="AY78" s="157">
        <f>+$AL$97</f>
        <v>515.26396340517772</v>
      </c>
      <c r="AZ78" s="279"/>
    </row>
    <row r="79" spans="2:52" ht="26.25" customHeight="1" x14ac:dyDescent="0.25">
      <c r="B79" s="401"/>
      <c r="C79" s="451"/>
      <c r="D79" s="331" t="str">
        <f>+D$12</f>
        <v>Informática e Internet</v>
      </c>
      <c r="E79" s="278">
        <f t="shared" si="49"/>
        <v>10.567191284016321</v>
      </c>
      <c r="F79" s="320">
        <f t="shared" si="53"/>
        <v>40</v>
      </c>
      <c r="G79" s="316">
        <f t="shared" si="50"/>
        <v>0.26417978210040804</v>
      </c>
      <c r="H79" s="168">
        <f>+$E$12</f>
        <v>2</v>
      </c>
      <c r="I79" s="157">
        <f>+H79</f>
        <v>2</v>
      </c>
      <c r="J79" s="157">
        <f t="shared" si="45"/>
        <v>0.52835956420081609</v>
      </c>
      <c r="K79" s="318">
        <f>+J79*$D$70</f>
        <v>9.5104721556146892</v>
      </c>
      <c r="N79" s="168" t="s">
        <v>283</v>
      </c>
      <c r="O79" s="501"/>
      <c r="P79" s="500">
        <f>+K141</f>
        <v>66.573305089302821</v>
      </c>
      <c r="Q79" s="500">
        <f>K189</f>
        <v>62.06886164206135</v>
      </c>
      <c r="R79" s="500">
        <f>+K261</f>
        <v>115.98041530148953</v>
      </c>
      <c r="S79" s="500">
        <f>+K333</f>
        <v>141.61099502312189</v>
      </c>
      <c r="T79" s="500">
        <f>+K405</f>
        <v>167.83717078714861</v>
      </c>
      <c r="U79" s="500">
        <f>+K477</f>
        <v>224.19265882834969</v>
      </c>
      <c r="V79" s="500">
        <f>+K549</f>
        <v>266.58967289154555</v>
      </c>
      <c r="W79" s="500">
        <f>+K621</f>
        <v>264.88512904773381</v>
      </c>
      <c r="X79" s="500">
        <f>+K693</f>
        <v>263.38782314565708</v>
      </c>
      <c r="Y79" s="500">
        <f>+K765</f>
        <v>262.08425032305462</v>
      </c>
      <c r="Z79" s="500">
        <f>+K837</f>
        <v>260.9618223855914</v>
      </c>
      <c r="AB79" s="487"/>
      <c r="AC79" s="487"/>
      <c r="AD79" s="331" t="str">
        <f>+AD12</f>
        <v>Informática e Internet</v>
      </c>
      <c r="AE79" s="278">
        <f t="shared" si="46"/>
        <v>70.487546293457967</v>
      </c>
      <c r="AF79" s="168">
        <v>40</v>
      </c>
      <c r="AG79" s="157">
        <f t="shared" si="51"/>
        <v>1.7621886573364491</v>
      </c>
      <c r="AH79" s="168">
        <v>2</v>
      </c>
      <c r="AI79" s="157">
        <f t="shared" si="52"/>
        <v>2</v>
      </c>
      <c r="AJ79" s="157">
        <f t="shared" si="47"/>
        <v>3.5243773146728983</v>
      </c>
      <c r="AK79" s="488"/>
      <c r="AL79" s="157">
        <f t="shared" si="48"/>
        <v>59.914414349439269</v>
      </c>
      <c r="AN79" s="168" t="s">
        <v>283</v>
      </c>
      <c r="AO79" s="157"/>
      <c r="AP79" s="157">
        <f>+$AL$107</f>
        <v>491.29819766540203</v>
      </c>
      <c r="AQ79" s="157"/>
      <c r="AR79" s="280"/>
      <c r="AS79" s="157">
        <f>+$AL$107</f>
        <v>491.29819766540203</v>
      </c>
      <c r="AT79" s="279"/>
      <c r="AU79" s="279"/>
      <c r="AV79" s="157">
        <f>+$AL$107</f>
        <v>491.29819766540203</v>
      </c>
      <c r="AW79" s="279"/>
      <c r="AX79" s="279"/>
      <c r="AY79" s="157">
        <f>+$AL$107</f>
        <v>491.29819766540203</v>
      </c>
      <c r="AZ79" s="279"/>
    </row>
    <row r="80" spans="2:52" ht="33" customHeight="1" x14ac:dyDescent="0.25">
      <c r="B80" s="401"/>
      <c r="C80" s="438" t="s">
        <v>486</v>
      </c>
      <c r="D80" s="319" t="str">
        <f>+D$24</f>
        <v>Planificación y Organación de la Producción de Productos de Frutas, Hortalizas y Azúcares</v>
      </c>
      <c r="E80" s="278">
        <f t="shared" si="49"/>
        <v>10.567191284016321</v>
      </c>
      <c r="F80" s="320">
        <f t="shared" si="53"/>
        <v>40</v>
      </c>
      <c r="G80" s="316">
        <f t="shared" si="50"/>
        <v>0.26417978210040804</v>
      </c>
      <c r="H80" s="168">
        <f>+$E$24</f>
        <v>2</v>
      </c>
      <c r="I80" s="157">
        <f t="shared" ref="I80:I85" si="54">+H80*0.4</f>
        <v>0.8</v>
      </c>
      <c r="J80" s="157">
        <f t="shared" si="45"/>
        <v>0.21134382568032645</v>
      </c>
      <c r="K80" s="318">
        <f>+J80*$D$70</f>
        <v>3.8041888622458759</v>
      </c>
      <c r="N80" s="168" t="s">
        <v>284</v>
      </c>
      <c r="O80" s="320"/>
      <c r="P80" s="500"/>
      <c r="Q80" s="500">
        <f>+K199</f>
        <v>62.141425064786375</v>
      </c>
      <c r="R80" s="500">
        <f>+K271</f>
        <v>57.936848852746991</v>
      </c>
      <c r="S80" s="500">
        <f>+K343</f>
        <v>108.2594333685618</v>
      </c>
      <c r="T80" s="500">
        <f>+K415</f>
        <v>132.18374878301117</v>
      </c>
      <c r="U80" s="500">
        <f>+K487</f>
        <v>156.66401056046129</v>
      </c>
      <c r="V80" s="500">
        <f>+K559</f>
        <v>209.26783325491954</v>
      </c>
      <c r="W80" s="500">
        <f>+K631</f>
        <v>248.84241752476552</v>
      </c>
      <c r="X80" s="500">
        <f>+K703</f>
        <v>247.25134759969899</v>
      </c>
      <c r="Y80" s="500">
        <f>+K775</f>
        <v>245.85371949053192</v>
      </c>
      <c r="Z80" s="500">
        <f>+K847</f>
        <v>244.63692737297706</v>
      </c>
      <c r="AB80" s="487"/>
      <c r="AC80" s="484" t="str">
        <f>+AB24</f>
        <v>Formación Especifica (Módulos Técnico Profesionales)</v>
      </c>
      <c r="AD80" s="147" t="str">
        <f>+AD24</f>
        <v>Topografia General</v>
      </c>
      <c r="AE80" s="278">
        <f t="shared" si="46"/>
        <v>70.487546293457967</v>
      </c>
      <c r="AF80" s="168">
        <v>40</v>
      </c>
      <c r="AG80" s="157">
        <f t="shared" si="51"/>
        <v>1.7621886573364491</v>
      </c>
      <c r="AH80" s="168">
        <v>8</v>
      </c>
      <c r="AI80" s="157">
        <f>AH80*0.4</f>
        <v>3.2</v>
      </c>
      <c r="AJ80" s="157">
        <f t="shared" si="47"/>
        <v>5.6390037034766376</v>
      </c>
      <c r="AK80" s="488"/>
      <c r="AL80" s="157">
        <f t="shared" si="48"/>
        <v>95.863062959102834</v>
      </c>
      <c r="AN80" s="168" t="s">
        <v>284</v>
      </c>
      <c r="AO80" s="157"/>
      <c r="AP80" s="157"/>
      <c r="AQ80" s="157">
        <f>+$AL$116</f>
        <v>467.33243192562634</v>
      </c>
      <c r="AR80" s="157"/>
      <c r="AS80" s="280"/>
      <c r="AT80" s="157">
        <f>+$AL$116</f>
        <v>467.33243192562634</v>
      </c>
      <c r="AU80" s="279"/>
      <c r="AV80" s="279"/>
      <c r="AW80" s="157">
        <f>+$AL$116</f>
        <v>467.33243192562634</v>
      </c>
      <c r="AX80" s="279"/>
      <c r="AY80" s="279"/>
      <c r="AZ80" s="157">
        <f>+$AL$116</f>
        <v>467.33243192562634</v>
      </c>
    </row>
    <row r="81" spans="2:53" ht="25.5" customHeight="1" x14ac:dyDescent="0.25">
      <c r="B81" s="401"/>
      <c r="C81" s="438"/>
      <c r="D81" s="319" t="str">
        <f>+D$25</f>
        <v>Materias Primas e Insumos en Productos de Frutas, Hortalizas y Azúcares</v>
      </c>
      <c r="E81" s="278">
        <f t="shared" si="49"/>
        <v>10.567191284016321</v>
      </c>
      <c r="F81" s="320">
        <f t="shared" si="53"/>
        <v>40</v>
      </c>
      <c r="G81" s="316">
        <f t="shared" si="50"/>
        <v>0.26417978210040804</v>
      </c>
      <c r="H81" s="168">
        <f>+$E$25</f>
        <v>4</v>
      </c>
      <c r="I81" s="157">
        <f t="shared" si="54"/>
        <v>1.6</v>
      </c>
      <c r="J81" s="157">
        <f t="shared" si="45"/>
        <v>0.42268765136065289</v>
      </c>
      <c r="K81" s="318">
        <f>+J81*$D$70</f>
        <v>7.6083777244917519</v>
      </c>
      <c r="N81" s="168" t="s">
        <v>285</v>
      </c>
      <c r="O81" s="320"/>
      <c r="P81" s="500"/>
      <c r="Q81" s="500">
        <f>+K211</f>
        <v>62.769116227056955</v>
      </c>
      <c r="R81" s="500">
        <f>+K283</f>
        <v>58.522069548229275</v>
      </c>
      <c r="S81" s="500">
        <f>+K355</f>
        <v>109.35296299854727</v>
      </c>
      <c r="T81" s="500">
        <f>+K427</f>
        <v>133.51893816465775</v>
      </c>
      <c r="U81" s="500">
        <f>+K499</f>
        <v>158.24647531359727</v>
      </c>
      <c r="V81" s="500">
        <f>+K571</f>
        <v>211.38164975244399</v>
      </c>
      <c r="W81" s="500">
        <f>+K643</f>
        <v>251.35597729774295</v>
      </c>
      <c r="X81" s="500">
        <f>+K715</f>
        <v>249.74883595929191</v>
      </c>
      <c r="Y81" s="500">
        <f>+K787</f>
        <v>248.33709039447666</v>
      </c>
      <c r="Z81" s="500">
        <f>+K859</f>
        <v>247.10800744745154</v>
      </c>
      <c r="AB81" s="487"/>
      <c r="AC81" s="484"/>
      <c r="AD81" s="147" t="str">
        <f>+AD25</f>
        <v>Dibujo Topografico Asistido por Computador</v>
      </c>
      <c r="AE81" s="278">
        <f t="shared" si="46"/>
        <v>70.487546293457967</v>
      </c>
      <c r="AF81" s="168">
        <v>40</v>
      </c>
      <c r="AG81" s="157">
        <f t="shared" si="51"/>
        <v>1.7621886573364491</v>
      </c>
      <c r="AH81" s="168">
        <v>6</v>
      </c>
      <c r="AI81" s="157">
        <f t="shared" ref="AI81:AI82" si="55">AH81*0.4</f>
        <v>2.4000000000000004</v>
      </c>
      <c r="AJ81" s="157">
        <f t="shared" si="47"/>
        <v>4.2292527776074786</v>
      </c>
      <c r="AK81" s="488"/>
      <c r="AL81" s="157">
        <f t="shared" si="48"/>
        <v>71.897297219327143</v>
      </c>
      <c r="AN81" s="168" t="s">
        <v>285</v>
      </c>
      <c r="AO81" s="157"/>
      <c r="AP81" s="157"/>
      <c r="AQ81" s="157">
        <f>+$AL$125</f>
        <v>677.0328821486637</v>
      </c>
      <c r="AR81" s="157"/>
      <c r="AS81" s="280"/>
      <c r="AT81" s="157">
        <f>+$AL$125</f>
        <v>677.0328821486637</v>
      </c>
      <c r="AU81" s="279"/>
      <c r="AV81" s="279"/>
      <c r="AW81" s="157">
        <f>+$AL$125</f>
        <v>677.0328821486637</v>
      </c>
      <c r="AX81" s="279"/>
      <c r="AY81" s="279"/>
      <c r="AZ81" s="157">
        <f>+$AL$125</f>
        <v>677.0328821486637</v>
      </c>
    </row>
    <row r="82" spans="2:53" ht="29.25" customHeight="1" x14ac:dyDescent="0.25">
      <c r="B82" s="401"/>
      <c r="C82" s="438"/>
      <c r="D82" s="319" t="str">
        <f>+D$26</f>
        <v>Seguridad e Higiene en Productos de Frutas, Hortalizas y Azúcares</v>
      </c>
      <c r="E82" s="278">
        <f t="shared" si="49"/>
        <v>10.567191284016321</v>
      </c>
      <c r="F82" s="320">
        <f t="shared" si="53"/>
        <v>40</v>
      </c>
      <c r="G82" s="316">
        <f t="shared" si="50"/>
        <v>0.26417978210040804</v>
      </c>
      <c r="H82" s="168">
        <f>+$E$26</f>
        <v>2</v>
      </c>
      <c r="I82" s="157">
        <f t="shared" si="54"/>
        <v>0.8</v>
      </c>
      <c r="J82" s="157">
        <f t="shared" si="45"/>
        <v>0.21134382568032645</v>
      </c>
      <c r="K82" s="318">
        <f>+J82*$D$70</f>
        <v>3.8041888622458759</v>
      </c>
      <c r="N82" s="281" t="s">
        <v>531</v>
      </c>
      <c r="O82" s="282">
        <f>SUM(O76:O81)</f>
        <v>165.48221550769557</v>
      </c>
      <c r="P82" s="282">
        <f>SUM(P76:P81)</f>
        <v>270.03802670789395</v>
      </c>
      <c r="Q82" s="282">
        <f t="shared" ref="O82:Z82" si="56">SUM(Q76:Q81)</f>
        <v>517.80466422946324</v>
      </c>
      <c r="R82" s="282">
        <f t="shared" si="56"/>
        <v>668.20823910597005</v>
      </c>
      <c r="S82" s="282">
        <f t="shared" si="56"/>
        <v>878.98385707447574</v>
      </c>
      <c r="T82" s="282">
        <f t="shared" si="56"/>
        <v>1110.9347827242314</v>
      </c>
      <c r="U82" s="282">
        <f t="shared" si="56"/>
        <v>1364.0957932310719</v>
      </c>
      <c r="V82" s="282">
        <f t="shared" si="56"/>
        <v>1541.6706330877951</v>
      </c>
      <c r="W82" s="282">
        <f t="shared" si="56"/>
        <v>1614.5286880012147</v>
      </c>
      <c r="X82" s="282">
        <f t="shared" si="56"/>
        <v>1605.4814848491412</v>
      </c>
      <c r="Y82" s="282">
        <f t="shared" si="56"/>
        <v>1597.6102122575014</v>
      </c>
      <c r="Z82" s="282">
        <f t="shared" si="56"/>
        <v>1590.8384774787273</v>
      </c>
      <c r="AB82" s="487"/>
      <c r="AC82" s="484"/>
      <c r="AD82" s="147" t="str">
        <f>+AD26</f>
        <v>Topografia para Catastro Urbano y Rural</v>
      </c>
      <c r="AE82" s="278">
        <f t="shared" si="46"/>
        <v>70.487546293457967</v>
      </c>
      <c r="AF82" s="168">
        <v>40</v>
      </c>
      <c r="AG82" s="157">
        <f t="shared" si="51"/>
        <v>1.7621886573364491</v>
      </c>
      <c r="AH82" s="168">
        <v>8</v>
      </c>
      <c r="AI82" s="157">
        <f t="shared" si="55"/>
        <v>3.2</v>
      </c>
      <c r="AJ82" s="157">
        <f t="shared" si="47"/>
        <v>5.6390037034766376</v>
      </c>
      <c r="AK82" s="488"/>
      <c r="AL82" s="157">
        <f t="shared" si="48"/>
        <v>95.863062959102834</v>
      </c>
      <c r="AN82" s="281" t="s">
        <v>339</v>
      </c>
      <c r="AO82" s="282">
        <f t="shared" ref="AO82:AZ82" si="57">SUM(AO76:AO81)</f>
        <v>1042.5108096802433</v>
      </c>
      <c r="AP82" s="282">
        <f t="shared" si="57"/>
        <v>1006.5621610705798</v>
      </c>
      <c r="AQ82" s="282">
        <f t="shared" si="57"/>
        <v>1144.3653140742899</v>
      </c>
      <c r="AR82" s="282">
        <f t="shared" si="57"/>
        <v>1042.5108096802433</v>
      </c>
      <c r="AS82" s="282">
        <f t="shared" si="57"/>
        <v>1006.5621610705798</v>
      </c>
      <c r="AT82" s="282">
        <f t="shared" si="57"/>
        <v>1144.3653140742899</v>
      </c>
      <c r="AU82" s="282">
        <f t="shared" si="57"/>
        <v>1042.5108096802433</v>
      </c>
      <c r="AV82" s="282">
        <f t="shared" si="57"/>
        <v>1006.5621610705798</v>
      </c>
      <c r="AW82" s="282">
        <f t="shared" si="57"/>
        <v>1144.3653140742899</v>
      </c>
      <c r="AX82" s="282">
        <f t="shared" si="57"/>
        <v>1042.5108096802433</v>
      </c>
      <c r="AY82" s="282">
        <f t="shared" si="57"/>
        <v>1006.5621610705798</v>
      </c>
      <c r="AZ82" s="282">
        <f t="shared" si="57"/>
        <v>1144.3653140742899</v>
      </c>
    </row>
    <row r="83" spans="2:53" ht="44.25" customHeight="1" x14ac:dyDescent="0.25">
      <c r="B83" s="401"/>
      <c r="C83" s="438"/>
      <c r="D83" s="319" t="str">
        <f>+D$27</f>
        <v>Maquinarias, Equipos e Instalaciones para Productos de Frutas, Hortalizas y Azúcares</v>
      </c>
      <c r="E83" s="278">
        <f t="shared" si="49"/>
        <v>10.567191284016321</v>
      </c>
      <c r="F83" s="320">
        <f t="shared" si="53"/>
        <v>40</v>
      </c>
      <c r="G83" s="316">
        <f t="shared" si="50"/>
        <v>0.26417978210040804</v>
      </c>
      <c r="H83" s="168">
        <f>+$E$27</f>
        <v>2</v>
      </c>
      <c r="I83" s="157">
        <f t="shared" si="54"/>
        <v>0.8</v>
      </c>
      <c r="J83" s="157">
        <f t="shared" si="45"/>
        <v>0.21134382568032645</v>
      </c>
      <c r="K83" s="318">
        <f>+J83*$D$70</f>
        <v>3.8041888622458759</v>
      </c>
      <c r="N83" s="286"/>
      <c r="O83" s="262"/>
      <c r="AD83" s="59"/>
      <c r="AI83" s="283">
        <f>AVERAGE(AI76:AI82)</f>
        <v>2.4</v>
      </c>
      <c r="AJ83" s="262"/>
      <c r="AL83" s="262"/>
      <c r="AN83" s="284" t="s">
        <v>526</v>
      </c>
      <c r="AO83" s="285">
        <f>AO82/36/5/$AN$85</f>
        <v>2.217771058429328</v>
      </c>
      <c r="AP83" s="285">
        <f t="shared" ref="AP83:AZ83" si="58">AP82/36/5/$AN$85</f>
        <v>2.1412961943455584</v>
      </c>
      <c r="AQ83" s="285">
        <f t="shared" si="58"/>
        <v>2.4344498400000094</v>
      </c>
      <c r="AR83" s="285">
        <f t="shared" si="58"/>
        <v>2.217771058429328</v>
      </c>
      <c r="AS83" s="285">
        <f t="shared" si="58"/>
        <v>2.1412961943455584</v>
      </c>
      <c r="AT83" s="285">
        <f t="shared" si="58"/>
        <v>2.4344498400000094</v>
      </c>
      <c r="AU83" s="285">
        <f t="shared" si="58"/>
        <v>2.217771058429328</v>
      </c>
      <c r="AV83" s="285">
        <f t="shared" si="58"/>
        <v>2.1412961943455584</v>
      </c>
      <c r="AW83" s="285">
        <f t="shared" si="58"/>
        <v>2.4344498400000094</v>
      </c>
      <c r="AX83" s="285">
        <f t="shared" si="58"/>
        <v>2.217771058429328</v>
      </c>
      <c r="AY83" s="285">
        <f t="shared" si="58"/>
        <v>2.1412961943455584</v>
      </c>
      <c r="AZ83" s="285">
        <f t="shared" si="58"/>
        <v>2.4344498400000094</v>
      </c>
    </row>
    <row r="84" spans="2:53" ht="31.5" customHeight="1" x14ac:dyDescent="0.2">
      <c r="B84" s="401"/>
      <c r="C84" s="438"/>
      <c r="D84" s="319" t="str">
        <f>+D$28</f>
        <v>Control de Calidad en Productos de Frutas, Hortalizas y Azúcares</v>
      </c>
      <c r="E84" s="278">
        <f t="shared" si="49"/>
        <v>10.567191284016321</v>
      </c>
      <c r="F84" s="320">
        <f t="shared" si="53"/>
        <v>40</v>
      </c>
      <c r="G84" s="316">
        <f t="shared" si="50"/>
        <v>0.26417978210040804</v>
      </c>
      <c r="H84" s="168">
        <f>+$E$28</f>
        <v>4</v>
      </c>
      <c r="I84" s="157">
        <f t="shared" si="54"/>
        <v>1.6</v>
      </c>
      <c r="J84" s="157">
        <f t="shared" si="45"/>
        <v>0.42268765136065289</v>
      </c>
      <c r="K84" s="318">
        <f>+J84*$D$70</f>
        <v>7.6083777244917519</v>
      </c>
      <c r="N84" s="286"/>
      <c r="O84" s="262"/>
      <c r="R84" s="291"/>
      <c r="S84" s="291"/>
      <c r="T84" s="291"/>
      <c r="U84" s="291"/>
      <c r="V84" s="291"/>
      <c r="W84" s="291"/>
      <c r="X84" s="291"/>
      <c r="Y84" s="291"/>
      <c r="AD84" s="59"/>
      <c r="AI84" s="262"/>
      <c r="AJ84" s="262"/>
      <c r="AL84" s="262"/>
      <c r="AN84" s="251"/>
      <c r="AO84" s="288">
        <f>AO82/36/5/$AN$85</f>
        <v>2.217771058429328</v>
      </c>
      <c r="AP84" s="288">
        <f t="shared" ref="AP84:AZ84" si="59">AP82/36/5/$AN$85</f>
        <v>2.1412961943455584</v>
      </c>
      <c r="AQ84" s="288">
        <f t="shared" si="59"/>
        <v>2.4344498400000094</v>
      </c>
      <c r="AR84" s="288">
        <f t="shared" si="59"/>
        <v>2.217771058429328</v>
      </c>
      <c r="AS84" s="288">
        <f t="shared" si="59"/>
        <v>2.1412961943455584</v>
      </c>
      <c r="AT84" s="288">
        <f t="shared" si="59"/>
        <v>2.4344498400000094</v>
      </c>
      <c r="AU84" s="288">
        <f t="shared" si="59"/>
        <v>2.217771058429328</v>
      </c>
      <c r="AV84" s="288">
        <f t="shared" si="59"/>
        <v>2.1412961943455584</v>
      </c>
      <c r="AW84" s="288">
        <f t="shared" si="59"/>
        <v>2.4344498400000094</v>
      </c>
      <c r="AX84" s="288">
        <f t="shared" si="59"/>
        <v>2.217771058429328</v>
      </c>
      <c r="AY84" s="288">
        <f t="shared" si="59"/>
        <v>2.1412961943455584</v>
      </c>
      <c r="AZ84" s="288">
        <f t="shared" si="59"/>
        <v>2.4344498400000094</v>
      </c>
      <c r="BA84" s="288"/>
    </row>
    <row r="85" spans="2:53" ht="33.75" customHeight="1" x14ac:dyDescent="0.25">
      <c r="B85" s="401"/>
      <c r="C85" s="438"/>
      <c r="D85" s="319" t="str">
        <f>+D$29</f>
        <v>Procesos para Productos de Frutas</v>
      </c>
      <c r="E85" s="278">
        <f t="shared" si="49"/>
        <v>10.567191284016321</v>
      </c>
      <c r="F85" s="320">
        <f t="shared" si="53"/>
        <v>40</v>
      </c>
      <c r="G85" s="316">
        <f t="shared" si="50"/>
        <v>0.26417978210040804</v>
      </c>
      <c r="H85" s="168">
        <f>+$E$29</f>
        <v>6</v>
      </c>
      <c r="I85" s="157">
        <f t="shared" si="54"/>
        <v>2.4000000000000004</v>
      </c>
      <c r="J85" s="157">
        <f t="shared" si="45"/>
        <v>0.6340314770409794</v>
      </c>
      <c r="K85" s="318">
        <f>+J85*$D$70</f>
        <v>11.412566586737629</v>
      </c>
      <c r="N85" s="286"/>
      <c r="O85" s="262"/>
      <c r="AB85" s="329" t="s">
        <v>335</v>
      </c>
      <c r="AC85" s="329" t="str">
        <f>+AC74</f>
        <v>MÓDULOS</v>
      </c>
      <c r="AD85" s="329" t="str">
        <f>+AD74</f>
        <v>UNIDADES DIDACTICAS</v>
      </c>
      <c r="AE85" s="329" t="str">
        <f>+AE74</f>
        <v>PROYECCIÓN DE ALUMNOS</v>
      </c>
      <c r="AF85" s="329" t="s">
        <v>515</v>
      </c>
      <c r="AG85" s="329" t="s">
        <v>516</v>
      </c>
      <c r="AH85" s="329" t="str">
        <f>+AH74</f>
        <v>HORAS UNIDADES DIDACTICAS</v>
      </c>
      <c r="AI85" s="301" t="s">
        <v>518</v>
      </c>
      <c r="AJ85" s="301" t="s">
        <v>519</v>
      </c>
      <c r="AK85" s="329" t="str">
        <f>+AK74</f>
        <v>SEMANAS POR SEMESTRE</v>
      </c>
      <c r="AL85" s="301" t="s">
        <v>521</v>
      </c>
      <c r="AN85" s="286">
        <f>AVERAGE(AI83,AI95,AI105,AI114,AI123,AI133)</f>
        <v>2.6115079365079361</v>
      </c>
      <c r="AO85" s="287">
        <f>AO84/AN85</f>
        <v>0.84923006644004062</v>
      </c>
      <c r="AP85" s="485" t="s">
        <v>527</v>
      </c>
      <c r="AQ85" s="485"/>
      <c r="AR85" s="485"/>
      <c r="AS85" s="486"/>
      <c r="AT85" s="294" t="s">
        <v>280</v>
      </c>
      <c r="AU85" s="294" t="s">
        <v>281</v>
      </c>
      <c r="AV85" s="294" t="s">
        <v>282</v>
      </c>
      <c r="AW85" s="294" t="s">
        <v>283</v>
      </c>
      <c r="AX85" s="294" t="s">
        <v>284</v>
      </c>
      <c r="AY85" s="294" t="s">
        <v>285</v>
      </c>
    </row>
    <row r="86" spans="2:53" ht="33" customHeight="1" x14ac:dyDescent="0.2">
      <c r="B86" s="401"/>
      <c r="C86" s="438"/>
      <c r="D86" s="319" t="str">
        <f>+D$31</f>
        <v>Innovación Tecnológica en Productos de Frutas, Hortalizas y Azúcares</v>
      </c>
      <c r="E86" s="278">
        <f t="shared" si="49"/>
        <v>10.567191284016321</v>
      </c>
      <c r="F86" s="320">
        <f t="shared" si="53"/>
        <v>40</v>
      </c>
      <c r="G86" s="316">
        <f t="shared" ref="G86" si="60">E86/F86</f>
        <v>0.26417978210040804</v>
      </c>
      <c r="H86" s="168">
        <f>+$E$31</f>
        <v>2</v>
      </c>
      <c r="I86" s="157">
        <f t="shared" ref="I86" si="61">+H86*0.4</f>
        <v>0.8</v>
      </c>
      <c r="J86" s="157">
        <f>G86*I86</f>
        <v>0.21134382568032645</v>
      </c>
      <c r="K86" s="318">
        <f>+J86*$D$70</f>
        <v>3.8041888622458759</v>
      </c>
      <c r="N86" s="286"/>
      <c r="O86" s="262"/>
      <c r="S86" s="492"/>
      <c r="T86" s="492"/>
      <c r="U86" s="291"/>
      <c r="V86" s="291"/>
      <c r="W86" s="291"/>
      <c r="X86" s="291"/>
      <c r="Y86" s="291"/>
      <c r="AB86" s="402" t="s">
        <v>528</v>
      </c>
      <c r="AC86" s="487" t="str">
        <f>+AC75</f>
        <v>Modulo Trasversal</v>
      </c>
      <c r="AD86" s="333"/>
      <c r="AE86" s="276">
        <f>+AE75</f>
        <v>70.487546293457967</v>
      </c>
      <c r="AF86" s="333"/>
      <c r="AG86" s="333"/>
      <c r="AH86" s="333"/>
      <c r="AI86" s="277">
        <f>SUM(AI87:AI94)</f>
        <v>18</v>
      </c>
      <c r="AJ86" s="277">
        <f>SUM(AJ87:AJ94)</f>
        <v>31.719395832056087</v>
      </c>
      <c r="AK86" s="488">
        <f>+AK75</f>
        <v>17</v>
      </c>
      <c r="AL86" s="277">
        <f>SUM(AL87:AL94)</f>
        <v>539.22972914495347</v>
      </c>
      <c r="AN86" s="286"/>
      <c r="AP86" s="447" t="s">
        <v>455</v>
      </c>
      <c r="AQ86" s="447"/>
      <c r="AR86" s="447"/>
      <c r="AS86" s="447"/>
      <c r="AT86" s="168">
        <f t="shared" ref="AT86:AY87" si="62">+AE45</f>
        <v>8</v>
      </c>
      <c r="AU86" s="168">
        <f t="shared" si="62"/>
        <v>10</v>
      </c>
      <c r="AV86" s="168">
        <f t="shared" si="62"/>
        <v>8</v>
      </c>
      <c r="AW86" s="168">
        <f t="shared" si="62"/>
        <v>6</v>
      </c>
      <c r="AX86" s="168">
        <f t="shared" si="62"/>
        <v>6</v>
      </c>
      <c r="AY86" s="168">
        <f t="shared" si="62"/>
        <v>7</v>
      </c>
      <c r="AZ86" s="291"/>
    </row>
    <row r="87" spans="2:53" ht="21" customHeight="1" x14ac:dyDescent="0.25">
      <c r="B87" s="289"/>
      <c r="C87" s="142"/>
      <c r="D87" s="59"/>
      <c r="H87" s="142"/>
      <c r="J87" s="262"/>
      <c r="K87" s="290"/>
      <c r="M87" s="286"/>
      <c r="N87" s="286"/>
      <c r="O87" s="489" t="s">
        <v>527</v>
      </c>
      <c r="P87" s="489"/>
      <c r="Q87" s="489"/>
      <c r="R87" s="490"/>
      <c r="S87" s="328" t="s">
        <v>280</v>
      </c>
      <c r="T87" s="328" t="s">
        <v>281</v>
      </c>
      <c r="U87" s="328" t="s">
        <v>282</v>
      </c>
      <c r="V87" s="328" t="s">
        <v>283</v>
      </c>
      <c r="W87" s="328" t="s">
        <v>284</v>
      </c>
      <c r="X87" s="328" t="s">
        <v>285</v>
      </c>
      <c r="AB87" s="402"/>
      <c r="AC87" s="487"/>
      <c r="AD87" s="331" t="str">
        <f>+AD5</f>
        <v>Interpretación y Producción de Textos</v>
      </c>
      <c r="AE87" s="278">
        <f t="shared" ref="AE87:AE94" si="63">$AE$86</f>
        <v>70.487546293457967</v>
      </c>
      <c r="AF87" s="168">
        <v>40</v>
      </c>
      <c r="AG87" s="157">
        <f>AE87/AF87</f>
        <v>1.7621886573364491</v>
      </c>
      <c r="AH87" s="168">
        <v>2</v>
      </c>
      <c r="AI87" s="157">
        <f>+AH87</f>
        <v>2</v>
      </c>
      <c r="AJ87" s="157">
        <f t="shared" ref="AJ87:AJ94" si="64">AG87*AI87</f>
        <v>3.5243773146728983</v>
      </c>
      <c r="AK87" s="488"/>
      <c r="AL87" s="157">
        <f t="shared" ref="AL87:AL94" si="65">+AJ87*$AK$86</f>
        <v>59.914414349439269</v>
      </c>
      <c r="AN87" s="286"/>
      <c r="AP87" s="447" t="s">
        <v>486</v>
      </c>
      <c r="AQ87" s="447"/>
      <c r="AR87" s="447"/>
      <c r="AS87" s="447"/>
      <c r="AT87" s="168">
        <f t="shared" si="62"/>
        <v>22</v>
      </c>
      <c r="AU87" s="168">
        <f t="shared" si="62"/>
        <v>20</v>
      </c>
      <c r="AV87" s="168">
        <f t="shared" si="62"/>
        <v>22</v>
      </c>
      <c r="AW87" s="168">
        <f t="shared" si="62"/>
        <v>24</v>
      </c>
      <c r="AX87" s="168">
        <f t="shared" si="62"/>
        <v>24</v>
      </c>
      <c r="AY87" s="168">
        <f t="shared" si="62"/>
        <v>23</v>
      </c>
    </row>
    <row r="88" spans="2:53" ht="52.5" customHeight="1" x14ac:dyDescent="0.25">
      <c r="B88" s="330" t="s">
        <v>336</v>
      </c>
      <c r="C88" s="332" t="s">
        <v>512</v>
      </c>
      <c r="D88" s="330" t="s">
        <v>513</v>
      </c>
      <c r="E88" s="330" t="s">
        <v>582</v>
      </c>
      <c r="F88" s="330" t="s">
        <v>515</v>
      </c>
      <c r="G88" s="330" t="s">
        <v>516</v>
      </c>
      <c r="H88" s="330" t="s">
        <v>517</v>
      </c>
      <c r="I88" s="295" t="s">
        <v>518</v>
      </c>
      <c r="J88" s="295" t="s">
        <v>519</v>
      </c>
      <c r="K88" s="295" t="s">
        <v>521</v>
      </c>
      <c r="M88" s="286"/>
      <c r="N88" s="286"/>
      <c r="O88" s="447" t="s">
        <v>455</v>
      </c>
      <c r="P88" s="447"/>
      <c r="Q88" s="447"/>
      <c r="R88" s="447"/>
      <c r="S88" s="168">
        <f>+E60</f>
        <v>8</v>
      </c>
      <c r="T88" s="168">
        <f t="shared" ref="T88:X89" si="66">+F60</f>
        <v>10</v>
      </c>
      <c r="U88" s="168">
        <f t="shared" si="66"/>
        <v>8</v>
      </c>
      <c r="V88" s="168">
        <f t="shared" si="66"/>
        <v>6</v>
      </c>
      <c r="W88" s="168">
        <f t="shared" si="66"/>
        <v>6</v>
      </c>
      <c r="X88" s="168">
        <f t="shared" si="66"/>
        <v>7</v>
      </c>
      <c r="AB88" s="402"/>
      <c r="AC88" s="487"/>
      <c r="AD88" s="331" t="str">
        <f>+AD7</f>
        <v>Estadistica General</v>
      </c>
      <c r="AE88" s="278">
        <f t="shared" si="63"/>
        <v>70.487546293457967</v>
      </c>
      <c r="AF88" s="168">
        <v>40</v>
      </c>
      <c r="AG88" s="157">
        <f t="shared" ref="AG88:AG94" si="67">AE88/AF88</f>
        <v>1.7621886573364491</v>
      </c>
      <c r="AH88" s="168">
        <v>2</v>
      </c>
      <c r="AI88" s="157">
        <f t="shared" ref="AI88:AI91" si="68">+AH88</f>
        <v>2</v>
      </c>
      <c r="AJ88" s="157">
        <f t="shared" si="64"/>
        <v>3.5243773146728983</v>
      </c>
      <c r="AK88" s="488"/>
      <c r="AL88" s="157">
        <f t="shared" si="65"/>
        <v>59.914414349439269</v>
      </c>
      <c r="AN88" s="286"/>
      <c r="AP88" s="481" t="s">
        <v>529</v>
      </c>
      <c r="AQ88" s="482"/>
      <c r="AR88" s="482"/>
      <c r="AS88" s="483"/>
      <c r="AT88" s="168">
        <f>+AT86+AT87</f>
        <v>30</v>
      </c>
      <c r="AU88" s="168">
        <f>+AU86+AU87</f>
        <v>30</v>
      </c>
      <c r="AV88" s="168">
        <f t="shared" ref="AV88:AY88" si="69">+AV86+AV87</f>
        <v>30</v>
      </c>
      <c r="AW88" s="168">
        <f t="shared" si="69"/>
        <v>30</v>
      </c>
      <c r="AX88" s="168">
        <f t="shared" si="69"/>
        <v>30</v>
      </c>
      <c r="AY88" s="168">
        <f t="shared" si="69"/>
        <v>30</v>
      </c>
    </row>
    <row r="89" spans="2:53" ht="35.25" customHeight="1" x14ac:dyDescent="0.25">
      <c r="B89" s="401" t="s">
        <v>528</v>
      </c>
      <c r="C89" s="448" t="s">
        <v>455</v>
      </c>
      <c r="D89" s="333"/>
      <c r="E89" s="276">
        <f>+'Pobl. Efectiva CP.'!C27</f>
        <v>10.567191284016321</v>
      </c>
      <c r="F89" s="333"/>
      <c r="G89" s="333"/>
      <c r="H89" s="333"/>
      <c r="I89" s="277">
        <f>SUM(I90:I100)</f>
        <v>18</v>
      </c>
      <c r="J89" s="277">
        <f>SUM(J90:J100)</f>
        <v>4.7552360778073455</v>
      </c>
      <c r="K89" s="277">
        <f>SUM(K90:K100)</f>
        <v>85.594249400532192</v>
      </c>
      <c r="M89" s="286"/>
      <c r="N89" s="286"/>
      <c r="O89" s="447" t="s">
        <v>486</v>
      </c>
      <c r="P89" s="447"/>
      <c r="Q89" s="447"/>
      <c r="R89" s="447"/>
      <c r="S89" s="168">
        <f>+E61</f>
        <v>22</v>
      </c>
      <c r="T89" s="168">
        <f t="shared" si="66"/>
        <v>20</v>
      </c>
      <c r="U89" s="168">
        <f t="shared" si="66"/>
        <v>22</v>
      </c>
      <c r="V89" s="168">
        <f t="shared" si="66"/>
        <v>24</v>
      </c>
      <c r="W89" s="168">
        <f t="shared" si="66"/>
        <v>24</v>
      </c>
      <c r="X89" s="168">
        <f t="shared" si="66"/>
        <v>23</v>
      </c>
      <c r="AB89" s="402"/>
      <c r="AC89" s="487"/>
      <c r="AD89" s="331" t="str">
        <f>+AD11</f>
        <v>Cultura Artistica</v>
      </c>
      <c r="AE89" s="278">
        <f t="shared" si="63"/>
        <v>70.487546293457967</v>
      </c>
      <c r="AF89" s="168">
        <v>40</v>
      </c>
      <c r="AG89" s="157">
        <f t="shared" si="67"/>
        <v>1.7621886573364491</v>
      </c>
      <c r="AH89" s="168">
        <v>2</v>
      </c>
      <c r="AI89" s="157">
        <f t="shared" si="68"/>
        <v>2</v>
      </c>
      <c r="AJ89" s="157">
        <f t="shared" si="64"/>
        <v>3.5243773146728983</v>
      </c>
      <c r="AK89" s="488"/>
      <c r="AL89" s="157">
        <f t="shared" si="65"/>
        <v>59.914414349439269</v>
      </c>
      <c r="AN89" s="286"/>
      <c r="AP89" s="481" t="s">
        <v>530</v>
      </c>
      <c r="AQ89" s="482"/>
      <c r="AR89" s="482"/>
      <c r="AS89" s="483"/>
      <c r="AT89" s="168">
        <f>+AK86</f>
        <v>17</v>
      </c>
      <c r="AU89" s="168">
        <f>+AT89</f>
        <v>17</v>
      </c>
      <c r="AV89" s="168">
        <f>+AU89</f>
        <v>17</v>
      </c>
      <c r="AW89" s="168">
        <f t="shared" ref="AW89:AY89" si="70">+AV89</f>
        <v>17</v>
      </c>
      <c r="AX89" s="168">
        <f t="shared" si="70"/>
        <v>17</v>
      </c>
      <c r="AY89" s="168">
        <f t="shared" si="70"/>
        <v>17</v>
      </c>
    </row>
    <row r="90" spans="2:53" ht="15" customHeight="1" x14ac:dyDescent="0.25">
      <c r="B90" s="401"/>
      <c r="C90" s="448"/>
      <c r="D90" s="331" t="str">
        <f>+D$5</f>
        <v>Interpretación y Producción de Textos</v>
      </c>
      <c r="E90" s="278">
        <f>E$89</f>
        <v>10.567191284016321</v>
      </c>
      <c r="F90" s="320">
        <f>+F85</f>
        <v>40</v>
      </c>
      <c r="G90" s="316">
        <f t="shared" ref="G90:G100" si="71">E90/F90</f>
        <v>0.26417978210040804</v>
      </c>
      <c r="H90" s="168">
        <f>+F5</f>
        <v>2</v>
      </c>
      <c r="I90" s="157">
        <f>+H90</f>
        <v>2</v>
      </c>
      <c r="J90" s="157">
        <f t="shared" ref="J90:J99" si="72">G90*I90</f>
        <v>0.52835956420081609</v>
      </c>
      <c r="K90" s="157">
        <f>J90*$D$70</f>
        <v>9.5104721556146892</v>
      </c>
      <c r="M90" s="286"/>
      <c r="N90" s="286"/>
      <c r="O90" s="481" t="s">
        <v>529</v>
      </c>
      <c r="P90" s="482"/>
      <c r="Q90" s="482"/>
      <c r="R90" s="483"/>
      <c r="S90" s="168">
        <f>+S88+S89</f>
        <v>30</v>
      </c>
      <c r="T90" s="168">
        <f>+T88+T89</f>
        <v>30</v>
      </c>
      <c r="U90" s="168">
        <f t="shared" ref="U90:X90" si="73">+U88+U89</f>
        <v>30</v>
      </c>
      <c r="V90" s="168">
        <f t="shared" si="73"/>
        <v>30</v>
      </c>
      <c r="W90" s="168">
        <f t="shared" si="73"/>
        <v>30</v>
      </c>
      <c r="X90" s="168">
        <f t="shared" si="73"/>
        <v>30</v>
      </c>
      <c r="AB90" s="402"/>
      <c r="AC90" s="487"/>
      <c r="AD90" s="331" t="str">
        <f>+AD13</f>
        <v>Ofimática</v>
      </c>
      <c r="AE90" s="278">
        <f t="shared" si="63"/>
        <v>70.487546293457967</v>
      </c>
      <c r="AF90" s="168">
        <v>40</v>
      </c>
      <c r="AG90" s="157">
        <f t="shared" si="67"/>
        <v>1.7621886573364491</v>
      </c>
      <c r="AH90" s="168">
        <v>2</v>
      </c>
      <c r="AI90" s="157">
        <f t="shared" si="68"/>
        <v>2</v>
      </c>
      <c r="AJ90" s="157">
        <f t="shared" si="64"/>
        <v>3.5243773146728983</v>
      </c>
      <c r="AK90" s="488"/>
      <c r="AL90" s="157">
        <f t="shared" si="65"/>
        <v>59.914414349439269</v>
      </c>
      <c r="AN90" s="286"/>
      <c r="AP90" s="481" t="s">
        <v>531</v>
      </c>
      <c r="AQ90" s="482"/>
      <c r="AR90" s="482"/>
      <c r="AS90" s="483"/>
      <c r="AT90" s="168">
        <f>AT88*AT89</f>
        <v>510</v>
      </c>
      <c r="AU90" s="168">
        <f>AU88*AU89</f>
        <v>510</v>
      </c>
      <c r="AV90" s="168">
        <f t="shared" ref="AV90:AY90" si="74">AV88*AV89</f>
        <v>510</v>
      </c>
      <c r="AW90" s="168">
        <f t="shared" si="74"/>
        <v>510</v>
      </c>
      <c r="AX90" s="168">
        <f t="shared" si="74"/>
        <v>510</v>
      </c>
      <c r="AY90" s="168">
        <f t="shared" si="74"/>
        <v>510</v>
      </c>
    </row>
    <row r="91" spans="2:53" ht="15" customHeight="1" x14ac:dyDescent="0.25">
      <c r="B91" s="401"/>
      <c r="C91" s="448"/>
      <c r="D91" s="331" t="str">
        <f>+D$7</f>
        <v>Estadistica General</v>
      </c>
      <c r="E91" s="278">
        <f t="shared" ref="E91:E100" si="75">E$89</f>
        <v>10.567191284016321</v>
      </c>
      <c r="F91" s="320">
        <f>+F90</f>
        <v>40</v>
      </c>
      <c r="G91" s="316">
        <f t="shared" si="71"/>
        <v>0.26417978210040804</v>
      </c>
      <c r="H91" s="168">
        <f>+$F$7</f>
        <v>2</v>
      </c>
      <c r="I91" s="157">
        <f>+H91</f>
        <v>2</v>
      </c>
      <c r="J91" s="157">
        <f t="shared" si="72"/>
        <v>0.52835956420081609</v>
      </c>
      <c r="K91" s="157">
        <f t="shared" ref="K91:K100" si="76">J91*$D$70</f>
        <v>9.5104721556146892</v>
      </c>
      <c r="M91" s="286"/>
      <c r="N91" s="286"/>
      <c r="O91" s="481" t="s">
        <v>530</v>
      </c>
      <c r="P91" s="482"/>
      <c r="Q91" s="482"/>
      <c r="R91" s="483"/>
      <c r="S91" s="168">
        <f>+D70</f>
        <v>18</v>
      </c>
      <c r="T91" s="168">
        <f>+S91</f>
        <v>18</v>
      </c>
      <c r="U91" s="168">
        <f t="shared" ref="U91:X91" si="77">+T91</f>
        <v>18</v>
      </c>
      <c r="V91" s="168">
        <f t="shared" si="77"/>
        <v>18</v>
      </c>
      <c r="W91" s="168">
        <f t="shared" si="77"/>
        <v>18</v>
      </c>
      <c r="X91" s="168">
        <f t="shared" si="77"/>
        <v>18</v>
      </c>
      <c r="AB91" s="402"/>
      <c r="AC91" s="487"/>
      <c r="AD91" s="331" t="str">
        <f>+AD16</f>
        <v>Fundamentos de Investigación</v>
      </c>
      <c r="AE91" s="278">
        <f t="shared" si="63"/>
        <v>70.487546293457967</v>
      </c>
      <c r="AF91" s="168">
        <v>40</v>
      </c>
      <c r="AG91" s="157">
        <f t="shared" si="67"/>
        <v>1.7621886573364491</v>
      </c>
      <c r="AH91" s="168">
        <v>2</v>
      </c>
      <c r="AI91" s="157">
        <f t="shared" si="68"/>
        <v>2</v>
      </c>
      <c r="AJ91" s="157">
        <f t="shared" si="64"/>
        <v>3.5243773146728983</v>
      </c>
      <c r="AK91" s="488"/>
      <c r="AL91" s="157">
        <f t="shared" si="65"/>
        <v>59.914414349439269</v>
      </c>
      <c r="AN91" s="286"/>
      <c r="AP91" s="481" t="s">
        <v>532</v>
      </c>
      <c r="AQ91" s="482"/>
      <c r="AR91" s="482"/>
      <c r="AS91" s="483"/>
      <c r="AT91" s="479">
        <f>+AT90+AU90</f>
        <v>1020</v>
      </c>
      <c r="AU91" s="480"/>
      <c r="AV91" s="479">
        <f t="shared" ref="AV91" si="78">+AV90+AW90</f>
        <v>1020</v>
      </c>
      <c r="AW91" s="480"/>
      <c r="AX91" s="479">
        <f t="shared" ref="AX91" si="79">+AX90+AY90</f>
        <v>1020</v>
      </c>
      <c r="AY91" s="480"/>
    </row>
    <row r="92" spans="2:53" ht="12.75" customHeight="1" x14ac:dyDescent="0.2">
      <c r="B92" s="401"/>
      <c r="C92" s="448"/>
      <c r="D92" s="331" t="str">
        <f>+D$11</f>
        <v>Cultura Artistica</v>
      </c>
      <c r="E92" s="278">
        <f t="shared" si="75"/>
        <v>10.567191284016321</v>
      </c>
      <c r="F92" s="320">
        <f t="shared" ref="F92:F100" si="80">+F91</f>
        <v>40</v>
      </c>
      <c r="G92" s="316">
        <f t="shared" si="71"/>
        <v>0.26417978210040804</v>
      </c>
      <c r="H92" s="168">
        <f>+$F$11</f>
        <v>2</v>
      </c>
      <c r="I92" s="157">
        <f>+H92</f>
        <v>2</v>
      </c>
      <c r="J92" s="157">
        <f t="shared" si="72"/>
        <v>0.52835956420081609</v>
      </c>
      <c r="K92" s="157">
        <f t="shared" si="76"/>
        <v>9.5104721556146892</v>
      </c>
      <c r="M92" s="286"/>
      <c r="N92" s="286"/>
      <c r="O92" s="481" t="s">
        <v>531</v>
      </c>
      <c r="P92" s="482"/>
      <c r="Q92" s="482"/>
      <c r="R92" s="483"/>
      <c r="S92" s="168">
        <f>S90*S91</f>
        <v>540</v>
      </c>
      <c r="T92" s="168">
        <f>T90*T91</f>
        <v>540</v>
      </c>
      <c r="U92" s="168">
        <f t="shared" ref="U92:X92" si="81">U90*U91</f>
        <v>540</v>
      </c>
      <c r="V92" s="168">
        <f t="shared" si="81"/>
        <v>540</v>
      </c>
      <c r="W92" s="168">
        <f t="shared" si="81"/>
        <v>540</v>
      </c>
      <c r="X92" s="168">
        <f t="shared" si="81"/>
        <v>540</v>
      </c>
      <c r="AB92" s="402"/>
      <c r="AC92" s="484" t="str">
        <f>+AC80</f>
        <v>Formación Especifica (Módulos Técnico Profesionales)</v>
      </c>
      <c r="AD92" s="147" t="str">
        <f>+AD27</f>
        <v>Topografia para Caminos y Vias Urbanas</v>
      </c>
      <c r="AE92" s="278">
        <f t="shared" si="63"/>
        <v>70.487546293457967</v>
      </c>
      <c r="AF92" s="168">
        <v>40</v>
      </c>
      <c r="AG92" s="157">
        <f t="shared" si="67"/>
        <v>1.7621886573364491</v>
      </c>
      <c r="AH92" s="168">
        <v>8</v>
      </c>
      <c r="AI92" s="157">
        <f>+AH92*0.4</f>
        <v>3.2</v>
      </c>
      <c r="AJ92" s="157">
        <f t="shared" si="64"/>
        <v>5.6390037034766376</v>
      </c>
      <c r="AK92" s="488"/>
      <c r="AL92" s="157">
        <f t="shared" si="65"/>
        <v>95.863062959102834</v>
      </c>
      <c r="AN92" s="286"/>
      <c r="AU92" s="291"/>
      <c r="AV92" s="291"/>
      <c r="AW92" s="291"/>
      <c r="AX92" s="291"/>
    </row>
    <row r="93" spans="2:53" ht="15" customHeight="1" x14ac:dyDescent="0.2">
      <c r="B93" s="401"/>
      <c r="C93" s="448"/>
      <c r="D93" s="331" t="str">
        <f>+D$13</f>
        <v>Ofimática</v>
      </c>
      <c r="E93" s="278">
        <f t="shared" si="75"/>
        <v>10.567191284016321</v>
      </c>
      <c r="F93" s="320">
        <f t="shared" si="80"/>
        <v>40</v>
      </c>
      <c r="G93" s="316">
        <f t="shared" si="71"/>
        <v>0.26417978210040804</v>
      </c>
      <c r="H93" s="168">
        <f>+$F$13</f>
        <v>2</v>
      </c>
      <c r="I93" s="157">
        <f>+H93</f>
        <v>2</v>
      </c>
      <c r="J93" s="157">
        <f t="shared" si="72"/>
        <v>0.52835956420081609</v>
      </c>
      <c r="K93" s="157">
        <f t="shared" si="76"/>
        <v>9.5104721556146892</v>
      </c>
      <c r="M93" s="286"/>
      <c r="N93" s="286"/>
      <c r="O93" s="481" t="s">
        <v>532</v>
      </c>
      <c r="P93" s="482"/>
      <c r="Q93" s="482"/>
      <c r="R93" s="483"/>
      <c r="S93" s="479">
        <f>+S92+T92</f>
        <v>1080</v>
      </c>
      <c r="T93" s="480"/>
      <c r="U93" s="479">
        <f>+U92+V92</f>
        <v>1080</v>
      </c>
      <c r="V93" s="480"/>
      <c r="W93" s="479">
        <f>+W92+X92</f>
        <v>1080</v>
      </c>
      <c r="X93" s="480"/>
      <c r="AB93" s="402"/>
      <c r="AC93" s="484"/>
      <c r="AD93" s="147" t="str">
        <f>+AD28</f>
        <v>Topografia para Irrigaciones</v>
      </c>
      <c r="AE93" s="278">
        <f t="shared" si="63"/>
        <v>70.487546293457967</v>
      </c>
      <c r="AF93" s="168">
        <v>40</v>
      </c>
      <c r="AG93" s="157">
        <f t="shared" si="67"/>
        <v>1.7621886573364491</v>
      </c>
      <c r="AH93" s="168">
        <v>6</v>
      </c>
      <c r="AI93" s="157">
        <f t="shared" ref="AI93:AI94" si="82">+AH93*0.4</f>
        <v>2.4000000000000004</v>
      </c>
      <c r="AJ93" s="157">
        <f t="shared" si="64"/>
        <v>4.2292527776074786</v>
      </c>
      <c r="AK93" s="488"/>
      <c r="AL93" s="157">
        <f t="shared" si="65"/>
        <v>71.897297219327143</v>
      </c>
      <c r="AN93" s="286"/>
      <c r="AP93" s="291"/>
      <c r="AQ93" s="291"/>
      <c r="AR93" s="291"/>
      <c r="AS93" s="291"/>
      <c r="AT93" s="291"/>
      <c r="AU93" s="291"/>
      <c r="AV93" s="291"/>
      <c r="AW93" s="291"/>
      <c r="AX93" s="291"/>
      <c r="AY93" s="291"/>
      <c r="AZ93" s="291"/>
    </row>
    <row r="94" spans="2:53" ht="15.75" customHeight="1" x14ac:dyDescent="0.2">
      <c r="B94" s="401"/>
      <c r="C94" s="448"/>
      <c r="D94" s="331" t="str">
        <f>+D$16</f>
        <v>Fundamentos de Investigación</v>
      </c>
      <c r="E94" s="278">
        <f t="shared" si="75"/>
        <v>10.567191284016321</v>
      </c>
      <c r="F94" s="320">
        <f t="shared" si="80"/>
        <v>40</v>
      </c>
      <c r="G94" s="316">
        <f t="shared" si="71"/>
        <v>0.26417978210040804</v>
      </c>
      <c r="H94" s="168">
        <f>+$F$16</f>
        <v>2</v>
      </c>
      <c r="I94" s="157">
        <f>+H94</f>
        <v>2</v>
      </c>
      <c r="J94" s="157">
        <f t="shared" si="72"/>
        <v>0.52835956420081609</v>
      </c>
      <c r="K94" s="157">
        <f t="shared" si="76"/>
        <v>9.5104721556146892</v>
      </c>
      <c r="M94" s="286"/>
      <c r="P94" s="291"/>
      <c r="Q94" s="291"/>
      <c r="R94" s="291"/>
      <c r="S94" s="291"/>
      <c r="T94" s="291"/>
      <c r="U94" s="291"/>
      <c r="V94" s="291"/>
      <c r="W94" s="291"/>
      <c r="X94" s="291"/>
      <c r="AB94" s="402"/>
      <c r="AC94" s="484"/>
      <c r="AD94" s="147" t="str">
        <f>+AD29</f>
        <v>Topografia para Obras de Saneamiento</v>
      </c>
      <c r="AE94" s="278">
        <f t="shared" si="63"/>
        <v>70.487546293457967</v>
      </c>
      <c r="AF94" s="168">
        <v>40</v>
      </c>
      <c r="AG94" s="157">
        <f t="shared" si="67"/>
        <v>1.7621886573364491</v>
      </c>
      <c r="AH94" s="168">
        <v>6</v>
      </c>
      <c r="AI94" s="157">
        <f t="shared" si="82"/>
        <v>2.4000000000000004</v>
      </c>
      <c r="AJ94" s="157">
        <f t="shared" si="64"/>
        <v>4.2292527776074786</v>
      </c>
      <c r="AK94" s="488"/>
      <c r="AL94" s="157">
        <f t="shared" si="65"/>
        <v>71.897297219327143</v>
      </c>
      <c r="AN94" s="286"/>
      <c r="AP94" s="462" t="s">
        <v>533</v>
      </c>
      <c r="AQ94" s="491">
        <f>+AN12+AN13+AN25+AN30+AN31</f>
        <v>433</v>
      </c>
      <c r="AR94" s="291"/>
      <c r="AS94" s="291"/>
      <c r="AT94" s="291"/>
      <c r="AU94" s="291"/>
      <c r="AV94" s="291"/>
      <c r="AW94" s="291"/>
      <c r="AX94" s="291"/>
      <c r="AY94" s="291"/>
      <c r="AZ94" s="291"/>
    </row>
    <row r="95" spans="2:53" ht="24" customHeight="1" x14ac:dyDescent="0.2">
      <c r="B95" s="401"/>
      <c r="C95" s="438" t="s">
        <v>486</v>
      </c>
      <c r="D95" s="319" t="str">
        <f>+D$32</f>
        <v>Planificación y Organación de la Producción de Productos Lácteos y Derivados</v>
      </c>
      <c r="E95" s="278">
        <f t="shared" si="75"/>
        <v>10.567191284016321</v>
      </c>
      <c r="F95" s="320">
        <f t="shared" si="80"/>
        <v>40</v>
      </c>
      <c r="G95" s="316">
        <f t="shared" si="71"/>
        <v>0.26417978210040804</v>
      </c>
      <c r="H95" s="168">
        <f>+$F$32</f>
        <v>2</v>
      </c>
      <c r="I95" s="157">
        <f t="shared" ref="I95:I100" si="83">+H95*0.4</f>
        <v>0.8</v>
      </c>
      <c r="J95" s="316">
        <f t="shared" si="72"/>
        <v>0.21134382568032645</v>
      </c>
      <c r="K95" s="157">
        <f t="shared" si="76"/>
        <v>3.8041888622458759</v>
      </c>
      <c r="M95" s="286"/>
      <c r="N95" s="286"/>
      <c r="AD95" s="59"/>
      <c r="AI95" s="262">
        <f>AVERAGE(AI87:AI94)</f>
        <v>2.25</v>
      </c>
      <c r="AJ95" s="262"/>
      <c r="AL95" s="262"/>
      <c r="AP95" s="462"/>
      <c r="AQ95" s="391"/>
      <c r="AR95" s="291"/>
      <c r="AS95" s="291"/>
      <c r="AT95" s="291"/>
      <c r="AU95" s="291"/>
      <c r="AV95" s="291"/>
      <c r="AW95" s="291"/>
      <c r="AX95" s="291"/>
      <c r="AY95" s="291"/>
      <c r="AZ95" s="291"/>
    </row>
    <row r="96" spans="2:53" ht="33.75" customHeight="1" x14ac:dyDescent="0.25">
      <c r="B96" s="401"/>
      <c r="C96" s="438"/>
      <c r="D96" s="319" t="str">
        <f>+D$33</f>
        <v>Materias Primas e Insumos en Productos Lácteos y Derivados</v>
      </c>
      <c r="E96" s="278">
        <f t="shared" si="75"/>
        <v>10.567191284016321</v>
      </c>
      <c r="F96" s="320">
        <f t="shared" si="80"/>
        <v>40</v>
      </c>
      <c r="G96" s="316">
        <f t="shared" si="71"/>
        <v>0.26417978210040804</v>
      </c>
      <c r="H96" s="168">
        <f>+$F$33</f>
        <v>4</v>
      </c>
      <c r="I96" s="157">
        <f t="shared" si="83"/>
        <v>1.6</v>
      </c>
      <c r="J96" s="316">
        <f t="shared" si="72"/>
        <v>0.42268765136065289</v>
      </c>
      <c r="K96" s="157">
        <f t="shared" si="76"/>
        <v>7.6083777244917519</v>
      </c>
      <c r="M96" s="286"/>
      <c r="N96" s="286"/>
      <c r="O96" s="496" t="s">
        <v>533</v>
      </c>
      <c r="P96" s="497">
        <f>+N12+N13</f>
        <v>72</v>
      </c>
      <c r="AB96" s="329" t="s">
        <v>335</v>
      </c>
      <c r="AC96" s="329" t="str">
        <f>+AC85</f>
        <v>MÓDULOS</v>
      </c>
      <c r="AD96" s="329" t="str">
        <f>+AD85</f>
        <v>UNIDADES DIDACTICAS</v>
      </c>
      <c r="AE96" s="329" t="str">
        <f>+AE85</f>
        <v>PROYECCIÓN DE ALUMNOS</v>
      </c>
      <c r="AF96" s="329" t="s">
        <v>515</v>
      </c>
      <c r="AG96" s="329" t="s">
        <v>516</v>
      </c>
      <c r="AH96" s="329" t="str">
        <f>+AH85</f>
        <v>HORAS UNIDADES DIDACTICAS</v>
      </c>
      <c r="AI96" s="301" t="s">
        <v>518</v>
      </c>
      <c r="AJ96" s="301" t="s">
        <v>519</v>
      </c>
      <c r="AK96" s="329" t="str">
        <f>+AK85</f>
        <v>SEMANAS POR SEMESTRE</v>
      </c>
      <c r="AL96" s="301" t="s">
        <v>521</v>
      </c>
      <c r="AQ96" s="268">
        <f>AQ94/36/5/2</f>
        <v>1.2027777777777779</v>
      </c>
    </row>
    <row r="97" spans="2:38" ht="37.5" customHeight="1" x14ac:dyDescent="0.25">
      <c r="B97" s="401"/>
      <c r="C97" s="438"/>
      <c r="D97" s="319" t="str">
        <f>+D$34</f>
        <v>Seguridad e Higiene para Productos Lácteos y Derivados</v>
      </c>
      <c r="E97" s="278">
        <f t="shared" si="75"/>
        <v>10.567191284016321</v>
      </c>
      <c r="F97" s="320">
        <f t="shared" si="80"/>
        <v>40</v>
      </c>
      <c r="G97" s="316">
        <f t="shared" si="71"/>
        <v>0.26417978210040804</v>
      </c>
      <c r="H97" s="168">
        <f>+$F$34</f>
        <v>2</v>
      </c>
      <c r="I97" s="157">
        <f t="shared" si="83"/>
        <v>0.8</v>
      </c>
      <c r="J97" s="316">
        <f t="shared" si="72"/>
        <v>0.21134382568032645</v>
      </c>
      <c r="K97" s="157">
        <f t="shared" si="76"/>
        <v>3.8041888622458759</v>
      </c>
      <c r="M97" s="286"/>
      <c r="N97" s="286"/>
      <c r="O97" s="496"/>
      <c r="P97" s="496"/>
      <c r="AB97" s="402" t="s">
        <v>534</v>
      </c>
      <c r="AC97" s="493" t="str">
        <f>+AC86</f>
        <v>Modulo Trasversal</v>
      </c>
      <c r="AD97" s="333"/>
      <c r="AE97" s="276">
        <f>+AE86</f>
        <v>70.487546293457967</v>
      </c>
      <c r="AF97" s="333"/>
      <c r="AG97" s="333"/>
      <c r="AH97" s="333"/>
      <c r="AI97" s="277">
        <f>SUM(AI98:AI104)</f>
        <v>17.2</v>
      </c>
      <c r="AJ97" s="277">
        <f>SUM(AJ98:AJ104)</f>
        <v>30.309644906186929</v>
      </c>
      <c r="AK97" s="488">
        <f>+AK86</f>
        <v>17</v>
      </c>
      <c r="AL97" s="277">
        <f>SUM(AL98:AL104)</f>
        <v>515.26396340517772</v>
      </c>
    </row>
    <row r="98" spans="2:38" ht="33" customHeight="1" x14ac:dyDescent="0.25">
      <c r="B98" s="401"/>
      <c r="C98" s="438"/>
      <c r="D98" s="319" t="str">
        <f>+D$35</f>
        <v>Maquinarias, Equipos e Instalaciones para Productos Lácteos y Derivados</v>
      </c>
      <c r="E98" s="278">
        <f t="shared" si="75"/>
        <v>10.567191284016321</v>
      </c>
      <c r="F98" s="320">
        <f t="shared" si="80"/>
        <v>40</v>
      </c>
      <c r="G98" s="316">
        <f t="shared" si="71"/>
        <v>0.26417978210040804</v>
      </c>
      <c r="H98" s="168">
        <f>+$F$35</f>
        <v>2</v>
      </c>
      <c r="I98" s="157">
        <f t="shared" si="83"/>
        <v>0.8</v>
      </c>
      <c r="J98" s="316">
        <f t="shared" si="72"/>
        <v>0.21134382568032645</v>
      </c>
      <c r="K98" s="157">
        <f t="shared" si="76"/>
        <v>3.8041888622458759</v>
      </c>
      <c r="M98" s="286"/>
      <c r="N98" s="286"/>
      <c r="P98" s="268">
        <f>P96/36/2</f>
        <v>1</v>
      </c>
      <c r="AB98" s="402"/>
      <c r="AC98" s="494"/>
      <c r="AD98" s="331" t="str">
        <f>+AD8</f>
        <v>Sociedad y Economia en la Globalización</v>
      </c>
      <c r="AE98" s="278">
        <f t="shared" ref="AE98:AE104" si="84">$AE$97</f>
        <v>70.487546293457967</v>
      </c>
      <c r="AF98" s="168">
        <v>40</v>
      </c>
      <c r="AG98" s="157">
        <f>AE98/AF98</f>
        <v>1.7621886573364491</v>
      </c>
      <c r="AH98" s="168">
        <v>3</v>
      </c>
      <c r="AI98" s="157">
        <f>+AH98</f>
        <v>3</v>
      </c>
      <c r="AJ98" s="157">
        <f t="shared" ref="AJ98:AJ104" si="85">AG98*AI98</f>
        <v>5.2865659720093472</v>
      </c>
      <c r="AK98" s="488"/>
      <c r="AL98" s="157">
        <f t="shared" ref="AL98:AL104" si="86">+AJ98*$AK$97</f>
        <v>89.871621524158897</v>
      </c>
    </row>
    <row r="99" spans="2:38" ht="24" customHeight="1" x14ac:dyDescent="0.25">
      <c r="B99" s="401"/>
      <c r="C99" s="438"/>
      <c r="D99" s="319" t="str">
        <f>+D$36</f>
        <v>Control de Calidad en Productos Lácteos y Derivados</v>
      </c>
      <c r="E99" s="278">
        <f t="shared" si="75"/>
        <v>10.567191284016321</v>
      </c>
      <c r="F99" s="320">
        <f t="shared" si="80"/>
        <v>40</v>
      </c>
      <c r="G99" s="316">
        <f t="shared" si="71"/>
        <v>0.26417978210040804</v>
      </c>
      <c r="H99" s="168">
        <f>+$F$36</f>
        <v>4</v>
      </c>
      <c r="I99" s="157">
        <f t="shared" si="83"/>
        <v>1.6</v>
      </c>
      <c r="J99" s="316">
        <f t="shared" si="72"/>
        <v>0.42268765136065289</v>
      </c>
      <c r="K99" s="157">
        <f t="shared" si="76"/>
        <v>7.6083777244917519</v>
      </c>
      <c r="M99" s="286"/>
      <c r="N99" s="286"/>
      <c r="AB99" s="402"/>
      <c r="AC99" s="494"/>
      <c r="AD99" s="331" t="str">
        <f>+AD9</f>
        <v>Medio Ambiente y Desarrollo Sostenible</v>
      </c>
      <c r="AE99" s="278">
        <f t="shared" si="84"/>
        <v>70.487546293457967</v>
      </c>
      <c r="AF99" s="168">
        <v>40</v>
      </c>
      <c r="AG99" s="157">
        <f t="shared" ref="AG99:AG104" si="87">AE99/AF99</f>
        <v>1.7621886573364491</v>
      </c>
      <c r="AH99" s="168">
        <v>3</v>
      </c>
      <c r="AI99" s="157">
        <f>+AH99</f>
        <v>3</v>
      </c>
      <c r="AJ99" s="157">
        <f t="shared" si="85"/>
        <v>5.2865659720093472</v>
      </c>
      <c r="AK99" s="488"/>
      <c r="AL99" s="157">
        <f t="shared" si="86"/>
        <v>89.871621524158897</v>
      </c>
    </row>
    <row r="100" spans="2:38" ht="30.75" customHeight="1" x14ac:dyDescent="0.25">
      <c r="B100" s="401"/>
      <c r="C100" s="438"/>
      <c r="D100" s="319" t="str">
        <f>+D$30</f>
        <v>Procesos para Productos de Hortalizas y Azúcares</v>
      </c>
      <c r="E100" s="278">
        <f t="shared" si="75"/>
        <v>10.567191284016321</v>
      </c>
      <c r="F100" s="320">
        <f t="shared" si="80"/>
        <v>40</v>
      </c>
      <c r="G100" s="316">
        <f t="shared" si="71"/>
        <v>0.26417978210040804</v>
      </c>
      <c r="H100" s="168">
        <f>+$F$30</f>
        <v>6</v>
      </c>
      <c r="I100" s="157">
        <f t="shared" si="83"/>
        <v>2.4000000000000004</v>
      </c>
      <c r="J100" s="157">
        <f>G100*I100</f>
        <v>0.6340314770409794</v>
      </c>
      <c r="K100" s="157">
        <f t="shared" si="76"/>
        <v>11.412566586737629</v>
      </c>
      <c r="AB100" s="402"/>
      <c r="AC100" s="495"/>
      <c r="AD100" s="331" t="str">
        <f>+AD17</f>
        <v>Investigación e Innovación Tecnológica</v>
      </c>
      <c r="AE100" s="278">
        <f t="shared" si="84"/>
        <v>70.487546293457967</v>
      </c>
      <c r="AF100" s="168">
        <v>40</v>
      </c>
      <c r="AG100" s="157">
        <f t="shared" si="87"/>
        <v>1.7621886573364491</v>
      </c>
      <c r="AH100" s="168">
        <v>2</v>
      </c>
      <c r="AI100" s="157">
        <f>+AH100</f>
        <v>2</v>
      </c>
      <c r="AJ100" s="157">
        <f t="shared" si="85"/>
        <v>3.5243773146728983</v>
      </c>
      <c r="AK100" s="488"/>
      <c r="AL100" s="157">
        <f t="shared" si="86"/>
        <v>59.914414349439269</v>
      </c>
    </row>
    <row r="101" spans="2:38" x14ac:dyDescent="0.25">
      <c r="B101" s="289"/>
      <c r="C101" s="142"/>
      <c r="D101" s="59"/>
      <c r="H101" s="142"/>
      <c r="I101" s="262">
        <f>AVERAGE(I90:I100)</f>
        <v>1.6363636363636365</v>
      </c>
      <c r="J101" s="262"/>
      <c r="K101" s="290"/>
      <c r="AB101" s="402"/>
      <c r="AC101" s="484" t="str">
        <f>+AC92</f>
        <v>Formación Especifica (Módulos Técnico Profesionales)</v>
      </c>
      <c r="AD101" s="147" t="str">
        <f>+AD30</f>
        <v>Dibujo de Planos</v>
      </c>
      <c r="AE101" s="278">
        <f t="shared" si="84"/>
        <v>70.487546293457967</v>
      </c>
      <c r="AF101" s="168">
        <v>40</v>
      </c>
      <c r="AG101" s="157">
        <f t="shared" si="87"/>
        <v>1.7621886573364491</v>
      </c>
      <c r="AH101" s="168">
        <v>8</v>
      </c>
      <c r="AI101" s="157">
        <f>+AH101*0.4</f>
        <v>3.2</v>
      </c>
      <c r="AJ101" s="157">
        <f t="shared" si="85"/>
        <v>5.6390037034766376</v>
      </c>
      <c r="AK101" s="488"/>
      <c r="AL101" s="157">
        <f t="shared" si="86"/>
        <v>95.863062959102834</v>
      </c>
    </row>
    <row r="102" spans="2:38" ht="42.75" customHeight="1" x14ac:dyDescent="0.25">
      <c r="B102" s="330" t="s">
        <v>336</v>
      </c>
      <c r="C102" s="332" t="s">
        <v>512</v>
      </c>
      <c r="D102" s="330" t="s">
        <v>513</v>
      </c>
      <c r="E102" s="330" t="s">
        <v>583</v>
      </c>
      <c r="F102" s="330" t="s">
        <v>515</v>
      </c>
      <c r="G102" s="330" t="s">
        <v>516</v>
      </c>
      <c r="H102" s="330" t="s">
        <v>517</v>
      </c>
      <c r="I102" s="295" t="s">
        <v>518</v>
      </c>
      <c r="J102" s="295" t="s">
        <v>519</v>
      </c>
      <c r="K102" s="295" t="s">
        <v>521</v>
      </c>
      <c r="AB102" s="402"/>
      <c r="AC102" s="484"/>
      <c r="AD102" s="147" t="str">
        <f>+AD32</f>
        <v>Documentos de Obra</v>
      </c>
      <c r="AE102" s="278">
        <f t="shared" si="84"/>
        <v>70.487546293457967</v>
      </c>
      <c r="AF102" s="168">
        <v>40</v>
      </c>
      <c r="AG102" s="157">
        <f t="shared" si="87"/>
        <v>1.7621886573364491</v>
      </c>
      <c r="AH102" s="168">
        <v>4</v>
      </c>
      <c r="AI102" s="157">
        <f t="shared" ref="AI102:AI104" si="88">+AH102*0.4</f>
        <v>1.6</v>
      </c>
      <c r="AJ102" s="157">
        <f t="shared" si="85"/>
        <v>2.8195018517383188</v>
      </c>
      <c r="AK102" s="488"/>
      <c r="AL102" s="157">
        <f t="shared" si="86"/>
        <v>47.931531479551417</v>
      </c>
    </row>
    <row r="103" spans="2:38" x14ac:dyDescent="0.25">
      <c r="B103" s="401" t="s">
        <v>524</v>
      </c>
      <c r="C103" s="451" t="s">
        <v>455</v>
      </c>
      <c r="D103" s="333"/>
      <c r="E103" s="276">
        <f>+'Pobl. Efectiva CP.'!D26</f>
        <v>9.8522002606446595</v>
      </c>
      <c r="F103" s="333"/>
      <c r="G103" s="333"/>
      <c r="H103" s="333"/>
      <c r="I103" s="277">
        <f>SUM(I104:I114)</f>
        <v>16.8</v>
      </c>
      <c r="J103" s="277">
        <f>SUM(J104:J114)</f>
        <v>4.1379241094707568</v>
      </c>
      <c r="K103" s="317">
        <f>SUM(K104:K113)</f>
        <v>70.935841876641547</v>
      </c>
      <c r="AB103" s="402"/>
      <c r="AC103" s="484"/>
      <c r="AD103" s="147" t="str">
        <f>+AD33</f>
        <v>Mecanica de Suelosy Diseño de Mezclas</v>
      </c>
      <c r="AE103" s="278">
        <f t="shared" si="84"/>
        <v>70.487546293457967</v>
      </c>
      <c r="AF103" s="168">
        <v>40</v>
      </c>
      <c r="AG103" s="157">
        <f t="shared" si="87"/>
        <v>1.7621886573364491</v>
      </c>
      <c r="AH103" s="168">
        <v>4</v>
      </c>
      <c r="AI103" s="157">
        <f t="shared" si="88"/>
        <v>1.6</v>
      </c>
      <c r="AJ103" s="157">
        <f t="shared" si="85"/>
        <v>2.8195018517383188</v>
      </c>
      <c r="AK103" s="488"/>
      <c r="AL103" s="157">
        <f t="shared" si="86"/>
        <v>47.931531479551417</v>
      </c>
    </row>
    <row r="104" spans="2:38" ht="31.5" customHeight="1" x14ac:dyDescent="0.25">
      <c r="B104" s="401"/>
      <c r="C104" s="451"/>
      <c r="D104" s="331" t="s">
        <v>457</v>
      </c>
      <c r="E104" s="278">
        <f>E$103</f>
        <v>9.8522002606446595</v>
      </c>
      <c r="F104" s="320">
        <v>40</v>
      </c>
      <c r="G104" s="316">
        <f>E104/F104</f>
        <v>0.24630500651611648</v>
      </c>
      <c r="H104" s="168">
        <f>+$H$76</f>
        <v>2</v>
      </c>
      <c r="I104" s="157">
        <f>+H104</f>
        <v>2</v>
      </c>
      <c r="J104" s="157">
        <f t="shared" ref="J104:J113" si="89">G104*I104</f>
        <v>0.49261001303223295</v>
      </c>
      <c r="K104" s="318">
        <f>J104*$D$70</f>
        <v>8.8669802345801934</v>
      </c>
      <c r="AB104" s="402"/>
      <c r="AC104" s="484"/>
      <c r="AD104" s="147" t="str">
        <f>+AD34</f>
        <v>Metrado de Obras</v>
      </c>
      <c r="AE104" s="278">
        <f t="shared" si="84"/>
        <v>70.487546293457967</v>
      </c>
      <c r="AF104" s="168">
        <v>40</v>
      </c>
      <c r="AG104" s="157">
        <f t="shared" si="87"/>
        <v>1.7621886573364491</v>
      </c>
      <c r="AH104" s="168">
        <v>7</v>
      </c>
      <c r="AI104" s="157">
        <f t="shared" si="88"/>
        <v>2.8000000000000003</v>
      </c>
      <c r="AJ104" s="157">
        <f t="shared" si="85"/>
        <v>4.9341282405420577</v>
      </c>
      <c r="AK104" s="488"/>
      <c r="AL104" s="157">
        <f t="shared" si="86"/>
        <v>83.880180089214974</v>
      </c>
    </row>
    <row r="105" spans="2:38" ht="24.75" customHeight="1" x14ac:dyDescent="0.25">
      <c r="B105" s="401"/>
      <c r="C105" s="451"/>
      <c r="D105" s="331" t="s">
        <v>460</v>
      </c>
      <c r="E105" s="278">
        <f t="shared" ref="E105:E114" si="90">E$103</f>
        <v>9.8522002606446595</v>
      </c>
      <c r="F105" s="320">
        <f>+F104</f>
        <v>40</v>
      </c>
      <c r="G105" s="316">
        <f t="shared" ref="G105:G114" si="91">E105/F105</f>
        <v>0.24630500651611648</v>
      </c>
      <c r="H105" s="168">
        <f>+$H$77</f>
        <v>2</v>
      </c>
      <c r="I105" s="157">
        <f>+H105</f>
        <v>2</v>
      </c>
      <c r="J105" s="157">
        <f t="shared" si="89"/>
        <v>0.49261001303223295</v>
      </c>
      <c r="K105" s="318">
        <f t="shared" ref="K105:K114" si="92">J105*$D$70</f>
        <v>8.8669802345801934</v>
      </c>
      <c r="AD105" s="59"/>
      <c r="AI105" s="262">
        <f>AVERAGE(AI98:AI104)</f>
        <v>2.4571428571428569</v>
      </c>
      <c r="AJ105" s="262"/>
      <c r="AL105" s="262"/>
    </row>
    <row r="106" spans="2:38" ht="26.25" customHeight="1" x14ac:dyDescent="0.25">
      <c r="B106" s="401"/>
      <c r="C106" s="451"/>
      <c r="D106" s="331" t="s">
        <v>466</v>
      </c>
      <c r="E106" s="278">
        <f t="shared" si="90"/>
        <v>9.8522002606446595</v>
      </c>
      <c r="F106" s="320">
        <f t="shared" ref="F106:F114" si="93">+F105</f>
        <v>40</v>
      </c>
      <c r="G106" s="316">
        <f t="shared" si="91"/>
        <v>0.24630500651611648</v>
      </c>
      <c r="H106" s="168">
        <f>+$H$78</f>
        <v>2</v>
      </c>
      <c r="I106" s="157">
        <f>+H106</f>
        <v>2</v>
      </c>
      <c r="J106" s="157">
        <f t="shared" si="89"/>
        <v>0.49261001303223295</v>
      </c>
      <c r="K106" s="318">
        <f t="shared" si="92"/>
        <v>8.8669802345801934</v>
      </c>
      <c r="AB106" s="329" t="s">
        <v>335</v>
      </c>
      <c r="AC106" s="329" t="str">
        <f>+AC96</f>
        <v>MÓDULOS</v>
      </c>
      <c r="AD106" s="329" t="str">
        <f>+AD96</f>
        <v>UNIDADES DIDACTICAS</v>
      </c>
      <c r="AE106" s="329" t="str">
        <f>+AE96</f>
        <v>PROYECCIÓN DE ALUMNOS</v>
      </c>
      <c r="AF106" s="329" t="s">
        <v>515</v>
      </c>
      <c r="AG106" s="329" t="s">
        <v>516</v>
      </c>
      <c r="AH106" s="329" t="str">
        <f>+AH96</f>
        <v>HORAS UNIDADES DIDACTICAS</v>
      </c>
      <c r="AI106" s="301" t="s">
        <v>518</v>
      </c>
      <c r="AJ106" s="301" t="s">
        <v>519</v>
      </c>
      <c r="AK106" s="329" t="str">
        <f>+AK96</f>
        <v>SEMANAS POR SEMESTRE</v>
      </c>
      <c r="AL106" s="301" t="s">
        <v>521</v>
      </c>
    </row>
    <row r="107" spans="2:38" ht="15" customHeight="1" x14ac:dyDescent="0.25">
      <c r="B107" s="401"/>
      <c r="C107" s="451"/>
      <c r="D107" s="331" t="s">
        <v>469</v>
      </c>
      <c r="E107" s="278">
        <f t="shared" si="90"/>
        <v>9.8522002606446595</v>
      </c>
      <c r="F107" s="320">
        <f t="shared" si="93"/>
        <v>40</v>
      </c>
      <c r="G107" s="316">
        <f t="shared" si="91"/>
        <v>0.24630500651611648</v>
      </c>
      <c r="H107" s="168">
        <f>+$H$79</f>
        <v>2</v>
      </c>
      <c r="I107" s="157">
        <f>+H107</f>
        <v>2</v>
      </c>
      <c r="J107" s="157">
        <f t="shared" si="89"/>
        <v>0.49261001303223295</v>
      </c>
      <c r="K107" s="318">
        <f t="shared" si="92"/>
        <v>8.8669802345801934</v>
      </c>
      <c r="AB107" s="487" t="s">
        <v>535</v>
      </c>
      <c r="AC107" s="493" t="str">
        <f>+AC97</f>
        <v>Modulo Trasversal</v>
      </c>
      <c r="AD107" s="333"/>
      <c r="AE107" s="276">
        <f>+AE97</f>
        <v>70.487546293457967</v>
      </c>
      <c r="AF107" s="333"/>
      <c r="AG107" s="333"/>
      <c r="AH107" s="333"/>
      <c r="AI107" s="277">
        <f>SUM(AI108:AI113)</f>
        <v>16.399999999999999</v>
      </c>
      <c r="AJ107" s="277">
        <f>SUM(AJ108:AJ113)</f>
        <v>28.899893980317767</v>
      </c>
      <c r="AK107" s="488">
        <f>+AK97</f>
        <v>17</v>
      </c>
      <c r="AL107" s="277">
        <f>SUM(AL108:AL113)</f>
        <v>491.29819766540203</v>
      </c>
    </row>
    <row r="108" spans="2:38" ht="48.75" customHeight="1" x14ac:dyDescent="0.25">
      <c r="B108" s="401"/>
      <c r="C108" s="438" t="s">
        <v>486</v>
      </c>
      <c r="D108" s="319" t="s">
        <v>541</v>
      </c>
      <c r="E108" s="278">
        <f t="shared" si="90"/>
        <v>9.8522002606446595</v>
      </c>
      <c r="F108" s="320">
        <f t="shared" si="93"/>
        <v>40</v>
      </c>
      <c r="G108" s="316">
        <f t="shared" si="91"/>
        <v>0.24630500651611648</v>
      </c>
      <c r="H108" s="168">
        <f>+$H$80</f>
        <v>2</v>
      </c>
      <c r="I108" s="157">
        <f t="shared" ref="I108:I114" si="94">+H108*0.4</f>
        <v>0.8</v>
      </c>
      <c r="J108" s="157">
        <f t="shared" si="89"/>
        <v>0.1970440052128932</v>
      </c>
      <c r="K108" s="318">
        <f t="shared" si="92"/>
        <v>3.5467920938320776</v>
      </c>
      <c r="AB108" s="487"/>
      <c r="AC108" s="494"/>
      <c r="AD108" s="331" t="str">
        <f>+AD14</f>
        <v>Comunicación Interpersonal</v>
      </c>
      <c r="AE108" s="278">
        <f t="shared" ref="AE108:AE113" si="95">$AE$107</f>
        <v>70.487546293457967</v>
      </c>
      <c r="AF108" s="168">
        <v>40</v>
      </c>
      <c r="AG108" s="157">
        <f t="shared" ref="AG108:AG113" si="96">AE108/AF108</f>
        <v>1.7621886573364491</v>
      </c>
      <c r="AH108" s="168">
        <v>2</v>
      </c>
      <c r="AI108" s="157">
        <f>+AH108</f>
        <v>2</v>
      </c>
      <c r="AJ108" s="157">
        <f t="shared" ref="AJ108:AJ113" si="97">AG108*AI108</f>
        <v>3.5243773146728983</v>
      </c>
      <c r="AK108" s="488"/>
      <c r="AL108" s="157">
        <f t="shared" ref="AL108:AL113" si="98">+AJ108*$AK$107</f>
        <v>59.914414349439269</v>
      </c>
    </row>
    <row r="109" spans="2:38" ht="27.75" customHeight="1" x14ac:dyDescent="0.25">
      <c r="B109" s="401"/>
      <c r="C109" s="438"/>
      <c r="D109" s="319" t="s">
        <v>543</v>
      </c>
      <c r="E109" s="278">
        <f t="shared" si="90"/>
        <v>9.8522002606446595</v>
      </c>
      <c r="F109" s="320">
        <f t="shared" si="93"/>
        <v>40</v>
      </c>
      <c r="G109" s="316">
        <f t="shared" si="91"/>
        <v>0.24630500651611648</v>
      </c>
      <c r="H109" s="168">
        <f>+$H$81</f>
        <v>4</v>
      </c>
      <c r="I109" s="157">
        <f t="shared" si="94"/>
        <v>1.6</v>
      </c>
      <c r="J109" s="157">
        <f t="shared" si="89"/>
        <v>0.39408801042578639</v>
      </c>
      <c r="K109" s="318">
        <f t="shared" si="92"/>
        <v>7.0935841876641552</v>
      </c>
      <c r="AB109" s="487"/>
      <c r="AC109" s="495"/>
      <c r="AD109" s="331" t="str">
        <f>+AD18</f>
        <v>Proyectos de Investigación e Innovación tecnológica</v>
      </c>
      <c r="AE109" s="278">
        <f t="shared" si="95"/>
        <v>70.487546293457967</v>
      </c>
      <c r="AF109" s="168">
        <v>40</v>
      </c>
      <c r="AG109" s="157">
        <f t="shared" si="96"/>
        <v>1.7621886573364491</v>
      </c>
      <c r="AH109" s="168">
        <v>4</v>
      </c>
      <c r="AI109" s="157">
        <f>+AH109</f>
        <v>4</v>
      </c>
      <c r="AJ109" s="157">
        <f t="shared" si="97"/>
        <v>7.0487546293457966</v>
      </c>
      <c r="AK109" s="488"/>
      <c r="AL109" s="157">
        <f t="shared" si="98"/>
        <v>119.82882869887854</v>
      </c>
    </row>
    <row r="110" spans="2:38" ht="24.75" customHeight="1" x14ac:dyDescent="0.25">
      <c r="B110" s="401"/>
      <c r="C110" s="438"/>
      <c r="D110" s="319" t="s">
        <v>544</v>
      </c>
      <c r="E110" s="278">
        <f t="shared" si="90"/>
        <v>9.8522002606446595</v>
      </c>
      <c r="F110" s="320">
        <f t="shared" si="93"/>
        <v>40</v>
      </c>
      <c r="G110" s="316">
        <f t="shared" si="91"/>
        <v>0.24630500651611648</v>
      </c>
      <c r="H110" s="168">
        <f>+$H$82</f>
        <v>2</v>
      </c>
      <c r="I110" s="157">
        <f t="shared" si="94"/>
        <v>0.8</v>
      </c>
      <c r="J110" s="157">
        <f t="shared" si="89"/>
        <v>0.1970440052128932</v>
      </c>
      <c r="K110" s="318">
        <f t="shared" si="92"/>
        <v>3.5467920938320776</v>
      </c>
      <c r="AB110" s="487"/>
      <c r="AC110" s="484" t="str">
        <f>+AC101</f>
        <v>Formación Especifica (Módulos Técnico Profesionales)</v>
      </c>
      <c r="AD110" s="147" t="str">
        <f>+AD31</f>
        <v>Dibujo Asistido por Computador</v>
      </c>
      <c r="AE110" s="278">
        <f t="shared" si="95"/>
        <v>70.487546293457967</v>
      </c>
      <c r="AF110" s="168">
        <v>40</v>
      </c>
      <c r="AG110" s="157">
        <f t="shared" si="96"/>
        <v>1.7621886573364491</v>
      </c>
      <c r="AH110" s="168">
        <v>8</v>
      </c>
      <c r="AI110" s="157">
        <f>+AH110*0.4</f>
        <v>3.2</v>
      </c>
      <c r="AJ110" s="157">
        <f t="shared" si="97"/>
        <v>5.6390037034766376</v>
      </c>
      <c r="AK110" s="488"/>
      <c r="AL110" s="157">
        <f t="shared" si="98"/>
        <v>95.863062959102834</v>
      </c>
    </row>
    <row r="111" spans="2:38" ht="27" customHeight="1" x14ac:dyDescent="0.25">
      <c r="B111" s="401"/>
      <c r="C111" s="438"/>
      <c r="D111" s="319" t="s">
        <v>545</v>
      </c>
      <c r="E111" s="278">
        <f t="shared" si="90"/>
        <v>9.8522002606446595</v>
      </c>
      <c r="F111" s="320">
        <f t="shared" si="93"/>
        <v>40</v>
      </c>
      <c r="G111" s="316">
        <f t="shared" si="91"/>
        <v>0.24630500651611648</v>
      </c>
      <c r="H111" s="168">
        <f>+$H$83</f>
        <v>2</v>
      </c>
      <c r="I111" s="157">
        <f t="shared" si="94"/>
        <v>0.8</v>
      </c>
      <c r="J111" s="157">
        <f t="shared" si="89"/>
        <v>0.1970440052128932</v>
      </c>
      <c r="K111" s="318">
        <f t="shared" si="92"/>
        <v>3.5467920938320776</v>
      </c>
      <c r="AB111" s="487"/>
      <c r="AC111" s="484"/>
      <c r="AD111" s="147" t="str">
        <f>+AD35</f>
        <v>Costos Unitarios y Presupuesto de Obra</v>
      </c>
      <c r="AE111" s="278">
        <f t="shared" si="95"/>
        <v>70.487546293457967</v>
      </c>
      <c r="AF111" s="168">
        <v>40</v>
      </c>
      <c r="AG111" s="157">
        <f t="shared" si="96"/>
        <v>1.7621886573364491</v>
      </c>
      <c r="AH111" s="168">
        <v>8</v>
      </c>
      <c r="AI111" s="157">
        <f t="shared" ref="AI111:AI113" si="99">+AH111*0.4</f>
        <v>3.2</v>
      </c>
      <c r="AJ111" s="157">
        <f t="shared" si="97"/>
        <v>5.6390037034766376</v>
      </c>
      <c r="AK111" s="488"/>
      <c r="AL111" s="157">
        <f t="shared" si="98"/>
        <v>95.863062959102834</v>
      </c>
    </row>
    <row r="112" spans="2:38" ht="27.75" customHeight="1" x14ac:dyDescent="0.25">
      <c r="B112" s="401"/>
      <c r="C112" s="438"/>
      <c r="D112" s="319" t="s">
        <v>546</v>
      </c>
      <c r="E112" s="278">
        <f t="shared" si="90"/>
        <v>9.8522002606446595</v>
      </c>
      <c r="F112" s="320">
        <f t="shared" si="93"/>
        <v>40</v>
      </c>
      <c r="G112" s="316">
        <f t="shared" si="91"/>
        <v>0.24630500651611648</v>
      </c>
      <c r="H112" s="168">
        <f>+$H$84</f>
        <v>4</v>
      </c>
      <c r="I112" s="157">
        <f t="shared" si="94"/>
        <v>1.6</v>
      </c>
      <c r="J112" s="157">
        <f t="shared" si="89"/>
        <v>0.39408801042578639</v>
      </c>
      <c r="K112" s="318">
        <f t="shared" si="92"/>
        <v>7.0935841876641552</v>
      </c>
      <c r="AB112" s="487"/>
      <c r="AC112" s="484"/>
      <c r="AD112" s="147" t="str">
        <f>+AD36</f>
        <v>Programación de Obra</v>
      </c>
      <c r="AE112" s="278">
        <f t="shared" si="95"/>
        <v>70.487546293457967</v>
      </c>
      <c r="AF112" s="168">
        <v>40</v>
      </c>
      <c r="AG112" s="157">
        <f t="shared" si="96"/>
        <v>1.7621886573364491</v>
      </c>
      <c r="AH112" s="168">
        <v>6</v>
      </c>
      <c r="AI112" s="157">
        <f t="shared" si="99"/>
        <v>2.4000000000000004</v>
      </c>
      <c r="AJ112" s="157">
        <f t="shared" si="97"/>
        <v>4.2292527776074786</v>
      </c>
      <c r="AK112" s="488"/>
      <c r="AL112" s="157">
        <f t="shared" si="98"/>
        <v>71.897297219327143</v>
      </c>
    </row>
    <row r="113" spans="2:38" x14ac:dyDescent="0.25">
      <c r="B113" s="401"/>
      <c r="C113" s="438"/>
      <c r="D113" s="319" t="s">
        <v>547</v>
      </c>
      <c r="E113" s="278">
        <f t="shared" si="90"/>
        <v>9.8522002606446595</v>
      </c>
      <c r="F113" s="320">
        <f t="shared" si="93"/>
        <v>40</v>
      </c>
      <c r="G113" s="316">
        <f t="shared" si="91"/>
        <v>0.24630500651611648</v>
      </c>
      <c r="H113" s="168">
        <f>+$H$85</f>
        <v>6</v>
      </c>
      <c r="I113" s="157">
        <f t="shared" si="94"/>
        <v>2.4000000000000004</v>
      </c>
      <c r="J113" s="157">
        <f t="shared" si="89"/>
        <v>0.59113201563867968</v>
      </c>
      <c r="K113" s="318">
        <f t="shared" si="92"/>
        <v>10.640376281496234</v>
      </c>
      <c r="AB113" s="487"/>
      <c r="AC113" s="484"/>
      <c r="AD113" s="147" t="str">
        <f>+AD37</f>
        <v>Análisis del Expediente Técnico</v>
      </c>
      <c r="AE113" s="278">
        <f t="shared" si="95"/>
        <v>70.487546293457967</v>
      </c>
      <c r="AF113" s="168">
        <v>40</v>
      </c>
      <c r="AG113" s="157">
        <f t="shared" si="96"/>
        <v>1.7621886573364491</v>
      </c>
      <c r="AH113" s="168">
        <v>4</v>
      </c>
      <c r="AI113" s="157">
        <f t="shared" si="99"/>
        <v>1.6</v>
      </c>
      <c r="AJ113" s="157">
        <f t="shared" si="97"/>
        <v>2.8195018517383188</v>
      </c>
      <c r="AK113" s="488"/>
      <c r="AL113" s="157">
        <f t="shared" si="98"/>
        <v>47.931531479551417</v>
      </c>
    </row>
    <row r="114" spans="2:38" ht="27.75" customHeight="1" x14ac:dyDescent="0.25">
      <c r="B114" s="401"/>
      <c r="C114" s="438"/>
      <c r="D114" s="319" t="s">
        <v>549</v>
      </c>
      <c r="E114" s="278">
        <f t="shared" si="90"/>
        <v>9.8522002606446595</v>
      </c>
      <c r="F114" s="320">
        <f t="shared" si="93"/>
        <v>40</v>
      </c>
      <c r="G114" s="316">
        <f t="shared" si="91"/>
        <v>0.24630500651611648</v>
      </c>
      <c r="H114" s="168">
        <f>+$H$86</f>
        <v>2</v>
      </c>
      <c r="I114" s="157">
        <f t="shared" si="94"/>
        <v>0.8</v>
      </c>
      <c r="J114" s="157">
        <f>G114*I114</f>
        <v>0.1970440052128932</v>
      </c>
      <c r="K114" s="318">
        <f t="shared" si="92"/>
        <v>3.5467920938320776</v>
      </c>
      <c r="AD114" s="59"/>
      <c r="AI114" s="262">
        <f>AVERAGE(AI108:AI113)</f>
        <v>2.7333333333333329</v>
      </c>
      <c r="AJ114" s="262"/>
      <c r="AL114" s="262"/>
    </row>
    <row r="115" spans="2:38" ht="21" customHeight="1" x14ac:dyDescent="0.25">
      <c r="B115" s="289"/>
      <c r="C115" s="142"/>
      <c r="D115" s="59"/>
      <c r="H115" s="142"/>
      <c r="I115" s="262">
        <f>AVERAGE(I104:I114)</f>
        <v>1.5272727272727273</v>
      </c>
      <c r="J115" s="262"/>
      <c r="K115" s="290"/>
      <c r="AB115" s="329" t="s">
        <v>335</v>
      </c>
      <c r="AC115" s="329" t="str">
        <f>+AC106</f>
        <v>MÓDULOS</v>
      </c>
      <c r="AD115" s="329" t="str">
        <f>+AD106</f>
        <v>UNIDADES DIDACTICAS</v>
      </c>
      <c r="AE115" s="329" t="str">
        <f>+AE106</f>
        <v>PROYECCIÓN DE ALUMNOS</v>
      </c>
      <c r="AF115" s="329" t="s">
        <v>515</v>
      </c>
      <c r="AG115" s="329" t="s">
        <v>516</v>
      </c>
      <c r="AH115" s="329" t="str">
        <f>+AH106</f>
        <v>HORAS UNIDADES DIDACTICAS</v>
      </c>
      <c r="AI115" s="301" t="s">
        <v>518</v>
      </c>
      <c r="AJ115" s="301" t="s">
        <v>519</v>
      </c>
      <c r="AK115" s="329" t="str">
        <f>+AK106</f>
        <v>SEMANAS POR SEMESTRE</v>
      </c>
      <c r="AL115" s="301" t="s">
        <v>521</v>
      </c>
    </row>
    <row r="116" spans="2:38" ht="51" x14ac:dyDescent="0.25">
      <c r="B116" s="330" t="s">
        <v>336</v>
      </c>
      <c r="C116" s="332" t="s">
        <v>512</v>
      </c>
      <c r="D116" s="330" t="s">
        <v>513</v>
      </c>
      <c r="E116" s="330" t="s">
        <v>583</v>
      </c>
      <c r="F116" s="330" t="s">
        <v>515</v>
      </c>
      <c r="G116" s="330" t="s">
        <v>516</v>
      </c>
      <c r="H116" s="330" t="s">
        <v>517</v>
      </c>
      <c r="I116" s="295" t="s">
        <v>518</v>
      </c>
      <c r="J116" s="295" t="s">
        <v>519</v>
      </c>
      <c r="K116" s="295" t="s">
        <v>521</v>
      </c>
      <c r="AB116" s="487" t="s">
        <v>536</v>
      </c>
      <c r="AC116" s="334"/>
      <c r="AD116" s="333"/>
      <c r="AE116" s="276">
        <f>+AE107</f>
        <v>70.487546293457967</v>
      </c>
      <c r="AF116" s="333"/>
      <c r="AG116" s="333"/>
      <c r="AH116" s="333"/>
      <c r="AI116" s="277">
        <f>SUM(AI117:AI122)</f>
        <v>15.6</v>
      </c>
      <c r="AJ116" s="277">
        <f>SUM(AJ117:AJ122)</f>
        <v>27.490143054448605</v>
      </c>
      <c r="AK116" s="488">
        <f>+AK107</f>
        <v>17</v>
      </c>
      <c r="AL116" s="277">
        <f>SUM(AL117:AL122)</f>
        <v>467.33243192562634</v>
      </c>
    </row>
    <row r="117" spans="2:38" x14ac:dyDescent="0.25">
      <c r="B117" s="401" t="s">
        <v>528</v>
      </c>
      <c r="C117" s="448" t="s">
        <v>455</v>
      </c>
      <c r="D117" s="333"/>
      <c r="E117" s="276">
        <f>+'Pobl. Efectiva CP.'!D27</f>
        <v>9.8522002606446595</v>
      </c>
      <c r="F117" s="333"/>
      <c r="G117" s="333"/>
      <c r="H117" s="333"/>
      <c r="I117" s="277">
        <f>SUM(I118:I128)</f>
        <v>18</v>
      </c>
      <c r="J117" s="277">
        <f>SUM(J118:J128)</f>
        <v>4.4334901172900967</v>
      </c>
      <c r="K117" s="277">
        <f>SUM(K118:K128)</f>
        <v>79.80282211122173</v>
      </c>
      <c r="AB117" s="487"/>
      <c r="AC117" s="487" t="str">
        <f>+AC107</f>
        <v>Modulo Trasversal</v>
      </c>
      <c r="AD117" s="331" t="str">
        <f>+AD15</f>
        <v>Comunicación Empresarial</v>
      </c>
      <c r="AE117" s="278">
        <f t="shared" ref="AE117:AE122" si="100">$AE$116</f>
        <v>70.487546293457967</v>
      </c>
      <c r="AF117" s="168">
        <v>40</v>
      </c>
      <c r="AG117" s="157">
        <f t="shared" ref="AG117:AG122" si="101">AE117/AF117</f>
        <v>1.7621886573364491</v>
      </c>
      <c r="AH117" s="168">
        <v>2</v>
      </c>
      <c r="AI117" s="157">
        <f>+AH117</f>
        <v>2</v>
      </c>
      <c r="AJ117" s="157">
        <f t="shared" ref="AJ117:AJ122" si="102">AG117*AI117</f>
        <v>3.5243773146728983</v>
      </c>
      <c r="AK117" s="488"/>
      <c r="AL117" s="157">
        <f t="shared" ref="AL117:AL122" si="103">+AJ117*$AK$116</f>
        <v>59.914414349439269</v>
      </c>
    </row>
    <row r="118" spans="2:38" ht="33" customHeight="1" x14ac:dyDescent="0.25">
      <c r="B118" s="401"/>
      <c r="C118" s="448"/>
      <c r="D118" s="331" t="s">
        <v>458</v>
      </c>
      <c r="E118" s="278">
        <f>+E$117</f>
        <v>9.8522002606446595</v>
      </c>
      <c r="F118" s="320">
        <f>+F113</f>
        <v>40</v>
      </c>
      <c r="G118" s="316">
        <f t="shared" ref="G118:G128" si="104">E118/F118</f>
        <v>0.24630500651611648</v>
      </c>
      <c r="H118" s="168">
        <f>+$H$90</f>
        <v>2</v>
      </c>
      <c r="I118" s="157">
        <f>+H118</f>
        <v>2</v>
      </c>
      <c r="J118" s="157">
        <f t="shared" ref="J118:J127" si="105">G118*I118</f>
        <v>0.49261001303223295</v>
      </c>
      <c r="K118" s="157">
        <f>J118*$D$70</f>
        <v>8.8669802345801934</v>
      </c>
      <c r="AB118" s="487"/>
      <c r="AC118" s="487"/>
      <c r="AD118" s="331" t="str">
        <f>+AD19</f>
        <v>Comportamiento Ético</v>
      </c>
      <c r="AE118" s="278">
        <f t="shared" si="100"/>
        <v>70.487546293457967</v>
      </c>
      <c r="AF118" s="168">
        <v>40</v>
      </c>
      <c r="AG118" s="157">
        <f t="shared" si="101"/>
        <v>1.7621886573364491</v>
      </c>
      <c r="AH118" s="168">
        <v>2</v>
      </c>
      <c r="AI118" s="157">
        <f t="shared" ref="AI118:AI119" si="106">+AH118</f>
        <v>2</v>
      </c>
      <c r="AJ118" s="157">
        <f t="shared" si="102"/>
        <v>3.5243773146728983</v>
      </c>
      <c r="AK118" s="488"/>
      <c r="AL118" s="157">
        <f t="shared" si="103"/>
        <v>59.914414349439269</v>
      </c>
    </row>
    <row r="119" spans="2:38" ht="30.75" customHeight="1" x14ac:dyDescent="0.25">
      <c r="B119" s="401"/>
      <c r="C119" s="448"/>
      <c r="D119" s="331" t="s">
        <v>461</v>
      </c>
      <c r="E119" s="278">
        <f t="shared" ref="E119:E128" si="107">+E$117</f>
        <v>9.8522002606446595</v>
      </c>
      <c r="F119" s="320">
        <f>+F118</f>
        <v>40</v>
      </c>
      <c r="G119" s="316">
        <f t="shared" si="104"/>
        <v>0.24630500651611648</v>
      </c>
      <c r="H119" s="168">
        <f>+$H$91</f>
        <v>2</v>
      </c>
      <c r="I119" s="157">
        <f>+H119</f>
        <v>2</v>
      </c>
      <c r="J119" s="157">
        <f t="shared" si="105"/>
        <v>0.49261001303223295</v>
      </c>
      <c r="K119" s="157">
        <f t="shared" ref="K119:K128" si="108">J119*$D$70</f>
        <v>8.8669802345801934</v>
      </c>
      <c r="AB119" s="487"/>
      <c r="AC119" s="487"/>
      <c r="AD119" s="331" t="str">
        <f>+AD21</f>
        <v>Organización y Constitución de Empresas</v>
      </c>
      <c r="AE119" s="278">
        <f t="shared" si="100"/>
        <v>70.487546293457967</v>
      </c>
      <c r="AF119" s="168">
        <v>40</v>
      </c>
      <c r="AG119" s="157">
        <f t="shared" si="101"/>
        <v>1.7621886573364491</v>
      </c>
      <c r="AH119" s="168">
        <v>2</v>
      </c>
      <c r="AI119" s="157">
        <f t="shared" si="106"/>
        <v>2</v>
      </c>
      <c r="AJ119" s="157">
        <f t="shared" si="102"/>
        <v>3.5243773146728983</v>
      </c>
      <c r="AK119" s="488"/>
      <c r="AL119" s="157">
        <f t="shared" si="103"/>
        <v>59.914414349439269</v>
      </c>
    </row>
    <row r="120" spans="2:38" ht="30" customHeight="1" x14ac:dyDescent="0.25">
      <c r="B120" s="401"/>
      <c r="C120" s="448"/>
      <c r="D120" s="331" t="s">
        <v>467</v>
      </c>
      <c r="E120" s="278">
        <f t="shared" si="107"/>
        <v>9.8522002606446595</v>
      </c>
      <c r="F120" s="320">
        <f t="shared" ref="F120:F128" si="109">+F119</f>
        <v>40</v>
      </c>
      <c r="G120" s="316">
        <f t="shared" si="104"/>
        <v>0.24630500651611648</v>
      </c>
      <c r="H120" s="168">
        <f>+$H$92</f>
        <v>2</v>
      </c>
      <c r="I120" s="157">
        <f>+H120</f>
        <v>2</v>
      </c>
      <c r="J120" s="157">
        <f t="shared" si="105"/>
        <v>0.49261001303223295</v>
      </c>
      <c r="K120" s="157">
        <f t="shared" si="108"/>
        <v>8.8669802345801934</v>
      </c>
      <c r="AB120" s="487"/>
      <c r="AC120" s="484" t="str">
        <f>+AC110</f>
        <v>Formación Especifica (Módulos Técnico Profesionales)</v>
      </c>
      <c r="AD120" s="147" t="str">
        <f>+AD38</f>
        <v>Especificacones de los Materiales de Construcción</v>
      </c>
      <c r="AE120" s="278">
        <f t="shared" si="100"/>
        <v>70.487546293457967</v>
      </c>
      <c r="AF120" s="168">
        <v>40</v>
      </c>
      <c r="AG120" s="157">
        <f t="shared" si="101"/>
        <v>1.7621886573364491</v>
      </c>
      <c r="AH120" s="168">
        <v>8</v>
      </c>
      <c r="AI120" s="157">
        <f>+AH120*0.4</f>
        <v>3.2</v>
      </c>
      <c r="AJ120" s="157">
        <f t="shared" si="102"/>
        <v>5.6390037034766376</v>
      </c>
      <c r="AK120" s="488"/>
      <c r="AL120" s="157">
        <f t="shared" si="103"/>
        <v>95.863062959102834</v>
      </c>
    </row>
    <row r="121" spans="2:38" ht="28.5" customHeight="1" x14ac:dyDescent="0.25">
      <c r="B121" s="401"/>
      <c r="C121" s="448"/>
      <c r="D121" s="331" t="s">
        <v>470</v>
      </c>
      <c r="E121" s="278">
        <f t="shared" si="107"/>
        <v>9.8522002606446595</v>
      </c>
      <c r="F121" s="320">
        <f t="shared" si="109"/>
        <v>40</v>
      </c>
      <c r="G121" s="316">
        <f t="shared" si="104"/>
        <v>0.24630500651611648</v>
      </c>
      <c r="H121" s="168">
        <f>+$H$93</f>
        <v>2</v>
      </c>
      <c r="I121" s="157">
        <f>+H121</f>
        <v>2</v>
      </c>
      <c r="J121" s="157">
        <f t="shared" si="105"/>
        <v>0.49261001303223295</v>
      </c>
      <c r="K121" s="157">
        <f t="shared" si="108"/>
        <v>8.8669802345801934</v>
      </c>
      <c r="AB121" s="487"/>
      <c r="AC121" s="484"/>
      <c r="AD121" s="147" t="str">
        <f>+AD40</f>
        <v>Mano de Obra y Equipo</v>
      </c>
      <c r="AE121" s="278">
        <f t="shared" si="100"/>
        <v>70.487546293457967</v>
      </c>
      <c r="AF121" s="168">
        <v>40</v>
      </c>
      <c r="AG121" s="157">
        <f t="shared" si="101"/>
        <v>1.7621886573364491</v>
      </c>
      <c r="AH121" s="168">
        <v>6</v>
      </c>
      <c r="AI121" s="157">
        <f t="shared" ref="AI121:AI122" si="110">+AH121*0.4</f>
        <v>2.4000000000000004</v>
      </c>
      <c r="AJ121" s="157">
        <f t="shared" si="102"/>
        <v>4.2292527776074786</v>
      </c>
      <c r="AK121" s="488"/>
      <c r="AL121" s="157">
        <f t="shared" si="103"/>
        <v>71.897297219327143</v>
      </c>
    </row>
    <row r="122" spans="2:38" ht="21" customHeight="1" x14ac:dyDescent="0.25">
      <c r="B122" s="401"/>
      <c r="C122" s="448"/>
      <c r="D122" s="331" t="s">
        <v>475</v>
      </c>
      <c r="E122" s="278">
        <f t="shared" si="107"/>
        <v>9.8522002606446595</v>
      </c>
      <c r="F122" s="320">
        <f t="shared" si="109"/>
        <v>40</v>
      </c>
      <c r="G122" s="316">
        <f t="shared" si="104"/>
        <v>0.24630500651611648</v>
      </c>
      <c r="H122" s="168">
        <f>+$H$94</f>
        <v>2</v>
      </c>
      <c r="I122" s="157">
        <f>+H122</f>
        <v>2</v>
      </c>
      <c r="J122" s="157">
        <f t="shared" si="105"/>
        <v>0.49261001303223295</v>
      </c>
      <c r="K122" s="157">
        <f t="shared" si="108"/>
        <v>8.8669802345801934</v>
      </c>
      <c r="AB122" s="487"/>
      <c r="AC122" s="484"/>
      <c r="AD122" s="147" t="str">
        <f>+AD42</f>
        <v>Procedimientos Constructivosde Obras Civiles I</v>
      </c>
      <c r="AE122" s="278">
        <f t="shared" si="100"/>
        <v>70.487546293457967</v>
      </c>
      <c r="AF122" s="168">
        <v>40</v>
      </c>
      <c r="AG122" s="157">
        <f t="shared" si="101"/>
        <v>1.7621886573364491</v>
      </c>
      <c r="AH122" s="168">
        <v>10</v>
      </c>
      <c r="AI122" s="157">
        <f t="shared" si="110"/>
        <v>4</v>
      </c>
      <c r="AJ122" s="157">
        <f t="shared" si="102"/>
        <v>7.0487546293457966</v>
      </c>
      <c r="AK122" s="488"/>
      <c r="AL122" s="157">
        <f t="shared" si="103"/>
        <v>119.82882869887854</v>
      </c>
    </row>
    <row r="123" spans="2:38" ht="33" customHeight="1" x14ac:dyDescent="0.25">
      <c r="B123" s="401"/>
      <c r="C123" s="438" t="s">
        <v>486</v>
      </c>
      <c r="D123" s="319" t="s">
        <v>551</v>
      </c>
      <c r="E123" s="278">
        <f t="shared" si="107"/>
        <v>9.8522002606446595</v>
      </c>
      <c r="F123" s="320">
        <f t="shared" si="109"/>
        <v>40</v>
      </c>
      <c r="G123" s="316">
        <f t="shared" si="104"/>
        <v>0.24630500651611648</v>
      </c>
      <c r="H123" s="168">
        <f>+$H$95</f>
        <v>2</v>
      </c>
      <c r="I123" s="157">
        <f t="shared" ref="I123:I128" si="111">+H123*0.4</f>
        <v>0.8</v>
      </c>
      <c r="J123" s="316">
        <f t="shared" si="105"/>
        <v>0.1970440052128932</v>
      </c>
      <c r="K123" s="157">
        <f t="shared" si="108"/>
        <v>3.5467920938320776</v>
      </c>
      <c r="AD123" s="59"/>
      <c r="AI123" s="262">
        <f>AVERAGE(AI117:AI122)</f>
        <v>2.6</v>
      </c>
      <c r="AJ123" s="262"/>
      <c r="AL123" s="262"/>
    </row>
    <row r="124" spans="2:38" ht="60.75" customHeight="1" x14ac:dyDescent="0.25">
      <c r="B124" s="401"/>
      <c r="C124" s="438"/>
      <c r="D124" s="319" t="s">
        <v>552</v>
      </c>
      <c r="E124" s="278">
        <f t="shared" si="107"/>
        <v>9.8522002606446595</v>
      </c>
      <c r="F124" s="320">
        <f t="shared" si="109"/>
        <v>40</v>
      </c>
      <c r="G124" s="316">
        <f t="shared" si="104"/>
        <v>0.24630500651611648</v>
      </c>
      <c r="H124" s="168">
        <f>+$H$96</f>
        <v>4</v>
      </c>
      <c r="I124" s="157">
        <f t="shared" si="111"/>
        <v>1.6</v>
      </c>
      <c r="J124" s="316">
        <f t="shared" si="105"/>
        <v>0.39408801042578639</v>
      </c>
      <c r="K124" s="157">
        <f t="shared" si="108"/>
        <v>7.0935841876641552</v>
      </c>
      <c r="AB124" s="329" t="s">
        <v>335</v>
      </c>
      <c r="AC124" s="329" t="str">
        <f>+AC115</f>
        <v>MÓDULOS</v>
      </c>
      <c r="AD124" s="329" t="str">
        <f>+AD115</f>
        <v>UNIDADES DIDACTICAS</v>
      </c>
      <c r="AE124" s="329" t="str">
        <f>+AE115</f>
        <v>PROYECCIÓN DE ALUMNOS</v>
      </c>
      <c r="AF124" s="329" t="s">
        <v>515</v>
      </c>
      <c r="AG124" s="329" t="s">
        <v>516</v>
      </c>
      <c r="AH124" s="329" t="str">
        <f>+AH106</f>
        <v>HORAS UNIDADES DIDACTICAS</v>
      </c>
      <c r="AI124" s="301" t="s">
        <v>518</v>
      </c>
      <c r="AJ124" s="301" t="s">
        <v>519</v>
      </c>
      <c r="AK124" s="329" t="str">
        <f>+AK115</f>
        <v>SEMANAS POR SEMESTRE</v>
      </c>
      <c r="AL124" s="301" t="s">
        <v>521</v>
      </c>
    </row>
    <row r="125" spans="2:38" ht="40.5" customHeight="1" x14ac:dyDescent="0.25">
      <c r="B125" s="401"/>
      <c r="C125" s="438"/>
      <c r="D125" s="319" t="s">
        <v>553</v>
      </c>
      <c r="E125" s="278">
        <f t="shared" si="107"/>
        <v>9.8522002606446595</v>
      </c>
      <c r="F125" s="320">
        <f t="shared" si="109"/>
        <v>40</v>
      </c>
      <c r="G125" s="316">
        <f t="shared" si="104"/>
        <v>0.24630500651611648</v>
      </c>
      <c r="H125" s="168">
        <f>+$H$97</f>
        <v>2</v>
      </c>
      <c r="I125" s="157">
        <f t="shared" si="111"/>
        <v>0.8</v>
      </c>
      <c r="J125" s="316">
        <f t="shared" si="105"/>
        <v>0.1970440052128932</v>
      </c>
      <c r="K125" s="157">
        <f t="shared" si="108"/>
        <v>3.5467920938320776</v>
      </c>
      <c r="AB125" s="487" t="s">
        <v>538</v>
      </c>
      <c r="AC125" s="334"/>
      <c r="AD125" s="333"/>
      <c r="AE125" s="276">
        <f>+AE116</f>
        <v>70.487546293457967</v>
      </c>
      <c r="AF125" s="333"/>
      <c r="AG125" s="333"/>
      <c r="AH125" s="333"/>
      <c r="AI125" s="277">
        <f>SUM(AI126:AI132)</f>
        <v>22.6</v>
      </c>
      <c r="AJ125" s="277">
        <f>SUM(AJ126:AJ132)</f>
        <v>39.825463655803745</v>
      </c>
      <c r="AK125" s="488">
        <f>+AK116</f>
        <v>17</v>
      </c>
      <c r="AL125" s="277">
        <f>SUM(AL126:AL132)</f>
        <v>677.0328821486637</v>
      </c>
    </row>
    <row r="126" spans="2:38" ht="31.5" customHeight="1" x14ac:dyDescent="0.25">
      <c r="B126" s="401"/>
      <c r="C126" s="438"/>
      <c r="D126" s="319" t="s">
        <v>554</v>
      </c>
      <c r="E126" s="278">
        <f t="shared" si="107"/>
        <v>9.8522002606446595</v>
      </c>
      <c r="F126" s="320">
        <f t="shared" si="109"/>
        <v>40</v>
      </c>
      <c r="G126" s="316">
        <f t="shared" si="104"/>
        <v>0.24630500651611648</v>
      </c>
      <c r="H126" s="168">
        <f>+$H$98</f>
        <v>2</v>
      </c>
      <c r="I126" s="157">
        <f t="shared" si="111"/>
        <v>0.8</v>
      </c>
      <c r="J126" s="316">
        <f t="shared" si="105"/>
        <v>0.1970440052128932</v>
      </c>
      <c r="K126" s="157">
        <f t="shared" si="108"/>
        <v>3.5467920938320776</v>
      </c>
      <c r="AB126" s="487"/>
      <c r="AC126" s="487" t="str">
        <f>+AC117</f>
        <v>Modulo Trasversal</v>
      </c>
      <c r="AD126" s="331" t="str">
        <f>+AD20</f>
        <v>Liderazgo y Trabajo en Equipo</v>
      </c>
      <c r="AE126" s="278">
        <f t="shared" ref="AE126:AE132" si="112">$AE$125</f>
        <v>70.487546293457967</v>
      </c>
      <c r="AF126" s="168">
        <v>40</v>
      </c>
      <c r="AG126" s="157">
        <f t="shared" ref="AG126:AG132" si="113">AE126/AF126</f>
        <v>1.7621886573364491</v>
      </c>
      <c r="AH126" s="168">
        <v>2</v>
      </c>
      <c r="AI126" s="157">
        <f>+AH126</f>
        <v>2</v>
      </c>
      <c r="AJ126" s="157">
        <f t="shared" ref="AJ126:AJ132" si="114">AG126*AI126</f>
        <v>3.5243773146728983</v>
      </c>
      <c r="AK126" s="488"/>
      <c r="AL126" s="157">
        <f t="shared" ref="AL126:AL132" si="115">+AJ126*$AK$125</f>
        <v>59.914414349439269</v>
      </c>
    </row>
    <row r="127" spans="2:38" ht="27" customHeight="1" x14ac:dyDescent="0.25">
      <c r="B127" s="401"/>
      <c r="C127" s="438"/>
      <c r="D127" s="319" t="s">
        <v>557</v>
      </c>
      <c r="E127" s="278">
        <f t="shared" si="107"/>
        <v>9.8522002606446595</v>
      </c>
      <c r="F127" s="320">
        <f t="shared" si="109"/>
        <v>40</v>
      </c>
      <c r="G127" s="316">
        <f t="shared" si="104"/>
        <v>0.24630500651611648</v>
      </c>
      <c r="H127" s="168">
        <f>+$H$99</f>
        <v>4</v>
      </c>
      <c r="I127" s="157">
        <f t="shared" si="111"/>
        <v>1.6</v>
      </c>
      <c r="J127" s="316">
        <f t="shared" si="105"/>
        <v>0.39408801042578639</v>
      </c>
      <c r="K127" s="157">
        <f t="shared" si="108"/>
        <v>7.0935841876641552</v>
      </c>
      <c r="AB127" s="487"/>
      <c r="AC127" s="487"/>
      <c r="AD127" s="331" t="str">
        <f>+AD22</f>
        <v>Proyecto Empresarial</v>
      </c>
      <c r="AE127" s="278">
        <f t="shared" si="112"/>
        <v>70.487546293457967</v>
      </c>
      <c r="AF127" s="168">
        <v>40</v>
      </c>
      <c r="AG127" s="157">
        <f t="shared" si="113"/>
        <v>1.7621886573364491</v>
      </c>
      <c r="AH127" s="168">
        <v>2</v>
      </c>
      <c r="AI127" s="157">
        <f>+AH127</f>
        <v>2</v>
      </c>
      <c r="AJ127" s="157">
        <f t="shared" si="114"/>
        <v>3.5243773146728983</v>
      </c>
      <c r="AK127" s="488"/>
      <c r="AL127" s="157">
        <f t="shared" si="115"/>
        <v>59.914414349439269</v>
      </c>
    </row>
    <row r="128" spans="2:38" ht="28.5" customHeight="1" x14ac:dyDescent="0.25">
      <c r="B128" s="401"/>
      <c r="C128" s="438"/>
      <c r="D128" s="319" t="s">
        <v>548</v>
      </c>
      <c r="E128" s="278">
        <f t="shared" si="107"/>
        <v>9.8522002606446595</v>
      </c>
      <c r="F128" s="320">
        <f t="shared" si="109"/>
        <v>40</v>
      </c>
      <c r="G128" s="316">
        <f t="shared" si="104"/>
        <v>0.24630500651611648</v>
      </c>
      <c r="H128" s="168">
        <f>+$H$100</f>
        <v>6</v>
      </c>
      <c r="I128" s="157">
        <f t="shared" si="111"/>
        <v>2.4000000000000004</v>
      </c>
      <c r="J128" s="157">
        <f>G128*I128</f>
        <v>0.59113201563867968</v>
      </c>
      <c r="K128" s="157">
        <f t="shared" si="108"/>
        <v>10.640376281496234</v>
      </c>
      <c r="AB128" s="487"/>
      <c r="AC128" s="487"/>
      <c r="AD128" s="331" t="str">
        <f>+AD23</f>
        <v>Legislación e Inserción Laboral</v>
      </c>
      <c r="AE128" s="278">
        <f t="shared" si="112"/>
        <v>70.487546293457967</v>
      </c>
      <c r="AF128" s="168">
        <v>40</v>
      </c>
      <c r="AG128" s="157">
        <f t="shared" si="113"/>
        <v>1.7621886573364491</v>
      </c>
      <c r="AH128" s="168">
        <v>3</v>
      </c>
      <c r="AI128" s="157">
        <f>+AH128</f>
        <v>3</v>
      </c>
      <c r="AJ128" s="157">
        <f t="shared" si="114"/>
        <v>5.2865659720093472</v>
      </c>
      <c r="AK128" s="488"/>
      <c r="AL128" s="157">
        <f t="shared" si="115"/>
        <v>89.871621524158897</v>
      </c>
    </row>
    <row r="129" spans="2:52" x14ac:dyDescent="0.25">
      <c r="B129" s="289"/>
      <c r="C129" s="142"/>
      <c r="D129" s="59"/>
      <c r="H129" s="142"/>
      <c r="I129" s="262">
        <f>AVERAGE(I118:I128)</f>
        <v>1.6363636363636365</v>
      </c>
      <c r="J129" s="262"/>
      <c r="K129" s="290"/>
      <c r="AB129" s="487"/>
      <c r="AC129" s="484" t="str">
        <f>+AC120</f>
        <v>Formación Especifica (Módulos Técnico Profesionales)</v>
      </c>
      <c r="AD129" s="147" t="str">
        <f>+AD39</f>
        <v>Distribución de los Materiales de Construcción</v>
      </c>
      <c r="AE129" s="278">
        <f t="shared" si="112"/>
        <v>70.487546293457967</v>
      </c>
      <c r="AF129" s="168">
        <v>40</v>
      </c>
      <c r="AG129" s="157">
        <f t="shared" si="113"/>
        <v>1.7621886573364491</v>
      </c>
      <c r="AH129" s="168">
        <v>7</v>
      </c>
      <c r="AI129" s="157">
        <f t="shared" ref="AI129:AI130" si="116">+AH129</f>
        <v>7</v>
      </c>
      <c r="AJ129" s="157">
        <f t="shared" si="114"/>
        <v>12.335320601355145</v>
      </c>
      <c r="AK129" s="488"/>
      <c r="AL129" s="157">
        <f t="shared" si="115"/>
        <v>209.70045022303745</v>
      </c>
    </row>
    <row r="130" spans="2:52" ht="47.25" customHeight="1" x14ac:dyDescent="0.25">
      <c r="B130" s="330" t="s">
        <v>336</v>
      </c>
      <c r="C130" s="332" t="s">
        <v>512</v>
      </c>
      <c r="D130" s="330" t="s">
        <v>513</v>
      </c>
      <c r="E130" s="330" t="s">
        <v>583</v>
      </c>
      <c r="F130" s="330" t="s">
        <v>515</v>
      </c>
      <c r="G130" s="330" t="s">
        <v>516</v>
      </c>
      <c r="H130" s="330" t="s">
        <v>517</v>
      </c>
      <c r="I130" s="295" t="s">
        <v>518</v>
      </c>
      <c r="J130" s="295" t="s">
        <v>519</v>
      </c>
      <c r="K130" s="295" t="s">
        <v>521</v>
      </c>
      <c r="AB130" s="487"/>
      <c r="AC130" s="484"/>
      <c r="AD130" s="147" t="str">
        <f>+AD41</f>
        <v>Seguridad e Higiene</v>
      </c>
      <c r="AE130" s="278">
        <f t="shared" si="112"/>
        <v>70.487546293457967</v>
      </c>
      <c r="AF130" s="168">
        <v>40</v>
      </c>
      <c r="AG130" s="157">
        <f t="shared" si="113"/>
        <v>1.7621886573364491</v>
      </c>
      <c r="AH130" s="168">
        <v>3</v>
      </c>
      <c r="AI130" s="157">
        <f t="shared" si="116"/>
        <v>3</v>
      </c>
      <c r="AJ130" s="157">
        <f t="shared" si="114"/>
        <v>5.2865659720093472</v>
      </c>
      <c r="AK130" s="488"/>
      <c r="AL130" s="157">
        <f t="shared" si="115"/>
        <v>89.871621524158897</v>
      </c>
    </row>
    <row r="131" spans="2:52" ht="26.25" customHeight="1" x14ac:dyDescent="0.25">
      <c r="B131" s="401" t="s">
        <v>534</v>
      </c>
      <c r="C131" s="448" t="s">
        <v>455</v>
      </c>
      <c r="D131" s="333"/>
      <c r="E131" s="276">
        <f>+'Pobl. Efectiva CP.'!D28</f>
        <v>10.461519371176157</v>
      </c>
      <c r="F131" s="333"/>
      <c r="G131" s="333"/>
      <c r="H131" s="333"/>
      <c r="I131" s="277">
        <f>SUM(I132:I138)</f>
        <v>11.200000000000003</v>
      </c>
      <c r="J131" s="277">
        <f>SUM(J132:J138)</f>
        <v>2.9292254239293247</v>
      </c>
      <c r="K131" s="277">
        <f>SUM(K132:K138)</f>
        <v>52.726057630727851</v>
      </c>
      <c r="AB131" s="487"/>
      <c r="AC131" s="484"/>
      <c r="AD131" s="147" t="str">
        <f>+AD43</f>
        <v>Procedimientos Constructivosde Obras Civiles II</v>
      </c>
      <c r="AE131" s="278">
        <f t="shared" si="112"/>
        <v>70.487546293457967</v>
      </c>
      <c r="AF131" s="168">
        <v>40</v>
      </c>
      <c r="AG131" s="157">
        <f t="shared" si="113"/>
        <v>1.7621886573364491</v>
      </c>
      <c r="AH131" s="168">
        <v>10</v>
      </c>
      <c r="AI131" s="157">
        <f>+AH131*0.4</f>
        <v>4</v>
      </c>
      <c r="AJ131" s="157">
        <f t="shared" si="114"/>
        <v>7.0487546293457966</v>
      </c>
      <c r="AK131" s="488"/>
      <c r="AL131" s="157">
        <f t="shared" si="115"/>
        <v>119.82882869887854</v>
      </c>
    </row>
    <row r="132" spans="2:52" ht="26.25" customHeight="1" x14ac:dyDescent="0.25">
      <c r="B132" s="401"/>
      <c r="C132" s="448"/>
      <c r="D132" s="331" t="str">
        <f>+D8</f>
        <v>Sociedad y Economia en la Globalización</v>
      </c>
      <c r="E132" s="278">
        <f>+E$131</f>
        <v>10.461519371176157</v>
      </c>
      <c r="F132" s="320">
        <f>+F127</f>
        <v>40</v>
      </c>
      <c r="G132" s="316">
        <f>E132/F132</f>
        <v>0.26153798427940395</v>
      </c>
      <c r="H132" s="168">
        <f>+$G$8</f>
        <v>3</v>
      </c>
      <c r="I132" s="157">
        <f>+H132</f>
        <v>3</v>
      </c>
      <c r="J132" s="157">
        <f t="shared" ref="J132:J138" si="117">G132*I132</f>
        <v>0.78461395283821189</v>
      </c>
      <c r="K132" s="157">
        <f>J132*$D$70</f>
        <v>14.123051151087815</v>
      </c>
      <c r="AB132" s="487"/>
      <c r="AC132" s="484"/>
      <c r="AD132" s="147" t="str">
        <f>+AD44</f>
        <v>Control de Obra</v>
      </c>
      <c r="AE132" s="278">
        <f t="shared" si="112"/>
        <v>70.487546293457967</v>
      </c>
      <c r="AF132" s="168">
        <v>40</v>
      </c>
      <c r="AG132" s="157">
        <f t="shared" si="113"/>
        <v>1.7621886573364491</v>
      </c>
      <c r="AH132" s="168">
        <v>4</v>
      </c>
      <c r="AI132" s="157">
        <f>+AH132*0.4</f>
        <v>1.6</v>
      </c>
      <c r="AJ132" s="157">
        <f t="shared" si="114"/>
        <v>2.8195018517383188</v>
      </c>
      <c r="AK132" s="488"/>
      <c r="AL132" s="157">
        <f t="shared" si="115"/>
        <v>47.931531479551417</v>
      </c>
    </row>
    <row r="133" spans="2:52" ht="26.25" customHeight="1" x14ac:dyDescent="0.25">
      <c r="B133" s="401"/>
      <c r="C133" s="448"/>
      <c r="D133" s="331" t="str">
        <f>+D9</f>
        <v>Medio Ambiente y Desarrollo Sostenible</v>
      </c>
      <c r="E133" s="278">
        <f>+E$131</f>
        <v>10.461519371176157</v>
      </c>
      <c r="F133" s="320">
        <f>+F132</f>
        <v>40</v>
      </c>
      <c r="G133" s="316">
        <f t="shared" ref="G133:G138" si="118">E133/F133</f>
        <v>0.26153798427940395</v>
      </c>
      <c r="H133" s="168">
        <f>+$G$9</f>
        <v>3</v>
      </c>
      <c r="I133" s="157">
        <f>+H133</f>
        <v>3</v>
      </c>
      <c r="J133" s="157">
        <f t="shared" si="117"/>
        <v>0.78461395283821189</v>
      </c>
      <c r="K133" s="157">
        <f t="shared" ref="K133:K138" si="119">J133*$D$70</f>
        <v>14.123051151087815</v>
      </c>
      <c r="AB133" s="273" t="s">
        <v>537</v>
      </c>
      <c r="AC133" s="274"/>
      <c r="AD133" s="273"/>
      <c r="AE133" s="273"/>
      <c r="AF133" s="273"/>
      <c r="AG133" s="273"/>
      <c r="AH133" s="275"/>
      <c r="AI133" s="275">
        <f>AVERAGE(AI126:AI132)</f>
        <v>3.2285714285714286</v>
      </c>
      <c r="AJ133" s="273"/>
      <c r="AK133" s="275"/>
    </row>
    <row r="134" spans="2:52" ht="26.25" customHeight="1" x14ac:dyDescent="0.2">
      <c r="B134" s="401"/>
      <c r="C134" s="448"/>
      <c r="D134" s="331" t="str">
        <f>+D17</f>
        <v>Investigación e Innovación Tecnológica</v>
      </c>
      <c r="E134" s="278">
        <f>+E$131</f>
        <v>10.461519371176157</v>
      </c>
      <c r="F134" s="320">
        <f>+F133</f>
        <v>40</v>
      </c>
      <c r="G134" s="316">
        <f t="shared" si="118"/>
        <v>0.26153798427940395</v>
      </c>
      <c r="H134" s="168">
        <f>+$G$17</f>
        <v>2</v>
      </c>
      <c r="I134" s="157">
        <f>+H134</f>
        <v>2</v>
      </c>
      <c r="J134" s="157">
        <f t="shared" si="117"/>
        <v>0.52307596855880789</v>
      </c>
      <c r="K134" s="157">
        <f t="shared" si="119"/>
        <v>9.4153674340585418</v>
      </c>
      <c r="AC134" s="59"/>
      <c r="AH134" s="262"/>
      <c r="AI134" s="262"/>
      <c r="AK134" s="262"/>
      <c r="AM134" s="291"/>
      <c r="AN134" s="291"/>
      <c r="AO134" s="291"/>
      <c r="AP134" s="291"/>
      <c r="AQ134" s="291"/>
      <c r="AR134" s="291"/>
      <c r="AS134" s="291"/>
      <c r="AT134" s="291"/>
      <c r="AU134" s="291"/>
      <c r="AV134" s="291"/>
      <c r="AW134" s="291"/>
      <c r="AX134" s="291"/>
      <c r="AY134" s="291"/>
      <c r="AZ134" s="291"/>
    </row>
    <row r="135" spans="2:52" ht="26.25" customHeight="1" x14ac:dyDescent="0.25">
      <c r="B135" s="401"/>
      <c r="C135" s="438" t="s">
        <v>486</v>
      </c>
      <c r="D135" s="319" t="str">
        <f>+D39</f>
        <v>Planificación y Organación de la Producción de Productos Cárnicos e Hidrobiológico</v>
      </c>
      <c r="E135" s="278">
        <f>+E$131</f>
        <v>10.461519371176157</v>
      </c>
      <c r="F135" s="320">
        <f t="shared" ref="F135:F138" si="120">+F134</f>
        <v>40</v>
      </c>
      <c r="G135" s="316">
        <f t="shared" si="118"/>
        <v>0.26153798427940395</v>
      </c>
      <c r="H135" s="168">
        <f>+$G$39</f>
        <v>2</v>
      </c>
      <c r="I135" s="157">
        <f t="shared" ref="I135:I138" si="121">+H135*0.4</f>
        <v>0.8</v>
      </c>
      <c r="J135" s="316">
        <f t="shared" si="117"/>
        <v>0.20923038742352318</v>
      </c>
      <c r="K135" s="157">
        <f t="shared" si="119"/>
        <v>3.7661469736234174</v>
      </c>
    </row>
    <row r="136" spans="2:52" ht="26.25" customHeight="1" x14ac:dyDescent="0.25">
      <c r="B136" s="401"/>
      <c r="C136" s="438"/>
      <c r="D136" s="319" t="str">
        <f t="shared" ref="D136:D138" si="122">+D40</f>
        <v>Materias Primas e Insumos en Productos Cárnicos e Hidrobiológico</v>
      </c>
      <c r="E136" s="278">
        <f>+E$131</f>
        <v>10.461519371176157</v>
      </c>
      <c r="F136" s="320">
        <f t="shared" si="120"/>
        <v>40</v>
      </c>
      <c r="G136" s="316">
        <f t="shared" si="118"/>
        <v>0.26153798427940395</v>
      </c>
      <c r="H136" s="168">
        <f>+$G$40</f>
        <v>2</v>
      </c>
      <c r="I136" s="157">
        <f t="shared" si="121"/>
        <v>0.8</v>
      </c>
      <c r="J136" s="316">
        <f t="shared" si="117"/>
        <v>0.20923038742352318</v>
      </c>
      <c r="K136" s="157">
        <f t="shared" si="119"/>
        <v>3.7661469736234174</v>
      </c>
    </row>
    <row r="137" spans="2:52" ht="26.25" customHeight="1" x14ac:dyDescent="0.25">
      <c r="B137" s="401"/>
      <c r="C137" s="438"/>
      <c r="D137" s="319" t="str">
        <f t="shared" si="122"/>
        <v>Seguridad e Higiene para Productos Cárnicos e Hidrobiológico</v>
      </c>
      <c r="E137" s="278">
        <f>+E$131</f>
        <v>10.461519371176157</v>
      </c>
      <c r="F137" s="320">
        <f t="shared" si="120"/>
        <v>40</v>
      </c>
      <c r="G137" s="316">
        <f t="shared" si="118"/>
        <v>0.26153798427940395</v>
      </c>
      <c r="H137" s="168">
        <f>+$G$41</f>
        <v>2</v>
      </c>
      <c r="I137" s="157">
        <f t="shared" si="121"/>
        <v>0.8</v>
      </c>
      <c r="J137" s="316">
        <f t="shared" si="117"/>
        <v>0.20923038742352318</v>
      </c>
      <c r="K137" s="157">
        <f t="shared" si="119"/>
        <v>3.7661469736234174</v>
      </c>
    </row>
    <row r="138" spans="2:52" ht="26.25" customHeight="1" x14ac:dyDescent="0.25">
      <c r="B138" s="401"/>
      <c r="C138" s="438"/>
      <c r="D138" s="319" t="str">
        <f t="shared" si="122"/>
        <v>Maquinarias, Equipos e Instalaciones para Productos Cárnicos e Hidrobiológico</v>
      </c>
      <c r="E138" s="278">
        <f>+E$131</f>
        <v>10.461519371176157</v>
      </c>
      <c r="F138" s="320">
        <f t="shared" si="120"/>
        <v>40</v>
      </c>
      <c r="G138" s="316">
        <f t="shared" si="118"/>
        <v>0.26153798427940395</v>
      </c>
      <c r="H138" s="168">
        <f>+$G$42</f>
        <v>2</v>
      </c>
      <c r="I138" s="157">
        <f t="shared" si="121"/>
        <v>0.8</v>
      </c>
      <c r="J138" s="316">
        <f t="shared" si="117"/>
        <v>0.20923038742352318</v>
      </c>
      <c r="K138" s="157">
        <f t="shared" si="119"/>
        <v>3.7661469736234174</v>
      </c>
    </row>
    <row r="139" spans="2:52" x14ac:dyDescent="0.25">
      <c r="B139" s="324"/>
      <c r="C139" s="321"/>
      <c r="D139" s="321"/>
      <c r="E139" s="323"/>
      <c r="F139" s="323"/>
      <c r="G139" s="323"/>
      <c r="H139" s="322"/>
      <c r="I139" s="323"/>
      <c r="J139" s="323"/>
      <c r="K139" s="323"/>
    </row>
    <row r="140" spans="2:52" ht="51" x14ac:dyDescent="0.25">
      <c r="B140" s="330" t="s">
        <v>336</v>
      </c>
      <c r="C140" s="332" t="s">
        <v>512</v>
      </c>
      <c r="D140" s="330" t="s">
        <v>513</v>
      </c>
      <c r="E140" s="330" t="s">
        <v>583</v>
      </c>
      <c r="F140" s="330" t="s">
        <v>515</v>
      </c>
      <c r="G140" s="330" t="s">
        <v>516</v>
      </c>
      <c r="H140" s="330" t="s">
        <v>517</v>
      </c>
      <c r="I140" s="295" t="s">
        <v>518</v>
      </c>
      <c r="J140" s="295" t="s">
        <v>519</v>
      </c>
      <c r="K140" s="295" t="s">
        <v>521</v>
      </c>
    </row>
    <row r="141" spans="2:52" x14ac:dyDescent="0.25">
      <c r="B141" s="401" t="s">
        <v>535</v>
      </c>
      <c r="C141" s="448" t="s">
        <v>455</v>
      </c>
      <c r="D141" s="333"/>
      <c r="E141" s="276">
        <f>+'Pobl. Efectiva CP.'!D29</f>
        <v>10.567191284016321</v>
      </c>
      <c r="F141" s="333"/>
      <c r="G141" s="333"/>
      <c r="H141" s="333"/>
      <c r="I141" s="277">
        <f>SUM(I142:I148)</f>
        <v>15.6</v>
      </c>
      <c r="J141" s="277">
        <f>SUM(J142:J148)</f>
        <v>4.1212046007663661</v>
      </c>
      <c r="K141" s="277">
        <f>SUM(K142:K147)</f>
        <v>66.573305089302821</v>
      </c>
    </row>
    <row r="142" spans="2:52" ht="20.25" customHeight="1" x14ac:dyDescent="0.25">
      <c r="B142" s="401"/>
      <c r="C142" s="448"/>
      <c r="D142" s="331" t="str">
        <f>+D14</f>
        <v>Comunicación Interpersonal</v>
      </c>
      <c r="E142" s="278">
        <f>+E$141</f>
        <v>10.567191284016321</v>
      </c>
      <c r="F142" s="320">
        <f>+F137</f>
        <v>40</v>
      </c>
      <c r="G142" s="316">
        <f>E142/F142</f>
        <v>0.26417978210040804</v>
      </c>
      <c r="H142" s="168">
        <f>+$H$14</f>
        <v>2</v>
      </c>
      <c r="I142" s="157">
        <f>+H142</f>
        <v>2</v>
      </c>
      <c r="J142" s="157">
        <f t="shared" ref="J142:J148" si="123">G142*I142</f>
        <v>0.52835956420081609</v>
      </c>
      <c r="K142" s="157">
        <f>J142*$D$70</f>
        <v>9.5104721556146892</v>
      </c>
    </row>
    <row r="143" spans="2:52" ht="23.25" customHeight="1" x14ac:dyDescent="0.25">
      <c r="B143" s="401"/>
      <c r="C143" s="448"/>
      <c r="D143" s="331" t="str">
        <f>+D18</f>
        <v>Proyectos de Investigación e Innovación tecnológica</v>
      </c>
      <c r="E143" s="278">
        <f t="shared" ref="E143:E148" si="124">+E$141</f>
        <v>10.567191284016321</v>
      </c>
      <c r="F143" s="320">
        <f>+F142</f>
        <v>40</v>
      </c>
      <c r="G143" s="316">
        <f t="shared" ref="G143:G148" si="125">E143/F143</f>
        <v>0.26417978210040804</v>
      </c>
      <c r="H143" s="168">
        <f>+$H$18</f>
        <v>4</v>
      </c>
      <c r="I143" s="157">
        <f>+H143</f>
        <v>4</v>
      </c>
      <c r="J143" s="157">
        <f t="shared" si="123"/>
        <v>1.0567191284016322</v>
      </c>
      <c r="K143" s="157">
        <f t="shared" ref="K143:K148" si="126">J143*$D$70</f>
        <v>19.020944311229378</v>
      </c>
    </row>
    <row r="144" spans="2:52" ht="25.5" customHeight="1" x14ac:dyDescent="0.25">
      <c r="B144" s="401"/>
      <c r="C144" s="438" t="s">
        <v>486</v>
      </c>
      <c r="D144" s="319" t="str">
        <f>+D43</f>
        <v>Control de Calidad para Productos Cárnicos e Hidrobiológico</v>
      </c>
      <c r="E144" s="278">
        <f t="shared" si="124"/>
        <v>10.567191284016321</v>
      </c>
      <c r="F144" s="320">
        <f t="shared" ref="F144:F148" si="127">+F143</f>
        <v>40</v>
      </c>
      <c r="G144" s="316">
        <f t="shared" si="125"/>
        <v>0.26417978210040804</v>
      </c>
      <c r="H144" s="168">
        <f>+$H$43</f>
        <v>4</v>
      </c>
      <c r="I144" s="157">
        <f>+H144*0.4</f>
        <v>1.6</v>
      </c>
      <c r="J144" s="316">
        <f t="shared" si="123"/>
        <v>0.42268765136065289</v>
      </c>
      <c r="K144" s="157">
        <f t="shared" si="126"/>
        <v>7.6083777244917519</v>
      </c>
    </row>
    <row r="145" spans="2:11" ht="25.5" customHeight="1" x14ac:dyDescent="0.25">
      <c r="B145" s="401"/>
      <c r="C145" s="438"/>
      <c r="D145" s="319" t="str">
        <f t="shared" ref="D145:D146" si="128">+D44</f>
        <v>Procesos para Productos Cárnicos e Hidrobiológico</v>
      </c>
      <c r="E145" s="278">
        <f t="shared" si="124"/>
        <v>10.567191284016321</v>
      </c>
      <c r="F145" s="320">
        <f t="shared" si="127"/>
        <v>40</v>
      </c>
      <c r="G145" s="316">
        <f t="shared" si="125"/>
        <v>0.26417978210040804</v>
      </c>
      <c r="H145" s="168">
        <f>+$H$44</f>
        <v>10</v>
      </c>
      <c r="I145" s="157">
        <f>+H145*0.4</f>
        <v>4</v>
      </c>
      <c r="J145" s="316">
        <f t="shared" si="123"/>
        <v>1.0567191284016322</v>
      </c>
      <c r="K145" s="157">
        <f t="shared" si="126"/>
        <v>19.020944311229378</v>
      </c>
    </row>
    <row r="146" spans="2:11" ht="29.25" customHeight="1" x14ac:dyDescent="0.25">
      <c r="B146" s="401"/>
      <c r="C146" s="438"/>
      <c r="D146" s="319" t="str">
        <f t="shared" si="128"/>
        <v>Innovación Tecnológica en Productos Cárnicos e Hidrobiológico</v>
      </c>
      <c r="E146" s="278">
        <f t="shared" si="124"/>
        <v>10.567191284016321</v>
      </c>
      <c r="F146" s="320">
        <f t="shared" si="127"/>
        <v>40</v>
      </c>
      <c r="G146" s="316">
        <f t="shared" si="125"/>
        <v>0.26417978210040804</v>
      </c>
      <c r="H146" s="168">
        <f>+$H$45</f>
        <v>4</v>
      </c>
      <c r="I146" s="157">
        <f>+H146*0.4</f>
        <v>1.6</v>
      </c>
      <c r="J146" s="316">
        <f t="shared" si="123"/>
        <v>0.42268765136065289</v>
      </c>
      <c r="K146" s="157">
        <f t="shared" si="126"/>
        <v>7.6083777244917519</v>
      </c>
    </row>
    <row r="147" spans="2:11" ht="25.5" x14ac:dyDescent="0.25">
      <c r="B147" s="401"/>
      <c r="C147" s="438"/>
      <c r="D147" s="319" t="str">
        <f>+D46</f>
        <v>Planificación y Organación de la Producción de Productos de Granos y Tubérculos</v>
      </c>
      <c r="E147" s="278">
        <f t="shared" si="124"/>
        <v>10.567191284016321</v>
      </c>
      <c r="F147" s="320">
        <f t="shared" si="127"/>
        <v>40</v>
      </c>
      <c r="G147" s="316">
        <f t="shared" si="125"/>
        <v>0.26417978210040804</v>
      </c>
      <c r="H147" s="168">
        <f>+$H$46</f>
        <v>2</v>
      </c>
      <c r="I147" s="157">
        <f>+H147*0.4</f>
        <v>0.8</v>
      </c>
      <c r="J147" s="316">
        <f t="shared" si="123"/>
        <v>0.21134382568032645</v>
      </c>
      <c r="K147" s="157">
        <f t="shared" si="126"/>
        <v>3.8041888622458759</v>
      </c>
    </row>
    <row r="148" spans="2:11" ht="27" customHeight="1" x14ac:dyDescent="0.25">
      <c r="B148" s="401"/>
      <c r="C148" s="438"/>
      <c r="D148" s="319" t="str">
        <f t="shared" ref="D148" si="129">+D47</f>
        <v>Materias Primas e Insumos en Productos de Granos y Tubérculos</v>
      </c>
      <c r="E148" s="278">
        <f t="shared" si="124"/>
        <v>10.567191284016321</v>
      </c>
      <c r="F148" s="320">
        <f t="shared" si="127"/>
        <v>40</v>
      </c>
      <c r="G148" s="316">
        <f t="shared" si="125"/>
        <v>0.26417978210040804</v>
      </c>
      <c r="H148" s="168">
        <f>+$H$47</f>
        <v>4</v>
      </c>
      <c r="I148" s="157">
        <f>+H148*0.4</f>
        <v>1.6</v>
      </c>
      <c r="J148" s="316">
        <f t="shared" si="123"/>
        <v>0.42268765136065289</v>
      </c>
      <c r="K148" s="157">
        <f t="shared" si="126"/>
        <v>7.6083777244917519</v>
      </c>
    </row>
    <row r="149" spans="2:11" x14ac:dyDescent="0.25">
      <c r="C149" s="142"/>
      <c r="H149" s="142"/>
      <c r="I149" s="142"/>
      <c r="K149" s="142"/>
    </row>
    <row r="150" spans="2:11" ht="51" x14ac:dyDescent="0.25">
      <c r="B150" s="330" t="s">
        <v>336</v>
      </c>
      <c r="C150" s="332" t="s">
        <v>512</v>
      </c>
      <c r="D150" s="330" t="s">
        <v>513</v>
      </c>
      <c r="E150" s="330" t="s">
        <v>584</v>
      </c>
      <c r="F150" s="330" t="s">
        <v>515</v>
      </c>
      <c r="G150" s="330" t="s">
        <v>516</v>
      </c>
      <c r="H150" s="330" t="s">
        <v>517</v>
      </c>
      <c r="I150" s="295" t="s">
        <v>518</v>
      </c>
      <c r="J150" s="295" t="s">
        <v>519</v>
      </c>
      <c r="K150" s="295" t="s">
        <v>521</v>
      </c>
    </row>
    <row r="151" spans="2:11" x14ac:dyDescent="0.25">
      <c r="B151" s="401" t="s">
        <v>524</v>
      </c>
      <c r="C151" s="451" t="s">
        <v>455</v>
      </c>
      <c r="D151" s="333"/>
      <c r="E151" s="276">
        <f>+'Pobl. Efectiva CP.'!E26</f>
        <v>18.409589730395162</v>
      </c>
      <c r="F151" s="333"/>
      <c r="G151" s="333"/>
      <c r="H151" s="333"/>
      <c r="I151" s="277">
        <f>SUM(I152:I162)</f>
        <v>16.8</v>
      </c>
      <c r="J151" s="277">
        <f>SUM(J152:J162)</f>
        <v>7.7320276867659699</v>
      </c>
      <c r="K151" s="317">
        <f>SUM(K152:K161)</f>
        <v>132.54904605884516</v>
      </c>
    </row>
    <row r="152" spans="2:11" x14ac:dyDescent="0.25">
      <c r="B152" s="401"/>
      <c r="C152" s="451"/>
      <c r="D152" s="331" t="s">
        <v>457</v>
      </c>
      <c r="E152" s="278">
        <f>+E$151</f>
        <v>18.409589730395162</v>
      </c>
      <c r="F152" s="320">
        <v>40</v>
      </c>
      <c r="G152" s="316">
        <f>E152/F152</f>
        <v>0.46023974325987904</v>
      </c>
      <c r="H152" s="168">
        <f>+$H$76</f>
        <v>2</v>
      </c>
      <c r="I152" s="157">
        <f>+H152</f>
        <v>2</v>
      </c>
      <c r="J152" s="157">
        <f t="shared" ref="J152:J161" si="130">G152*I152</f>
        <v>0.92047948651975808</v>
      </c>
      <c r="K152" s="318">
        <f>J152*$D$70</f>
        <v>16.568630757355645</v>
      </c>
    </row>
    <row r="153" spans="2:11" x14ac:dyDescent="0.25">
      <c r="B153" s="401"/>
      <c r="C153" s="451"/>
      <c r="D153" s="331" t="s">
        <v>460</v>
      </c>
      <c r="E153" s="278">
        <f t="shared" ref="E153:E162" si="131">+E$151</f>
        <v>18.409589730395162</v>
      </c>
      <c r="F153" s="320">
        <f>+F152</f>
        <v>40</v>
      </c>
      <c r="G153" s="316">
        <f t="shared" ref="G153:G162" si="132">E153/F153</f>
        <v>0.46023974325987904</v>
      </c>
      <c r="H153" s="168">
        <f>+$H$77</f>
        <v>2</v>
      </c>
      <c r="I153" s="157">
        <f>+H153</f>
        <v>2</v>
      </c>
      <c r="J153" s="157">
        <f t="shared" si="130"/>
        <v>0.92047948651975808</v>
      </c>
      <c r="K153" s="318">
        <f t="shared" ref="K153:K162" si="133">J153*$D$70</f>
        <v>16.568630757355645</v>
      </c>
    </row>
    <row r="154" spans="2:11" x14ac:dyDescent="0.25">
      <c r="B154" s="401"/>
      <c r="C154" s="451"/>
      <c r="D154" s="331" t="s">
        <v>466</v>
      </c>
      <c r="E154" s="278">
        <f t="shared" si="131"/>
        <v>18.409589730395162</v>
      </c>
      <c r="F154" s="320">
        <f t="shared" ref="F154:F162" si="134">+F153</f>
        <v>40</v>
      </c>
      <c r="G154" s="316">
        <f t="shared" si="132"/>
        <v>0.46023974325987904</v>
      </c>
      <c r="H154" s="168">
        <f>+$H$78</f>
        <v>2</v>
      </c>
      <c r="I154" s="157">
        <f>+H154</f>
        <v>2</v>
      </c>
      <c r="J154" s="157">
        <f>G154*I154</f>
        <v>0.92047948651975808</v>
      </c>
      <c r="K154" s="318">
        <f t="shared" si="133"/>
        <v>16.568630757355645</v>
      </c>
    </row>
    <row r="155" spans="2:11" x14ac:dyDescent="0.25">
      <c r="B155" s="401"/>
      <c r="C155" s="451"/>
      <c r="D155" s="331" t="s">
        <v>469</v>
      </c>
      <c r="E155" s="278">
        <f t="shared" si="131"/>
        <v>18.409589730395162</v>
      </c>
      <c r="F155" s="320">
        <f t="shared" si="134"/>
        <v>40</v>
      </c>
      <c r="G155" s="316">
        <f t="shared" si="132"/>
        <v>0.46023974325987904</v>
      </c>
      <c r="H155" s="168">
        <f>+$H$79</f>
        <v>2</v>
      </c>
      <c r="I155" s="157">
        <f>+H155</f>
        <v>2</v>
      </c>
      <c r="J155" s="157">
        <f t="shared" si="130"/>
        <v>0.92047948651975808</v>
      </c>
      <c r="K155" s="318">
        <f t="shared" si="133"/>
        <v>16.568630757355645</v>
      </c>
    </row>
    <row r="156" spans="2:11" ht="25.5" x14ac:dyDescent="0.25">
      <c r="B156" s="401"/>
      <c r="C156" s="438" t="s">
        <v>486</v>
      </c>
      <c r="D156" s="319" t="s">
        <v>541</v>
      </c>
      <c r="E156" s="278">
        <f t="shared" si="131"/>
        <v>18.409589730395162</v>
      </c>
      <c r="F156" s="320">
        <f t="shared" si="134"/>
        <v>40</v>
      </c>
      <c r="G156" s="316">
        <f t="shared" si="132"/>
        <v>0.46023974325987904</v>
      </c>
      <c r="H156" s="168">
        <f>+$H$80</f>
        <v>2</v>
      </c>
      <c r="I156" s="157">
        <f t="shared" ref="I156:I162" si="135">+H156*0.4</f>
        <v>0.8</v>
      </c>
      <c r="J156" s="157">
        <f t="shared" si="130"/>
        <v>0.36819179460790324</v>
      </c>
      <c r="K156" s="318">
        <f t="shared" si="133"/>
        <v>6.6274523029422587</v>
      </c>
    </row>
    <row r="157" spans="2:11" ht="25.5" x14ac:dyDescent="0.25">
      <c r="B157" s="401"/>
      <c r="C157" s="438"/>
      <c r="D157" s="319" t="s">
        <v>543</v>
      </c>
      <c r="E157" s="278">
        <f t="shared" si="131"/>
        <v>18.409589730395162</v>
      </c>
      <c r="F157" s="320">
        <f t="shared" si="134"/>
        <v>40</v>
      </c>
      <c r="G157" s="316">
        <f t="shared" si="132"/>
        <v>0.46023974325987904</v>
      </c>
      <c r="H157" s="168">
        <f>+$H$81</f>
        <v>4</v>
      </c>
      <c r="I157" s="157">
        <f t="shared" si="135"/>
        <v>1.6</v>
      </c>
      <c r="J157" s="157">
        <f t="shared" si="130"/>
        <v>0.73638358921580649</v>
      </c>
      <c r="K157" s="318">
        <f t="shared" si="133"/>
        <v>13.254904605884517</v>
      </c>
    </row>
    <row r="158" spans="2:11" ht="25.5" x14ac:dyDescent="0.25">
      <c r="B158" s="401"/>
      <c r="C158" s="438"/>
      <c r="D158" s="319" t="s">
        <v>544</v>
      </c>
      <c r="E158" s="278">
        <f t="shared" si="131"/>
        <v>18.409589730395162</v>
      </c>
      <c r="F158" s="320">
        <f t="shared" si="134"/>
        <v>40</v>
      </c>
      <c r="G158" s="316">
        <f t="shared" si="132"/>
        <v>0.46023974325987904</v>
      </c>
      <c r="H158" s="168">
        <f>+$H$82</f>
        <v>2</v>
      </c>
      <c r="I158" s="157">
        <f t="shared" si="135"/>
        <v>0.8</v>
      </c>
      <c r="J158" s="157">
        <f t="shared" si="130"/>
        <v>0.36819179460790324</v>
      </c>
      <c r="K158" s="318">
        <f t="shared" si="133"/>
        <v>6.6274523029422587</v>
      </c>
    </row>
    <row r="159" spans="2:11" ht="25.5" x14ac:dyDescent="0.25">
      <c r="B159" s="401"/>
      <c r="C159" s="438"/>
      <c r="D159" s="319" t="s">
        <v>545</v>
      </c>
      <c r="E159" s="278">
        <f t="shared" si="131"/>
        <v>18.409589730395162</v>
      </c>
      <c r="F159" s="320">
        <f t="shared" si="134"/>
        <v>40</v>
      </c>
      <c r="G159" s="316">
        <f t="shared" si="132"/>
        <v>0.46023974325987904</v>
      </c>
      <c r="H159" s="168">
        <f>+$H$83</f>
        <v>2</v>
      </c>
      <c r="I159" s="157">
        <f t="shared" si="135"/>
        <v>0.8</v>
      </c>
      <c r="J159" s="157">
        <f t="shared" si="130"/>
        <v>0.36819179460790324</v>
      </c>
      <c r="K159" s="318">
        <f t="shared" si="133"/>
        <v>6.6274523029422587</v>
      </c>
    </row>
    <row r="160" spans="2:11" ht="25.5" x14ac:dyDescent="0.25">
      <c r="B160" s="401"/>
      <c r="C160" s="438"/>
      <c r="D160" s="319" t="s">
        <v>546</v>
      </c>
      <c r="E160" s="278">
        <f t="shared" si="131"/>
        <v>18.409589730395162</v>
      </c>
      <c r="F160" s="320">
        <f t="shared" si="134"/>
        <v>40</v>
      </c>
      <c r="G160" s="316">
        <f t="shared" si="132"/>
        <v>0.46023974325987904</v>
      </c>
      <c r="H160" s="168">
        <f>+$H$84</f>
        <v>4</v>
      </c>
      <c r="I160" s="157">
        <f t="shared" si="135"/>
        <v>1.6</v>
      </c>
      <c r="J160" s="157">
        <f t="shared" si="130"/>
        <v>0.73638358921580649</v>
      </c>
      <c r="K160" s="318">
        <f t="shared" si="133"/>
        <v>13.254904605884517</v>
      </c>
    </row>
    <row r="161" spans="2:11" x14ac:dyDescent="0.25">
      <c r="B161" s="401"/>
      <c r="C161" s="438"/>
      <c r="D161" s="319" t="s">
        <v>547</v>
      </c>
      <c r="E161" s="278">
        <f>+E$151</f>
        <v>18.409589730395162</v>
      </c>
      <c r="F161" s="320">
        <f t="shared" si="134"/>
        <v>40</v>
      </c>
      <c r="G161" s="316">
        <f t="shared" si="132"/>
        <v>0.46023974325987904</v>
      </c>
      <c r="H161" s="168">
        <f>+$H$85</f>
        <v>6</v>
      </c>
      <c r="I161" s="157">
        <f t="shared" si="135"/>
        <v>2.4000000000000004</v>
      </c>
      <c r="J161" s="157">
        <f t="shared" si="130"/>
        <v>1.1045753838237098</v>
      </c>
      <c r="K161" s="318">
        <f t="shared" si="133"/>
        <v>19.882356908826775</v>
      </c>
    </row>
    <row r="162" spans="2:11" ht="25.5" x14ac:dyDescent="0.25">
      <c r="B162" s="401"/>
      <c r="C162" s="438"/>
      <c r="D162" s="319" t="s">
        <v>549</v>
      </c>
      <c r="E162" s="278">
        <f t="shared" si="131"/>
        <v>18.409589730395162</v>
      </c>
      <c r="F162" s="320">
        <f t="shared" si="134"/>
        <v>40</v>
      </c>
      <c r="G162" s="316">
        <f t="shared" si="132"/>
        <v>0.46023974325987904</v>
      </c>
      <c r="H162" s="168">
        <f>+$H$86</f>
        <v>2</v>
      </c>
      <c r="I162" s="157">
        <f t="shared" si="135"/>
        <v>0.8</v>
      </c>
      <c r="J162" s="157">
        <f>G162*I162</f>
        <v>0.36819179460790324</v>
      </c>
      <c r="K162" s="318">
        <f t="shared" si="133"/>
        <v>6.6274523029422587</v>
      </c>
    </row>
    <row r="163" spans="2:11" x14ac:dyDescent="0.25">
      <c r="B163" s="289"/>
      <c r="C163" s="142"/>
      <c r="D163" s="59"/>
      <c r="H163" s="142"/>
      <c r="I163" s="262">
        <f>AVERAGE(I152:I162)</f>
        <v>1.5272727272727273</v>
      </c>
      <c r="J163" s="262"/>
      <c r="K163" s="290"/>
    </row>
    <row r="164" spans="2:11" ht="51" x14ac:dyDescent="0.25">
      <c r="B164" s="330" t="s">
        <v>336</v>
      </c>
      <c r="C164" s="332" t="s">
        <v>512</v>
      </c>
      <c r="D164" s="330" t="s">
        <v>513</v>
      </c>
      <c r="E164" s="330" t="s">
        <v>584</v>
      </c>
      <c r="F164" s="330" t="s">
        <v>515</v>
      </c>
      <c r="G164" s="330" t="s">
        <v>516</v>
      </c>
      <c r="H164" s="330" t="s">
        <v>517</v>
      </c>
      <c r="I164" s="295" t="s">
        <v>518</v>
      </c>
      <c r="J164" s="295" t="s">
        <v>519</v>
      </c>
      <c r="K164" s="295" t="s">
        <v>521</v>
      </c>
    </row>
    <row r="165" spans="2:11" x14ac:dyDescent="0.25">
      <c r="B165" s="401" t="s">
        <v>528</v>
      </c>
      <c r="C165" s="448" t="s">
        <v>455</v>
      </c>
      <c r="D165" s="333"/>
      <c r="E165" s="276">
        <f>+'Pobl. Efectiva CP.'!E27</f>
        <v>18.409589730395162</v>
      </c>
      <c r="F165" s="333"/>
      <c r="G165" s="333"/>
      <c r="H165" s="333"/>
      <c r="I165" s="277">
        <f>SUM(I166:I176)</f>
        <v>18</v>
      </c>
      <c r="J165" s="277">
        <f>SUM(J166:J176)</f>
        <v>8.2843153786778245</v>
      </c>
      <c r="K165" s="277">
        <f>SUM(K166:K176)</f>
        <v>149.11767681620083</v>
      </c>
    </row>
    <row r="166" spans="2:11" x14ac:dyDescent="0.25">
      <c r="B166" s="401"/>
      <c r="C166" s="448"/>
      <c r="D166" s="331" t="s">
        <v>458</v>
      </c>
      <c r="E166" s="278">
        <f>+E$165</f>
        <v>18.409589730395162</v>
      </c>
      <c r="F166" s="320">
        <f>+F161</f>
        <v>40</v>
      </c>
      <c r="G166" s="316">
        <f t="shared" ref="G166:G176" si="136">E166/F166</f>
        <v>0.46023974325987904</v>
      </c>
      <c r="H166" s="168">
        <f>+$H$90</f>
        <v>2</v>
      </c>
      <c r="I166" s="157">
        <f>+H166</f>
        <v>2</v>
      </c>
      <c r="J166" s="157">
        <f t="shared" ref="J166:J175" si="137">G166*I166</f>
        <v>0.92047948651975808</v>
      </c>
      <c r="K166" s="157">
        <f>J166*$D$70</f>
        <v>16.568630757355645</v>
      </c>
    </row>
    <row r="167" spans="2:11" x14ac:dyDescent="0.25">
      <c r="B167" s="401"/>
      <c r="C167" s="448"/>
      <c r="D167" s="331" t="s">
        <v>461</v>
      </c>
      <c r="E167" s="278">
        <f t="shared" ref="E167:E176" si="138">+E$165</f>
        <v>18.409589730395162</v>
      </c>
      <c r="F167" s="320">
        <f>+F166</f>
        <v>40</v>
      </c>
      <c r="G167" s="316">
        <f t="shared" si="136"/>
        <v>0.46023974325987904</v>
      </c>
      <c r="H167" s="168">
        <f>+$H$91</f>
        <v>2</v>
      </c>
      <c r="I167" s="157">
        <f>+H167</f>
        <v>2</v>
      </c>
      <c r="J167" s="157">
        <f t="shared" si="137"/>
        <v>0.92047948651975808</v>
      </c>
      <c r="K167" s="157">
        <f t="shared" ref="K167:K176" si="139">J167*$D$70</f>
        <v>16.568630757355645</v>
      </c>
    </row>
    <row r="168" spans="2:11" x14ac:dyDescent="0.25">
      <c r="B168" s="401"/>
      <c r="C168" s="448"/>
      <c r="D168" s="331" t="s">
        <v>467</v>
      </c>
      <c r="E168" s="278">
        <f t="shared" si="138"/>
        <v>18.409589730395162</v>
      </c>
      <c r="F168" s="320">
        <f t="shared" ref="F168:F176" si="140">+F167</f>
        <v>40</v>
      </c>
      <c r="G168" s="316">
        <f t="shared" si="136"/>
        <v>0.46023974325987904</v>
      </c>
      <c r="H168" s="168">
        <f>+$H$92</f>
        <v>2</v>
      </c>
      <c r="I168" s="157">
        <f>+H168</f>
        <v>2</v>
      </c>
      <c r="J168" s="157">
        <f t="shared" si="137"/>
        <v>0.92047948651975808</v>
      </c>
      <c r="K168" s="157">
        <f t="shared" si="139"/>
        <v>16.568630757355645</v>
      </c>
    </row>
    <row r="169" spans="2:11" x14ac:dyDescent="0.25">
      <c r="B169" s="401"/>
      <c r="C169" s="448"/>
      <c r="D169" s="331" t="s">
        <v>470</v>
      </c>
      <c r="E169" s="278">
        <f t="shared" si="138"/>
        <v>18.409589730395162</v>
      </c>
      <c r="F169" s="320">
        <f t="shared" si="140"/>
        <v>40</v>
      </c>
      <c r="G169" s="316">
        <f t="shared" si="136"/>
        <v>0.46023974325987904</v>
      </c>
      <c r="H169" s="168">
        <f>+$H$93</f>
        <v>2</v>
      </c>
      <c r="I169" s="157">
        <f>+H169</f>
        <v>2</v>
      </c>
      <c r="J169" s="157">
        <f t="shared" si="137"/>
        <v>0.92047948651975808</v>
      </c>
      <c r="K169" s="157">
        <f t="shared" si="139"/>
        <v>16.568630757355645</v>
      </c>
    </row>
    <row r="170" spans="2:11" x14ac:dyDescent="0.25">
      <c r="B170" s="401"/>
      <c r="C170" s="448"/>
      <c r="D170" s="331" t="s">
        <v>475</v>
      </c>
      <c r="E170" s="278">
        <f t="shared" si="138"/>
        <v>18.409589730395162</v>
      </c>
      <c r="F170" s="320">
        <f t="shared" si="140"/>
        <v>40</v>
      </c>
      <c r="G170" s="316">
        <f t="shared" si="136"/>
        <v>0.46023974325987904</v>
      </c>
      <c r="H170" s="168">
        <f>+$H$94</f>
        <v>2</v>
      </c>
      <c r="I170" s="157">
        <f>+H170</f>
        <v>2</v>
      </c>
      <c r="J170" s="157">
        <f t="shared" si="137"/>
        <v>0.92047948651975808</v>
      </c>
      <c r="K170" s="157">
        <f t="shared" si="139"/>
        <v>16.568630757355645</v>
      </c>
    </row>
    <row r="171" spans="2:11" ht="25.5" x14ac:dyDescent="0.25">
      <c r="B171" s="401"/>
      <c r="C171" s="438" t="s">
        <v>486</v>
      </c>
      <c r="D171" s="319" t="s">
        <v>551</v>
      </c>
      <c r="E171" s="278">
        <f t="shared" si="138"/>
        <v>18.409589730395162</v>
      </c>
      <c r="F171" s="320">
        <f t="shared" si="140"/>
        <v>40</v>
      </c>
      <c r="G171" s="316">
        <f t="shared" si="136"/>
        <v>0.46023974325987904</v>
      </c>
      <c r="H171" s="168">
        <f>+$H$95</f>
        <v>2</v>
      </c>
      <c r="I171" s="157">
        <f t="shared" ref="I171:I176" si="141">+H171*0.4</f>
        <v>0.8</v>
      </c>
      <c r="J171" s="316">
        <f t="shared" si="137"/>
        <v>0.36819179460790324</v>
      </c>
      <c r="K171" s="157">
        <f t="shared" si="139"/>
        <v>6.6274523029422587</v>
      </c>
    </row>
    <row r="172" spans="2:11" ht="25.5" x14ac:dyDescent="0.25">
      <c r="B172" s="401"/>
      <c r="C172" s="438"/>
      <c r="D172" s="319" t="s">
        <v>552</v>
      </c>
      <c r="E172" s="278">
        <f t="shared" si="138"/>
        <v>18.409589730395162</v>
      </c>
      <c r="F172" s="320">
        <f t="shared" si="140"/>
        <v>40</v>
      </c>
      <c r="G172" s="316">
        <f t="shared" si="136"/>
        <v>0.46023974325987904</v>
      </c>
      <c r="H172" s="168">
        <f>+$H$96</f>
        <v>4</v>
      </c>
      <c r="I172" s="157">
        <f t="shared" si="141"/>
        <v>1.6</v>
      </c>
      <c r="J172" s="316">
        <f t="shared" si="137"/>
        <v>0.73638358921580649</v>
      </c>
      <c r="K172" s="157">
        <f t="shared" si="139"/>
        <v>13.254904605884517</v>
      </c>
    </row>
    <row r="173" spans="2:11" ht="25.5" x14ac:dyDescent="0.25">
      <c r="B173" s="401"/>
      <c r="C173" s="438"/>
      <c r="D173" s="319" t="s">
        <v>553</v>
      </c>
      <c r="E173" s="278">
        <f t="shared" si="138"/>
        <v>18.409589730395162</v>
      </c>
      <c r="F173" s="320">
        <f t="shared" si="140"/>
        <v>40</v>
      </c>
      <c r="G173" s="316">
        <f t="shared" si="136"/>
        <v>0.46023974325987904</v>
      </c>
      <c r="H173" s="168">
        <f>+$H$97</f>
        <v>2</v>
      </c>
      <c r="I173" s="157">
        <f t="shared" si="141"/>
        <v>0.8</v>
      </c>
      <c r="J173" s="316">
        <f t="shared" si="137"/>
        <v>0.36819179460790324</v>
      </c>
      <c r="K173" s="157">
        <f t="shared" si="139"/>
        <v>6.6274523029422587</v>
      </c>
    </row>
    <row r="174" spans="2:11" ht="25.5" x14ac:dyDescent="0.25">
      <c r="B174" s="401"/>
      <c r="C174" s="438"/>
      <c r="D174" s="319" t="s">
        <v>554</v>
      </c>
      <c r="E174" s="278">
        <f t="shared" si="138"/>
        <v>18.409589730395162</v>
      </c>
      <c r="F174" s="320">
        <f t="shared" si="140"/>
        <v>40</v>
      </c>
      <c r="G174" s="316">
        <f t="shared" si="136"/>
        <v>0.46023974325987904</v>
      </c>
      <c r="H174" s="168">
        <f>+$H$98</f>
        <v>2</v>
      </c>
      <c r="I174" s="157">
        <f t="shared" si="141"/>
        <v>0.8</v>
      </c>
      <c r="J174" s="316">
        <f t="shared" si="137"/>
        <v>0.36819179460790324</v>
      </c>
      <c r="K174" s="157">
        <f t="shared" si="139"/>
        <v>6.6274523029422587</v>
      </c>
    </row>
    <row r="175" spans="2:11" x14ac:dyDescent="0.25">
      <c r="B175" s="401"/>
      <c r="C175" s="438"/>
      <c r="D175" s="319" t="s">
        <v>557</v>
      </c>
      <c r="E175" s="278">
        <f t="shared" si="138"/>
        <v>18.409589730395162</v>
      </c>
      <c r="F175" s="320">
        <f t="shared" si="140"/>
        <v>40</v>
      </c>
      <c r="G175" s="316">
        <f t="shared" si="136"/>
        <v>0.46023974325987904</v>
      </c>
      <c r="H175" s="168">
        <f>+$H$99</f>
        <v>4</v>
      </c>
      <c r="I175" s="157">
        <f t="shared" si="141"/>
        <v>1.6</v>
      </c>
      <c r="J175" s="316">
        <f t="shared" si="137"/>
        <v>0.73638358921580649</v>
      </c>
      <c r="K175" s="157">
        <f t="shared" si="139"/>
        <v>13.254904605884517</v>
      </c>
    </row>
    <row r="176" spans="2:11" x14ac:dyDescent="0.25">
      <c r="B176" s="401"/>
      <c r="C176" s="438"/>
      <c r="D176" s="319" t="s">
        <v>548</v>
      </c>
      <c r="E176" s="278">
        <f t="shared" si="138"/>
        <v>18.409589730395162</v>
      </c>
      <c r="F176" s="320">
        <f t="shared" si="140"/>
        <v>40</v>
      </c>
      <c r="G176" s="316">
        <f t="shared" si="136"/>
        <v>0.46023974325987904</v>
      </c>
      <c r="H176" s="168">
        <f>+$H$100</f>
        <v>6</v>
      </c>
      <c r="I176" s="157">
        <f t="shared" si="141"/>
        <v>2.4000000000000004</v>
      </c>
      <c r="J176" s="157">
        <f>G176*I176</f>
        <v>1.1045753838237098</v>
      </c>
      <c r="K176" s="157">
        <f t="shared" si="139"/>
        <v>19.882356908826775</v>
      </c>
    </row>
    <row r="177" spans="2:11" x14ac:dyDescent="0.25">
      <c r="B177" s="289"/>
      <c r="C177" s="142"/>
      <c r="D177" s="59"/>
      <c r="H177" s="142"/>
      <c r="I177" s="262">
        <f>AVERAGE(I166:I176)</f>
        <v>1.6363636363636365</v>
      </c>
      <c r="J177" s="262"/>
      <c r="K177" s="290"/>
    </row>
    <row r="178" spans="2:11" ht="51" x14ac:dyDescent="0.25">
      <c r="B178" s="330" t="s">
        <v>336</v>
      </c>
      <c r="C178" s="332" t="s">
        <v>512</v>
      </c>
      <c r="D178" s="330" t="s">
        <v>513</v>
      </c>
      <c r="E178" s="330" t="s">
        <v>584</v>
      </c>
      <c r="F178" s="330" t="s">
        <v>515</v>
      </c>
      <c r="G178" s="330" t="s">
        <v>516</v>
      </c>
      <c r="H178" s="330" t="s">
        <v>517</v>
      </c>
      <c r="I178" s="295" t="s">
        <v>518</v>
      </c>
      <c r="J178" s="295" t="s">
        <v>519</v>
      </c>
      <c r="K178" s="295" t="s">
        <v>521</v>
      </c>
    </row>
    <row r="179" spans="2:11" x14ac:dyDescent="0.25">
      <c r="B179" s="401" t="s">
        <v>534</v>
      </c>
      <c r="C179" s="448" t="s">
        <v>455</v>
      </c>
      <c r="D179" s="333"/>
      <c r="E179" s="276">
        <f>+'Pobl. Efectiva CP.'!E28</f>
        <v>9.753678258038212</v>
      </c>
      <c r="F179" s="333"/>
      <c r="G179" s="333"/>
      <c r="H179" s="333"/>
      <c r="I179" s="277">
        <f>SUM(I180:I186)</f>
        <v>11.200000000000003</v>
      </c>
      <c r="J179" s="277">
        <f>SUM(J180:J186)</f>
        <v>2.7310299122506994</v>
      </c>
      <c r="K179" s="277">
        <f>SUM(K180:K186)</f>
        <v>49.158538420512599</v>
      </c>
    </row>
    <row r="180" spans="2:11" x14ac:dyDescent="0.25">
      <c r="B180" s="401"/>
      <c r="C180" s="448"/>
      <c r="D180" s="331" t="s">
        <v>463</v>
      </c>
      <c r="E180" s="278">
        <f>+E$179</f>
        <v>9.753678258038212</v>
      </c>
      <c r="F180" s="320">
        <f>+F175</f>
        <v>40</v>
      </c>
      <c r="G180" s="316">
        <f>E180/F180</f>
        <v>0.2438419564509553</v>
      </c>
      <c r="H180" s="168">
        <f>+$H$132</f>
        <v>3</v>
      </c>
      <c r="I180" s="157">
        <f>+H180</f>
        <v>3</v>
      </c>
      <c r="J180" s="157">
        <f t="shared" ref="J180:J186" si="142">G180*I180</f>
        <v>0.7315258693528659</v>
      </c>
      <c r="K180" s="157">
        <f>J180*$D$70</f>
        <v>13.167465648351586</v>
      </c>
    </row>
    <row r="181" spans="2:11" x14ac:dyDescent="0.25">
      <c r="B181" s="401"/>
      <c r="C181" s="448"/>
      <c r="D181" s="331" t="s">
        <v>464</v>
      </c>
      <c r="E181" s="278">
        <f t="shared" ref="E181:E186" si="143">+E$179</f>
        <v>9.753678258038212</v>
      </c>
      <c r="F181" s="320">
        <f>+F180</f>
        <v>40</v>
      </c>
      <c r="G181" s="316">
        <f t="shared" ref="G181:G186" si="144">E181/F181</f>
        <v>0.2438419564509553</v>
      </c>
      <c r="H181" s="168">
        <f>+$H$133</f>
        <v>3</v>
      </c>
      <c r="I181" s="157">
        <f>+H181</f>
        <v>3</v>
      </c>
      <c r="J181" s="157">
        <f t="shared" si="142"/>
        <v>0.7315258693528659</v>
      </c>
      <c r="K181" s="157">
        <f t="shared" ref="K181:K186" si="145">J181*$D$70</f>
        <v>13.167465648351586</v>
      </c>
    </row>
    <row r="182" spans="2:11" x14ac:dyDescent="0.25">
      <c r="B182" s="401"/>
      <c r="C182" s="448"/>
      <c r="D182" s="331" t="s">
        <v>476</v>
      </c>
      <c r="E182" s="278">
        <f t="shared" si="143"/>
        <v>9.753678258038212</v>
      </c>
      <c r="F182" s="320">
        <f>+F181</f>
        <v>40</v>
      </c>
      <c r="G182" s="316">
        <f t="shared" si="144"/>
        <v>0.2438419564509553</v>
      </c>
      <c r="H182" s="168">
        <f>+$H$134</f>
        <v>2</v>
      </c>
      <c r="I182" s="157">
        <f>+H182</f>
        <v>2</v>
      </c>
      <c r="J182" s="157">
        <f t="shared" si="142"/>
        <v>0.4876839129019106</v>
      </c>
      <c r="K182" s="157">
        <f t="shared" si="145"/>
        <v>8.7783104322343917</v>
      </c>
    </row>
    <row r="183" spans="2:11" ht="25.5" x14ac:dyDescent="0.25">
      <c r="B183" s="401"/>
      <c r="C183" s="438" t="s">
        <v>486</v>
      </c>
      <c r="D183" s="319" t="s">
        <v>559</v>
      </c>
      <c r="E183" s="278">
        <f t="shared" si="143"/>
        <v>9.753678258038212</v>
      </c>
      <c r="F183" s="320">
        <f t="shared" ref="F183:F186" si="146">+F182</f>
        <v>40</v>
      </c>
      <c r="G183" s="316">
        <f t="shared" si="144"/>
        <v>0.2438419564509553</v>
      </c>
      <c r="H183" s="168">
        <f>+$H$135</f>
        <v>2</v>
      </c>
      <c r="I183" s="157">
        <f t="shared" ref="I183:I186" si="147">+H183*0.4</f>
        <v>0.8</v>
      </c>
      <c r="J183" s="316">
        <f t="shared" si="142"/>
        <v>0.19507356516076424</v>
      </c>
      <c r="K183" s="157">
        <f t="shared" si="145"/>
        <v>3.5113241728937563</v>
      </c>
    </row>
    <row r="184" spans="2:11" ht="25.5" x14ac:dyDescent="0.25">
      <c r="B184" s="401"/>
      <c r="C184" s="438"/>
      <c r="D184" s="319" t="s">
        <v>560</v>
      </c>
      <c r="E184" s="278">
        <f t="shared" si="143"/>
        <v>9.753678258038212</v>
      </c>
      <c r="F184" s="320">
        <f t="shared" si="146"/>
        <v>40</v>
      </c>
      <c r="G184" s="316">
        <f t="shared" si="144"/>
        <v>0.2438419564509553</v>
      </c>
      <c r="H184" s="168">
        <f>+$H$136</f>
        <v>2</v>
      </c>
      <c r="I184" s="157">
        <f t="shared" si="147"/>
        <v>0.8</v>
      </c>
      <c r="J184" s="316">
        <f t="shared" si="142"/>
        <v>0.19507356516076424</v>
      </c>
      <c r="K184" s="157">
        <f t="shared" si="145"/>
        <v>3.5113241728937563</v>
      </c>
    </row>
    <row r="185" spans="2:11" ht="25.5" x14ac:dyDescent="0.25">
      <c r="B185" s="401"/>
      <c r="C185" s="438"/>
      <c r="D185" s="319" t="s">
        <v>561</v>
      </c>
      <c r="E185" s="278">
        <f t="shared" si="143"/>
        <v>9.753678258038212</v>
      </c>
      <c r="F185" s="320">
        <f t="shared" si="146"/>
        <v>40</v>
      </c>
      <c r="G185" s="316">
        <f t="shared" si="144"/>
        <v>0.2438419564509553</v>
      </c>
      <c r="H185" s="168">
        <f>+$H$137</f>
        <v>2</v>
      </c>
      <c r="I185" s="157">
        <f t="shared" si="147"/>
        <v>0.8</v>
      </c>
      <c r="J185" s="316">
        <f t="shared" si="142"/>
        <v>0.19507356516076424</v>
      </c>
      <c r="K185" s="157">
        <f t="shared" si="145"/>
        <v>3.5113241728937563</v>
      </c>
    </row>
    <row r="186" spans="2:11" ht="25.5" x14ac:dyDescent="0.25">
      <c r="B186" s="401"/>
      <c r="C186" s="438"/>
      <c r="D186" s="319" t="s">
        <v>562</v>
      </c>
      <c r="E186" s="278">
        <f t="shared" si="143"/>
        <v>9.753678258038212</v>
      </c>
      <c r="F186" s="320">
        <f t="shared" si="146"/>
        <v>40</v>
      </c>
      <c r="G186" s="316">
        <f t="shared" si="144"/>
        <v>0.2438419564509553</v>
      </c>
      <c r="H186" s="168">
        <f>+$H$138</f>
        <v>2</v>
      </c>
      <c r="I186" s="157">
        <f t="shared" si="147"/>
        <v>0.8</v>
      </c>
      <c r="J186" s="316">
        <f t="shared" si="142"/>
        <v>0.19507356516076424</v>
      </c>
      <c r="K186" s="157">
        <f t="shared" si="145"/>
        <v>3.5113241728937563</v>
      </c>
    </row>
    <row r="187" spans="2:11" x14ac:dyDescent="0.25">
      <c r="B187" s="324"/>
      <c r="C187" s="321"/>
      <c r="D187" s="321"/>
      <c r="E187" s="323"/>
      <c r="F187" s="323"/>
      <c r="G187" s="323"/>
      <c r="H187" s="322"/>
      <c r="I187" s="323"/>
      <c r="J187" s="323"/>
      <c r="K187" s="323"/>
    </row>
    <row r="188" spans="2:11" ht="51" x14ac:dyDescent="0.25">
      <c r="B188" s="330" t="s">
        <v>336</v>
      </c>
      <c r="C188" s="332" t="s">
        <v>512</v>
      </c>
      <c r="D188" s="330" t="s">
        <v>513</v>
      </c>
      <c r="E188" s="330" t="s">
        <v>584</v>
      </c>
      <c r="F188" s="330" t="s">
        <v>515</v>
      </c>
      <c r="G188" s="330" t="s">
        <v>516</v>
      </c>
      <c r="H188" s="330" t="s">
        <v>517</v>
      </c>
      <c r="I188" s="295" t="s">
        <v>518</v>
      </c>
      <c r="J188" s="295" t="s">
        <v>519</v>
      </c>
      <c r="K188" s="295" t="s">
        <v>521</v>
      </c>
    </row>
    <row r="189" spans="2:11" x14ac:dyDescent="0.25">
      <c r="B189" s="401" t="s">
        <v>535</v>
      </c>
      <c r="C189" s="448" t="s">
        <v>455</v>
      </c>
      <c r="D189" s="333"/>
      <c r="E189" s="276">
        <f>+'Pobl. Efectiva CP.'!E29</f>
        <v>9.8522002606446595</v>
      </c>
      <c r="F189" s="333"/>
      <c r="G189" s="333"/>
      <c r="H189" s="333"/>
      <c r="I189" s="277">
        <f>SUM(I190:I196)</f>
        <v>15.6</v>
      </c>
      <c r="J189" s="277">
        <f>SUM(J190:J196)</f>
        <v>3.842358101651417</v>
      </c>
      <c r="K189" s="277">
        <f>SUM(K190:K195)</f>
        <v>62.06886164206135</v>
      </c>
    </row>
    <row r="190" spans="2:11" x14ac:dyDescent="0.25">
      <c r="B190" s="401"/>
      <c r="C190" s="448"/>
      <c r="D190" s="331" t="s">
        <v>472</v>
      </c>
      <c r="E190" s="278">
        <f>+E$189</f>
        <v>9.8522002606446595</v>
      </c>
      <c r="F190" s="320">
        <f>+F185</f>
        <v>40</v>
      </c>
      <c r="G190" s="316">
        <f>E190/F190</f>
        <v>0.24630500651611648</v>
      </c>
      <c r="H190" s="168">
        <f>+$H$142</f>
        <v>2</v>
      </c>
      <c r="I190" s="157">
        <f>+H190</f>
        <v>2</v>
      </c>
      <c r="J190" s="157">
        <f>G190*I190</f>
        <v>0.49261001303223295</v>
      </c>
      <c r="K190" s="157">
        <f>J190*$D$70</f>
        <v>8.8669802345801934</v>
      </c>
    </row>
    <row r="191" spans="2:11" x14ac:dyDescent="0.25">
      <c r="B191" s="401"/>
      <c r="C191" s="448"/>
      <c r="D191" s="331" t="s">
        <v>477</v>
      </c>
      <c r="E191" s="278">
        <f t="shared" ref="E191:E196" si="148">+E$189</f>
        <v>9.8522002606446595</v>
      </c>
      <c r="F191" s="320">
        <f>+F190</f>
        <v>40</v>
      </c>
      <c r="G191" s="316">
        <f t="shared" ref="G191:G196" si="149">E191/F191</f>
        <v>0.24630500651611648</v>
      </c>
      <c r="H191" s="168">
        <f>+$H$143</f>
        <v>4</v>
      </c>
      <c r="I191" s="157">
        <f>+H191</f>
        <v>4</v>
      </c>
      <c r="J191" s="157">
        <f t="shared" ref="J191:J196" si="150">G191*I191</f>
        <v>0.9852200260644659</v>
      </c>
      <c r="K191" s="157">
        <f t="shared" ref="K191:K196" si="151">J191*$D$70</f>
        <v>17.733960469160387</v>
      </c>
    </row>
    <row r="192" spans="2:11" ht="25.5" x14ac:dyDescent="0.25">
      <c r="B192" s="401"/>
      <c r="C192" s="438" t="s">
        <v>486</v>
      </c>
      <c r="D192" s="319" t="s">
        <v>563</v>
      </c>
      <c r="E192" s="278">
        <f t="shared" si="148"/>
        <v>9.8522002606446595</v>
      </c>
      <c r="F192" s="320">
        <f t="shared" ref="F192:F196" si="152">+F191</f>
        <v>40</v>
      </c>
      <c r="G192" s="316">
        <f t="shared" si="149"/>
        <v>0.24630500651611648</v>
      </c>
      <c r="H192" s="168">
        <f>+$H$144</f>
        <v>4</v>
      </c>
      <c r="I192" s="157">
        <f>+H192*0.4</f>
        <v>1.6</v>
      </c>
      <c r="J192" s="316">
        <f t="shared" si="150"/>
        <v>0.39408801042578639</v>
      </c>
      <c r="K192" s="157">
        <f t="shared" si="151"/>
        <v>7.0935841876641552</v>
      </c>
    </row>
    <row r="193" spans="2:11" x14ac:dyDescent="0.25">
      <c r="B193" s="401"/>
      <c r="C193" s="438"/>
      <c r="D193" s="319" t="s">
        <v>564</v>
      </c>
      <c r="E193" s="278">
        <f t="shared" si="148"/>
        <v>9.8522002606446595</v>
      </c>
      <c r="F193" s="320">
        <f t="shared" si="152"/>
        <v>40</v>
      </c>
      <c r="G193" s="316">
        <f t="shared" si="149"/>
        <v>0.24630500651611648</v>
      </c>
      <c r="H193" s="168">
        <f>+$H$145</f>
        <v>10</v>
      </c>
      <c r="I193" s="157">
        <f>+H193*0.4</f>
        <v>4</v>
      </c>
      <c r="J193" s="316">
        <f t="shared" si="150"/>
        <v>0.9852200260644659</v>
      </c>
      <c r="K193" s="157">
        <f t="shared" si="151"/>
        <v>17.733960469160387</v>
      </c>
    </row>
    <row r="194" spans="2:11" ht="25.5" x14ac:dyDescent="0.25">
      <c r="B194" s="401"/>
      <c r="C194" s="438"/>
      <c r="D194" s="319" t="s">
        <v>565</v>
      </c>
      <c r="E194" s="278">
        <f t="shared" si="148"/>
        <v>9.8522002606446595</v>
      </c>
      <c r="F194" s="320">
        <f t="shared" si="152"/>
        <v>40</v>
      </c>
      <c r="G194" s="316">
        <f t="shared" si="149"/>
        <v>0.24630500651611648</v>
      </c>
      <c r="H194" s="168">
        <f>+$H$146</f>
        <v>4</v>
      </c>
      <c r="I194" s="157">
        <f>+H194*0.4</f>
        <v>1.6</v>
      </c>
      <c r="J194" s="316">
        <f t="shared" si="150"/>
        <v>0.39408801042578639</v>
      </c>
      <c r="K194" s="157">
        <f t="shared" si="151"/>
        <v>7.0935841876641552</v>
      </c>
    </row>
    <row r="195" spans="2:11" ht="25.5" x14ac:dyDescent="0.25">
      <c r="B195" s="401"/>
      <c r="C195" s="438"/>
      <c r="D195" s="319" t="s">
        <v>567</v>
      </c>
      <c r="E195" s="278">
        <f t="shared" si="148"/>
        <v>9.8522002606446595</v>
      </c>
      <c r="F195" s="320">
        <f t="shared" si="152"/>
        <v>40</v>
      </c>
      <c r="G195" s="316">
        <f t="shared" si="149"/>
        <v>0.24630500651611648</v>
      </c>
      <c r="H195" s="168">
        <f>+$H$147</f>
        <v>2</v>
      </c>
      <c r="I195" s="157">
        <f>+H195*0.4</f>
        <v>0.8</v>
      </c>
      <c r="J195" s="316">
        <f t="shared" si="150"/>
        <v>0.1970440052128932</v>
      </c>
      <c r="K195" s="157">
        <f t="shared" si="151"/>
        <v>3.5467920938320776</v>
      </c>
    </row>
    <row r="196" spans="2:11" ht="25.5" x14ac:dyDescent="0.25">
      <c r="B196" s="401"/>
      <c r="C196" s="438"/>
      <c r="D196" s="319" t="s">
        <v>568</v>
      </c>
      <c r="E196" s="278">
        <f t="shared" si="148"/>
        <v>9.8522002606446595</v>
      </c>
      <c r="F196" s="320">
        <f t="shared" si="152"/>
        <v>40</v>
      </c>
      <c r="G196" s="316">
        <f t="shared" si="149"/>
        <v>0.24630500651611648</v>
      </c>
      <c r="H196" s="168">
        <f>+$H$148</f>
        <v>4</v>
      </c>
      <c r="I196" s="157">
        <f>+H196*0.4</f>
        <v>1.6</v>
      </c>
      <c r="J196" s="316">
        <f t="shared" si="150"/>
        <v>0.39408801042578639</v>
      </c>
      <c r="K196" s="157">
        <f t="shared" si="151"/>
        <v>7.0935841876641552</v>
      </c>
    </row>
    <row r="197" spans="2:11" x14ac:dyDescent="0.25">
      <c r="C197" s="142"/>
      <c r="H197" s="142"/>
      <c r="I197" s="142"/>
      <c r="K197" s="142"/>
    </row>
    <row r="198" spans="2:11" ht="51" x14ac:dyDescent="0.25">
      <c r="B198" s="330" t="s">
        <v>336</v>
      </c>
      <c r="C198" s="332" t="s">
        <v>512</v>
      </c>
      <c r="D198" s="330" t="s">
        <v>513</v>
      </c>
      <c r="E198" s="330" t="s">
        <v>584</v>
      </c>
      <c r="F198" s="330" t="s">
        <v>515</v>
      </c>
      <c r="G198" s="330" t="s">
        <v>516</v>
      </c>
      <c r="H198" s="330" t="s">
        <v>517</v>
      </c>
      <c r="I198" s="295" t="s">
        <v>518</v>
      </c>
      <c r="J198" s="295" t="s">
        <v>519</v>
      </c>
      <c r="K198" s="295" t="s">
        <v>521</v>
      </c>
    </row>
    <row r="199" spans="2:11" x14ac:dyDescent="0.25">
      <c r="B199" s="401" t="s">
        <v>536</v>
      </c>
      <c r="C199" s="448" t="s">
        <v>455</v>
      </c>
      <c r="D199" s="333"/>
      <c r="E199" s="276">
        <f>+'Pobl. Efectiva CP.'!E30</f>
        <v>10.461519371176157</v>
      </c>
      <c r="F199" s="333"/>
      <c r="G199" s="333"/>
      <c r="H199" s="333"/>
      <c r="I199" s="277">
        <f>SUM(I200:I208)</f>
        <v>15.6</v>
      </c>
      <c r="J199" s="277">
        <f>SUM(J200:J208)</f>
        <v>4.0799925547587028</v>
      </c>
      <c r="K199" s="317">
        <f>SUM(K200:K206)</f>
        <v>62.141425064786375</v>
      </c>
    </row>
    <row r="200" spans="2:11" x14ac:dyDescent="0.25">
      <c r="B200" s="401"/>
      <c r="C200" s="448"/>
      <c r="D200" s="46" t="s">
        <v>473</v>
      </c>
      <c r="E200" s="278">
        <f>+E$199</f>
        <v>10.461519371176157</v>
      </c>
      <c r="F200" s="320">
        <f>+F195</f>
        <v>40</v>
      </c>
      <c r="G200" s="316">
        <f>E200/F200</f>
        <v>0.26153798427940395</v>
      </c>
      <c r="H200" s="168">
        <f>+$I$15</f>
        <v>2</v>
      </c>
      <c r="I200" s="157">
        <f>+H200</f>
        <v>2</v>
      </c>
      <c r="J200" s="157">
        <f>G200*I200</f>
        <v>0.52307596855880789</v>
      </c>
      <c r="K200" s="318">
        <f>J200*$D$70</f>
        <v>9.4153674340585418</v>
      </c>
    </row>
    <row r="201" spans="2:11" x14ac:dyDescent="0.25">
      <c r="B201" s="401"/>
      <c r="C201" s="448"/>
      <c r="D201" s="46" t="s">
        <v>479</v>
      </c>
      <c r="E201" s="278">
        <f t="shared" ref="E201:E208" si="153">+E$199</f>
        <v>10.461519371176157</v>
      </c>
      <c r="F201" s="320">
        <f>+F200</f>
        <v>40</v>
      </c>
      <c r="G201" s="316">
        <f t="shared" ref="G201:G207" si="154">E201/F201</f>
        <v>0.26153798427940395</v>
      </c>
      <c r="H201" s="168">
        <f>+$I$19</f>
        <v>2</v>
      </c>
      <c r="I201" s="157">
        <f>+H201</f>
        <v>2</v>
      </c>
      <c r="J201" s="157">
        <f t="shared" ref="J201:J207" si="155">G201*I201</f>
        <v>0.52307596855880789</v>
      </c>
      <c r="K201" s="318">
        <f t="shared" ref="K201:K208" si="156">J201*$D$70</f>
        <v>9.4153674340585418</v>
      </c>
    </row>
    <row r="202" spans="2:11" x14ac:dyDescent="0.25">
      <c r="B202" s="401"/>
      <c r="C202" s="448"/>
      <c r="D202" s="46" t="s">
        <v>482</v>
      </c>
      <c r="E202" s="278">
        <f t="shared" si="153"/>
        <v>10.461519371176157</v>
      </c>
      <c r="F202" s="320">
        <f>+F201</f>
        <v>40</v>
      </c>
      <c r="G202" s="316">
        <f t="shared" ref="G202" si="157">E202/F202</f>
        <v>0.26153798427940395</v>
      </c>
      <c r="H202" s="168">
        <f>+$I$21</f>
        <v>2</v>
      </c>
      <c r="I202" s="157">
        <f>+H202</f>
        <v>2</v>
      </c>
      <c r="J202" s="157">
        <f t="shared" ref="J202" si="158">G202*I202</f>
        <v>0.52307596855880789</v>
      </c>
      <c r="K202" s="318">
        <f t="shared" si="156"/>
        <v>9.4153674340585418</v>
      </c>
    </row>
    <row r="203" spans="2:11" ht="25.5" customHeight="1" x14ac:dyDescent="0.25">
      <c r="B203" s="401"/>
      <c r="C203" s="438" t="s">
        <v>486</v>
      </c>
      <c r="D203" s="302" t="s">
        <v>569</v>
      </c>
      <c r="E203" s="278">
        <f t="shared" si="153"/>
        <v>10.461519371176157</v>
      </c>
      <c r="F203" s="320">
        <f>+F201</f>
        <v>40</v>
      </c>
      <c r="G203" s="316">
        <f t="shared" si="154"/>
        <v>0.26153798427940395</v>
      </c>
      <c r="H203" s="168">
        <f>+$I$48</f>
        <v>2</v>
      </c>
      <c r="I203" s="157">
        <f>+H203*0.4</f>
        <v>0.8</v>
      </c>
      <c r="J203" s="316">
        <f t="shared" si="155"/>
        <v>0.20923038742352318</v>
      </c>
      <c r="K203" s="318">
        <f t="shared" si="156"/>
        <v>3.7661469736234174</v>
      </c>
    </row>
    <row r="204" spans="2:11" ht="25.5" x14ac:dyDescent="0.25">
      <c r="B204" s="401"/>
      <c r="C204" s="438"/>
      <c r="D204" s="302" t="s">
        <v>570</v>
      </c>
      <c r="E204" s="278">
        <f t="shared" si="153"/>
        <v>10.461519371176157</v>
      </c>
      <c r="F204" s="320">
        <f t="shared" ref="F204:F207" si="159">+F203</f>
        <v>40</v>
      </c>
      <c r="G204" s="316">
        <f t="shared" si="154"/>
        <v>0.26153798427940395</v>
      </c>
      <c r="H204" s="168">
        <f>+$I$49</f>
        <v>3</v>
      </c>
      <c r="I204" s="157">
        <f>+H204*0.4</f>
        <v>1.2000000000000002</v>
      </c>
      <c r="J204" s="316">
        <f t="shared" si="155"/>
        <v>0.31384558113528477</v>
      </c>
      <c r="K204" s="318">
        <f t="shared" si="156"/>
        <v>5.6492204604351262</v>
      </c>
    </row>
    <row r="205" spans="2:11" ht="25.5" x14ac:dyDescent="0.25">
      <c r="B205" s="401"/>
      <c r="C205" s="438"/>
      <c r="D205" s="302" t="s">
        <v>571</v>
      </c>
      <c r="E205" s="278">
        <f t="shared" si="153"/>
        <v>10.461519371176157</v>
      </c>
      <c r="F205" s="320">
        <f t="shared" si="159"/>
        <v>40</v>
      </c>
      <c r="G205" s="316">
        <f t="shared" si="154"/>
        <v>0.26153798427940395</v>
      </c>
      <c r="H205" s="168">
        <f>+$I$50</f>
        <v>4</v>
      </c>
      <c r="I205" s="157">
        <f>+H205*0.4</f>
        <v>1.6</v>
      </c>
      <c r="J205" s="316">
        <f t="shared" si="155"/>
        <v>0.41846077484704636</v>
      </c>
      <c r="K205" s="318">
        <f t="shared" si="156"/>
        <v>7.5322939472468349</v>
      </c>
    </row>
    <row r="206" spans="2:11" x14ac:dyDescent="0.25">
      <c r="B206" s="401"/>
      <c r="C206" s="438"/>
      <c r="D206" s="302" t="s">
        <v>572</v>
      </c>
      <c r="E206" s="278">
        <f t="shared" si="153"/>
        <v>10.461519371176157</v>
      </c>
      <c r="F206" s="320">
        <f t="shared" si="159"/>
        <v>40</v>
      </c>
      <c r="G206" s="316">
        <f t="shared" si="154"/>
        <v>0.26153798427940395</v>
      </c>
      <c r="H206" s="168">
        <f>+$I$51</f>
        <v>9</v>
      </c>
      <c r="I206" s="157">
        <f>+H206*0.4</f>
        <v>3.6</v>
      </c>
      <c r="J206" s="316">
        <f t="shared" si="155"/>
        <v>0.94153674340585425</v>
      </c>
      <c r="K206" s="318">
        <f t="shared" si="156"/>
        <v>16.947661381305377</v>
      </c>
    </row>
    <row r="207" spans="2:11" ht="25.5" x14ac:dyDescent="0.25">
      <c r="B207" s="401"/>
      <c r="C207" s="438"/>
      <c r="D207" s="302" t="s">
        <v>573</v>
      </c>
      <c r="E207" s="278">
        <f t="shared" si="153"/>
        <v>10.461519371176157</v>
      </c>
      <c r="F207" s="320">
        <f t="shared" si="159"/>
        <v>40</v>
      </c>
      <c r="G207" s="316">
        <f t="shared" si="154"/>
        <v>0.26153798427940395</v>
      </c>
      <c r="H207" s="168">
        <f>+$I$52</f>
        <v>4</v>
      </c>
      <c r="I207" s="157">
        <f>+H207*0.4</f>
        <v>1.6</v>
      </c>
      <c r="J207" s="316">
        <f t="shared" si="155"/>
        <v>0.41846077484704636</v>
      </c>
      <c r="K207" s="318">
        <f t="shared" si="156"/>
        <v>7.5322939472468349</v>
      </c>
    </row>
    <row r="208" spans="2:11" ht="25.5" x14ac:dyDescent="0.25">
      <c r="B208" s="401"/>
      <c r="C208" s="438"/>
      <c r="D208" s="302" t="s">
        <v>575</v>
      </c>
      <c r="E208" s="278">
        <f t="shared" si="153"/>
        <v>10.461519371176157</v>
      </c>
      <c r="F208" s="320">
        <f t="shared" ref="F208:F209" si="160">+F207</f>
        <v>40</v>
      </c>
      <c r="G208" s="316">
        <f t="shared" ref="G208" si="161">E208/F208</f>
        <v>0.26153798427940395</v>
      </c>
      <c r="H208" s="168">
        <f>+$I$53</f>
        <v>2</v>
      </c>
      <c r="I208" s="157">
        <f t="shared" ref="I208" si="162">+H208*0.4</f>
        <v>0.8</v>
      </c>
      <c r="J208" s="316">
        <f t="shared" ref="J208" si="163">G208*I208</f>
        <v>0.20923038742352318</v>
      </c>
      <c r="K208" s="318">
        <f t="shared" si="156"/>
        <v>3.7661469736234174</v>
      </c>
    </row>
    <row r="209" spans="2:11" x14ac:dyDescent="0.25">
      <c r="E209" s="262"/>
      <c r="F209" s="262"/>
      <c r="G209" s="262"/>
      <c r="J209" s="262"/>
      <c r="K209" s="142"/>
    </row>
    <row r="210" spans="2:11" ht="51" x14ac:dyDescent="0.25">
      <c r="B210" s="330" t="s">
        <v>336</v>
      </c>
      <c r="C210" s="332" t="s">
        <v>512</v>
      </c>
      <c r="D210" s="330" t="s">
        <v>513</v>
      </c>
      <c r="E210" s="330" t="s">
        <v>584</v>
      </c>
      <c r="F210" s="330" t="s">
        <v>515</v>
      </c>
      <c r="G210" s="330" t="s">
        <v>516</v>
      </c>
      <c r="H210" s="330" t="s">
        <v>517</v>
      </c>
      <c r="I210" s="295" t="s">
        <v>518</v>
      </c>
      <c r="J210" s="295" t="s">
        <v>519</v>
      </c>
      <c r="K210" s="295" t="s">
        <v>521</v>
      </c>
    </row>
    <row r="211" spans="2:11" x14ac:dyDescent="0.25">
      <c r="B211" s="401" t="s">
        <v>538</v>
      </c>
      <c r="C211" s="448" t="s">
        <v>455</v>
      </c>
      <c r="D211" s="333"/>
      <c r="E211" s="276">
        <f>+'Pobl. Efectiva CP.'!E31</f>
        <v>10.567191284016321</v>
      </c>
      <c r="F211" s="333"/>
      <c r="G211" s="333"/>
      <c r="H211" s="333"/>
      <c r="I211" s="277">
        <f>SUM(I212:I220)</f>
        <v>15.6</v>
      </c>
      <c r="J211" s="277">
        <f>SUM(J212:J220)</f>
        <v>4.1212046007663652</v>
      </c>
      <c r="K211" s="317">
        <f>SUM(K212:K218)</f>
        <v>62.769116227056955</v>
      </c>
    </row>
    <row r="212" spans="2:11" x14ac:dyDescent="0.25">
      <c r="B212" s="401"/>
      <c r="C212" s="448"/>
      <c r="D212" s="46" t="s">
        <v>480</v>
      </c>
      <c r="E212" s="278">
        <f>+E$211</f>
        <v>10.567191284016321</v>
      </c>
      <c r="F212" s="320">
        <f>+F207</f>
        <v>40</v>
      </c>
      <c r="G212" s="316">
        <f>E212/F212</f>
        <v>0.26417978210040804</v>
      </c>
      <c r="H212" s="168">
        <f>+$I$15</f>
        <v>2</v>
      </c>
      <c r="I212" s="157">
        <f>+H212</f>
        <v>2</v>
      </c>
      <c r="J212" s="157">
        <f>G212*I212</f>
        <v>0.52835956420081609</v>
      </c>
      <c r="K212" s="318">
        <f>J212*$D$70</f>
        <v>9.5104721556146892</v>
      </c>
    </row>
    <row r="213" spans="2:11" x14ac:dyDescent="0.25">
      <c r="B213" s="401"/>
      <c r="C213" s="448"/>
      <c r="D213" s="46" t="s">
        <v>483</v>
      </c>
      <c r="E213" s="278">
        <f t="shared" ref="E213:E220" si="164">+E$211</f>
        <v>10.567191284016321</v>
      </c>
      <c r="F213" s="320">
        <f>+F212</f>
        <v>40</v>
      </c>
      <c r="G213" s="316">
        <f t="shared" ref="G213" si="165">E213/F213</f>
        <v>0.26417978210040804</v>
      </c>
      <c r="H213" s="168">
        <f>+$I$19</f>
        <v>2</v>
      </c>
      <c r="I213" s="157">
        <f>+H213</f>
        <v>2</v>
      </c>
      <c r="J213" s="157">
        <f t="shared" ref="J213" si="166">G213*I213</f>
        <v>0.52835956420081609</v>
      </c>
      <c r="K213" s="318">
        <f t="shared" ref="K213:K220" si="167">J213*$D$70</f>
        <v>9.5104721556146892</v>
      </c>
    </row>
    <row r="214" spans="2:11" x14ac:dyDescent="0.25">
      <c r="B214" s="401"/>
      <c r="C214" s="448"/>
      <c r="D214" s="46" t="s">
        <v>485</v>
      </c>
      <c r="E214" s="278">
        <f t="shared" si="164"/>
        <v>10.567191284016321</v>
      </c>
      <c r="F214" s="320">
        <f>+F213</f>
        <v>40</v>
      </c>
      <c r="G214" s="316">
        <f t="shared" ref="G214" si="168">E214/F214</f>
        <v>0.26417978210040804</v>
      </c>
      <c r="H214" s="168">
        <f>+$I$21</f>
        <v>2</v>
      </c>
      <c r="I214" s="157">
        <f>+H214</f>
        <v>2</v>
      </c>
      <c r="J214" s="157">
        <f t="shared" ref="J214" si="169">G214*I214</f>
        <v>0.52835956420081609</v>
      </c>
      <c r="K214" s="318">
        <f t="shared" si="167"/>
        <v>9.5104721556146892</v>
      </c>
    </row>
    <row r="215" spans="2:11" x14ac:dyDescent="0.25">
      <c r="B215" s="401"/>
      <c r="C215" s="438" t="s">
        <v>486</v>
      </c>
      <c r="D215" s="302" t="s">
        <v>576</v>
      </c>
      <c r="E215" s="278">
        <f t="shared" si="164"/>
        <v>10.567191284016321</v>
      </c>
      <c r="F215" s="320">
        <f>+F213</f>
        <v>40</v>
      </c>
      <c r="G215" s="316">
        <f t="shared" ref="G215:G220" si="170">E215/F215</f>
        <v>0.26417978210040804</v>
      </c>
      <c r="H215" s="168">
        <f>+$I$48</f>
        <v>2</v>
      </c>
      <c r="I215" s="157">
        <f>+H215*0.4</f>
        <v>0.8</v>
      </c>
      <c r="J215" s="316">
        <f t="shared" ref="J215:J220" si="171">G215*I215</f>
        <v>0.21134382568032645</v>
      </c>
      <c r="K215" s="318">
        <f t="shared" si="167"/>
        <v>3.8041888622458759</v>
      </c>
    </row>
    <row r="216" spans="2:11" x14ac:dyDescent="0.25">
      <c r="B216" s="401"/>
      <c r="C216" s="438"/>
      <c r="D216" s="302" t="s">
        <v>577</v>
      </c>
      <c r="E216" s="278">
        <f t="shared" si="164"/>
        <v>10.567191284016321</v>
      </c>
      <c r="F216" s="320">
        <f t="shared" ref="F216:F220" si="172">+F215</f>
        <v>40</v>
      </c>
      <c r="G216" s="316">
        <f t="shared" si="170"/>
        <v>0.26417978210040804</v>
      </c>
      <c r="H216" s="168">
        <f>+$I$49</f>
        <v>3</v>
      </c>
      <c r="I216" s="157">
        <f>+H216*0.4</f>
        <v>1.2000000000000002</v>
      </c>
      <c r="J216" s="316">
        <f t="shared" si="171"/>
        <v>0.3170157385204897</v>
      </c>
      <c r="K216" s="318">
        <f t="shared" si="167"/>
        <v>5.7062832933688146</v>
      </c>
    </row>
    <row r="217" spans="2:11" ht="25.5" x14ac:dyDescent="0.25">
      <c r="B217" s="401"/>
      <c r="C217" s="438"/>
      <c r="D217" s="302" t="s">
        <v>579</v>
      </c>
      <c r="E217" s="278">
        <f t="shared" si="164"/>
        <v>10.567191284016321</v>
      </c>
      <c r="F217" s="320">
        <f t="shared" si="172"/>
        <v>40</v>
      </c>
      <c r="G217" s="316">
        <f t="shared" si="170"/>
        <v>0.26417978210040804</v>
      </c>
      <c r="H217" s="168">
        <f>+$I$50</f>
        <v>4</v>
      </c>
      <c r="I217" s="157">
        <f>+H217*0.4</f>
        <v>1.6</v>
      </c>
      <c r="J217" s="316">
        <f t="shared" si="171"/>
        <v>0.42268765136065289</v>
      </c>
      <c r="K217" s="318">
        <f t="shared" si="167"/>
        <v>7.6083777244917519</v>
      </c>
    </row>
    <row r="218" spans="2:11" x14ac:dyDescent="0.25">
      <c r="B218" s="401"/>
      <c r="C218" s="438"/>
      <c r="D218" s="302" t="s">
        <v>578</v>
      </c>
      <c r="E218" s="278">
        <f t="shared" si="164"/>
        <v>10.567191284016321</v>
      </c>
      <c r="F218" s="320">
        <f t="shared" si="172"/>
        <v>40</v>
      </c>
      <c r="G218" s="316">
        <f t="shared" si="170"/>
        <v>0.26417978210040804</v>
      </c>
      <c r="H218" s="168">
        <f>+$I$51</f>
        <v>9</v>
      </c>
      <c r="I218" s="157">
        <f>+H218*0.4</f>
        <v>3.6</v>
      </c>
      <c r="J218" s="316">
        <f t="shared" si="171"/>
        <v>0.95104721556146898</v>
      </c>
      <c r="K218" s="318">
        <f t="shared" si="167"/>
        <v>17.118849880106442</v>
      </c>
    </row>
    <row r="219" spans="2:11" x14ac:dyDescent="0.25">
      <c r="B219" s="401"/>
      <c r="C219" s="438"/>
      <c r="D219" s="302" t="s">
        <v>580</v>
      </c>
      <c r="E219" s="278">
        <f>+E$211</f>
        <v>10.567191284016321</v>
      </c>
      <c r="F219" s="320">
        <f t="shared" si="172"/>
        <v>40</v>
      </c>
      <c r="G219" s="316">
        <f t="shared" si="170"/>
        <v>0.26417978210040804</v>
      </c>
      <c r="H219" s="168">
        <f>+$I$52</f>
        <v>4</v>
      </c>
      <c r="I219" s="157">
        <f>+H219*0.4</f>
        <v>1.6</v>
      </c>
      <c r="J219" s="316">
        <f t="shared" si="171"/>
        <v>0.42268765136065289</v>
      </c>
      <c r="K219" s="318">
        <f t="shared" si="167"/>
        <v>7.6083777244917519</v>
      </c>
    </row>
    <row r="220" spans="2:11" x14ac:dyDescent="0.25">
      <c r="B220" s="401"/>
      <c r="C220" s="438"/>
      <c r="D220" s="302" t="s">
        <v>581</v>
      </c>
      <c r="E220" s="278">
        <f t="shared" si="164"/>
        <v>10.567191284016321</v>
      </c>
      <c r="F220" s="320">
        <f t="shared" si="172"/>
        <v>40</v>
      </c>
      <c r="G220" s="316">
        <f t="shared" si="170"/>
        <v>0.26417978210040804</v>
      </c>
      <c r="H220" s="168">
        <f>+$I$53</f>
        <v>2</v>
      </c>
      <c r="I220" s="157">
        <f t="shared" ref="I220" si="173">+H220*0.4</f>
        <v>0.8</v>
      </c>
      <c r="J220" s="316">
        <f t="shared" si="171"/>
        <v>0.21134382568032645</v>
      </c>
      <c r="K220" s="318">
        <f t="shared" si="167"/>
        <v>3.8041888622458759</v>
      </c>
    </row>
    <row r="221" spans="2:11" x14ac:dyDescent="0.25">
      <c r="K221" s="142"/>
    </row>
    <row r="222" spans="2:11" ht="51" x14ac:dyDescent="0.25">
      <c r="B222" s="330" t="s">
        <v>336</v>
      </c>
      <c r="C222" s="332" t="s">
        <v>512</v>
      </c>
      <c r="D222" s="330" t="s">
        <v>513</v>
      </c>
      <c r="E222" s="330" t="s">
        <v>585</v>
      </c>
      <c r="F222" s="330" t="s">
        <v>515</v>
      </c>
      <c r="G222" s="330" t="s">
        <v>516</v>
      </c>
      <c r="H222" s="330" t="s">
        <v>517</v>
      </c>
      <c r="I222" s="295" t="s">
        <v>518</v>
      </c>
      <c r="J222" s="295" t="s">
        <v>519</v>
      </c>
      <c r="K222" s="295" t="s">
        <v>521</v>
      </c>
    </row>
    <row r="223" spans="2:11" x14ac:dyDescent="0.25">
      <c r="B223" s="401" t="s">
        <v>524</v>
      </c>
      <c r="C223" s="451" t="s">
        <v>455</v>
      </c>
      <c r="D223" s="333"/>
      <c r="E223" s="276">
        <f>+'Pobl. Efectiva CP.'!F26</f>
        <v>22.477935717955852</v>
      </c>
      <c r="F223" s="333"/>
      <c r="G223" s="333"/>
      <c r="H223" s="333"/>
      <c r="I223" s="277">
        <f>SUM(I224:I234)</f>
        <v>16.8</v>
      </c>
      <c r="J223" s="277">
        <f>SUM(J224:J234)</f>
        <v>9.4407330015414601</v>
      </c>
      <c r="K223" s="317">
        <f>SUM(K224:K233)</f>
        <v>161.84113716928212</v>
      </c>
    </row>
    <row r="224" spans="2:11" x14ac:dyDescent="0.25">
      <c r="B224" s="401"/>
      <c r="C224" s="451"/>
      <c r="D224" s="331" t="s">
        <v>457</v>
      </c>
      <c r="E224" s="278">
        <f>+E$223</f>
        <v>22.477935717955852</v>
      </c>
      <c r="F224" s="320">
        <v>40</v>
      </c>
      <c r="G224" s="316">
        <f>E224/F224</f>
        <v>0.56194839294889631</v>
      </c>
      <c r="H224" s="168">
        <f>+$H$76</f>
        <v>2</v>
      </c>
      <c r="I224" s="157">
        <f>+H224</f>
        <v>2</v>
      </c>
      <c r="J224" s="157">
        <f t="shared" ref="J224:J225" si="174">G224*I224</f>
        <v>1.1238967858977926</v>
      </c>
      <c r="K224" s="318">
        <f>J224*$D$70</f>
        <v>20.230142146160269</v>
      </c>
    </row>
    <row r="225" spans="2:11" x14ac:dyDescent="0.25">
      <c r="B225" s="401"/>
      <c r="C225" s="451"/>
      <c r="D225" s="331" t="s">
        <v>460</v>
      </c>
      <c r="E225" s="278">
        <f t="shared" ref="E225:E234" si="175">+E$223</f>
        <v>22.477935717955852</v>
      </c>
      <c r="F225" s="320">
        <f>+F224</f>
        <v>40</v>
      </c>
      <c r="G225" s="316">
        <f t="shared" ref="G225:G234" si="176">E225/F225</f>
        <v>0.56194839294889631</v>
      </c>
      <c r="H225" s="168">
        <f>+$H$77</f>
        <v>2</v>
      </c>
      <c r="I225" s="157">
        <f>+H225</f>
        <v>2</v>
      </c>
      <c r="J225" s="157">
        <f t="shared" si="174"/>
        <v>1.1238967858977926</v>
      </c>
      <c r="K225" s="318">
        <f t="shared" ref="K225:K234" si="177">J225*$D$70</f>
        <v>20.230142146160269</v>
      </c>
    </row>
    <row r="226" spans="2:11" x14ac:dyDescent="0.25">
      <c r="B226" s="401"/>
      <c r="C226" s="451"/>
      <c r="D226" s="331" t="s">
        <v>466</v>
      </c>
      <c r="E226" s="278">
        <f t="shared" si="175"/>
        <v>22.477935717955852</v>
      </c>
      <c r="F226" s="320">
        <f t="shared" ref="F226:F234" si="178">+F225</f>
        <v>40</v>
      </c>
      <c r="G226" s="316">
        <f t="shared" si="176"/>
        <v>0.56194839294889631</v>
      </c>
      <c r="H226" s="168">
        <f>+$H$78</f>
        <v>2</v>
      </c>
      <c r="I226" s="157">
        <f>+H226</f>
        <v>2</v>
      </c>
      <c r="J226" s="157">
        <f>G226*I226</f>
        <v>1.1238967858977926</v>
      </c>
      <c r="K226" s="318">
        <f t="shared" si="177"/>
        <v>20.230142146160269</v>
      </c>
    </row>
    <row r="227" spans="2:11" x14ac:dyDescent="0.25">
      <c r="B227" s="401"/>
      <c r="C227" s="451"/>
      <c r="D227" s="331" t="s">
        <v>469</v>
      </c>
      <c r="E227" s="278">
        <f t="shared" si="175"/>
        <v>22.477935717955852</v>
      </c>
      <c r="F227" s="320">
        <f t="shared" si="178"/>
        <v>40</v>
      </c>
      <c r="G227" s="316">
        <f t="shared" si="176"/>
        <v>0.56194839294889631</v>
      </c>
      <c r="H227" s="168">
        <f>+$H$79</f>
        <v>2</v>
      </c>
      <c r="I227" s="157">
        <f>+H227</f>
        <v>2</v>
      </c>
      <c r="J227" s="157">
        <f t="shared" ref="J227:J233" si="179">G227*I227</f>
        <v>1.1238967858977926</v>
      </c>
      <c r="K227" s="318">
        <f t="shared" si="177"/>
        <v>20.230142146160269</v>
      </c>
    </row>
    <row r="228" spans="2:11" ht="25.5" x14ac:dyDescent="0.25">
      <c r="B228" s="401"/>
      <c r="C228" s="438" t="s">
        <v>486</v>
      </c>
      <c r="D228" s="319" t="s">
        <v>541</v>
      </c>
      <c r="E228" s="278">
        <f t="shared" si="175"/>
        <v>22.477935717955852</v>
      </c>
      <c r="F228" s="320">
        <f t="shared" si="178"/>
        <v>40</v>
      </c>
      <c r="G228" s="316">
        <f t="shared" si="176"/>
        <v>0.56194839294889631</v>
      </c>
      <c r="H228" s="168">
        <f>+$H$80</f>
        <v>2</v>
      </c>
      <c r="I228" s="157">
        <f t="shared" ref="I228:I234" si="180">+H228*0.4</f>
        <v>0.8</v>
      </c>
      <c r="J228" s="157">
        <f t="shared" si="179"/>
        <v>0.4495587143591171</v>
      </c>
      <c r="K228" s="318">
        <f t="shared" si="177"/>
        <v>8.0920568584641082</v>
      </c>
    </row>
    <row r="229" spans="2:11" ht="25.5" x14ac:dyDescent="0.25">
      <c r="B229" s="401"/>
      <c r="C229" s="438"/>
      <c r="D229" s="319" t="s">
        <v>543</v>
      </c>
      <c r="E229" s="278">
        <f t="shared" si="175"/>
        <v>22.477935717955852</v>
      </c>
      <c r="F229" s="320">
        <f t="shared" si="178"/>
        <v>40</v>
      </c>
      <c r="G229" s="316">
        <f t="shared" si="176"/>
        <v>0.56194839294889631</v>
      </c>
      <c r="H229" s="168">
        <f>+$H$81</f>
        <v>4</v>
      </c>
      <c r="I229" s="157">
        <f t="shared" si="180"/>
        <v>1.6</v>
      </c>
      <c r="J229" s="157">
        <f t="shared" si="179"/>
        <v>0.89911742871823419</v>
      </c>
      <c r="K229" s="318">
        <f t="shared" si="177"/>
        <v>16.184113716928216</v>
      </c>
    </row>
    <row r="230" spans="2:11" ht="25.5" x14ac:dyDescent="0.25">
      <c r="B230" s="401"/>
      <c r="C230" s="438"/>
      <c r="D230" s="319" t="s">
        <v>544</v>
      </c>
      <c r="E230" s="278">
        <f t="shared" si="175"/>
        <v>22.477935717955852</v>
      </c>
      <c r="F230" s="320">
        <f t="shared" si="178"/>
        <v>40</v>
      </c>
      <c r="G230" s="316">
        <f t="shared" si="176"/>
        <v>0.56194839294889631</v>
      </c>
      <c r="H230" s="168">
        <f>+$H$82</f>
        <v>2</v>
      </c>
      <c r="I230" s="157">
        <f t="shared" si="180"/>
        <v>0.8</v>
      </c>
      <c r="J230" s="157">
        <f t="shared" si="179"/>
        <v>0.4495587143591171</v>
      </c>
      <c r="K230" s="318">
        <f t="shared" si="177"/>
        <v>8.0920568584641082</v>
      </c>
    </row>
    <row r="231" spans="2:11" ht="25.5" x14ac:dyDescent="0.25">
      <c r="B231" s="401"/>
      <c r="C231" s="438"/>
      <c r="D231" s="319" t="s">
        <v>545</v>
      </c>
      <c r="E231" s="278">
        <f t="shared" si="175"/>
        <v>22.477935717955852</v>
      </c>
      <c r="F231" s="320">
        <f t="shared" si="178"/>
        <v>40</v>
      </c>
      <c r="G231" s="316">
        <f t="shared" si="176"/>
        <v>0.56194839294889631</v>
      </c>
      <c r="H231" s="168">
        <f>+$H$83</f>
        <v>2</v>
      </c>
      <c r="I231" s="157">
        <f t="shared" si="180"/>
        <v>0.8</v>
      </c>
      <c r="J231" s="157">
        <f t="shared" si="179"/>
        <v>0.4495587143591171</v>
      </c>
      <c r="K231" s="318">
        <f t="shared" si="177"/>
        <v>8.0920568584641082</v>
      </c>
    </row>
    <row r="232" spans="2:11" ht="25.5" x14ac:dyDescent="0.25">
      <c r="B232" s="401"/>
      <c r="C232" s="438"/>
      <c r="D232" s="319" t="s">
        <v>546</v>
      </c>
      <c r="E232" s="278">
        <f t="shared" si="175"/>
        <v>22.477935717955852</v>
      </c>
      <c r="F232" s="320">
        <f t="shared" si="178"/>
        <v>40</v>
      </c>
      <c r="G232" s="316">
        <f t="shared" si="176"/>
        <v>0.56194839294889631</v>
      </c>
      <c r="H232" s="168">
        <f>+$H$84</f>
        <v>4</v>
      </c>
      <c r="I232" s="157">
        <f t="shared" si="180"/>
        <v>1.6</v>
      </c>
      <c r="J232" s="157">
        <f t="shared" si="179"/>
        <v>0.89911742871823419</v>
      </c>
      <c r="K232" s="318">
        <f t="shared" si="177"/>
        <v>16.184113716928216</v>
      </c>
    </row>
    <row r="233" spans="2:11" x14ac:dyDescent="0.25">
      <c r="B233" s="401"/>
      <c r="C233" s="438"/>
      <c r="D233" s="319" t="s">
        <v>547</v>
      </c>
      <c r="E233" s="278">
        <f t="shared" si="175"/>
        <v>22.477935717955852</v>
      </c>
      <c r="F233" s="320">
        <f t="shared" si="178"/>
        <v>40</v>
      </c>
      <c r="G233" s="316">
        <f t="shared" si="176"/>
        <v>0.56194839294889631</v>
      </c>
      <c r="H233" s="168">
        <f>+$H$85</f>
        <v>6</v>
      </c>
      <c r="I233" s="157">
        <f t="shared" si="180"/>
        <v>2.4000000000000004</v>
      </c>
      <c r="J233" s="157">
        <f t="shared" si="179"/>
        <v>1.3486761430773513</v>
      </c>
      <c r="K233" s="318">
        <f t="shared" si="177"/>
        <v>24.276170575392324</v>
      </c>
    </row>
    <row r="234" spans="2:11" ht="25.5" x14ac:dyDescent="0.25">
      <c r="B234" s="401"/>
      <c r="C234" s="438"/>
      <c r="D234" s="319" t="s">
        <v>549</v>
      </c>
      <c r="E234" s="278">
        <f t="shared" si="175"/>
        <v>22.477935717955852</v>
      </c>
      <c r="F234" s="320">
        <f t="shared" si="178"/>
        <v>40</v>
      </c>
      <c r="G234" s="316">
        <f t="shared" si="176"/>
        <v>0.56194839294889631</v>
      </c>
      <c r="H234" s="168">
        <f>+$H$86</f>
        <v>2</v>
      </c>
      <c r="I234" s="157">
        <f t="shared" si="180"/>
        <v>0.8</v>
      </c>
      <c r="J234" s="157">
        <f>G234*I234</f>
        <v>0.4495587143591171</v>
      </c>
      <c r="K234" s="318">
        <f t="shared" si="177"/>
        <v>8.0920568584641082</v>
      </c>
    </row>
    <row r="235" spans="2:11" x14ac:dyDescent="0.25">
      <c r="B235" s="289"/>
      <c r="C235" s="142"/>
      <c r="D235" s="59"/>
      <c r="H235" s="142"/>
      <c r="I235" s="262">
        <f>AVERAGE(I224:I234)</f>
        <v>1.5272727272727273</v>
      </c>
      <c r="J235" s="262"/>
      <c r="K235" s="290"/>
    </row>
    <row r="236" spans="2:11" ht="51" x14ac:dyDescent="0.25">
      <c r="B236" s="330" t="s">
        <v>336</v>
      </c>
      <c r="C236" s="332" t="s">
        <v>512</v>
      </c>
      <c r="D236" s="330" t="s">
        <v>513</v>
      </c>
      <c r="E236" s="330" t="s">
        <v>585</v>
      </c>
      <c r="F236" s="330" t="s">
        <v>515</v>
      </c>
      <c r="G236" s="330" t="s">
        <v>516</v>
      </c>
      <c r="H236" s="330" t="s">
        <v>517</v>
      </c>
      <c r="I236" s="295" t="s">
        <v>518</v>
      </c>
      <c r="J236" s="295" t="s">
        <v>519</v>
      </c>
      <c r="K236" s="295" t="s">
        <v>521</v>
      </c>
    </row>
    <row r="237" spans="2:11" x14ac:dyDescent="0.25">
      <c r="B237" s="401" t="s">
        <v>528</v>
      </c>
      <c r="C237" s="448" t="s">
        <v>455</v>
      </c>
      <c r="D237" s="333"/>
      <c r="E237" s="276">
        <f>+'Pobl. Efectiva CP.'!F27</f>
        <v>22.477935717955852</v>
      </c>
      <c r="F237" s="333"/>
      <c r="G237" s="333"/>
      <c r="H237" s="333"/>
      <c r="I237" s="277">
        <f>SUM(I238:I248)</f>
        <v>18</v>
      </c>
      <c r="J237" s="277">
        <f>SUM(J238:J248)</f>
        <v>10.115071073080136</v>
      </c>
      <c r="K237" s="277">
        <f>SUM(K238:K248)</f>
        <v>182.07127931544238</v>
      </c>
    </row>
    <row r="238" spans="2:11" x14ac:dyDescent="0.25">
      <c r="B238" s="401"/>
      <c r="C238" s="448"/>
      <c r="D238" s="331" t="s">
        <v>458</v>
      </c>
      <c r="E238" s="278">
        <f>+E$237</f>
        <v>22.477935717955852</v>
      </c>
      <c r="F238" s="320">
        <f>+F233</f>
        <v>40</v>
      </c>
      <c r="G238" s="316">
        <f t="shared" ref="G238:G248" si="181">E238/F238</f>
        <v>0.56194839294889631</v>
      </c>
      <c r="H238" s="168">
        <f>+$H$90</f>
        <v>2</v>
      </c>
      <c r="I238" s="157">
        <f>+H238</f>
        <v>2</v>
      </c>
      <c r="J238" s="157">
        <f t="shared" ref="J238:J247" si="182">G238*I238</f>
        <v>1.1238967858977926</v>
      </c>
      <c r="K238" s="157">
        <f>J238*$D$70</f>
        <v>20.230142146160269</v>
      </c>
    </row>
    <row r="239" spans="2:11" x14ac:dyDescent="0.25">
      <c r="B239" s="401"/>
      <c r="C239" s="448"/>
      <c r="D239" s="331" t="s">
        <v>461</v>
      </c>
      <c r="E239" s="278">
        <f t="shared" ref="E239:E248" si="183">+E$237</f>
        <v>22.477935717955852</v>
      </c>
      <c r="F239" s="320">
        <f>+F238</f>
        <v>40</v>
      </c>
      <c r="G239" s="316">
        <f t="shared" si="181"/>
        <v>0.56194839294889631</v>
      </c>
      <c r="H239" s="168">
        <f>+$H$91</f>
        <v>2</v>
      </c>
      <c r="I239" s="157">
        <f>+H239</f>
        <v>2</v>
      </c>
      <c r="J239" s="157">
        <f t="shared" si="182"/>
        <v>1.1238967858977926</v>
      </c>
      <c r="K239" s="157">
        <f t="shared" ref="K239:K248" si="184">J239*$D$70</f>
        <v>20.230142146160269</v>
      </c>
    </row>
    <row r="240" spans="2:11" x14ac:dyDescent="0.25">
      <c r="B240" s="401"/>
      <c r="C240" s="448"/>
      <c r="D240" s="331" t="s">
        <v>467</v>
      </c>
      <c r="E240" s="278">
        <f t="shared" si="183"/>
        <v>22.477935717955852</v>
      </c>
      <c r="F240" s="320">
        <f t="shared" ref="F240:F248" si="185">+F239</f>
        <v>40</v>
      </c>
      <c r="G240" s="316">
        <f t="shared" si="181"/>
        <v>0.56194839294889631</v>
      </c>
      <c r="H240" s="168">
        <f>+$H$92</f>
        <v>2</v>
      </c>
      <c r="I240" s="157">
        <f>+H240</f>
        <v>2</v>
      </c>
      <c r="J240" s="157">
        <f t="shared" si="182"/>
        <v>1.1238967858977926</v>
      </c>
      <c r="K240" s="157">
        <f t="shared" si="184"/>
        <v>20.230142146160269</v>
      </c>
    </row>
    <row r="241" spans="2:11" x14ac:dyDescent="0.25">
      <c r="B241" s="401"/>
      <c r="C241" s="448"/>
      <c r="D241" s="331" t="s">
        <v>470</v>
      </c>
      <c r="E241" s="278">
        <f t="shared" si="183"/>
        <v>22.477935717955852</v>
      </c>
      <c r="F241" s="320">
        <f t="shared" si="185"/>
        <v>40</v>
      </c>
      <c r="G241" s="316">
        <f t="shared" si="181"/>
        <v>0.56194839294889631</v>
      </c>
      <c r="H241" s="168">
        <f>+$H$93</f>
        <v>2</v>
      </c>
      <c r="I241" s="157">
        <f>+H241</f>
        <v>2</v>
      </c>
      <c r="J241" s="157">
        <f t="shared" si="182"/>
        <v>1.1238967858977926</v>
      </c>
      <c r="K241" s="157">
        <f t="shared" si="184"/>
        <v>20.230142146160269</v>
      </c>
    </row>
    <row r="242" spans="2:11" x14ac:dyDescent="0.25">
      <c r="B242" s="401"/>
      <c r="C242" s="448"/>
      <c r="D242" s="331" t="s">
        <v>475</v>
      </c>
      <c r="E242" s="278">
        <f t="shared" si="183"/>
        <v>22.477935717955852</v>
      </c>
      <c r="F242" s="320">
        <f t="shared" si="185"/>
        <v>40</v>
      </c>
      <c r="G242" s="316">
        <f t="shared" si="181"/>
        <v>0.56194839294889631</v>
      </c>
      <c r="H242" s="168">
        <f>+$H$94</f>
        <v>2</v>
      </c>
      <c r="I242" s="157">
        <f>+H242</f>
        <v>2</v>
      </c>
      <c r="J242" s="157">
        <f t="shared" si="182"/>
        <v>1.1238967858977926</v>
      </c>
      <c r="K242" s="157">
        <f t="shared" si="184"/>
        <v>20.230142146160269</v>
      </c>
    </row>
    <row r="243" spans="2:11" ht="25.5" x14ac:dyDescent="0.25">
      <c r="B243" s="401"/>
      <c r="C243" s="438" t="s">
        <v>486</v>
      </c>
      <c r="D243" s="319" t="s">
        <v>551</v>
      </c>
      <c r="E243" s="278">
        <f t="shared" si="183"/>
        <v>22.477935717955852</v>
      </c>
      <c r="F243" s="320">
        <f t="shared" si="185"/>
        <v>40</v>
      </c>
      <c r="G243" s="316">
        <f t="shared" si="181"/>
        <v>0.56194839294889631</v>
      </c>
      <c r="H243" s="168">
        <f>+$H$95</f>
        <v>2</v>
      </c>
      <c r="I243" s="157">
        <f t="shared" ref="I243:I248" si="186">+H243*0.4</f>
        <v>0.8</v>
      </c>
      <c r="J243" s="316">
        <f t="shared" si="182"/>
        <v>0.4495587143591171</v>
      </c>
      <c r="K243" s="157">
        <f t="shared" si="184"/>
        <v>8.0920568584641082</v>
      </c>
    </row>
    <row r="244" spans="2:11" ht="25.5" x14ac:dyDescent="0.25">
      <c r="B244" s="401"/>
      <c r="C244" s="438"/>
      <c r="D244" s="319" t="s">
        <v>552</v>
      </c>
      <c r="E244" s="278">
        <f t="shared" si="183"/>
        <v>22.477935717955852</v>
      </c>
      <c r="F244" s="320">
        <f t="shared" si="185"/>
        <v>40</v>
      </c>
      <c r="G244" s="316">
        <f t="shared" si="181"/>
        <v>0.56194839294889631</v>
      </c>
      <c r="H244" s="168">
        <f>+$H$96</f>
        <v>4</v>
      </c>
      <c r="I244" s="157">
        <f t="shared" si="186"/>
        <v>1.6</v>
      </c>
      <c r="J244" s="316">
        <f t="shared" si="182"/>
        <v>0.89911742871823419</v>
      </c>
      <c r="K244" s="157">
        <f t="shared" si="184"/>
        <v>16.184113716928216</v>
      </c>
    </row>
    <row r="245" spans="2:11" ht="25.5" x14ac:dyDescent="0.25">
      <c r="B245" s="401"/>
      <c r="C245" s="438"/>
      <c r="D245" s="319" t="s">
        <v>553</v>
      </c>
      <c r="E245" s="278">
        <f t="shared" si="183"/>
        <v>22.477935717955852</v>
      </c>
      <c r="F245" s="320">
        <f t="shared" si="185"/>
        <v>40</v>
      </c>
      <c r="G245" s="316">
        <f t="shared" si="181"/>
        <v>0.56194839294889631</v>
      </c>
      <c r="H245" s="168">
        <f>+$H$97</f>
        <v>2</v>
      </c>
      <c r="I245" s="157">
        <f t="shared" si="186"/>
        <v>0.8</v>
      </c>
      <c r="J245" s="316">
        <f t="shared" si="182"/>
        <v>0.4495587143591171</v>
      </c>
      <c r="K245" s="157">
        <f t="shared" si="184"/>
        <v>8.0920568584641082</v>
      </c>
    </row>
    <row r="246" spans="2:11" ht="25.5" x14ac:dyDescent="0.25">
      <c r="B246" s="401"/>
      <c r="C246" s="438"/>
      <c r="D246" s="319" t="s">
        <v>554</v>
      </c>
      <c r="E246" s="278">
        <f t="shared" si="183"/>
        <v>22.477935717955852</v>
      </c>
      <c r="F246" s="320">
        <f t="shared" si="185"/>
        <v>40</v>
      </c>
      <c r="G246" s="316">
        <f t="shared" si="181"/>
        <v>0.56194839294889631</v>
      </c>
      <c r="H246" s="168">
        <f>+$H$98</f>
        <v>2</v>
      </c>
      <c r="I246" s="157">
        <f t="shared" si="186"/>
        <v>0.8</v>
      </c>
      <c r="J246" s="316">
        <f t="shared" si="182"/>
        <v>0.4495587143591171</v>
      </c>
      <c r="K246" s="157">
        <f t="shared" si="184"/>
        <v>8.0920568584641082</v>
      </c>
    </row>
    <row r="247" spans="2:11" x14ac:dyDescent="0.25">
      <c r="B247" s="401"/>
      <c r="C247" s="438"/>
      <c r="D247" s="319" t="s">
        <v>557</v>
      </c>
      <c r="E247" s="278">
        <f t="shared" si="183"/>
        <v>22.477935717955852</v>
      </c>
      <c r="F247" s="320">
        <f t="shared" si="185"/>
        <v>40</v>
      </c>
      <c r="G247" s="316">
        <f t="shared" si="181"/>
        <v>0.56194839294889631</v>
      </c>
      <c r="H247" s="168">
        <f>+$H$99</f>
        <v>4</v>
      </c>
      <c r="I247" s="157">
        <f t="shared" si="186"/>
        <v>1.6</v>
      </c>
      <c r="J247" s="316">
        <f t="shared" si="182"/>
        <v>0.89911742871823419</v>
      </c>
      <c r="K247" s="157">
        <f t="shared" si="184"/>
        <v>16.184113716928216</v>
      </c>
    </row>
    <row r="248" spans="2:11" x14ac:dyDescent="0.25">
      <c r="B248" s="401"/>
      <c r="C248" s="438"/>
      <c r="D248" s="319" t="s">
        <v>548</v>
      </c>
      <c r="E248" s="278">
        <f t="shared" si="183"/>
        <v>22.477935717955852</v>
      </c>
      <c r="F248" s="320">
        <f t="shared" si="185"/>
        <v>40</v>
      </c>
      <c r="G248" s="316">
        <f t="shared" si="181"/>
        <v>0.56194839294889631</v>
      </c>
      <c r="H248" s="168">
        <f>+$H$100</f>
        <v>6</v>
      </c>
      <c r="I248" s="157">
        <f t="shared" si="186"/>
        <v>2.4000000000000004</v>
      </c>
      <c r="J248" s="157">
        <f>G248*I248</f>
        <v>1.3486761430773513</v>
      </c>
      <c r="K248" s="157">
        <f t="shared" si="184"/>
        <v>24.276170575392324</v>
      </c>
    </row>
    <row r="249" spans="2:11" x14ac:dyDescent="0.25">
      <c r="B249" s="289"/>
      <c r="C249" s="142"/>
      <c r="D249" s="59"/>
      <c r="H249" s="142"/>
      <c r="I249" s="262">
        <f>AVERAGE(I238:I248)</f>
        <v>1.6363636363636365</v>
      </c>
      <c r="J249" s="262"/>
      <c r="K249" s="290"/>
    </row>
    <row r="250" spans="2:11" ht="51" x14ac:dyDescent="0.25">
      <c r="B250" s="330" t="s">
        <v>336</v>
      </c>
      <c r="C250" s="332" t="s">
        <v>512</v>
      </c>
      <c r="D250" s="330" t="s">
        <v>513</v>
      </c>
      <c r="E250" s="330" t="s">
        <v>585</v>
      </c>
      <c r="F250" s="330" t="s">
        <v>515</v>
      </c>
      <c r="G250" s="330" t="s">
        <v>516</v>
      </c>
      <c r="H250" s="330" t="s">
        <v>517</v>
      </c>
      <c r="I250" s="295" t="s">
        <v>518</v>
      </c>
      <c r="J250" s="295" t="s">
        <v>519</v>
      </c>
      <c r="K250" s="295" t="s">
        <v>521</v>
      </c>
    </row>
    <row r="251" spans="2:11" x14ac:dyDescent="0.25">
      <c r="B251" s="401" t="s">
        <v>534</v>
      </c>
      <c r="C251" s="448" t="s">
        <v>455</v>
      </c>
      <c r="D251" s="333"/>
      <c r="E251" s="276">
        <f>+'Pobl. Efectiva CP.'!F28</f>
        <v>18.22549383309121</v>
      </c>
      <c r="F251" s="333"/>
      <c r="G251" s="333"/>
      <c r="H251" s="333"/>
      <c r="I251" s="277">
        <f>SUM(I252:I258)</f>
        <v>11.200000000000003</v>
      </c>
      <c r="J251" s="277">
        <f>SUM(J252:J258)</f>
        <v>5.1031382732655386</v>
      </c>
      <c r="K251" s="277">
        <f>SUM(K252:K258)</f>
        <v>91.856488918779718</v>
      </c>
    </row>
    <row r="252" spans="2:11" x14ac:dyDescent="0.25">
      <c r="B252" s="401"/>
      <c r="C252" s="448"/>
      <c r="D252" s="331" t="s">
        <v>463</v>
      </c>
      <c r="E252" s="278">
        <f>+E$251</f>
        <v>18.22549383309121</v>
      </c>
      <c r="F252" s="320">
        <f>+F247</f>
        <v>40</v>
      </c>
      <c r="G252" s="316">
        <f>E252/F252</f>
        <v>0.45563734582728027</v>
      </c>
      <c r="H252" s="168">
        <f>+$H$132</f>
        <v>3</v>
      </c>
      <c r="I252" s="157">
        <f>+H252</f>
        <v>3</v>
      </c>
      <c r="J252" s="157">
        <f t="shared" ref="J252:J258" si="187">G252*I252</f>
        <v>1.3669120374818409</v>
      </c>
      <c r="K252" s="157">
        <f>J252*$D$70</f>
        <v>24.604416674673136</v>
      </c>
    </row>
    <row r="253" spans="2:11" x14ac:dyDescent="0.25">
      <c r="B253" s="401"/>
      <c r="C253" s="448"/>
      <c r="D253" s="331" t="s">
        <v>464</v>
      </c>
      <c r="E253" s="278">
        <f t="shared" ref="E253:E258" si="188">+E$251</f>
        <v>18.22549383309121</v>
      </c>
      <c r="F253" s="320">
        <f>+F252</f>
        <v>40</v>
      </c>
      <c r="G253" s="316">
        <f t="shared" ref="G253:G258" si="189">E253/F253</f>
        <v>0.45563734582728027</v>
      </c>
      <c r="H253" s="168">
        <f>+$H$133</f>
        <v>3</v>
      </c>
      <c r="I253" s="157">
        <f>+H253</f>
        <v>3</v>
      </c>
      <c r="J253" s="157">
        <f t="shared" si="187"/>
        <v>1.3669120374818409</v>
      </c>
      <c r="K253" s="157">
        <f t="shared" ref="K253:K258" si="190">J253*$D$70</f>
        <v>24.604416674673136</v>
      </c>
    </row>
    <row r="254" spans="2:11" x14ac:dyDescent="0.25">
      <c r="B254" s="401"/>
      <c r="C254" s="448"/>
      <c r="D254" s="331" t="s">
        <v>476</v>
      </c>
      <c r="E254" s="278">
        <f t="shared" si="188"/>
        <v>18.22549383309121</v>
      </c>
      <c r="F254" s="320">
        <f>+F253</f>
        <v>40</v>
      </c>
      <c r="G254" s="316">
        <f t="shared" si="189"/>
        <v>0.45563734582728027</v>
      </c>
      <c r="H254" s="168">
        <f>+$H$134</f>
        <v>2</v>
      </c>
      <c r="I254" s="157">
        <f>+H254</f>
        <v>2</v>
      </c>
      <c r="J254" s="157">
        <f t="shared" si="187"/>
        <v>0.91127469165456054</v>
      </c>
      <c r="K254" s="157">
        <f t="shared" si="190"/>
        <v>16.40294444978209</v>
      </c>
    </row>
    <row r="255" spans="2:11" ht="25.5" x14ac:dyDescent="0.25">
      <c r="B255" s="401"/>
      <c r="C255" s="438" t="s">
        <v>486</v>
      </c>
      <c r="D255" s="319" t="s">
        <v>559</v>
      </c>
      <c r="E255" s="278">
        <f t="shared" si="188"/>
        <v>18.22549383309121</v>
      </c>
      <c r="F255" s="320">
        <f t="shared" ref="F255:F258" si="191">+F254</f>
        <v>40</v>
      </c>
      <c r="G255" s="316">
        <f t="shared" si="189"/>
        <v>0.45563734582728027</v>
      </c>
      <c r="H255" s="168">
        <f>+$H$135</f>
        <v>2</v>
      </c>
      <c r="I255" s="157">
        <f t="shared" ref="I255:I258" si="192">+H255*0.4</f>
        <v>0.8</v>
      </c>
      <c r="J255" s="316">
        <f t="shared" si="187"/>
        <v>0.36450987666182422</v>
      </c>
      <c r="K255" s="157">
        <f t="shared" si="190"/>
        <v>6.5611777799128355</v>
      </c>
    </row>
    <row r="256" spans="2:11" ht="25.5" x14ac:dyDescent="0.25">
      <c r="B256" s="401"/>
      <c r="C256" s="438"/>
      <c r="D256" s="319" t="s">
        <v>560</v>
      </c>
      <c r="E256" s="278">
        <f t="shared" si="188"/>
        <v>18.22549383309121</v>
      </c>
      <c r="F256" s="320">
        <f t="shared" si="191"/>
        <v>40</v>
      </c>
      <c r="G256" s="316">
        <f t="shared" si="189"/>
        <v>0.45563734582728027</v>
      </c>
      <c r="H256" s="168">
        <f>+$H$136</f>
        <v>2</v>
      </c>
      <c r="I256" s="157">
        <f t="shared" si="192"/>
        <v>0.8</v>
      </c>
      <c r="J256" s="316">
        <f t="shared" si="187"/>
        <v>0.36450987666182422</v>
      </c>
      <c r="K256" s="157">
        <f t="shared" si="190"/>
        <v>6.5611777799128355</v>
      </c>
    </row>
    <row r="257" spans="2:11" ht="25.5" x14ac:dyDescent="0.25">
      <c r="B257" s="401"/>
      <c r="C257" s="438"/>
      <c r="D257" s="319" t="s">
        <v>561</v>
      </c>
      <c r="E257" s="278">
        <f t="shared" si="188"/>
        <v>18.22549383309121</v>
      </c>
      <c r="F257" s="320">
        <f t="shared" si="191"/>
        <v>40</v>
      </c>
      <c r="G257" s="316">
        <f t="shared" si="189"/>
        <v>0.45563734582728027</v>
      </c>
      <c r="H257" s="168">
        <f>+$H$137</f>
        <v>2</v>
      </c>
      <c r="I257" s="157">
        <f t="shared" si="192"/>
        <v>0.8</v>
      </c>
      <c r="J257" s="316">
        <f t="shared" si="187"/>
        <v>0.36450987666182422</v>
      </c>
      <c r="K257" s="157">
        <f t="shared" si="190"/>
        <v>6.5611777799128355</v>
      </c>
    </row>
    <row r="258" spans="2:11" ht="25.5" x14ac:dyDescent="0.25">
      <c r="B258" s="401"/>
      <c r="C258" s="438"/>
      <c r="D258" s="319" t="s">
        <v>562</v>
      </c>
      <c r="E258" s="278">
        <f t="shared" si="188"/>
        <v>18.22549383309121</v>
      </c>
      <c r="F258" s="320">
        <f t="shared" si="191"/>
        <v>40</v>
      </c>
      <c r="G258" s="316">
        <f t="shared" si="189"/>
        <v>0.45563734582728027</v>
      </c>
      <c r="H258" s="168">
        <f>+$H$138</f>
        <v>2</v>
      </c>
      <c r="I258" s="157">
        <f t="shared" si="192"/>
        <v>0.8</v>
      </c>
      <c r="J258" s="316">
        <f t="shared" si="187"/>
        <v>0.36450987666182422</v>
      </c>
      <c r="K258" s="157">
        <f t="shared" si="190"/>
        <v>6.5611777799128355</v>
      </c>
    </row>
    <row r="259" spans="2:11" x14ac:dyDescent="0.25">
      <c r="B259" s="324"/>
      <c r="C259" s="321"/>
      <c r="D259" s="321"/>
      <c r="E259" s="323"/>
      <c r="F259" s="323"/>
      <c r="G259" s="323"/>
      <c r="H259" s="322"/>
      <c r="I259" s="323"/>
      <c r="J259" s="323"/>
      <c r="K259" s="323"/>
    </row>
    <row r="260" spans="2:11" ht="51" x14ac:dyDescent="0.25">
      <c r="B260" s="330" t="s">
        <v>336</v>
      </c>
      <c r="C260" s="332" t="s">
        <v>512</v>
      </c>
      <c r="D260" s="330" t="s">
        <v>513</v>
      </c>
      <c r="E260" s="330" t="s">
        <v>585</v>
      </c>
      <c r="F260" s="330" t="s">
        <v>515</v>
      </c>
      <c r="G260" s="330" t="s">
        <v>516</v>
      </c>
      <c r="H260" s="330" t="s">
        <v>517</v>
      </c>
      <c r="I260" s="295" t="s">
        <v>518</v>
      </c>
      <c r="J260" s="295" t="s">
        <v>519</v>
      </c>
      <c r="K260" s="295" t="s">
        <v>521</v>
      </c>
    </row>
    <row r="261" spans="2:11" x14ac:dyDescent="0.25">
      <c r="B261" s="401" t="s">
        <v>535</v>
      </c>
      <c r="C261" s="448" t="s">
        <v>455</v>
      </c>
      <c r="D261" s="333"/>
      <c r="E261" s="276">
        <f>+'Pobl. Efectiva CP.'!F29</f>
        <v>18.409589730395162</v>
      </c>
      <c r="F261" s="333"/>
      <c r="G261" s="333"/>
      <c r="H261" s="333"/>
      <c r="I261" s="277">
        <f>SUM(I262:I268)</f>
        <v>15.6</v>
      </c>
      <c r="J261" s="277">
        <f>SUM(J262:J268)</f>
        <v>7.1797399948541143</v>
      </c>
      <c r="K261" s="277">
        <f>SUM(K262:K267)</f>
        <v>115.98041530148953</v>
      </c>
    </row>
    <row r="262" spans="2:11" x14ac:dyDescent="0.25">
      <c r="B262" s="401"/>
      <c r="C262" s="448"/>
      <c r="D262" s="331" t="s">
        <v>472</v>
      </c>
      <c r="E262" s="278">
        <f>+E261</f>
        <v>18.409589730395162</v>
      </c>
      <c r="F262" s="320">
        <f>+F257</f>
        <v>40</v>
      </c>
      <c r="G262" s="316">
        <f>E262/F262</f>
        <v>0.46023974325987904</v>
      </c>
      <c r="H262" s="168">
        <f>+$H$142</f>
        <v>2</v>
      </c>
      <c r="I262" s="157">
        <f>+H262</f>
        <v>2</v>
      </c>
      <c r="J262" s="157">
        <f>G262*I262</f>
        <v>0.92047948651975808</v>
      </c>
      <c r="K262" s="157">
        <f>J262*$D$70</f>
        <v>16.568630757355645</v>
      </c>
    </row>
    <row r="263" spans="2:11" x14ac:dyDescent="0.25">
      <c r="B263" s="401"/>
      <c r="C263" s="448"/>
      <c r="D263" s="331" t="s">
        <v>477</v>
      </c>
      <c r="E263" s="278">
        <f t="shared" ref="E263:E268" si="193">+E262</f>
        <v>18.409589730395162</v>
      </c>
      <c r="F263" s="320">
        <f>+F262</f>
        <v>40</v>
      </c>
      <c r="G263" s="316">
        <f t="shared" ref="G263:G268" si="194">E263/F263</f>
        <v>0.46023974325987904</v>
      </c>
      <c r="H263" s="168">
        <f>+$H$143</f>
        <v>4</v>
      </c>
      <c r="I263" s="157">
        <f>+H263</f>
        <v>4</v>
      </c>
      <c r="J263" s="157">
        <f t="shared" ref="J263:J268" si="195">G263*I263</f>
        <v>1.8409589730395162</v>
      </c>
      <c r="K263" s="157">
        <f t="shared" ref="K263:K268" si="196">J263*$D$70</f>
        <v>33.137261514711291</v>
      </c>
    </row>
    <row r="264" spans="2:11" ht="25.5" x14ac:dyDescent="0.25">
      <c r="B264" s="401"/>
      <c r="C264" s="438" t="s">
        <v>486</v>
      </c>
      <c r="D264" s="319" t="s">
        <v>563</v>
      </c>
      <c r="E264" s="278">
        <f t="shared" si="193"/>
        <v>18.409589730395162</v>
      </c>
      <c r="F264" s="320">
        <f t="shared" ref="F264:F268" si="197">+F263</f>
        <v>40</v>
      </c>
      <c r="G264" s="316">
        <f t="shared" si="194"/>
        <v>0.46023974325987904</v>
      </c>
      <c r="H264" s="168">
        <f>+$H$144</f>
        <v>4</v>
      </c>
      <c r="I264" s="157">
        <f>+H264*0.4</f>
        <v>1.6</v>
      </c>
      <c r="J264" s="316">
        <f t="shared" si="195"/>
        <v>0.73638358921580649</v>
      </c>
      <c r="K264" s="157">
        <f t="shared" si="196"/>
        <v>13.254904605884517</v>
      </c>
    </row>
    <row r="265" spans="2:11" x14ac:dyDescent="0.25">
      <c r="B265" s="401"/>
      <c r="C265" s="438"/>
      <c r="D265" s="319" t="s">
        <v>564</v>
      </c>
      <c r="E265" s="278">
        <f t="shared" si="193"/>
        <v>18.409589730395162</v>
      </c>
      <c r="F265" s="320">
        <f t="shared" si="197"/>
        <v>40</v>
      </c>
      <c r="G265" s="316">
        <f t="shared" si="194"/>
        <v>0.46023974325987904</v>
      </c>
      <c r="H265" s="168">
        <f>+$H$145</f>
        <v>10</v>
      </c>
      <c r="I265" s="157">
        <f>+H265*0.4</f>
        <v>4</v>
      </c>
      <c r="J265" s="316">
        <f t="shared" si="195"/>
        <v>1.8409589730395162</v>
      </c>
      <c r="K265" s="157">
        <f t="shared" si="196"/>
        <v>33.137261514711291</v>
      </c>
    </row>
    <row r="266" spans="2:11" ht="25.5" x14ac:dyDescent="0.25">
      <c r="B266" s="401"/>
      <c r="C266" s="438"/>
      <c r="D266" s="319" t="s">
        <v>565</v>
      </c>
      <c r="E266" s="278">
        <f t="shared" si="193"/>
        <v>18.409589730395162</v>
      </c>
      <c r="F266" s="320">
        <f t="shared" si="197"/>
        <v>40</v>
      </c>
      <c r="G266" s="316">
        <f t="shared" si="194"/>
        <v>0.46023974325987904</v>
      </c>
      <c r="H266" s="168">
        <f>+$H$146</f>
        <v>4</v>
      </c>
      <c r="I266" s="157">
        <f>+H266*0.4</f>
        <v>1.6</v>
      </c>
      <c r="J266" s="316">
        <f t="shared" si="195"/>
        <v>0.73638358921580649</v>
      </c>
      <c r="K266" s="157">
        <f t="shared" si="196"/>
        <v>13.254904605884517</v>
      </c>
    </row>
    <row r="267" spans="2:11" ht="25.5" x14ac:dyDescent="0.25">
      <c r="B267" s="401"/>
      <c r="C267" s="438"/>
      <c r="D267" s="319" t="s">
        <v>567</v>
      </c>
      <c r="E267" s="278">
        <f t="shared" si="193"/>
        <v>18.409589730395162</v>
      </c>
      <c r="F267" s="320">
        <f t="shared" si="197"/>
        <v>40</v>
      </c>
      <c r="G267" s="316">
        <f t="shared" si="194"/>
        <v>0.46023974325987904</v>
      </c>
      <c r="H267" s="168">
        <f>+$H$147</f>
        <v>2</v>
      </c>
      <c r="I267" s="157">
        <f>+H267*0.4</f>
        <v>0.8</v>
      </c>
      <c r="J267" s="316">
        <f t="shared" si="195"/>
        <v>0.36819179460790324</v>
      </c>
      <c r="K267" s="157">
        <f t="shared" si="196"/>
        <v>6.6274523029422587</v>
      </c>
    </row>
    <row r="268" spans="2:11" ht="25.5" x14ac:dyDescent="0.25">
      <c r="B268" s="401"/>
      <c r="C268" s="438"/>
      <c r="D268" s="319" t="s">
        <v>568</v>
      </c>
      <c r="E268" s="278">
        <f t="shared" si="193"/>
        <v>18.409589730395162</v>
      </c>
      <c r="F268" s="320">
        <f t="shared" si="197"/>
        <v>40</v>
      </c>
      <c r="G268" s="316">
        <f t="shared" si="194"/>
        <v>0.46023974325987904</v>
      </c>
      <c r="H268" s="168">
        <f>+$H$148</f>
        <v>4</v>
      </c>
      <c r="I268" s="157">
        <f>+H268*0.4</f>
        <v>1.6</v>
      </c>
      <c r="J268" s="316">
        <f t="shared" si="195"/>
        <v>0.73638358921580649</v>
      </c>
      <c r="K268" s="157">
        <f t="shared" si="196"/>
        <v>13.254904605884517</v>
      </c>
    </row>
    <row r="269" spans="2:11" x14ac:dyDescent="0.25">
      <c r="C269" s="142"/>
      <c r="H269" s="142"/>
      <c r="I269" s="142"/>
      <c r="K269" s="142"/>
    </row>
    <row r="270" spans="2:11" ht="51" x14ac:dyDescent="0.25">
      <c r="B270" s="330" t="s">
        <v>336</v>
      </c>
      <c r="C270" s="332" t="s">
        <v>512</v>
      </c>
      <c r="D270" s="330" t="s">
        <v>513</v>
      </c>
      <c r="E270" s="330" t="s">
        <v>585</v>
      </c>
      <c r="F270" s="330" t="s">
        <v>515</v>
      </c>
      <c r="G270" s="330" t="s">
        <v>516</v>
      </c>
      <c r="H270" s="330" t="s">
        <v>517</v>
      </c>
      <c r="I270" s="295" t="s">
        <v>518</v>
      </c>
      <c r="J270" s="295" t="s">
        <v>519</v>
      </c>
      <c r="K270" s="295" t="s">
        <v>521</v>
      </c>
    </row>
    <row r="271" spans="2:11" x14ac:dyDescent="0.25">
      <c r="B271" s="401" t="s">
        <v>536</v>
      </c>
      <c r="C271" s="448" t="s">
        <v>455</v>
      </c>
      <c r="D271" s="333"/>
      <c r="E271" s="276">
        <f>+'Pobl. Efectiva CP.'!F30</f>
        <v>9.753678258038212</v>
      </c>
      <c r="F271" s="333"/>
      <c r="G271" s="333"/>
      <c r="H271" s="333"/>
      <c r="I271" s="277">
        <f>SUM(I272:I280)</f>
        <v>15.6</v>
      </c>
      <c r="J271" s="277">
        <f>SUM(J272:J280)</f>
        <v>3.8039345206349027</v>
      </c>
      <c r="K271" s="317">
        <f>SUM(K272:K278)</f>
        <v>57.936848852746991</v>
      </c>
    </row>
    <row r="272" spans="2:11" x14ac:dyDescent="0.25">
      <c r="B272" s="401"/>
      <c r="C272" s="448"/>
      <c r="D272" s="46" t="s">
        <v>473</v>
      </c>
      <c r="E272" s="278">
        <f>+E$271</f>
        <v>9.753678258038212</v>
      </c>
      <c r="F272" s="320">
        <f>+F267</f>
        <v>40</v>
      </c>
      <c r="G272" s="316">
        <f>E272/F272</f>
        <v>0.2438419564509553</v>
      </c>
      <c r="H272" s="168">
        <f>+$I$15</f>
        <v>2</v>
      </c>
      <c r="I272" s="157">
        <f>+H272</f>
        <v>2</v>
      </c>
      <c r="J272" s="157">
        <f>G272*I272</f>
        <v>0.4876839129019106</v>
      </c>
      <c r="K272" s="318">
        <f>J272*$D$70</f>
        <v>8.7783104322343917</v>
      </c>
    </row>
    <row r="273" spans="2:11" x14ac:dyDescent="0.25">
      <c r="B273" s="401"/>
      <c r="C273" s="448"/>
      <c r="D273" s="46" t="s">
        <v>479</v>
      </c>
      <c r="E273" s="278">
        <f t="shared" ref="E273:E280" si="198">+E$271</f>
        <v>9.753678258038212</v>
      </c>
      <c r="F273" s="320">
        <f>+F272</f>
        <v>40</v>
      </c>
      <c r="G273" s="316">
        <f t="shared" ref="G273" si="199">E273/F273</f>
        <v>0.2438419564509553</v>
      </c>
      <c r="H273" s="168">
        <f>+$I$19</f>
        <v>2</v>
      </c>
      <c r="I273" s="157">
        <f>+H273</f>
        <v>2</v>
      </c>
      <c r="J273" s="157">
        <f t="shared" ref="J273" si="200">G273*I273</f>
        <v>0.4876839129019106</v>
      </c>
      <c r="K273" s="318">
        <f t="shared" ref="K273:K280" si="201">J273*$D$70</f>
        <v>8.7783104322343917</v>
      </c>
    </row>
    <row r="274" spans="2:11" x14ac:dyDescent="0.25">
      <c r="B274" s="401"/>
      <c r="C274" s="448"/>
      <c r="D274" s="46" t="s">
        <v>482</v>
      </c>
      <c r="E274" s="278">
        <f t="shared" si="198"/>
        <v>9.753678258038212</v>
      </c>
      <c r="F274" s="320">
        <f>+F273</f>
        <v>40</v>
      </c>
      <c r="G274" s="316">
        <f t="shared" ref="G274" si="202">E274/F274</f>
        <v>0.2438419564509553</v>
      </c>
      <c r="H274" s="168">
        <f>+$I$21</f>
        <v>2</v>
      </c>
      <c r="I274" s="157">
        <f>+H274</f>
        <v>2</v>
      </c>
      <c r="J274" s="157">
        <f t="shared" ref="J274" si="203">G274*I274</f>
        <v>0.4876839129019106</v>
      </c>
      <c r="K274" s="318">
        <f t="shared" si="201"/>
        <v>8.7783104322343917</v>
      </c>
    </row>
    <row r="275" spans="2:11" ht="25.5" x14ac:dyDescent="0.25">
      <c r="B275" s="401"/>
      <c r="C275" s="438" t="s">
        <v>486</v>
      </c>
      <c r="D275" s="302" t="s">
        <v>569</v>
      </c>
      <c r="E275" s="278">
        <f t="shared" si="198"/>
        <v>9.753678258038212</v>
      </c>
      <c r="F275" s="320">
        <f>+F273</f>
        <v>40</v>
      </c>
      <c r="G275" s="316">
        <f t="shared" ref="G275:G280" si="204">E275/F275</f>
        <v>0.2438419564509553</v>
      </c>
      <c r="H275" s="168">
        <f>+$I$48</f>
        <v>2</v>
      </c>
      <c r="I275" s="157">
        <f>+H275*0.4</f>
        <v>0.8</v>
      </c>
      <c r="J275" s="316">
        <f t="shared" ref="J275:J280" si="205">G275*I275</f>
        <v>0.19507356516076424</v>
      </c>
      <c r="K275" s="318">
        <f t="shared" si="201"/>
        <v>3.5113241728937563</v>
      </c>
    </row>
    <row r="276" spans="2:11" ht="25.5" x14ac:dyDescent="0.25">
      <c r="B276" s="401"/>
      <c r="C276" s="438"/>
      <c r="D276" s="302" t="s">
        <v>570</v>
      </c>
      <c r="E276" s="278">
        <f t="shared" si="198"/>
        <v>9.753678258038212</v>
      </c>
      <c r="F276" s="320">
        <f t="shared" ref="F276:F280" si="206">+F275</f>
        <v>40</v>
      </c>
      <c r="G276" s="316">
        <f t="shared" si="204"/>
        <v>0.2438419564509553</v>
      </c>
      <c r="H276" s="168">
        <f>+$I$49</f>
        <v>3</v>
      </c>
      <c r="I276" s="157">
        <f>+H276*0.4</f>
        <v>1.2000000000000002</v>
      </c>
      <c r="J276" s="316">
        <f t="shared" si="205"/>
        <v>0.29261034774114641</v>
      </c>
      <c r="K276" s="318">
        <f t="shared" si="201"/>
        <v>5.2669862593406354</v>
      </c>
    </row>
    <row r="277" spans="2:11" ht="25.5" x14ac:dyDescent="0.25">
      <c r="B277" s="401"/>
      <c r="C277" s="438"/>
      <c r="D277" s="302" t="s">
        <v>571</v>
      </c>
      <c r="E277" s="278">
        <f t="shared" si="198"/>
        <v>9.753678258038212</v>
      </c>
      <c r="F277" s="320">
        <f t="shared" si="206"/>
        <v>40</v>
      </c>
      <c r="G277" s="316">
        <f t="shared" si="204"/>
        <v>0.2438419564509553</v>
      </c>
      <c r="H277" s="168">
        <f>+$I$50</f>
        <v>4</v>
      </c>
      <c r="I277" s="157">
        <f>+H277*0.4</f>
        <v>1.6</v>
      </c>
      <c r="J277" s="316">
        <f t="shared" si="205"/>
        <v>0.39014713032152848</v>
      </c>
      <c r="K277" s="318">
        <f t="shared" si="201"/>
        <v>7.0226483457875126</v>
      </c>
    </row>
    <row r="278" spans="2:11" x14ac:dyDescent="0.25">
      <c r="B278" s="401"/>
      <c r="C278" s="438"/>
      <c r="D278" s="302" t="s">
        <v>572</v>
      </c>
      <c r="E278" s="278">
        <f t="shared" si="198"/>
        <v>9.753678258038212</v>
      </c>
      <c r="F278" s="320">
        <f t="shared" si="206"/>
        <v>40</v>
      </c>
      <c r="G278" s="316">
        <f t="shared" si="204"/>
        <v>0.2438419564509553</v>
      </c>
      <c r="H278" s="168">
        <f>+$I$51</f>
        <v>9</v>
      </c>
      <c r="I278" s="157">
        <f>+H278*0.4</f>
        <v>3.6</v>
      </c>
      <c r="J278" s="316">
        <f t="shared" si="205"/>
        <v>0.87783104322343908</v>
      </c>
      <c r="K278" s="318">
        <f t="shared" si="201"/>
        <v>15.800958778021904</v>
      </c>
    </row>
    <row r="279" spans="2:11" ht="25.5" x14ac:dyDescent="0.25">
      <c r="B279" s="401"/>
      <c r="C279" s="438"/>
      <c r="D279" s="302" t="s">
        <v>573</v>
      </c>
      <c r="E279" s="278">
        <f t="shared" si="198"/>
        <v>9.753678258038212</v>
      </c>
      <c r="F279" s="320">
        <f t="shared" si="206"/>
        <v>40</v>
      </c>
      <c r="G279" s="316">
        <f t="shared" si="204"/>
        <v>0.2438419564509553</v>
      </c>
      <c r="H279" s="168">
        <f>+$I$52</f>
        <v>4</v>
      </c>
      <c r="I279" s="157">
        <f>+H279*0.4</f>
        <v>1.6</v>
      </c>
      <c r="J279" s="316">
        <f t="shared" si="205"/>
        <v>0.39014713032152848</v>
      </c>
      <c r="K279" s="318">
        <f t="shared" si="201"/>
        <v>7.0226483457875126</v>
      </c>
    </row>
    <row r="280" spans="2:11" ht="25.5" x14ac:dyDescent="0.25">
      <c r="B280" s="401"/>
      <c r="C280" s="438"/>
      <c r="D280" s="302" t="s">
        <v>575</v>
      </c>
      <c r="E280" s="278">
        <f t="shared" si="198"/>
        <v>9.753678258038212</v>
      </c>
      <c r="F280" s="320">
        <f t="shared" si="206"/>
        <v>40</v>
      </c>
      <c r="G280" s="316">
        <f t="shared" si="204"/>
        <v>0.2438419564509553</v>
      </c>
      <c r="H280" s="168">
        <f>+$I$53</f>
        <v>2</v>
      </c>
      <c r="I280" s="157">
        <f t="shared" ref="I280" si="207">+H280*0.4</f>
        <v>0.8</v>
      </c>
      <c r="J280" s="316">
        <f t="shared" si="205"/>
        <v>0.19507356516076424</v>
      </c>
      <c r="K280" s="318">
        <f t="shared" si="201"/>
        <v>3.5113241728937563</v>
      </c>
    </row>
    <row r="281" spans="2:11" x14ac:dyDescent="0.25">
      <c r="E281" s="262"/>
      <c r="F281" s="262"/>
      <c r="G281" s="262"/>
      <c r="J281" s="262"/>
      <c r="K281" s="142"/>
    </row>
    <row r="282" spans="2:11" ht="51" x14ac:dyDescent="0.25">
      <c r="B282" s="330" t="s">
        <v>336</v>
      </c>
      <c r="C282" s="332" t="s">
        <v>512</v>
      </c>
      <c r="D282" s="330" t="s">
        <v>513</v>
      </c>
      <c r="E282" s="330" t="s">
        <v>585</v>
      </c>
      <c r="F282" s="330" t="s">
        <v>515</v>
      </c>
      <c r="G282" s="330" t="s">
        <v>516</v>
      </c>
      <c r="H282" s="330" t="s">
        <v>517</v>
      </c>
      <c r="I282" s="295" t="s">
        <v>518</v>
      </c>
      <c r="J282" s="295" t="s">
        <v>519</v>
      </c>
      <c r="K282" s="295" t="s">
        <v>521</v>
      </c>
    </row>
    <row r="283" spans="2:11" x14ac:dyDescent="0.25">
      <c r="B283" s="401" t="s">
        <v>538</v>
      </c>
      <c r="C283" s="448" t="s">
        <v>455</v>
      </c>
      <c r="D283" s="333"/>
      <c r="E283" s="276">
        <f>+'Pobl. Efectiva CP.'!F31</f>
        <v>9.8522002606446595</v>
      </c>
      <c r="F283" s="333"/>
      <c r="G283" s="333"/>
      <c r="H283" s="333"/>
      <c r="I283" s="277">
        <f>SUM(I284:I292)</f>
        <v>15.6</v>
      </c>
      <c r="J283" s="277">
        <f>SUM(J284:J292)</f>
        <v>3.842358101651417</v>
      </c>
      <c r="K283" s="317">
        <f>SUM(K284:K290)</f>
        <v>58.522069548229275</v>
      </c>
    </row>
    <row r="284" spans="2:11" x14ac:dyDescent="0.25">
      <c r="B284" s="401"/>
      <c r="C284" s="448"/>
      <c r="D284" s="46" t="s">
        <v>480</v>
      </c>
      <c r="E284" s="278">
        <f>+E$283</f>
        <v>9.8522002606446595</v>
      </c>
      <c r="F284" s="320">
        <f>+F279</f>
        <v>40</v>
      </c>
      <c r="G284" s="316">
        <f>E284/F284</f>
        <v>0.24630500651611648</v>
      </c>
      <c r="H284" s="168">
        <f>+$I$15</f>
        <v>2</v>
      </c>
      <c r="I284" s="157">
        <f>+H284</f>
        <v>2</v>
      </c>
      <c r="J284" s="157">
        <f>G284*I284</f>
        <v>0.49261001303223295</v>
      </c>
      <c r="K284" s="318">
        <f>J284*$D$70</f>
        <v>8.8669802345801934</v>
      </c>
    </row>
    <row r="285" spans="2:11" x14ac:dyDescent="0.25">
      <c r="B285" s="401"/>
      <c r="C285" s="448"/>
      <c r="D285" s="46" t="s">
        <v>483</v>
      </c>
      <c r="E285" s="278">
        <f t="shared" ref="E285:E292" si="208">+E$283</f>
        <v>9.8522002606446595</v>
      </c>
      <c r="F285" s="320">
        <f>+F284</f>
        <v>40</v>
      </c>
      <c r="G285" s="316">
        <f t="shared" ref="G285" si="209">E285/F285</f>
        <v>0.24630500651611648</v>
      </c>
      <c r="H285" s="168">
        <f>+$I$19</f>
        <v>2</v>
      </c>
      <c r="I285" s="157">
        <f>+H285</f>
        <v>2</v>
      </c>
      <c r="J285" s="157">
        <f t="shared" ref="J285" si="210">G285*I285</f>
        <v>0.49261001303223295</v>
      </c>
      <c r="K285" s="318">
        <f t="shared" ref="K285:K292" si="211">J285*$D$70</f>
        <v>8.8669802345801934</v>
      </c>
    </row>
    <row r="286" spans="2:11" x14ac:dyDescent="0.25">
      <c r="B286" s="401"/>
      <c r="C286" s="448"/>
      <c r="D286" s="46" t="s">
        <v>485</v>
      </c>
      <c r="E286" s="278">
        <f t="shared" si="208"/>
        <v>9.8522002606446595</v>
      </c>
      <c r="F286" s="320">
        <f>+F285</f>
        <v>40</v>
      </c>
      <c r="G286" s="316">
        <f t="shared" ref="G286" si="212">E286/F286</f>
        <v>0.24630500651611648</v>
      </c>
      <c r="H286" s="168">
        <f>+$I$21</f>
        <v>2</v>
      </c>
      <c r="I286" s="157">
        <f>+H286</f>
        <v>2</v>
      </c>
      <c r="J286" s="157">
        <f t="shared" ref="J286" si="213">G286*I286</f>
        <v>0.49261001303223295</v>
      </c>
      <c r="K286" s="318">
        <f t="shared" si="211"/>
        <v>8.8669802345801934</v>
      </c>
    </row>
    <row r="287" spans="2:11" x14ac:dyDescent="0.25">
      <c r="B287" s="401"/>
      <c r="C287" s="438" t="s">
        <v>486</v>
      </c>
      <c r="D287" s="302" t="s">
        <v>576</v>
      </c>
      <c r="E287" s="278">
        <f t="shared" si="208"/>
        <v>9.8522002606446595</v>
      </c>
      <c r="F287" s="320">
        <f>+F285</f>
        <v>40</v>
      </c>
      <c r="G287" s="316">
        <f t="shared" ref="G287:G292" si="214">E287/F287</f>
        <v>0.24630500651611648</v>
      </c>
      <c r="H287" s="168">
        <f>+$I$48</f>
        <v>2</v>
      </c>
      <c r="I287" s="157">
        <f>+H287*0.4</f>
        <v>0.8</v>
      </c>
      <c r="J287" s="316">
        <f t="shared" ref="J287:J292" si="215">G287*I287</f>
        <v>0.1970440052128932</v>
      </c>
      <c r="K287" s="318">
        <f t="shared" si="211"/>
        <v>3.5467920938320776</v>
      </c>
    </row>
    <row r="288" spans="2:11" x14ac:dyDescent="0.25">
      <c r="B288" s="401"/>
      <c r="C288" s="438"/>
      <c r="D288" s="302" t="s">
        <v>577</v>
      </c>
      <c r="E288" s="278">
        <f t="shared" si="208"/>
        <v>9.8522002606446595</v>
      </c>
      <c r="F288" s="320">
        <f t="shared" ref="F288:F292" si="216">+F287</f>
        <v>40</v>
      </c>
      <c r="G288" s="316">
        <f t="shared" si="214"/>
        <v>0.24630500651611648</v>
      </c>
      <c r="H288" s="168">
        <f>+$I$49</f>
        <v>3</v>
      </c>
      <c r="I288" s="157">
        <f>+H288*0.4</f>
        <v>1.2000000000000002</v>
      </c>
      <c r="J288" s="316">
        <f t="shared" si="215"/>
        <v>0.29556600781933984</v>
      </c>
      <c r="K288" s="318">
        <f t="shared" si="211"/>
        <v>5.3201881407481171</v>
      </c>
    </row>
    <row r="289" spans="2:11" ht="25.5" x14ac:dyDescent="0.25">
      <c r="B289" s="401"/>
      <c r="C289" s="438"/>
      <c r="D289" s="302" t="s">
        <v>579</v>
      </c>
      <c r="E289" s="278">
        <f t="shared" si="208"/>
        <v>9.8522002606446595</v>
      </c>
      <c r="F289" s="320">
        <f t="shared" si="216"/>
        <v>40</v>
      </c>
      <c r="G289" s="316">
        <f t="shared" si="214"/>
        <v>0.24630500651611648</v>
      </c>
      <c r="H289" s="168">
        <f>+$I$50</f>
        <v>4</v>
      </c>
      <c r="I289" s="157">
        <f>+H289*0.4</f>
        <v>1.6</v>
      </c>
      <c r="J289" s="316">
        <f t="shared" si="215"/>
        <v>0.39408801042578639</v>
      </c>
      <c r="K289" s="318">
        <f t="shared" si="211"/>
        <v>7.0935841876641552</v>
      </c>
    </row>
    <row r="290" spans="2:11" x14ac:dyDescent="0.25">
      <c r="B290" s="401"/>
      <c r="C290" s="438"/>
      <c r="D290" s="302" t="s">
        <v>578</v>
      </c>
      <c r="E290" s="278">
        <f t="shared" si="208"/>
        <v>9.8522002606446595</v>
      </c>
      <c r="F290" s="320">
        <f t="shared" si="216"/>
        <v>40</v>
      </c>
      <c r="G290" s="316">
        <f t="shared" si="214"/>
        <v>0.24630500651611648</v>
      </c>
      <c r="H290" s="168">
        <f>+$I$51</f>
        <v>9</v>
      </c>
      <c r="I290" s="157">
        <f>+H290*0.4</f>
        <v>3.6</v>
      </c>
      <c r="J290" s="316">
        <f t="shared" si="215"/>
        <v>0.88669802345801929</v>
      </c>
      <c r="K290" s="318">
        <f t="shared" si="211"/>
        <v>15.960564422244348</v>
      </c>
    </row>
    <row r="291" spans="2:11" x14ac:dyDescent="0.25">
      <c r="B291" s="401"/>
      <c r="C291" s="438"/>
      <c r="D291" s="302" t="s">
        <v>580</v>
      </c>
      <c r="E291" s="278">
        <f t="shared" si="208"/>
        <v>9.8522002606446595</v>
      </c>
      <c r="F291" s="320">
        <f t="shared" si="216"/>
        <v>40</v>
      </c>
      <c r="G291" s="316">
        <f t="shared" si="214"/>
        <v>0.24630500651611648</v>
      </c>
      <c r="H291" s="168">
        <f>+$I$52</f>
        <v>4</v>
      </c>
      <c r="I291" s="157">
        <f>+H291*0.4</f>
        <v>1.6</v>
      </c>
      <c r="J291" s="316">
        <f t="shared" si="215"/>
        <v>0.39408801042578639</v>
      </c>
      <c r="K291" s="318">
        <f t="shared" si="211"/>
        <v>7.0935841876641552</v>
      </c>
    </row>
    <row r="292" spans="2:11" x14ac:dyDescent="0.25">
      <c r="B292" s="401"/>
      <c r="C292" s="438"/>
      <c r="D292" s="302" t="s">
        <v>581</v>
      </c>
      <c r="E292" s="278">
        <f t="shared" si="208"/>
        <v>9.8522002606446595</v>
      </c>
      <c r="F292" s="320">
        <f t="shared" si="216"/>
        <v>40</v>
      </c>
      <c r="G292" s="316">
        <f t="shared" si="214"/>
        <v>0.24630500651611648</v>
      </c>
      <c r="H292" s="168">
        <f>+$I$53</f>
        <v>2</v>
      </c>
      <c r="I292" s="157">
        <f t="shared" ref="I292" si="217">+H292*0.4</f>
        <v>0.8</v>
      </c>
      <c r="J292" s="316">
        <f t="shared" si="215"/>
        <v>0.1970440052128932</v>
      </c>
      <c r="K292" s="318">
        <f t="shared" si="211"/>
        <v>3.5467920938320776</v>
      </c>
    </row>
    <row r="293" spans="2:11" x14ac:dyDescent="0.25">
      <c r="B293" s="502"/>
      <c r="K293" s="142"/>
    </row>
    <row r="294" spans="2:11" ht="51" x14ac:dyDescent="0.25">
      <c r="B294" s="330" t="s">
        <v>336</v>
      </c>
      <c r="C294" s="332" t="s">
        <v>512</v>
      </c>
      <c r="D294" s="330" t="s">
        <v>513</v>
      </c>
      <c r="E294" s="330" t="s">
        <v>586</v>
      </c>
      <c r="F294" s="330" t="s">
        <v>515</v>
      </c>
      <c r="G294" s="330" t="s">
        <v>516</v>
      </c>
      <c r="H294" s="330" t="s">
        <v>517</v>
      </c>
      <c r="I294" s="295" t="s">
        <v>518</v>
      </c>
      <c r="J294" s="295" t="s">
        <v>519</v>
      </c>
      <c r="K294" s="295" t="s">
        <v>521</v>
      </c>
    </row>
    <row r="295" spans="2:11" x14ac:dyDescent="0.25">
      <c r="B295" s="401" t="s">
        <v>524</v>
      </c>
      <c r="C295" s="451" t="s">
        <v>455</v>
      </c>
      <c r="D295" s="333"/>
      <c r="E295" s="276">
        <f>+'Pobl. Efectiva CP.'!G26</f>
        <v>26.640820759864859</v>
      </c>
      <c r="F295" s="333"/>
      <c r="G295" s="333"/>
      <c r="H295" s="333"/>
      <c r="I295" s="277">
        <f>SUM(I296:I306)</f>
        <v>16.8</v>
      </c>
      <c r="J295" s="277">
        <f>SUM(J296:J306)</f>
        <v>11.189144719143243</v>
      </c>
      <c r="K295" s="317">
        <f>SUM(K296:K305)</f>
        <v>191.81390947102702</v>
      </c>
    </row>
    <row r="296" spans="2:11" x14ac:dyDescent="0.25">
      <c r="B296" s="401"/>
      <c r="C296" s="451"/>
      <c r="D296" s="331" t="s">
        <v>457</v>
      </c>
      <c r="E296" s="278">
        <f>+E$295</f>
        <v>26.640820759864859</v>
      </c>
      <c r="F296" s="320">
        <v>40</v>
      </c>
      <c r="G296" s="316">
        <f>E296/F296</f>
        <v>0.66602051899662151</v>
      </c>
      <c r="H296" s="168">
        <f>+$H$76</f>
        <v>2</v>
      </c>
      <c r="I296" s="157">
        <f>+H296</f>
        <v>2</v>
      </c>
      <c r="J296" s="157">
        <f t="shared" ref="J296:J297" si="218">G296*I296</f>
        <v>1.332041037993243</v>
      </c>
      <c r="K296" s="318">
        <f>J296*$D$70</f>
        <v>23.976738683878374</v>
      </c>
    </row>
    <row r="297" spans="2:11" x14ac:dyDescent="0.25">
      <c r="B297" s="401"/>
      <c r="C297" s="451"/>
      <c r="D297" s="331" t="s">
        <v>460</v>
      </c>
      <c r="E297" s="278">
        <f t="shared" ref="E297:E306" si="219">+E$295</f>
        <v>26.640820759864859</v>
      </c>
      <c r="F297" s="320">
        <f>+F296</f>
        <v>40</v>
      </c>
      <c r="G297" s="316">
        <f t="shared" ref="G297:G306" si="220">E297/F297</f>
        <v>0.66602051899662151</v>
      </c>
      <c r="H297" s="168">
        <f>+$H$77</f>
        <v>2</v>
      </c>
      <c r="I297" s="157">
        <f>+H297</f>
        <v>2</v>
      </c>
      <c r="J297" s="157">
        <f t="shared" si="218"/>
        <v>1.332041037993243</v>
      </c>
      <c r="K297" s="318">
        <f t="shared" ref="K297:K306" si="221">J297*$D$70</f>
        <v>23.976738683878374</v>
      </c>
    </row>
    <row r="298" spans="2:11" x14ac:dyDescent="0.25">
      <c r="B298" s="401"/>
      <c r="C298" s="451"/>
      <c r="D298" s="331" t="s">
        <v>466</v>
      </c>
      <c r="E298" s="278">
        <f t="shared" si="219"/>
        <v>26.640820759864859</v>
      </c>
      <c r="F298" s="320">
        <f t="shared" ref="F298:F306" si="222">+F297</f>
        <v>40</v>
      </c>
      <c r="G298" s="316">
        <f t="shared" si="220"/>
        <v>0.66602051899662151</v>
      </c>
      <c r="H298" s="168">
        <f>+$H$78</f>
        <v>2</v>
      </c>
      <c r="I298" s="157">
        <f>+H298</f>
        <v>2</v>
      </c>
      <c r="J298" s="157">
        <f>G298*I298</f>
        <v>1.332041037993243</v>
      </c>
      <c r="K298" s="318">
        <f t="shared" si="221"/>
        <v>23.976738683878374</v>
      </c>
    </row>
    <row r="299" spans="2:11" x14ac:dyDescent="0.25">
      <c r="B299" s="401"/>
      <c r="C299" s="451"/>
      <c r="D299" s="331" t="s">
        <v>469</v>
      </c>
      <c r="E299" s="278">
        <f t="shared" si="219"/>
        <v>26.640820759864859</v>
      </c>
      <c r="F299" s="320">
        <f t="shared" si="222"/>
        <v>40</v>
      </c>
      <c r="G299" s="316">
        <f t="shared" si="220"/>
        <v>0.66602051899662151</v>
      </c>
      <c r="H299" s="168">
        <f>+$H$79</f>
        <v>2</v>
      </c>
      <c r="I299" s="157">
        <f>+H299</f>
        <v>2</v>
      </c>
      <c r="J299" s="157">
        <f t="shared" ref="J299:J305" si="223">G299*I299</f>
        <v>1.332041037993243</v>
      </c>
      <c r="K299" s="318">
        <f t="shared" si="221"/>
        <v>23.976738683878374</v>
      </c>
    </row>
    <row r="300" spans="2:11" ht="25.5" x14ac:dyDescent="0.25">
      <c r="B300" s="401"/>
      <c r="C300" s="438" t="s">
        <v>486</v>
      </c>
      <c r="D300" s="319" t="s">
        <v>541</v>
      </c>
      <c r="E300" s="278">
        <f t="shared" si="219"/>
        <v>26.640820759864859</v>
      </c>
      <c r="F300" s="320">
        <f t="shared" si="222"/>
        <v>40</v>
      </c>
      <c r="G300" s="316">
        <f t="shared" si="220"/>
        <v>0.66602051899662151</v>
      </c>
      <c r="H300" s="168">
        <f>+$H$80</f>
        <v>2</v>
      </c>
      <c r="I300" s="157">
        <f t="shared" ref="I300:I306" si="224">+H300*0.4</f>
        <v>0.8</v>
      </c>
      <c r="J300" s="157">
        <f t="shared" si="223"/>
        <v>0.53281641519729728</v>
      </c>
      <c r="K300" s="318">
        <f t="shared" si="221"/>
        <v>9.5906954735513512</v>
      </c>
    </row>
    <row r="301" spans="2:11" ht="25.5" x14ac:dyDescent="0.25">
      <c r="B301" s="401"/>
      <c r="C301" s="438"/>
      <c r="D301" s="319" t="s">
        <v>543</v>
      </c>
      <c r="E301" s="278">
        <f t="shared" si="219"/>
        <v>26.640820759864859</v>
      </c>
      <c r="F301" s="320">
        <f t="shared" si="222"/>
        <v>40</v>
      </c>
      <c r="G301" s="316">
        <f t="shared" si="220"/>
        <v>0.66602051899662151</v>
      </c>
      <c r="H301" s="168">
        <f>+$H$81</f>
        <v>4</v>
      </c>
      <c r="I301" s="157">
        <f t="shared" si="224"/>
        <v>1.6</v>
      </c>
      <c r="J301" s="157">
        <f t="shared" si="223"/>
        <v>1.0656328303945946</v>
      </c>
      <c r="K301" s="318">
        <f t="shared" si="221"/>
        <v>19.181390947102702</v>
      </c>
    </row>
    <row r="302" spans="2:11" ht="25.5" x14ac:dyDescent="0.25">
      <c r="B302" s="401"/>
      <c r="C302" s="438"/>
      <c r="D302" s="319" t="s">
        <v>544</v>
      </c>
      <c r="E302" s="278">
        <f t="shared" si="219"/>
        <v>26.640820759864859</v>
      </c>
      <c r="F302" s="320">
        <f t="shared" si="222"/>
        <v>40</v>
      </c>
      <c r="G302" s="316">
        <f t="shared" si="220"/>
        <v>0.66602051899662151</v>
      </c>
      <c r="H302" s="168">
        <f>+$H$82</f>
        <v>2</v>
      </c>
      <c r="I302" s="157">
        <f t="shared" si="224"/>
        <v>0.8</v>
      </c>
      <c r="J302" s="157">
        <f t="shared" si="223"/>
        <v>0.53281641519729728</v>
      </c>
      <c r="K302" s="318">
        <f t="shared" si="221"/>
        <v>9.5906954735513512</v>
      </c>
    </row>
    <row r="303" spans="2:11" ht="25.5" x14ac:dyDescent="0.25">
      <c r="B303" s="401"/>
      <c r="C303" s="438"/>
      <c r="D303" s="319" t="s">
        <v>545</v>
      </c>
      <c r="E303" s="278">
        <f t="shared" si="219"/>
        <v>26.640820759864859</v>
      </c>
      <c r="F303" s="320">
        <f t="shared" si="222"/>
        <v>40</v>
      </c>
      <c r="G303" s="316">
        <f t="shared" si="220"/>
        <v>0.66602051899662151</v>
      </c>
      <c r="H303" s="168">
        <f>+$H$83</f>
        <v>2</v>
      </c>
      <c r="I303" s="157">
        <f t="shared" si="224"/>
        <v>0.8</v>
      </c>
      <c r="J303" s="157">
        <f t="shared" si="223"/>
        <v>0.53281641519729728</v>
      </c>
      <c r="K303" s="318">
        <f t="shared" si="221"/>
        <v>9.5906954735513512</v>
      </c>
    </row>
    <row r="304" spans="2:11" ht="25.5" x14ac:dyDescent="0.25">
      <c r="B304" s="401"/>
      <c r="C304" s="438"/>
      <c r="D304" s="319" t="s">
        <v>546</v>
      </c>
      <c r="E304" s="278">
        <f t="shared" si="219"/>
        <v>26.640820759864859</v>
      </c>
      <c r="F304" s="320">
        <f t="shared" si="222"/>
        <v>40</v>
      </c>
      <c r="G304" s="316">
        <f t="shared" si="220"/>
        <v>0.66602051899662151</v>
      </c>
      <c r="H304" s="168">
        <f>+$H$84</f>
        <v>4</v>
      </c>
      <c r="I304" s="157">
        <f t="shared" si="224"/>
        <v>1.6</v>
      </c>
      <c r="J304" s="157">
        <f t="shared" si="223"/>
        <v>1.0656328303945946</v>
      </c>
      <c r="K304" s="318">
        <f t="shared" si="221"/>
        <v>19.181390947102702</v>
      </c>
    </row>
    <row r="305" spans="2:11" x14ac:dyDescent="0.25">
      <c r="B305" s="401"/>
      <c r="C305" s="438"/>
      <c r="D305" s="319" t="s">
        <v>547</v>
      </c>
      <c r="E305" s="278">
        <f t="shared" si="219"/>
        <v>26.640820759864859</v>
      </c>
      <c r="F305" s="320">
        <f t="shared" si="222"/>
        <v>40</v>
      </c>
      <c r="G305" s="316">
        <f t="shared" si="220"/>
        <v>0.66602051899662151</v>
      </c>
      <c r="H305" s="168">
        <f>+$H$85</f>
        <v>6</v>
      </c>
      <c r="I305" s="157">
        <f t="shared" si="224"/>
        <v>2.4000000000000004</v>
      </c>
      <c r="J305" s="157">
        <f t="shared" si="223"/>
        <v>1.5984492455918919</v>
      </c>
      <c r="K305" s="318">
        <f t="shared" si="221"/>
        <v>28.772086420654055</v>
      </c>
    </row>
    <row r="306" spans="2:11" ht="25.5" x14ac:dyDescent="0.25">
      <c r="B306" s="401"/>
      <c r="C306" s="438"/>
      <c r="D306" s="319" t="s">
        <v>549</v>
      </c>
      <c r="E306" s="278">
        <f t="shared" si="219"/>
        <v>26.640820759864859</v>
      </c>
      <c r="F306" s="320">
        <f t="shared" si="222"/>
        <v>40</v>
      </c>
      <c r="G306" s="316">
        <f t="shared" si="220"/>
        <v>0.66602051899662151</v>
      </c>
      <c r="H306" s="168">
        <f>+$H$86</f>
        <v>2</v>
      </c>
      <c r="I306" s="157">
        <f t="shared" si="224"/>
        <v>0.8</v>
      </c>
      <c r="J306" s="157">
        <f>G306*I306</f>
        <v>0.53281641519729728</v>
      </c>
      <c r="K306" s="318">
        <f t="shared" si="221"/>
        <v>9.5906954735513512</v>
      </c>
    </row>
    <row r="307" spans="2:11" x14ac:dyDescent="0.25">
      <c r="B307" s="289"/>
      <c r="C307" s="142"/>
      <c r="D307" s="59"/>
      <c r="H307" s="142"/>
      <c r="I307" s="262">
        <f>AVERAGE(I296:I306)</f>
        <v>1.5272727272727273</v>
      </c>
      <c r="J307" s="262"/>
      <c r="K307" s="290"/>
    </row>
    <row r="308" spans="2:11" ht="51" x14ac:dyDescent="0.25">
      <c r="B308" s="330" t="s">
        <v>336</v>
      </c>
      <c r="C308" s="332" t="s">
        <v>512</v>
      </c>
      <c r="D308" s="330" t="s">
        <v>513</v>
      </c>
      <c r="E308" s="330" t="s">
        <v>586</v>
      </c>
      <c r="F308" s="330" t="s">
        <v>515</v>
      </c>
      <c r="G308" s="330" t="s">
        <v>516</v>
      </c>
      <c r="H308" s="330" t="s">
        <v>517</v>
      </c>
      <c r="I308" s="295" t="s">
        <v>518</v>
      </c>
      <c r="J308" s="295" t="s">
        <v>519</v>
      </c>
      <c r="K308" s="295" t="s">
        <v>521</v>
      </c>
    </row>
    <row r="309" spans="2:11" x14ac:dyDescent="0.25">
      <c r="B309" s="401" t="s">
        <v>528</v>
      </c>
      <c r="C309" s="448" t="s">
        <v>455</v>
      </c>
      <c r="D309" s="333"/>
      <c r="E309" s="276">
        <f>+'Pobl. Efectiva CP.'!G27</f>
        <v>26.640820759864859</v>
      </c>
      <c r="F309" s="333"/>
      <c r="G309" s="333"/>
      <c r="H309" s="333"/>
      <c r="I309" s="277">
        <f>SUM(I310:I320)</f>
        <v>18</v>
      </c>
      <c r="J309" s="277">
        <f>SUM(J310:J320)</f>
        <v>11.988369341939189</v>
      </c>
      <c r="K309" s="277">
        <f>SUM(K310:K320)</f>
        <v>215.79064815490543</v>
      </c>
    </row>
    <row r="310" spans="2:11" x14ac:dyDescent="0.25">
      <c r="B310" s="401"/>
      <c r="C310" s="448"/>
      <c r="D310" s="331" t="s">
        <v>458</v>
      </c>
      <c r="E310" s="278">
        <f>+E$309</f>
        <v>26.640820759864859</v>
      </c>
      <c r="F310" s="320">
        <f>+F305</f>
        <v>40</v>
      </c>
      <c r="G310" s="316">
        <f t="shared" ref="G310:G320" si="225">E310/F310</f>
        <v>0.66602051899662151</v>
      </c>
      <c r="H310" s="168">
        <f>+$H$90</f>
        <v>2</v>
      </c>
      <c r="I310" s="157">
        <f>+H310</f>
        <v>2</v>
      </c>
      <c r="J310" s="157">
        <f t="shared" ref="J310:J319" si="226">G310*I310</f>
        <v>1.332041037993243</v>
      </c>
      <c r="K310" s="318">
        <f>J310*$D$70</f>
        <v>23.976738683878374</v>
      </c>
    </row>
    <row r="311" spans="2:11" x14ac:dyDescent="0.25">
      <c r="B311" s="401"/>
      <c r="C311" s="448"/>
      <c r="D311" s="331" t="s">
        <v>461</v>
      </c>
      <c r="E311" s="278">
        <f t="shared" ref="E311:E320" si="227">+E$309</f>
        <v>26.640820759864859</v>
      </c>
      <c r="F311" s="320">
        <f>+F310</f>
        <v>40</v>
      </c>
      <c r="G311" s="316">
        <f t="shared" si="225"/>
        <v>0.66602051899662151</v>
      </c>
      <c r="H311" s="168">
        <f>+$H$91</f>
        <v>2</v>
      </c>
      <c r="I311" s="157">
        <f>+H311</f>
        <v>2</v>
      </c>
      <c r="J311" s="157">
        <f t="shared" si="226"/>
        <v>1.332041037993243</v>
      </c>
      <c r="K311" s="318">
        <f t="shared" ref="K311:K320" si="228">J311*$D$70</f>
        <v>23.976738683878374</v>
      </c>
    </row>
    <row r="312" spans="2:11" x14ac:dyDescent="0.25">
      <c r="B312" s="401"/>
      <c r="C312" s="448"/>
      <c r="D312" s="331" t="s">
        <v>467</v>
      </c>
      <c r="E312" s="278">
        <f t="shared" si="227"/>
        <v>26.640820759864859</v>
      </c>
      <c r="F312" s="320">
        <f t="shared" ref="F312:F320" si="229">+F311</f>
        <v>40</v>
      </c>
      <c r="G312" s="316">
        <f t="shared" si="225"/>
        <v>0.66602051899662151</v>
      </c>
      <c r="H312" s="168">
        <f>+$H$92</f>
        <v>2</v>
      </c>
      <c r="I312" s="157">
        <f>+H312</f>
        <v>2</v>
      </c>
      <c r="J312" s="157">
        <f t="shared" si="226"/>
        <v>1.332041037993243</v>
      </c>
      <c r="K312" s="318">
        <f t="shared" si="228"/>
        <v>23.976738683878374</v>
      </c>
    </row>
    <row r="313" spans="2:11" x14ac:dyDescent="0.25">
      <c r="B313" s="401"/>
      <c r="C313" s="448"/>
      <c r="D313" s="331" t="s">
        <v>470</v>
      </c>
      <c r="E313" s="278">
        <f t="shared" si="227"/>
        <v>26.640820759864859</v>
      </c>
      <c r="F313" s="320">
        <f t="shared" si="229"/>
        <v>40</v>
      </c>
      <c r="G313" s="316">
        <f t="shared" si="225"/>
        <v>0.66602051899662151</v>
      </c>
      <c r="H313" s="168">
        <f>+$H$93</f>
        <v>2</v>
      </c>
      <c r="I313" s="157">
        <f>+H313</f>
        <v>2</v>
      </c>
      <c r="J313" s="157">
        <f t="shared" si="226"/>
        <v>1.332041037993243</v>
      </c>
      <c r="K313" s="318">
        <f t="shared" si="228"/>
        <v>23.976738683878374</v>
      </c>
    </row>
    <row r="314" spans="2:11" x14ac:dyDescent="0.25">
      <c r="B314" s="401"/>
      <c r="C314" s="448"/>
      <c r="D314" s="331" t="s">
        <v>475</v>
      </c>
      <c r="E314" s="278">
        <f t="shared" si="227"/>
        <v>26.640820759864859</v>
      </c>
      <c r="F314" s="320">
        <f t="shared" si="229"/>
        <v>40</v>
      </c>
      <c r="G314" s="316">
        <f t="shared" si="225"/>
        <v>0.66602051899662151</v>
      </c>
      <c r="H314" s="168">
        <f>+$H$94</f>
        <v>2</v>
      </c>
      <c r="I314" s="157">
        <f>+H314</f>
        <v>2</v>
      </c>
      <c r="J314" s="157">
        <f t="shared" si="226"/>
        <v>1.332041037993243</v>
      </c>
      <c r="K314" s="318">
        <f t="shared" si="228"/>
        <v>23.976738683878374</v>
      </c>
    </row>
    <row r="315" spans="2:11" ht="25.5" x14ac:dyDescent="0.25">
      <c r="B315" s="401"/>
      <c r="C315" s="438" t="s">
        <v>486</v>
      </c>
      <c r="D315" s="319" t="s">
        <v>551</v>
      </c>
      <c r="E315" s="278">
        <f t="shared" si="227"/>
        <v>26.640820759864859</v>
      </c>
      <c r="F315" s="320">
        <f t="shared" si="229"/>
        <v>40</v>
      </c>
      <c r="G315" s="316">
        <f t="shared" si="225"/>
        <v>0.66602051899662151</v>
      </c>
      <c r="H315" s="168">
        <f>+$H$95</f>
        <v>2</v>
      </c>
      <c r="I315" s="157">
        <f t="shared" ref="I315:I320" si="230">+H315*0.4</f>
        <v>0.8</v>
      </c>
      <c r="J315" s="316">
        <f t="shared" si="226"/>
        <v>0.53281641519729728</v>
      </c>
      <c r="K315" s="318">
        <f t="shared" si="228"/>
        <v>9.5906954735513512</v>
      </c>
    </row>
    <row r="316" spans="2:11" ht="25.5" x14ac:dyDescent="0.25">
      <c r="B316" s="401"/>
      <c r="C316" s="438"/>
      <c r="D316" s="319" t="s">
        <v>552</v>
      </c>
      <c r="E316" s="278">
        <f t="shared" si="227"/>
        <v>26.640820759864859</v>
      </c>
      <c r="F316" s="320">
        <f t="shared" si="229"/>
        <v>40</v>
      </c>
      <c r="G316" s="316">
        <f t="shared" si="225"/>
        <v>0.66602051899662151</v>
      </c>
      <c r="H316" s="168">
        <f>+$H$96</f>
        <v>4</v>
      </c>
      <c r="I316" s="157">
        <f t="shared" si="230"/>
        <v>1.6</v>
      </c>
      <c r="J316" s="316">
        <f t="shared" si="226"/>
        <v>1.0656328303945946</v>
      </c>
      <c r="K316" s="318">
        <f t="shared" si="228"/>
        <v>19.181390947102702</v>
      </c>
    </row>
    <row r="317" spans="2:11" ht="25.5" x14ac:dyDescent="0.25">
      <c r="B317" s="401"/>
      <c r="C317" s="438"/>
      <c r="D317" s="319" t="s">
        <v>553</v>
      </c>
      <c r="E317" s="278">
        <f t="shared" si="227"/>
        <v>26.640820759864859</v>
      </c>
      <c r="F317" s="320">
        <f t="shared" si="229"/>
        <v>40</v>
      </c>
      <c r="G317" s="316">
        <f t="shared" si="225"/>
        <v>0.66602051899662151</v>
      </c>
      <c r="H317" s="168">
        <f>+$H$97</f>
        <v>2</v>
      </c>
      <c r="I317" s="157">
        <f t="shared" si="230"/>
        <v>0.8</v>
      </c>
      <c r="J317" s="316">
        <f t="shared" si="226"/>
        <v>0.53281641519729728</v>
      </c>
      <c r="K317" s="318">
        <f t="shared" si="228"/>
        <v>9.5906954735513512</v>
      </c>
    </row>
    <row r="318" spans="2:11" ht="25.5" x14ac:dyDescent="0.25">
      <c r="B318" s="401"/>
      <c r="C318" s="438"/>
      <c r="D318" s="319" t="s">
        <v>554</v>
      </c>
      <c r="E318" s="278">
        <f t="shared" si="227"/>
        <v>26.640820759864859</v>
      </c>
      <c r="F318" s="320">
        <f t="shared" si="229"/>
        <v>40</v>
      </c>
      <c r="G318" s="316">
        <f t="shared" si="225"/>
        <v>0.66602051899662151</v>
      </c>
      <c r="H318" s="168">
        <f>+$H$98</f>
        <v>2</v>
      </c>
      <c r="I318" s="157">
        <f t="shared" si="230"/>
        <v>0.8</v>
      </c>
      <c r="J318" s="316">
        <f t="shared" si="226"/>
        <v>0.53281641519729728</v>
      </c>
      <c r="K318" s="318">
        <f t="shared" si="228"/>
        <v>9.5906954735513512</v>
      </c>
    </row>
    <row r="319" spans="2:11" x14ac:dyDescent="0.25">
      <c r="B319" s="401"/>
      <c r="C319" s="438"/>
      <c r="D319" s="319" t="s">
        <v>557</v>
      </c>
      <c r="E319" s="278">
        <f t="shared" si="227"/>
        <v>26.640820759864859</v>
      </c>
      <c r="F319" s="320">
        <f t="shared" si="229"/>
        <v>40</v>
      </c>
      <c r="G319" s="316">
        <f t="shared" si="225"/>
        <v>0.66602051899662151</v>
      </c>
      <c r="H319" s="168">
        <f>+$H$99</f>
        <v>4</v>
      </c>
      <c r="I319" s="157">
        <f t="shared" si="230"/>
        <v>1.6</v>
      </c>
      <c r="J319" s="316">
        <f t="shared" si="226"/>
        <v>1.0656328303945946</v>
      </c>
      <c r="K319" s="318">
        <f t="shared" si="228"/>
        <v>19.181390947102702</v>
      </c>
    </row>
    <row r="320" spans="2:11" x14ac:dyDescent="0.25">
      <c r="B320" s="401"/>
      <c r="C320" s="438"/>
      <c r="D320" s="319" t="s">
        <v>548</v>
      </c>
      <c r="E320" s="278">
        <f t="shared" si="227"/>
        <v>26.640820759864859</v>
      </c>
      <c r="F320" s="320">
        <f t="shared" si="229"/>
        <v>40</v>
      </c>
      <c r="G320" s="316">
        <f t="shared" si="225"/>
        <v>0.66602051899662151</v>
      </c>
      <c r="H320" s="168">
        <f>+$H$100</f>
        <v>6</v>
      </c>
      <c r="I320" s="157">
        <f t="shared" si="230"/>
        <v>2.4000000000000004</v>
      </c>
      <c r="J320" s="157">
        <f>G320*I320</f>
        <v>1.5984492455918919</v>
      </c>
      <c r="K320" s="318">
        <f t="shared" si="228"/>
        <v>28.772086420654055</v>
      </c>
    </row>
    <row r="321" spans="2:11" x14ac:dyDescent="0.25">
      <c r="B321" s="289"/>
      <c r="C321" s="142"/>
      <c r="D321" s="59"/>
      <c r="H321" s="142"/>
      <c r="I321" s="262">
        <f>AVERAGE(I310:I320)</f>
        <v>1.6363636363636365</v>
      </c>
      <c r="J321" s="262"/>
      <c r="K321" s="290"/>
    </row>
    <row r="322" spans="2:11" ht="51" x14ac:dyDescent="0.25">
      <c r="B322" s="330" t="s">
        <v>336</v>
      </c>
      <c r="C322" s="332" t="s">
        <v>512</v>
      </c>
      <c r="D322" s="330" t="s">
        <v>513</v>
      </c>
      <c r="E322" s="330" t="s">
        <v>586</v>
      </c>
      <c r="F322" s="330" t="s">
        <v>515</v>
      </c>
      <c r="G322" s="330" t="s">
        <v>516</v>
      </c>
      <c r="H322" s="330" t="s">
        <v>517</v>
      </c>
      <c r="I322" s="295" t="s">
        <v>518</v>
      </c>
      <c r="J322" s="295" t="s">
        <v>519</v>
      </c>
      <c r="K322" s="295" t="s">
        <v>521</v>
      </c>
    </row>
    <row r="323" spans="2:11" x14ac:dyDescent="0.25">
      <c r="B323" s="401" t="s">
        <v>534</v>
      </c>
      <c r="C323" s="448" t="s">
        <v>455</v>
      </c>
      <c r="D323" s="333"/>
      <c r="E323" s="276">
        <f>+'Pobl. Efectiva CP.'!G28</f>
        <v>22.253156360776291</v>
      </c>
      <c r="F323" s="333"/>
      <c r="G323" s="333"/>
      <c r="H323" s="333"/>
      <c r="I323" s="277">
        <f>SUM(I324:I330)</f>
        <v>11.200000000000003</v>
      </c>
      <c r="J323" s="277">
        <f>SUM(J324:J330)</f>
        <v>6.2308837810173596</v>
      </c>
      <c r="K323" s="277">
        <f>SUM(K324:K330)</f>
        <v>112.15590805831248</v>
      </c>
    </row>
    <row r="324" spans="2:11" x14ac:dyDescent="0.25">
      <c r="B324" s="401"/>
      <c r="C324" s="448"/>
      <c r="D324" s="331" t="s">
        <v>463</v>
      </c>
      <c r="E324" s="278">
        <f>+E$323</f>
        <v>22.253156360776291</v>
      </c>
      <c r="F324" s="320">
        <f>+F319</f>
        <v>40</v>
      </c>
      <c r="G324" s="316">
        <f>E324/F324</f>
        <v>0.55632890901940724</v>
      </c>
      <c r="H324" s="168">
        <f>+$H$132</f>
        <v>3</v>
      </c>
      <c r="I324" s="157">
        <f>+H324</f>
        <v>3</v>
      </c>
      <c r="J324" s="157">
        <f t="shared" ref="J324:J330" si="231">G324*I324</f>
        <v>1.6689867270582217</v>
      </c>
      <c r="K324" s="318">
        <f>J324*$D$70</f>
        <v>30.041761087047991</v>
      </c>
    </row>
    <row r="325" spans="2:11" x14ac:dyDescent="0.25">
      <c r="B325" s="401"/>
      <c r="C325" s="448"/>
      <c r="D325" s="331" t="s">
        <v>464</v>
      </c>
      <c r="E325" s="278">
        <f t="shared" ref="E325:E330" si="232">+E$323</f>
        <v>22.253156360776291</v>
      </c>
      <c r="F325" s="320">
        <f>+F324</f>
        <v>40</v>
      </c>
      <c r="G325" s="316">
        <f t="shared" ref="G325:G330" si="233">E325/F325</f>
        <v>0.55632890901940724</v>
      </c>
      <c r="H325" s="168">
        <f>+$H$133</f>
        <v>3</v>
      </c>
      <c r="I325" s="157">
        <f>+H325</f>
        <v>3</v>
      </c>
      <c r="J325" s="157">
        <f t="shared" si="231"/>
        <v>1.6689867270582217</v>
      </c>
      <c r="K325" s="318">
        <f t="shared" ref="K325:K330" si="234">J325*$D$70</f>
        <v>30.041761087047991</v>
      </c>
    </row>
    <row r="326" spans="2:11" x14ac:dyDescent="0.25">
      <c r="B326" s="401"/>
      <c r="C326" s="448"/>
      <c r="D326" s="331" t="s">
        <v>476</v>
      </c>
      <c r="E326" s="278">
        <f t="shared" si="232"/>
        <v>22.253156360776291</v>
      </c>
      <c r="F326" s="320">
        <f>+F325</f>
        <v>40</v>
      </c>
      <c r="G326" s="316">
        <f t="shared" si="233"/>
        <v>0.55632890901940724</v>
      </c>
      <c r="H326" s="168">
        <f>+$H$134</f>
        <v>2</v>
      </c>
      <c r="I326" s="157">
        <f>+H326</f>
        <v>2</v>
      </c>
      <c r="J326" s="157">
        <f t="shared" si="231"/>
        <v>1.1126578180388145</v>
      </c>
      <c r="K326" s="318">
        <f t="shared" si="234"/>
        <v>20.02784072469866</v>
      </c>
    </row>
    <row r="327" spans="2:11" ht="25.5" x14ac:dyDescent="0.25">
      <c r="B327" s="401"/>
      <c r="C327" s="438" t="s">
        <v>486</v>
      </c>
      <c r="D327" s="319" t="s">
        <v>559</v>
      </c>
      <c r="E327" s="278">
        <f t="shared" si="232"/>
        <v>22.253156360776291</v>
      </c>
      <c r="F327" s="320">
        <f t="shared" ref="F327:F330" si="235">+F326</f>
        <v>40</v>
      </c>
      <c r="G327" s="316">
        <f t="shared" si="233"/>
        <v>0.55632890901940724</v>
      </c>
      <c r="H327" s="168">
        <f>+$H$135</f>
        <v>2</v>
      </c>
      <c r="I327" s="157">
        <f t="shared" ref="I327:I330" si="236">+H327*0.4</f>
        <v>0.8</v>
      </c>
      <c r="J327" s="316">
        <f t="shared" si="231"/>
        <v>0.44506312721552582</v>
      </c>
      <c r="K327" s="318">
        <f t="shared" si="234"/>
        <v>8.0111362898794649</v>
      </c>
    </row>
    <row r="328" spans="2:11" ht="25.5" x14ac:dyDescent="0.25">
      <c r="B328" s="401"/>
      <c r="C328" s="438"/>
      <c r="D328" s="319" t="s">
        <v>560</v>
      </c>
      <c r="E328" s="278">
        <f t="shared" si="232"/>
        <v>22.253156360776291</v>
      </c>
      <c r="F328" s="320">
        <f t="shared" si="235"/>
        <v>40</v>
      </c>
      <c r="G328" s="316">
        <f t="shared" si="233"/>
        <v>0.55632890901940724</v>
      </c>
      <c r="H328" s="168">
        <f>+$H$136</f>
        <v>2</v>
      </c>
      <c r="I328" s="157">
        <f t="shared" si="236"/>
        <v>0.8</v>
      </c>
      <c r="J328" s="316">
        <f t="shared" si="231"/>
        <v>0.44506312721552582</v>
      </c>
      <c r="K328" s="318">
        <f t="shared" si="234"/>
        <v>8.0111362898794649</v>
      </c>
    </row>
    <row r="329" spans="2:11" ht="25.5" x14ac:dyDescent="0.25">
      <c r="B329" s="401"/>
      <c r="C329" s="438"/>
      <c r="D329" s="319" t="s">
        <v>561</v>
      </c>
      <c r="E329" s="278">
        <f t="shared" si="232"/>
        <v>22.253156360776291</v>
      </c>
      <c r="F329" s="320">
        <f t="shared" si="235"/>
        <v>40</v>
      </c>
      <c r="G329" s="316">
        <f t="shared" si="233"/>
        <v>0.55632890901940724</v>
      </c>
      <c r="H329" s="168">
        <f>+$H$137</f>
        <v>2</v>
      </c>
      <c r="I329" s="157">
        <f t="shared" si="236"/>
        <v>0.8</v>
      </c>
      <c r="J329" s="316">
        <f t="shared" si="231"/>
        <v>0.44506312721552582</v>
      </c>
      <c r="K329" s="318">
        <f t="shared" si="234"/>
        <v>8.0111362898794649</v>
      </c>
    </row>
    <row r="330" spans="2:11" ht="25.5" x14ac:dyDescent="0.25">
      <c r="B330" s="401"/>
      <c r="C330" s="438"/>
      <c r="D330" s="319" t="s">
        <v>562</v>
      </c>
      <c r="E330" s="278">
        <f t="shared" si="232"/>
        <v>22.253156360776291</v>
      </c>
      <c r="F330" s="320">
        <f t="shared" si="235"/>
        <v>40</v>
      </c>
      <c r="G330" s="316">
        <f t="shared" si="233"/>
        <v>0.55632890901940724</v>
      </c>
      <c r="H330" s="168">
        <f>+$H$138</f>
        <v>2</v>
      </c>
      <c r="I330" s="157">
        <f t="shared" si="236"/>
        <v>0.8</v>
      </c>
      <c r="J330" s="316">
        <f t="shared" si="231"/>
        <v>0.44506312721552582</v>
      </c>
      <c r="K330" s="318">
        <f t="shared" si="234"/>
        <v>8.0111362898794649</v>
      </c>
    </row>
    <row r="331" spans="2:11" x14ac:dyDescent="0.25">
      <c r="B331" s="324"/>
      <c r="C331" s="321"/>
      <c r="D331" s="321"/>
      <c r="E331" s="323"/>
      <c r="F331" s="323"/>
      <c r="G331" s="323"/>
      <c r="H331" s="322"/>
      <c r="I331" s="323"/>
      <c r="J331" s="323"/>
      <c r="K331" s="323"/>
    </row>
    <row r="332" spans="2:11" ht="51" x14ac:dyDescent="0.25">
      <c r="B332" s="330" t="s">
        <v>336</v>
      </c>
      <c r="C332" s="332" t="s">
        <v>512</v>
      </c>
      <c r="D332" s="330" t="s">
        <v>513</v>
      </c>
      <c r="E332" s="330" t="s">
        <v>586</v>
      </c>
      <c r="F332" s="330" t="s">
        <v>515</v>
      </c>
      <c r="G332" s="330" t="s">
        <v>516</v>
      </c>
      <c r="H332" s="330" t="s">
        <v>517</v>
      </c>
      <c r="I332" s="295" t="s">
        <v>518</v>
      </c>
      <c r="J332" s="295" t="s">
        <v>519</v>
      </c>
      <c r="K332" s="295" t="s">
        <v>521</v>
      </c>
    </row>
    <row r="333" spans="2:11" x14ac:dyDescent="0.25">
      <c r="B333" s="401" t="s">
        <v>535</v>
      </c>
      <c r="C333" s="448" t="s">
        <v>455</v>
      </c>
      <c r="D333" s="333"/>
      <c r="E333" s="276">
        <f>+'Pobl. Efectiva CP.'!G29</f>
        <v>22.477935717955852</v>
      </c>
      <c r="F333" s="333"/>
      <c r="G333" s="333"/>
      <c r="H333" s="333"/>
      <c r="I333" s="277">
        <f>SUM(I334:I340)</f>
        <v>15.6</v>
      </c>
      <c r="J333" s="277">
        <f>SUM(J334:J340)</f>
        <v>8.7663949300027841</v>
      </c>
      <c r="K333" s="277">
        <f>SUM(K334:K339)</f>
        <v>141.61099502312189</v>
      </c>
    </row>
    <row r="334" spans="2:11" x14ac:dyDescent="0.25">
      <c r="B334" s="401"/>
      <c r="C334" s="448"/>
      <c r="D334" s="331" t="s">
        <v>472</v>
      </c>
      <c r="E334" s="278">
        <f>+E$333</f>
        <v>22.477935717955852</v>
      </c>
      <c r="F334" s="320">
        <f>+F329</f>
        <v>40</v>
      </c>
      <c r="G334" s="316">
        <f>E334/F334</f>
        <v>0.56194839294889631</v>
      </c>
      <c r="H334" s="168">
        <f>+$H$142</f>
        <v>2</v>
      </c>
      <c r="I334" s="157">
        <f>+H334</f>
        <v>2</v>
      </c>
      <c r="J334" s="157">
        <f>G334*I334</f>
        <v>1.1238967858977926</v>
      </c>
      <c r="K334" s="318">
        <f>J334*$D$70</f>
        <v>20.230142146160269</v>
      </c>
    </row>
    <row r="335" spans="2:11" x14ac:dyDescent="0.25">
      <c r="B335" s="401"/>
      <c r="C335" s="448"/>
      <c r="D335" s="331" t="s">
        <v>477</v>
      </c>
      <c r="E335" s="278">
        <f t="shared" ref="E335:E340" si="237">+E$333</f>
        <v>22.477935717955852</v>
      </c>
      <c r="F335" s="320">
        <f>+F334</f>
        <v>40</v>
      </c>
      <c r="G335" s="316">
        <f t="shared" ref="G335:G340" si="238">E335/F335</f>
        <v>0.56194839294889631</v>
      </c>
      <c r="H335" s="168">
        <f>+$H$143</f>
        <v>4</v>
      </c>
      <c r="I335" s="157">
        <f>+H335</f>
        <v>4</v>
      </c>
      <c r="J335" s="157">
        <f t="shared" ref="J335:J340" si="239">G335*I335</f>
        <v>2.2477935717955853</v>
      </c>
      <c r="K335" s="318">
        <f t="shared" ref="K335:K340" si="240">J335*$D$70</f>
        <v>40.460284292320537</v>
      </c>
    </row>
    <row r="336" spans="2:11" ht="25.5" x14ac:dyDescent="0.25">
      <c r="B336" s="401"/>
      <c r="C336" s="438" t="s">
        <v>486</v>
      </c>
      <c r="D336" s="319" t="s">
        <v>563</v>
      </c>
      <c r="E336" s="278">
        <f t="shared" si="237"/>
        <v>22.477935717955852</v>
      </c>
      <c r="F336" s="320">
        <f t="shared" ref="F336:F340" si="241">+F335</f>
        <v>40</v>
      </c>
      <c r="G336" s="316">
        <f t="shared" si="238"/>
        <v>0.56194839294889631</v>
      </c>
      <c r="H336" s="168">
        <f>+$H$144</f>
        <v>4</v>
      </c>
      <c r="I336" s="157">
        <f>+H336*0.4</f>
        <v>1.6</v>
      </c>
      <c r="J336" s="316">
        <f t="shared" si="239"/>
        <v>0.89911742871823419</v>
      </c>
      <c r="K336" s="318">
        <f t="shared" si="240"/>
        <v>16.184113716928216</v>
      </c>
    </row>
    <row r="337" spans="2:11" x14ac:dyDescent="0.25">
      <c r="B337" s="401"/>
      <c r="C337" s="438"/>
      <c r="D337" s="319" t="s">
        <v>564</v>
      </c>
      <c r="E337" s="278">
        <f t="shared" si="237"/>
        <v>22.477935717955852</v>
      </c>
      <c r="F337" s="320">
        <f t="shared" si="241"/>
        <v>40</v>
      </c>
      <c r="G337" s="316">
        <f t="shared" si="238"/>
        <v>0.56194839294889631</v>
      </c>
      <c r="H337" s="168">
        <f>+$H$145</f>
        <v>10</v>
      </c>
      <c r="I337" s="157">
        <f>+H337*0.4</f>
        <v>4</v>
      </c>
      <c r="J337" s="316">
        <f t="shared" si="239"/>
        <v>2.2477935717955853</v>
      </c>
      <c r="K337" s="318">
        <f t="shared" si="240"/>
        <v>40.460284292320537</v>
      </c>
    </row>
    <row r="338" spans="2:11" ht="25.5" x14ac:dyDescent="0.25">
      <c r="B338" s="401"/>
      <c r="C338" s="438"/>
      <c r="D338" s="319" t="s">
        <v>565</v>
      </c>
      <c r="E338" s="278">
        <f t="shared" si="237"/>
        <v>22.477935717955852</v>
      </c>
      <c r="F338" s="320">
        <f t="shared" si="241"/>
        <v>40</v>
      </c>
      <c r="G338" s="316">
        <f t="shared" si="238"/>
        <v>0.56194839294889631</v>
      </c>
      <c r="H338" s="168">
        <f>+$H$146</f>
        <v>4</v>
      </c>
      <c r="I338" s="157">
        <f>+H338*0.4</f>
        <v>1.6</v>
      </c>
      <c r="J338" s="316">
        <f t="shared" si="239"/>
        <v>0.89911742871823419</v>
      </c>
      <c r="K338" s="318">
        <f t="shared" si="240"/>
        <v>16.184113716928216</v>
      </c>
    </row>
    <row r="339" spans="2:11" ht="25.5" x14ac:dyDescent="0.25">
      <c r="B339" s="401"/>
      <c r="C339" s="438"/>
      <c r="D339" s="319" t="s">
        <v>567</v>
      </c>
      <c r="E339" s="278">
        <f t="shared" si="237"/>
        <v>22.477935717955852</v>
      </c>
      <c r="F339" s="320">
        <f t="shared" si="241"/>
        <v>40</v>
      </c>
      <c r="G339" s="316">
        <f t="shared" si="238"/>
        <v>0.56194839294889631</v>
      </c>
      <c r="H339" s="168">
        <f>+$H$147</f>
        <v>2</v>
      </c>
      <c r="I339" s="157">
        <f>+H339*0.4</f>
        <v>0.8</v>
      </c>
      <c r="J339" s="316">
        <f t="shared" si="239"/>
        <v>0.4495587143591171</v>
      </c>
      <c r="K339" s="318">
        <f t="shared" si="240"/>
        <v>8.0920568584641082</v>
      </c>
    </row>
    <row r="340" spans="2:11" ht="25.5" x14ac:dyDescent="0.25">
      <c r="B340" s="401"/>
      <c r="C340" s="438"/>
      <c r="D340" s="319" t="s">
        <v>568</v>
      </c>
      <c r="E340" s="278">
        <f t="shared" si="237"/>
        <v>22.477935717955852</v>
      </c>
      <c r="F340" s="320">
        <f t="shared" si="241"/>
        <v>40</v>
      </c>
      <c r="G340" s="316">
        <f t="shared" si="238"/>
        <v>0.56194839294889631</v>
      </c>
      <c r="H340" s="168">
        <f>+$H$148</f>
        <v>4</v>
      </c>
      <c r="I340" s="157">
        <f>+H340*0.4</f>
        <v>1.6</v>
      </c>
      <c r="J340" s="316">
        <f t="shared" si="239"/>
        <v>0.89911742871823419</v>
      </c>
      <c r="K340" s="318">
        <f t="shared" si="240"/>
        <v>16.184113716928216</v>
      </c>
    </row>
    <row r="341" spans="2:11" x14ac:dyDescent="0.25">
      <c r="C341" s="142"/>
      <c r="H341" s="142"/>
      <c r="I341" s="142"/>
      <c r="K341" s="142"/>
    </row>
    <row r="342" spans="2:11" ht="51" x14ac:dyDescent="0.25">
      <c r="B342" s="330" t="s">
        <v>336</v>
      </c>
      <c r="C342" s="332" t="s">
        <v>512</v>
      </c>
      <c r="D342" s="330" t="s">
        <v>513</v>
      </c>
      <c r="E342" s="330" t="s">
        <v>586</v>
      </c>
      <c r="F342" s="330" t="s">
        <v>515</v>
      </c>
      <c r="G342" s="330" t="s">
        <v>516</v>
      </c>
      <c r="H342" s="330" t="s">
        <v>517</v>
      </c>
      <c r="I342" s="295" t="s">
        <v>518</v>
      </c>
      <c r="J342" s="295" t="s">
        <v>519</v>
      </c>
      <c r="K342" s="295" t="s">
        <v>521</v>
      </c>
    </row>
    <row r="343" spans="2:11" x14ac:dyDescent="0.25">
      <c r="B343" s="401" t="s">
        <v>536</v>
      </c>
      <c r="C343" s="448" t="s">
        <v>455</v>
      </c>
      <c r="D343" s="333"/>
      <c r="E343" s="276">
        <f>+'Pobl. Efectiva CP.'!G30</f>
        <v>18.22549383309121</v>
      </c>
      <c r="F343" s="333"/>
      <c r="G343" s="333"/>
      <c r="H343" s="333"/>
      <c r="I343" s="277">
        <f>SUM(I344:I352)</f>
        <v>15.6</v>
      </c>
      <c r="J343" s="277">
        <f>SUM(J344:J352)</f>
        <v>7.1079425949055715</v>
      </c>
      <c r="K343" s="317">
        <f>SUM(K344:K350)</f>
        <v>108.2594333685618</v>
      </c>
    </row>
    <row r="344" spans="2:11" x14ac:dyDescent="0.25">
      <c r="B344" s="401"/>
      <c r="C344" s="448"/>
      <c r="D344" s="46" t="s">
        <v>473</v>
      </c>
      <c r="E344" s="278">
        <f>+E$343</f>
        <v>18.22549383309121</v>
      </c>
      <c r="F344" s="320">
        <f>+F339</f>
        <v>40</v>
      </c>
      <c r="G344" s="316">
        <f>E344/F344</f>
        <v>0.45563734582728027</v>
      </c>
      <c r="H344" s="168">
        <f>+$I$15</f>
        <v>2</v>
      </c>
      <c r="I344" s="157">
        <f>+H344</f>
        <v>2</v>
      </c>
      <c r="J344" s="157">
        <f>G344*I344</f>
        <v>0.91127469165456054</v>
      </c>
      <c r="K344" s="318">
        <f>J344*$D$70</f>
        <v>16.40294444978209</v>
      </c>
    </row>
    <row r="345" spans="2:11" x14ac:dyDescent="0.25">
      <c r="B345" s="401"/>
      <c r="C345" s="448"/>
      <c r="D345" s="46" t="s">
        <v>479</v>
      </c>
      <c r="E345" s="278">
        <f t="shared" ref="E345:E352" si="242">+E$343</f>
        <v>18.22549383309121</v>
      </c>
      <c r="F345" s="320">
        <f>+F344</f>
        <v>40</v>
      </c>
      <c r="G345" s="316">
        <f t="shared" ref="G345" si="243">E345/F345</f>
        <v>0.45563734582728027</v>
      </c>
      <c r="H345" s="168">
        <f>+$I$19</f>
        <v>2</v>
      </c>
      <c r="I345" s="157">
        <f>+H345</f>
        <v>2</v>
      </c>
      <c r="J345" s="157">
        <f t="shared" ref="J345" si="244">G345*I345</f>
        <v>0.91127469165456054</v>
      </c>
      <c r="K345" s="318">
        <f t="shared" ref="K344:K352" si="245">J345*$D$70</f>
        <v>16.40294444978209</v>
      </c>
    </row>
    <row r="346" spans="2:11" x14ac:dyDescent="0.25">
      <c r="B346" s="401"/>
      <c r="C346" s="448"/>
      <c r="D346" s="46" t="s">
        <v>482</v>
      </c>
      <c r="E346" s="278">
        <f t="shared" si="242"/>
        <v>18.22549383309121</v>
      </c>
      <c r="F346" s="320">
        <f>+F345</f>
        <v>40</v>
      </c>
      <c r="G346" s="316">
        <f t="shared" ref="G346" si="246">E346/F346</f>
        <v>0.45563734582728027</v>
      </c>
      <c r="H346" s="168">
        <f>+$I$21</f>
        <v>2</v>
      </c>
      <c r="I346" s="157">
        <f>+H346</f>
        <v>2</v>
      </c>
      <c r="J346" s="157">
        <f t="shared" ref="J346" si="247">G346*I346</f>
        <v>0.91127469165456054</v>
      </c>
      <c r="K346" s="318">
        <f t="shared" si="245"/>
        <v>16.40294444978209</v>
      </c>
    </row>
    <row r="347" spans="2:11" ht="25.5" x14ac:dyDescent="0.25">
      <c r="B347" s="401"/>
      <c r="C347" s="438" t="s">
        <v>486</v>
      </c>
      <c r="D347" s="302" t="s">
        <v>569</v>
      </c>
      <c r="E347" s="278">
        <f t="shared" si="242"/>
        <v>18.22549383309121</v>
      </c>
      <c r="F347" s="320">
        <f>+F345</f>
        <v>40</v>
      </c>
      <c r="G347" s="316">
        <f t="shared" ref="G347:G352" si="248">E347/F347</f>
        <v>0.45563734582728027</v>
      </c>
      <c r="H347" s="168">
        <f>+$I$48</f>
        <v>2</v>
      </c>
      <c r="I347" s="157">
        <f>+H347*0.4</f>
        <v>0.8</v>
      </c>
      <c r="J347" s="316">
        <f t="shared" ref="J347:J352" si="249">G347*I347</f>
        <v>0.36450987666182422</v>
      </c>
      <c r="K347" s="318">
        <f>J347*$D$70</f>
        <v>6.5611777799128355</v>
      </c>
    </row>
    <row r="348" spans="2:11" ht="25.5" x14ac:dyDescent="0.25">
      <c r="B348" s="401"/>
      <c r="C348" s="438"/>
      <c r="D348" s="302" t="s">
        <v>570</v>
      </c>
      <c r="E348" s="278">
        <f t="shared" si="242"/>
        <v>18.22549383309121</v>
      </c>
      <c r="F348" s="320">
        <f t="shared" ref="F348:F352" si="250">+F347</f>
        <v>40</v>
      </c>
      <c r="G348" s="316">
        <f t="shared" si="248"/>
        <v>0.45563734582728027</v>
      </c>
      <c r="H348" s="168">
        <f>+$I$49</f>
        <v>3</v>
      </c>
      <c r="I348" s="157">
        <f>+H348*0.4</f>
        <v>1.2000000000000002</v>
      </c>
      <c r="J348" s="316">
        <f t="shared" si="249"/>
        <v>0.54676481499273644</v>
      </c>
      <c r="K348" s="318">
        <f t="shared" si="245"/>
        <v>9.841766669869255</v>
      </c>
    </row>
    <row r="349" spans="2:11" ht="25.5" x14ac:dyDescent="0.25">
      <c r="B349" s="401"/>
      <c r="C349" s="438"/>
      <c r="D349" s="302" t="s">
        <v>571</v>
      </c>
      <c r="E349" s="278">
        <f t="shared" si="242"/>
        <v>18.22549383309121</v>
      </c>
      <c r="F349" s="320">
        <f t="shared" si="250"/>
        <v>40</v>
      </c>
      <c r="G349" s="316">
        <f t="shared" si="248"/>
        <v>0.45563734582728027</v>
      </c>
      <c r="H349" s="168">
        <f>+$I$50</f>
        <v>4</v>
      </c>
      <c r="I349" s="157">
        <f>+H349*0.4</f>
        <v>1.6</v>
      </c>
      <c r="J349" s="316">
        <f t="shared" si="249"/>
        <v>0.72901975332364843</v>
      </c>
      <c r="K349" s="318">
        <f t="shared" si="245"/>
        <v>13.122355559825671</v>
      </c>
    </row>
    <row r="350" spans="2:11" x14ac:dyDescent="0.25">
      <c r="B350" s="401"/>
      <c r="C350" s="438"/>
      <c r="D350" s="302" t="s">
        <v>572</v>
      </c>
      <c r="E350" s="278">
        <f t="shared" si="242"/>
        <v>18.22549383309121</v>
      </c>
      <c r="F350" s="320">
        <f t="shared" si="250"/>
        <v>40</v>
      </c>
      <c r="G350" s="316">
        <f t="shared" si="248"/>
        <v>0.45563734582728027</v>
      </c>
      <c r="H350" s="168">
        <f>+$I$51</f>
        <v>9</v>
      </c>
      <c r="I350" s="157">
        <f>+H350*0.4</f>
        <v>3.6</v>
      </c>
      <c r="J350" s="316">
        <f t="shared" si="249"/>
        <v>1.6402944449782091</v>
      </c>
      <c r="K350" s="318">
        <f t="shared" si="245"/>
        <v>29.525300009607765</v>
      </c>
    </row>
    <row r="351" spans="2:11" ht="25.5" x14ac:dyDescent="0.25">
      <c r="B351" s="401"/>
      <c r="C351" s="438"/>
      <c r="D351" s="302" t="s">
        <v>573</v>
      </c>
      <c r="E351" s="278">
        <f t="shared" si="242"/>
        <v>18.22549383309121</v>
      </c>
      <c r="F351" s="320">
        <f t="shared" si="250"/>
        <v>40</v>
      </c>
      <c r="G351" s="316">
        <f t="shared" si="248"/>
        <v>0.45563734582728027</v>
      </c>
      <c r="H351" s="168">
        <f>+$I$52</f>
        <v>4</v>
      </c>
      <c r="I351" s="157">
        <f>+H351*0.4</f>
        <v>1.6</v>
      </c>
      <c r="J351" s="316">
        <f t="shared" si="249"/>
        <v>0.72901975332364843</v>
      </c>
      <c r="K351" s="318">
        <f t="shared" si="245"/>
        <v>13.122355559825671</v>
      </c>
    </row>
    <row r="352" spans="2:11" ht="25.5" x14ac:dyDescent="0.25">
      <c r="B352" s="401"/>
      <c r="C352" s="438"/>
      <c r="D352" s="302" t="s">
        <v>575</v>
      </c>
      <c r="E352" s="278">
        <f t="shared" si="242"/>
        <v>18.22549383309121</v>
      </c>
      <c r="F352" s="320">
        <f t="shared" si="250"/>
        <v>40</v>
      </c>
      <c r="G352" s="316">
        <f t="shared" si="248"/>
        <v>0.45563734582728027</v>
      </c>
      <c r="H352" s="168">
        <f>+$I$53</f>
        <v>2</v>
      </c>
      <c r="I352" s="157">
        <f t="shared" ref="I352" si="251">+H352*0.4</f>
        <v>0.8</v>
      </c>
      <c r="J352" s="316">
        <f t="shared" si="249"/>
        <v>0.36450987666182422</v>
      </c>
      <c r="K352" s="318">
        <f t="shared" si="245"/>
        <v>6.5611777799128355</v>
      </c>
    </row>
    <row r="353" spans="2:11" x14ac:dyDescent="0.25">
      <c r="E353" s="262"/>
      <c r="F353" s="262"/>
      <c r="G353" s="262"/>
      <c r="J353" s="262"/>
      <c r="K353" s="142"/>
    </row>
    <row r="354" spans="2:11" ht="51" x14ac:dyDescent="0.25">
      <c r="B354" s="330" t="s">
        <v>336</v>
      </c>
      <c r="C354" s="332" t="s">
        <v>512</v>
      </c>
      <c r="D354" s="330" t="s">
        <v>513</v>
      </c>
      <c r="E354" s="330" t="s">
        <v>586</v>
      </c>
      <c r="F354" s="330" t="s">
        <v>515</v>
      </c>
      <c r="G354" s="330" t="s">
        <v>516</v>
      </c>
      <c r="H354" s="330" t="s">
        <v>517</v>
      </c>
      <c r="I354" s="295" t="s">
        <v>518</v>
      </c>
      <c r="J354" s="295" t="s">
        <v>519</v>
      </c>
      <c r="K354" s="295" t="s">
        <v>521</v>
      </c>
    </row>
    <row r="355" spans="2:11" x14ac:dyDescent="0.25">
      <c r="B355" s="401" t="s">
        <v>538</v>
      </c>
      <c r="C355" s="448" t="s">
        <v>455</v>
      </c>
      <c r="D355" s="333"/>
      <c r="E355" s="276">
        <f>+'Pobl. Efectiva CP.'!G31</f>
        <v>18.409589730395162</v>
      </c>
      <c r="F355" s="333"/>
      <c r="G355" s="333"/>
      <c r="H355" s="333"/>
      <c r="I355" s="277">
        <f>SUM(I356:I364)</f>
        <v>15.6</v>
      </c>
      <c r="J355" s="277">
        <f>SUM(J356:J364)</f>
        <v>7.1797399948541143</v>
      </c>
      <c r="K355" s="317">
        <f>SUM(K356:K362)</f>
        <v>109.35296299854727</v>
      </c>
    </row>
    <row r="356" spans="2:11" x14ac:dyDescent="0.25">
      <c r="B356" s="401"/>
      <c r="C356" s="448"/>
      <c r="D356" s="46" t="s">
        <v>480</v>
      </c>
      <c r="E356" s="278">
        <f>+E$355</f>
        <v>18.409589730395162</v>
      </c>
      <c r="F356" s="320">
        <f>+F351</f>
        <v>40</v>
      </c>
      <c r="G356" s="316">
        <f>E356/F356</f>
        <v>0.46023974325987904</v>
      </c>
      <c r="H356" s="168">
        <f>+$I$15</f>
        <v>2</v>
      </c>
      <c r="I356" s="157">
        <f>+H356</f>
        <v>2</v>
      </c>
      <c r="J356" s="157">
        <f>G356*I356</f>
        <v>0.92047948651975808</v>
      </c>
      <c r="K356" s="318">
        <f t="shared" ref="K356:K364" si="252">J356*$D$70</f>
        <v>16.568630757355645</v>
      </c>
    </row>
    <row r="357" spans="2:11" x14ac:dyDescent="0.25">
      <c r="B357" s="401"/>
      <c r="C357" s="448"/>
      <c r="D357" s="46" t="s">
        <v>483</v>
      </c>
      <c r="E357" s="278">
        <f t="shared" ref="E357:E364" si="253">+E$355</f>
        <v>18.409589730395162</v>
      </c>
      <c r="F357" s="320">
        <f>+F356</f>
        <v>40</v>
      </c>
      <c r="G357" s="316">
        <f t="shared" ref="G357" si="254">E357/F357</f>
        <v>0.46023974325987904</v>
      </c>
      <c r="H357" s="168">
        <f>+$I$19</f>
        <v>2</v>
      </c>
      <c r="I357" s="157">
        <f>+H357</f>
        <v>2</v>
      </c>
      <c r="J357" s="157">
        <f t="shared" ref="J357" si="255">G357*I357</f>
        <v>0.92047948651975808</v>
      </c>
      <c r="K357" s="318">
        <f t="shared" si="252"/>
        <v>16.568630757355645</v>
      </c>
    </row>
    <row r="358" spans="2:11" x14ac:dyDescent="0.25">
      <c r="B358" s="401"/>
      <c r="C358" s="448"/>
      <c r="D358" s="46" t="s">
        <v>485</v>
      </c>
      <c r="E358" s="278">
        <f t="shared" si="253"/>
        <v>18.409589730395162</v>
      </c>
      <c r="F358" s="320">
        <f>+F357</f>
        <v>40</v>
      </c>
      <c r="G358" s="316">
        <f t="shared" ref="G358" si="256">E358/F358</f>
        <v>0.46023974325987904</v>
      </c>
      <c r="H358" s="168">
        <f>+$I$21</f>
        <v>2</v>
      </c>
      <c r="I358" s="157">
        <f>+H358</f>
        <v>2</v>
      </c>
      <c r="J358" s="157">
        <f t="shared" ref="J358" si="257">G358*I358</f>
        <v>0.92047948651975808</v>
      </c>
      <c r="K358" s="318">
        <f t="shared" si="252"/>
        <v>16.568630757355645</v>
      </c>
    </row>
    <row r="359" spans="2:11" x14ac:dyDescent="0.25">
      <c r="B359" s="401"/>
      <c r="C359" s="438" t="s">
        <v>486</v>
      </c>
      <c r="D359" s="302" t="s">
        <v>576</v>
      </c>
      <c r="E359" s="278">
        <f t="shared" si="253"/>
        <v>18.409589730395162</v>
      </c>
      <c r="F359" s="320">
        <f>+F357</f>
        <v>40</v>
      </c>
      <c r="G359" s="316">
        <f t="shared" ref="G359:G364" si="258">E359/F359</f>
        <v>0.46023974325987904</v>
      </c>
      <c r="H359" s="168">
        <f>+$I$48</f>
        <v>2</v>
      </c>
      <c r="I359" s="157">
        <f>+H359*0.4</f>
        <v>0.8</v>
      </c>
      <c r="J359" s="316">
        <f t="shared" ref="J359:J364" si="259">G359*I359</f>
        <v>0.36819179460790324</v>
      </c>
      <c r="K359" s="318">
        <f t="shared" si="252"/>
        <v>6.6274523029422587</v>
      </c>
    </row>
    <row r="360" spans="2:11" x14ac:dyDescent="0.25">
      <c r="B360" s="401"/>
      <c r="C360" s="438"/>
      <c r="D360" s="302" t="s">
        <v>577</v>
      </c>
      <c r="E360" s="278">
        <f t="shared" si="253"/>
        <v>18.409589730395162</v>
      </c>
      <c r="F360" s="320">
        <f t="shared" ref="F360:F364" si="260">+F359</f>
        <v>40</v>
      </c>
      <c r="G360" s="316">
        <f t="shared" si="258"/>
        <v>0.46023974325987904</v>
      </c>
      <c r="H360" s="168">
        <f>+$I$49</f>
        <v>3</v>
      </c>
      <c r="I360" s="157">
        <f>+H360*0.4</f>
        <v>1.2000000000000002</v>
      </c>
      <c r="J360" s="316">
        <f t="shared" si="259"/>
        <v>0.55228769191185489</v>
      </c>
      <c r="K360" s="318">
        <f t="shared" si="252"/>
        <v>9.9411784544133877</v>
      </c>
    </row>
    <row r="361" spans="2:11" ht="25.5" x14ac:dyDescent="0.25">
      <c r="B361" s="401"/>
      <c r="C361" s="438"/>
      <c r="D361" s="302" t="s">
        <v>579</v>
      </c>
      <c r="E361" s="278">
        <f t="shared" si="253"/>
        <v>18.409589730395162</v>
      </c>
      <c r="F361" s="320">
        <f t="shared" si="260"/>
        <v>40</v>
      </c>
      <c r="G361" s="316">
        <f t="shared" si="258"/>
        <v>0.46023974325987904</v>
      </c>
      <c r="H361" s="168">
        <f>+$I$50</f>
        <v>4</v>
      </c>
      <c r="I361" s="157">
        <f>+H361*0.4</f>
        <v>1.6</v>
      </c>
      <c r="J361" s="316">
        <f t="shared" si="259"/>
        <v>0.73638358921580649</v>
      </c>
      <c r="K361" s="318">
        <f t="shared" si="252"/>
        <v>13.254904605884517</v>
      </c>
    </row>
    <row r="362" spans="2:11" x14ac:dyDescent="0.25">
      <c r="B362" s="401"/>
      <c r="C362" s="438"/>
      <c r="D362" s="302" t="s">
        <v>578</v>
      </c>
      <c r="E362" s="278">
        <f t="shared" si="253"/>
        <v>18.409589730395162</v>
      </c>
      <c r="F362" s="320">
        <f t="shared" si="260"/>
        <v>40</v>
      </c>
      <c r="G362" s="316">
        <f t="shared" si="258"/>
        <v>0.46023974325987904</v>
      </c>
      <c r="H362" s="168">
        <f>+$I$51</f>
        <v>9</v>
      </c>
      <c r="I362" s="157">
        <f>+H362*0.4</f>
        <v>3.6</v>
      </c>
      <c r="J362" s="316">
        <f t="shared" si="259"/>
        <v>1.6568630757355647</v>
      </c>
      <c r="K362" s="318">
        <f t="shared" si="252"/>
        <v>29.823535363240165</v>
      </c>
    </row>
    <row r="363" spans="2:11" x14ac:dyDescent="0.25">
      <c r="B363" s="401"/>
      <c r="C363" s="438"/>
      <c r="D363" s="302" t="s">
        <v>580</v>
      </c>
      <c r="E363" s="278">
        <f t="shared" si="253"/>
        <v>18.409589730395162</v>
      </c>
      <c r="F363" s="320">
        <f t="shared" si="260"/>
        <v>40</v>
      </c>
      <c r="G363" s="316">
        <f t="shared" si="258"/>
        <v>0.46023974325987904</v>
      </c>
      <c r="H363" s="168">
        <f>+$I$52</f>
        <v>4</v>
      </c>
      <c r="I363" s="157">
        <f>+H363*0.4</f>
        <v>1.6</v>
      </c>
      <c r="J363" s="316">
        <f t="shared" si="259"/>
        <v>0.73638358921580649</v>
      </c>
      <c r="K363" s="318">
        <f t="shared" si="252"/>
        <v>13.254904605884517</v>
      </c>
    </row>
    <row r="364" spans="2:11" x14ac:dyDescent="0.25">
      <c r="B364" s="401"/>
      <c r="C364" s="438"/>
      <c r="D364" s="302" t="s">
        <v>581</v>
      </c>
      <c r="E364" s="278">
        <f t="shared" si="253"/>
        <v>18.409589730395162</v>
      </c>
      <c r="F364" s="320">
        <f t="shared" si="260"/>
        <v>40</v>
      </c>
      <c r="G364" s="316">
        <f t="shared" si="258"/>
        <v>0.46023974325987904</v>
      </c>
      <c r="H364" s="168">
        <f>+$I$53</f>
        <v>2</v>
      </c>
      <c r="I364" s="157">
        <f t="shared" ref="I364" si="261">+H364*0.4</f>
        <v>0.8</v>
      </c>
      <c r="J364" s="316">
        <f t="shared" si="259"/>
        <v>0.36819179460790324</v>
      </c>
      <c r="K364" s="318">
        <f t="shared" si="252"/>
        <v>6.6274523029422587</v>
      </c>
    </row>
    <row r="365" spans="2:11" x14ac:dyDescent="0.25">
      <c r="B365" s="503"/>
      <c r="K365" s="142"/>
    </row>
    <row r="366" spans="2:11" ht="51" x14ac:dyDescent="0.25">
      <c r="B366" s="330" t="s">
        <v>336</v>
      </c>
      <c r="C366" s="332" t="s">
        <v>512</v>
      </c>
      <c r="D366" s="330" t="s">
        <v>513</v>
      </c>
      <c r="E366" s="330" t="s">
        <v>587</v>
      </c>
      <c r="F366" s="330" t="s">
        <v>515</v>
      </c>
      <c r="G366" s="330" t="s">
        <v>516</v>
      </c>
      <c r="H366" s="330" t="s">
        <v>517</v>
      </c>
      <c r="I366" s="295" t="s">
        <v>518</v>
      </c>
      <c r="J366" s="295" t="s">
        <v>519</v>
      </c>
      <c r="K366" s="295" t="s">
        <v>521</v>
      </c>
    </row>
    <row r="367" spans="2:11" x14ac:dyDescent="0.25">
      <c r="B367" s="401" t="s">
        <v>524</v>
      </c>
      <c r="C367" s="451" t="s">
        <v>455</v>
      </c>
      <c r="D367" s="333"/>
      <c r="E367" s="276">
        <f>+'Pobl. Efectiva CP.'!H26</f>
        <v>35.586136321960268</v>
      </c>
      <c r="F367" s="333"/>
      <c r="G367" s="333"/>
      <c r="H367" s="333"/>
      <c r="I367" s="277">
        <f>SUM(I368:I378)</f>
        <v>16.8</v>
      </c>
      <c r="J367" s="277">
        <f>SUM(J368:J378)</f>
        <v>14.946177255223315</v>
      </c>
      <c r="K367" s="317">
        <f>SUM(K368:K377)</f>
        <v>256.22018151811398</v>
      </c>
    </row>
    <row r="368" spans="2:11" x14ac:dyDescent="0.25">
      <c r="B368" s="401"/>
      <c r="C368" s="451"/>
      <c r="D368" s="331" t="s">
        <v>457</v>
      </c>
      <c r="E368" s="278">
        <f>+E$367</f>
        <v>35.586136321960268</v>
      </c>
      <c r="F368" s="320">
        <v>40</v>
      </c>
      <c r="G368" s="316">
        <f>E368/F368</f>
        <v>0.88965340804900672</v>
      </c>
      <c r="H368" s="168">
        <f>+$H$76</f>
        <v>2</v>
      </c>
      <c r="I368" s="157">
        <f>+H368</f>
        <v>2</v>
      </c>
      <c r="J368" s="157">
        <f t="shared" ref="J368:J369" si="262">G368*I368</f>
        <v>1.7793068160980134</v>
      </c>
      <c r="K368" s="318">
        <f t="shared" ref="K368:K378" si="263">J368*$D$70</f>
        <v>32.02752268976424</v>
      </c>
    </row>
    <row r="369" spans="2:11" x14ac:dyDescent="0.25">
      <c r="B369" s="401"/>
      <c r="C369" s="451"/>
      <c r="D369" s="331" t="s">
        <v>460</v>
      </c>
      <c r="E369" s="278">
        <f t="shared" ref="E369:E378" si="264">+E$367</f>
        <v>35.586136321960268</v>
      </c>
      <c r="F369" s="320">
        <f>+F368</f>
        <v>40</v>
      </c>
      <c r="G369" s="316">
        <f t="shared" ref="G369:G378" si="265">E369/F369</f>
        <v>0.88965340804900672</v>
      </c>
      <c r="H369" s="168">
        <f>+$H$77</f>
        <v>2</v>
      </c>
      <c r="I369" s="157">
        <f>+H369</f>
        <v>2</v>
      </c>
      <c r="J369" s="157">
        <f t="shared" si="262"/>
        <v>1.7793068160980134</v>
      </c>
      <c r="K369" s="318">
        <f t="shared" si="263"/>
        <v>32.02752268976424</v>
      </c>
    </row>
    <row r="370" spans="2:11" x14ac:dyDescent="0.25">
      <c r="B370" s="401"/>
      <c r="C370" s="451"/>
      <c r="D370" s="331" t="s">
        <v>466</v>
      </c>
      <c r="E370" s="278">
        <f t="shared" si="264"/>
        <v>35.586136321960268</v>
      </c>
      <c r="F370" s="320">
        <f t="shared" ref="F370:F378" si="266">+F369</f>
        <v>40</v>
      </c>
      <c r="G370" s="316">
        <f t="shared" si="265"/>
        <v>0.88965340804900672</v>
      </c>
      <c r="H370" s="168">
        <f>+$H$78</f>
        <v>2</v>
      </c>
      <c r="I370" s="157">
        <f>+H370</f>
        <v>2</v>
      </c>
      <c r="J370" s="157">
        <f>G370*I370</f>
        <v>1.7793068160980134</v>
      </c>
      <c r="K370" s="318">
        <f t="shared" si="263"/>
        <v>32.02752268976424</v>
      </c>
    </row>
    <row r="371" spans="2:11" x14ac:dyDescent="0.25">
      <c r="B371" s="401"/>
      <c r="C371" s="451"/>
      <c r="D371" s="331" t="s">
        <v>469</v>
      </c>
      <c r="E371" s="278">
        <f t="shared" si="264"/>
        <v>35.586136321960268</v>
      </c>
      <c r="F371" s="320">
        <f t="shared" si="266"/>
        <v>40</v>
      </c>
      <c r="G371" s="316">
        <f t="shared" si="265"/>
        <v>0.88965340804900672</v>
      </c>
      <c r="H371" s="168">
        <f>+$H$79</f>
        <v>2</v>
      </c>
      <c r="I371" s="157">
        <f>+H371</f>
        <v>2</v>
      </c>
      <c r="J371" s="157">
        <f t="shared" ref="J371:J377" si="267">G371*I371</f>
        <v>1.7793068160980134</v>
      </c>
      <c r="K371" s="318">
        <f t="shared" si="263"/>
        <v>32.02752268976424</v>
      </c>
    </row>
    <row r="372" spans="2:11" ht="25.5" x14ac:dyDescent="0.25">
      <c r="B372" s="401"/>
      <c r="C372" s="438" t="s">
        <v>486</v>
      </c>
      <c r="D372" s="319" t="s">
        <v>541</v>
      </c>
      <c r="E372" s="278">
        <f t="shared" si="264"/>
        <v>35.586136321960268</v>
      </c>
      <c r="F372" s="320">
        <f t="shared" si="266"/>
        <v>40</v>
      </c>
      <c r="G372" s="316">
        <f t="shared" si="265"/>
        <v>0.88965340804900672</v>
      </c>
      <c r="H372" s="168">
        <f>+$H$80</f>
        <v>2</v>
      </c>
      <c r="I372" s="157">
        <f t="shared" ref="I372:I378" si="268">+H372*0.4</f>
        <v>0.8</v>
      </c>
      <c r="J372" s="157">
        <f t="shared" si="267"/>
        <v>0.71172272643920542</v>
      </c>
      <c r="K372" s="318">
        <f t="shared" si="263"/>
        <v>12.811009075905698</v>
      </c>
    </row>
    <row r="373" spans="2:11" ht="25.5" x14ac:dyDescent="0.25">
      <c r="B373" s="401"/>
      <c r="C373" s="438"/>
      <c r="D373" s="319" t="s">
        <v>543</v>
      </c>
      <c r="E373" s="278">
        <f t="shared" si="264"/>
        <v>35.586136321960268</v>
      </c>
      <c r="F373" s="320">
        <f t="shared" si="266"/>
        <v>40</v>
      </c>
      <c r="G373" s="316">
        <f t="shared" si="265"/>
        <v>0.88965340804900672</v>
      </c>
      <c r="H373" s="168">
        <f>+$H$81</f>
        <v>4</v>
      </c>
      <c r="I373" s="157">
        <f t="shared" si="268"/>
        <v>1.6</v>
      </c>
      <c r="J373" s="157">
        <f t="shared" si="267"/>
        <v>1.4234454528784108</v>
      </c>
      <c r="K373" s="318">
        <f t="shared" si="263"/>
        <v>25.622018151811396</v>
      </c>
    </row>
    <row r="374" spans="2:11" ht="25.5" x14ac:dyDescent="0.25">
      <c r="B374" s="401"/>
      <c r="C374" s="438"/>
      <c r="D374" s="319" t="s">
        <v>544</v>
      </c>
      <c r="E374" s="278">
        <f t="shared" si="264"/>
        <v>35.586136321960268</v>
      </c>
      <c r="F374" s="320">
        <f t="shared" si="266"/>
        <v>40</v>
      </c>
      <c r="G374" s="316">
        <f t="shared" si="265"/>
        <v>0.88965340804900672</v>
      </c>
      <c r="H374" s="168">
        <f>+$H$82</f>
        <v>2</v>
      </c>
      <c r="I374" s="157">
        <f t="shared" si="268"/>
        <v>0.8</v>
      </c>
      <c r="J374" s="157">
        <f t="shared" si="267"/>
        <v>0.71172272643920542</v>
      </c>
      <c r="K374" s="318">
        <f t="shared" si="263"/>
        <v>12.811009075905698</v>
      </c>
    </row>
    <row r="375" spans="2:11" ht="25.5" x14ac:dyDescent="0.25">
      <c r="B375" s="401"/>
      <c r="C375" s="438"/>
      <c r="D375" s="319" t="s">
        <v>545</v>
      </c>
      <c r="E375" s="278">
        <f t="shared" si="264"/>
        <v>35.586136321960268</v>
      </c>
      <c r="F375" s="320">
        <f t="shared" si="266"/>
        <v>40</v>
      </c>
      <c r="G375" s="316">
        <f t="shared" si="265"/>
        <v>0.88965340804900672</v>
      </c>
      <c r="H375" s="168">
        <f>+$H$83</f>
        <v>2</v>
      </c>
      <c r="I375" s="157">
        <f t="shared" si="268"/>
        <v>0.8</v>
      </c>
      <c r="J375" s="157">
        <f t="shared" si="267"/>
        <v>0.71172272643920542</v>
      </c>
      <c r="K375" s="318">
        <f t="shared" si="263"/>
        <v>12.811009075905698</v>
      </c>
    </row>
    <row r="376" spans="2:11" ht="25.5" x14ac:dyDescent="0.25">
      <c r="B376" s="401"/>
      <c r="C376" s="438"/>
      <c r="D376" s="319" t="s">
        <v>546</v>
      </c>
      <c r="E376" s="278">
        <f t="shared" si="264"/>
        <v>35.586136321960268</v>
      </c>
      <c r="F376" s="320">
        <f t="shared" si="266"/>
        <v>40</v>
      </c>
      <c r="G376" s="316">
        <f t="shared" si="265"/>
        <v>0.88965340804900672</v>
      </c>
      <c r="H376" s="168">
        <f>+$H$84</f>
        <v>4</v>
      </c>
      <c r="I376" s="157">
        <f t="shared" si="268"/>
        <v>1.6</v>
      </c>
      <c r="J376" s="157">
        <f t="shared" si="267"/>
        <v>1.4234454528784108</v>
      </c>
      <c r="K376" s="318">
        <f t="shared" si="263"/>
        <v>25.622018151811396</v>
      </c>
    </row>
    <row r="377" spans="2:11" x14ac:dyDescent="0.25">
      <c r="B377" s="401"/>
      <c r="C377" s="438"/>
      <c r="D377" s="319" t="s">
        <v>547</v>
      </c>
      <c r="E377" s="278">
        <f t="shared" si="264"/>
        <v>35.586136321960268</v>
      </c>
      <c r="F377" s="320">
        <f t="shared" si="266"/>
        <v>40</v>
      </c>
      <c r="G377" s="316">
        <f t="shared" si="265"/>
        <v>0.88965340804900672</v>
      </c>
      <c r="H377" s="168">
        <f>+$H$85</f>
        <v>6</v>
      </c>
      <c r="I377" s="157">
        <f t="shared" si="268"/>
        <v>2.4000000000000004</v>
      </c>
      <c r="J377" s="157">
        <f t="shared" si="267"/>
        <v>2.1351681793176165</v>
      </c>
      <c r="K377" s="318">
        <f t="shared" si="263"/>
        <v>38.433027227717098</v>
      </c>
    </row>
    <row r="378" spans="2:11" ht="25.5" x14ac:dyDescent="0.25">
      <c r="B378" s="401"/>
      <c r="C378" s="438"/>
      <c r="D378" s="319" t="s">
        <v>549</v>
      </c>
      <c r="E378" s="278">
        <f t="shared" si="264"/>
        <v>35.586136321960268</v>
      </c>
      <c r="F378" s="320">
        <f t="shared" si="266"/>
        <v>40</v>
      </c>
      <c r="G378" s="316">
        <f t="shared" si="265"/>
        <v>0.88965340804900672</v>
      </c>
      <c r="H378" s="168">
        <f>+$H$86</f>
        <v>2</v>
      </c>
      <c r="I378" s="157">
        <f t="shared" si="268"/>
        <v>0.8</v>
      </c>
      <c r="J378" s="157">
        <f>G378*I378</f>
        <v>0.71172272643920542</v>
      </c>
      <c r="K378" s="318">
        <f t="shared" si="263"/>
        <v>12.811009075905698</v>
      </c>
    </row>
    <row r="379" spans="2:11" x14ac:dyDescent="0.25">
      <c r="B379" s="289"/>
      <c r="C379" s="142"/>
      <c r="D379" s="59"/>
      <c r="H379" s="142"/>
      <c r="I379" s="262">
        <f>AVERAGE(I368:I378)</f>
        <v>1.5272727272727273</v>
      </c>
      <c r="J379" s="262"/>
      <c r="K379" s="290"/>
    </row>
    <row r="380" spans="2:11" ht="51" x14ac:dyDescent="0.25">
      <c r="B380" s="330" t="s">
        <v>336</v>
      </c>
      <c r="C380" s="332" t="s">
        <v>512</v>
      </c>
      <c r="D380" s="330" t="s">
        <v>513</v>
      </c>
      <c r="E380" s="330" t="s">
        <v>587</v>
      </c>
      <c r="F380" s="330" t="s">
        <v>515</v>
      </c>
      <c r="G380" s="330" t="s">
        <v>516</v>
      </c>
      <c r="H380" s="330" t="s">
        <v>517</v>
      </c>
      <c r="I380" s="295" t="s">
        <v>518</v>
      </c>
      <c r="J380" s="295" t="s">
        <v>519</v>
      </c>
      <c r="K380" s="295" t="s">
        <v>521</v>
      </c>
    </row>
    <row r="381" spans="2:11" x14ac:dyDescent="0.25">
      <c r="B381" s="401" t="s">
        <v>528</v>
      </c>
      <c r="C381" s="448" t="s">
        <v>455</v>
      </c>
      <c r="D381" s="333"/>
      <c r="E381" s="276">
        <f>+'Pobl. Efectiva CP.'!H27</f>
        <v>35.586136321960268</v>
      </c>
      <c r="F381" s="333"/>
      <c r="G381" s="333"/>
      <c r="H381" s="333"/>
      <c r="I381" s="277">
        <f>SUM(I382:I392)</f>
        <v>18</v>
      </c>
      <c r="J381" s="277">
        <f>SUM(J382:J392)</f>
        <v>16.013761344882123</v>
      </c>
      <c r="K381" s="277">
        <f>SUM(K382:K392)</f>
        <v>288.2477042078782</v>
      </c>
    </row>
    <row r="382" spans="2:11" x14ac:dyDescent="0.25">
      <c r="B382" s="401"/>
      <c r="C382" s="448"/>
      <c r="D382" s="331" t="s">
        <v>458</v>
      </c>
      <c r="E382" s="278">
        <f>+E$381</f>
        <v>35.586136321960268</v>
      </c>
      <c r="F382" s="320">
        <f>+F377</f>
        <v>40</v>
      </c>
      <c r="G382" s="316">
        <f t="shared" ref="G382:G392" si="269">E382/F382</f>
        <v>0.88965340804900672</v>
      </c>
      <c r="H382" s="168">
        <f>+$H$90</f>
        <v>2</v>
      </c>
      <c r="I382" s="157">
        <f>+H382</f>
        <v>2</v>
      </c>
      <c r="J382" s="157">
        <f t="shared" ref="J382:J391" si="270">G382*I382</f>
        <v>1.7793068160980134</v>
      </c>
      <c r="K382" s="318">
        <f t="shared" ref="K382:K392" si="271">J382*$D$70</f>
        <v>32.02752268976424</v>
      </c>
    </row>
    <row r="383" spans="2:11" x14ac:dyDescent="0.25">
      <c r="B383" s="401"/>
      <c r="C383" s="448"/>
      <c r="D383" s="331" t="s">
        <v>461</v>
      </c>
      <c r="E383" s="278">
        <f t="shared" ref="E383:E392" si="272">+E$381</f>
        <v>35.586136321960268</v>
      </c>
      <c r="F383" s="320">
        <f>+F382</f>
        <v>40</v>
      </c>
      <c r="G383" s="316">
        <f t="shared" si="269"/>
        <v>0.88965340804900672</v>
      </c>
      <c r="H383" s="168">
        <f>+$H$91</f>
        <v>2</v>
      </c>
      <c r="I383" s="157">
        <f>+H383</f>
        <v>2</v>
      </c>
      <c r="J383" s="157">
        <f t="shared" si="270"/>
        <v>1.7793068160980134</v>
      </c>
      <c r="K383" s="318">
        <f t="shared" si="271"/>
        <v>32.02752268976424</v>
      </c>
    </row>
    <row r="384" spans="2:11" x14ac:dyDescent="0.25">
      <c r="B384" s="401"/>
      <c r="C384" s="448"/>
      <c r="D384" s="331" t="s">
        <v>467</v>
      </c>
      <c r="E384" s="278">
        <f t="shared" si="272"/>
        <v>35.586136321960268</v>
      </c>
      <c r="F384" s="320">
        <f t="shared" ref="F384:F392" si="273">+F383</f>
        <v>40</v>
      </c>
      <c r="G384" s="316">
        <f t="shared" si="269"/>
        <v>0.88965340804900672</v>
      </c>
      <c r="H384" s="168">
        <f>+$H$92</f>
        <v>2</v>
      </c>
      <c r="I384" s="157">
        <f>+H384</f>
        <v>2</v>
      </c>
      <c r="J384" s="157">
        <f t="shared" si="270"/>
        <v>1.7793068160980134</v>
      </c>
      <c r="K384" s="318">
        <f t="shared" si="271"/>
        <v>32.02752268976424</v>
      </c>
    </row>
    <row r="385" spans="2:11" x14ac:dyDescent="0.25">
      <c r="B385" s="401"/>
      <c r="C385" s="448"/>
      <c r="D385" s="331" t="s">
        <v>470</v>
      </c>
      <c r="E385" s="278">
        <f t="shared" si="272"/>
        <v>35.586136321960268</v>
      </c>
      <c r="F385" s="320">
        <f t="shared" si="273"/>
        <v>40</v>
      </c>
      <c r="G385" s="316">
        <f t="shared" si="269"/>
        <v>0.88965340804900672</v>
      </c>
      <c r="H385" s="168">
        <f>+$H$93</f>
        <v>2</v>
      </c>
      <c r="I385" s="157">
        <f>+H385</f>
        <v>2</v>
      </c>
      <c r="J385" s="157">
        <f t="shared" si="270"/>
        <v>1.7793068160980134</v>
      </c>
      <c r="K385" s="318">
        <f t="shared" si="271"/>
        <v>32.02752268976424</v>
      </c>
    </row>
    <row r="386" spans="2:11" x14ac:dyDescent="0.25">
      <c r="B386" s="401"/>
      <c r="C386" s="448"/>
      <c r="D386" s="331" t="s">
        <v>475</v>
      </c>
      <c r="E386" s="278">
        <f t="shared" si="272"/>
        <v>35.586136321960268</v>
      </c>
      <c r="F386" s="320">
        <f t="shared" si="273"/>
        <v>40</v>
      </c>
      <c r="G386" s="316">
        <f t="shared" si="269"/>
        <v>0.88965340804900672</v>
      </c>
      <c r="H386" s="168">
        <f>+$H$94</f>
        <v>2</v>
      </c>
      <c r="I386" s="157">
        <f>+H386</f>
        <v>2</v>
      </c>
      <c r="J386" s="157">
        <f t="shared" si="270"/>
        <v>1.7793068160980134</v>
      </c>
      <c r="K386" s="318">
        <f t="shared" si="271"/>
        <v>32.02752268976424</v>
      </c>
    </row>
    <row r="387" spans="2:11" ht="25.5" x14ac:dyDescent="0.25">
      <c r="B387" s="401"/>
      <c r="C387" s="438" t="s">
        <v>486</v>
      </c>
      <c r="D387" s="319" t="s">
        <v>551</v>
      </c>
      <c r="E387" s="278">
        <f t="shared" si="272"/>
        <v>35.586136321960268</v>
      </c>
      <c r="F387" s="320">
        <f t="shared" si="273"/>
        <v>40</v>
      </c>
      <c r="G387" s="316">
        <f t="shared" si="269"/>
        <v>0.88965340804900672</v>
      </c>
      <c r="H387" s="168">
        <f>+$H$95</f>
        <v>2</v>
      </c>
      <c r="I387" s="157">
        <f t="shared" ref="I387:I392" si="274">+H387*0.4</f>
        <v>0.8</v>
      </c>
      <c r="J387" s="316">
        <f t="shared" si="270"/>
        <v>0.71172272643920542</v>
      </c>
      <c r="K387" s="318">
        <f t="shared" si="271"/>
        <v>12.811009075905698</v>
      </c>
    </row>
    <row r="388" spans="2:11" ht="25.5" x14ac:dyDescent="0.25">
      <c r="B388" s="401"/>
      <c r="C388" s="438"/>
      <c r="D388" s="319" t="s">
        <v>552</v>
      </c>
      <c r="E388" s="278">
        <f t="shared" si="272"/>
        <v>35.586136321960268</v>
      </c>
      <c r="F388" s="320">
        <f t="shared" si="273"/>
        <v>40</v>
      </c>
      <c r="G388" s="316">
        <f t="shared" si="269"/>
        <v>0.88965340804900672</v>
      </c>
      <c r="H388" s="168">
        <f>+$H$96</f>
        <v>4</v>
      </c>
      <c r="I388" s="157">
        <f t="shared" si="274"/>
        <v>1.6</v>
      </c>
      <c r="J388" s="316">
        <f t="shared" si="270"/>
        <v>1.4234454528784108</v>
      </c>
      <c r="K388" s="318">
        <f t="shared" si="271"/>
        <v>25.622018151811396</v>
      </c>
    </row>
    <row r="389" spans="2:11" ht="25.5" x14ac:dyDescent="0.25">
      <c r="B389" s="401"/>
      <c r="C389" s="438"/>
      <c r="D389" s="319" t="s">
        <v>553</v>
      </c>
      <c r="E389" s="278">
        <f t="shared" si="272"/>
        <v>35.586136321960268</v>
      </c>
      <c r="F389" s="320">
        <f t="shared" si="273"/>
        <v>40</v>
      </c>
      <c r="G389" s="316">
        <f t="shared" si="269"/>
        <v>0.88965340804900672</v>
      </c>
      <c r="H389" s="168">
        <f>+$H$97</f>
        <v>2</v>
      </c>
      <c r="I389" s="157">
        <f t="shared" si="274"/>
        <v>0.8</v>
      </c>
      <c r="J389" s="316">
        <f t="shared" si="270"/>
        <v>0.71172272643920542</v>
      </c>
      <c r="K389" s="318">
        <f t="shared" si="271"/>
        <v>12.811009075905698</v>
      </c>
    </row>
    <row r="390" spans="2:11" ht="25.5" x14ac:dyDescent="0.25">
      <c r="B390" s="401"/>
      <c r="C390" s="438"/>
      <c r="D390" s="319" t="s">
        <v>554</v>
      </c>
      <c r="E390" s="278">
        <f t="shared" si="272"/>
        <v>35.586136321960268</v>
      </c>
      <c r="F390" s="320">
        <f t="shared" si="273"/>
        <v>40</v>
      </c>
      <c r="G390" s="316">
        <f t="shared" si="269"/>
        <v>0.88965340804900672</v>
      </c>
      <c r="H390" s="168">
        <f>+$H$98</f>
        <v>2</v>
      </c>
      <c r="I390" s="157">
        <f t="shared" si="274"/>
        <v>0.8</v>
      </c>
      <c r="J390" s="316">
        <f t="shared" si="270"/>
        <v>0.71172272643920542</v>
      </c>
      <c r="K390" s="318">
        <f t="shared" si="271"/>
        <v>12.811009075905698</v>
      </c>
    </row>
    <row r="391" spans="2:11" x14ac:dyDescent="0.25">
      <c r="B391" s="401"/>
      <c r="C391" s="438"/>
      <c r="D391" s="319" t="s">
        <v>557</v>
      </c>
      <c r="E391" s="278">
        <f t="shared" si="272"/>
        <v>35.586136321960268</v>
      </c>
      <c r="F391" s="320">
        <f t="shared" si="273"/>
        <v>40</v>
      </c>
      <c r="G391" s="316">
        <f t="shared" si="269"/>
        <v>0.88965340804900672</v>
      </c>
      <c r="H391" s="168">
        <f>+$H$99</f>
        <v>4</v>
      </c>
      <c r="I391" s="157">
        <f t="shared" si="274"/>
        <v>1.6</v>
      </c>
      <c r="J391" s="316">
        <f t="shared" si="270"/>
        <v>1.4234454528784108</v>
      </c>
      <c r="K391" s="318">
        <f t="shared" si="271"/>
        <v>25.622018151811396</v>
      </c>
    </row>
    <row r="392" spans="2:11" x14ac:dyDescent="0.25">
      <c r="B392" s="401"/>
      <c r="C392" s="438"/>
      <c r="D392" s="319" t="s">
        <v>548</v>
      </c>
      <c r="E392" s="278">
        <f t="shared" si="272"/>
        <v>35.586136321960268</v>
      </c>
      <c r="F392" s="320">
        <f t="shared" si="273"/>
        <v>40</v>
      </c>
      <c r="G392" s="316">
        <f t="shared" si="269"/>
        <v>0.88965340804900672</v>
      </c>
      <c r="H392" s="168">
        <f>+$H$100</f>
        <v>6</v>
      </c>
      <c r="I392" s="157">
        <f t="shared" si="274"/>
        <v>2.4000000000000004</v>
      </c>
      <c r="J392" s="157">
        <f>G392*I392</f>
        <v>2.1351681793176165</v>
      </c>
      <c r="K392" s="318">
        <f t="shared" si="271"/>
        <v>38.433027227717098</v>
      </c>
    </row>
    <row r="393" spans="2:11" x14ac:dyDescent="0.25">
      <c r="B393" s="289"/>
      <c r="C393" s="142"/>
      <c r="D393" s="59"/>
      <c r="H393" s="142"/>
      <c r="I393" s="262">
        <f>AVERAGE(I382:I392)</f>
        <v>1.6363636363636365</v>
      </c>
      <c r="J393" s="262"/>
      <c r="K393" s="290"/>
    </row>
    <row r="394" spans="2:11" ht="51" x14ac:dyDescent="0.25">
      <c r="B394" s="330" t="s">
        <v>336</v>
      </c>
      <c r="C394" s="332" t="s">
        <v>512</v>
      </c>
      <c r="D394" s="330" t="s">
        <v>513</v>
      </c>
      <c r="E394" s="330" t="s">
        <v>587</v>
      </c>
      <c r="F394" s="330" t="s">
        <v>515</v>
      </c>
      <c r="G394" s="330" t="s">
        <v>516</v>
      </c>
      <c r="H394" s="330" t="s">
        <v>517</v>
      </c>
      <c r="I394" s="295" t="s">
        <v>518</v>
      </c>
      <c r="J394" s="295" t="s">
        <v>519</v>
      </c>
      <c r="K394" s="295" t="s">
        <v>521</v>
      </c>
    </row>
    <row r="395" spans="2:11" x14ac:dyDescent="0.25">
      <c r="B395" s="401" t="s">
        <v>534</v>
      </c>
      <c r="C395" s="448" t="s">
        <v>455</v>
      </c>
      <c r="D395" s="333"/>
      <c r="E395" s="276">
        <f>+'Pobl. Efectiva CP.'!H28</f>
        <v>26.374412552266211</v>
      </c>
      <c r="F395" s="333"/>
      <c r="G395" s="333"/>
      <c r="H395" s="333"/>
      <c r="I395" s="277">
        <f>SUM(I396:I402)</f>
        <v>11.200000000000003</v>
      </c>
      <c r="J395" s="277">
        <f>SUM(J396:J402)</f>
        <v>7.3848355146345384</v>
      </c>
      <c r="K395" s="277">
        <f>SUM(K396:K402)</f>
        <v>132.9270392634217</v>
      </c>
    </row>
    <row r="396" spans="2:11" x14ac:dyDescent="0.25">
      <c r="B396" s="401"/>
      <c r="C396" s="448"/>
      <c r="D396" s="331" t="s">
        <v>463</v>
      </c>
      <c r="E396" s="278">
        <f>+$E$395</f>
        <v>26.374412552266211</v>
      </c>
      <c r="F396" s="320">
        <f>+F391</f>
        <v>40</v>
      </c>
      <c r="G396" s="316">
        <f>E396/F396</f>
        <v>0.65936031380665527</v>
      </c>
      <c r="H396" s="168">
        <f>+$H$132</f>
        <v>3</v>
      </c>
      <c r="I396" s="157">
        <f>+H396</f>
        <v>3</v>
      </c>
      <c r="J396" s="157">
        <f t="shared" ref="J396:J402" si="275">G396*I396</f>
        <v>1.9780809414199658</v>
      </c>
      <c r="K396" s="318">
        <f t="shared" ref="K396:K402" si="276">J396*$D$70</f>
        <v>35.605456945559382</v>
      </c>
    </row>
    <row r="397" spans="2:11" x14ac:dyDescent="0.25">
      <c r="B397" s="401"/>
      <c r="C397" s="448"/>
      <c r="D397" s="331" t="s">
        <v>464</v>
      </c>
      <c r="E397" s="278">
        <f t="shared" ref="E397:E402" si="277">+$E$395</f>
        <v>26.374412552266211</v>
      </c>
      <c r="F397" s="320">
        <f>+F396</f>
        <v>40</v>
      </c>
      <c r="G397" s="316">
        <f t="shared" ref="G397:G402" si="278">E397/F397</f>
        <v>0.65936031380665527</v>
      </c>
      <c r="H397" s="168">
        <f>+$H$133</f>
        <v>3</v>
      </c>
      <c r="I397" s="157">
        <f>+H397</f>
        <v>3</v>
      </c>
      <c r="J397" s="157">
        <f t="shared" si="275"/>
        <v>1.9780809414199658</v>
      </c>
      <c r="K397" s="318">
        <f t="shared" si="276"/>
        <v>35.605456945559382</v>
      </c>
    </row>
    <row r="398" spans="2:11" x14ac:dyDescent="0.25">
      <c r="B398" s="401"/>
      <c r="C398" s="448"/>
      <c r="D398" s="331" t="s">
        <v>476</v>
      </c>
      <c r="E398" s="278">
        <f t="shared" si="277"/>
        <v>26.374412552266211</v>
      </c>
      <c r="F398" s="320">
        <f>+F397</f>
        <v>40</v>
      </c>
      <c r="G398" s="316">
        <f t="shared" si="278"/>
        <v>0.65936031380665527</v>
      </c>
      <c r="H398" s="168">
        <f>+$H$134</f>
        <v>2</v>
      </c>
      <c r="I398" s="157">
        <f>+H398</f>
        <v>2</v>
      </c>
      <c r="J398" s="157">
        <f t="shared" si="275"/>
        <v>1.3187206276133105</v>
      </c>
      <c r="K398" s="318">
        <f t="shared" si="276"/>
        <v>23.736971297039588</v>
      </c>
    </row>
    <row r="399" spans="2:11" ht="25.5" x14ac:dyDescent="0.25">
      <c r="B399" s="401"/>
      <c r="C399" s="438" t="s">
        <v>486</v>
      </c>
      <c r="D399" s="319" t="s">
        <v>559</v>
      </c>
      <c r="E399" s="278">
        <f t="shared" si="277"/>
        <v>26.374412552266211</v>
      </c>
      <c r="F399" s="320">
        <f t="shared" ref="F399:F402" si="279">+F398</f>
        <v>40</v>
      </c>
      <c r="G399" s="316">
        <f t="shared" si="278"/>
        <v>0.65936031380665527</v>
      </c>
      <c r="H399" s="168">
        <f>+$H$135</f>
        <v>2</v>
      </c>
      <c r="I399" s="157">
        <f t="shared" ref="I399:I402" si="280">+H399*0.4</f>
        <v>0.8</v>
      </c>
      <c r="J399" s="316">
        <f t="shared" si="275"/>
        <v>0.52748825104532426</v>
      </c>
      <c r="K399" s="318">
        <f t="shared" si="276"/>
        <v>9.4947885188158363</v>
      </c>
    </row>
    <row r="400" spans="2:11" ht="25.5" x14ac:dyDescent="0.25">
      <c r="B400" s="401"/>
      <c r="C400" s="438"/>
      <c r="D400" s="319" t="s">
        <v>560</v>
      </c>
      <c r="E400" s="278">
        <f t="shared" si="277"/>
        <v>26.374412552266211</v>
      </c>
      <c r="F400" s="320">
        <f t="shared" si="279"/>
        <v>40</v>
      </c>
      <c r="G400" s="316">
        <f t="shared" si="278"/>
        <v>0.65936031380665527</v>
      </c>
      <c r="H400" s="168">
        <f>+$H$136</f>
        <v>2</v>
      </c>
      <c r="I400" s="157">
        <f t="shared" si="280"/>
        <v>0.8</v>
      </c>
      <c r="J400" s="316">
        <f t="shared" si="275"/>
        <v>0.52748825104532426</v>
      </c>
      <c r="K400" s="318">
        <f t="shared" si="276"/>
        <v>9.4947885188158363</v>
      </c>
    </row>
    <row r="401" spans="2:11" ht="25.5" x14ac:dyDescent="0.25">
      <c r="B401" s="401"/>
      <c r="C401" s="438"/>
      <c r="D401" s="319" t="s">
        <v>561</v>
      </c>
      <c r="E401" s="278">
        <f t="shared" si="277"/>
        <v>26.374412552266211</v>
      </c>
      <c r="F401" s="320">
        <f t="shared" si="279"/>
        <v>40</v>
      </c>
      <c r="G401" s="316">
        <f t="shared" si="278"/>
        <v>0.65936031380665527</v>
      </c>
      <c r="H401" s="168">
        <f>+$H$137</f>
        <v>2</v>
      </c>
      <c r="I401" s="157">
        <f t="shared" si="280"/>
        <v>0.8</v>
      </c>
      <c r="J401" s="316">
        <f t="shared" si="275"/>
        <v>0.52748825104532426</v>
      </c>
      <c r="K401" s="318">
        <f t="shared" si="276"/>
        <v>9.4947885188158363</v>
      </c>
    </row>
    <row r="402" spans="2:11" ht="25.5" x14ac:dyDescent="0.25">
      <c r="B402" s="401"/>
      <c r="C402" s="438"/>
      <c r="D402" s="319" t="s">
        <v>562</v>
      </c>
      <c r="E402" s="278">
        <f t="shared" si="277"/>
        <v>26.374412552266211</v>
      </c>
      <c r="F402" s="320">
        <f t="shared" si="279"/>
        <v>40</v>
      </c>
      <c r="G402" s="316">
        <f t="shared" si="278"/>
        <v>0.65936031380665527</v>
      </c>
      <c r="H402" s="168">
        <f>+$H$138</f>
        <v>2</v>
      </c>
      <c r="I402" s="157">
        <f t="shared" si="280"/>
        <v>0.8</v>
      </c>
      <c r="J402" s="316">
        <f t="shared" si="275"/>
        <v>0.52748825104532426</v>
      </c>
      <c r="K402" s="318">
        <f t="shared" si="276"/>
        <v>9.4947885188158363</v>
      </c>
    </row>
    <row r="403" spans="2:11" x14ac:dyDescent="0.25">
      <c r="B403" s="324"/>
      <c r="C403" s="321"/>
      <c r="D403" s="321"/>
      <c r="E403" s="323"/>
      <c r="F403" s="323"/>
      <c r="G403" s="323"/>
      <c r="H403" s="322"/>
      <c r="I403" s="323"/>
      <c r="J403" s="323"/>
      <c r="K403" s="323"/>
    </row>
    <row r="404" spans="2:11" ht="51" x14ac:dyDescent="0.25">
      <c r="B404" s="330" t="s">
        <v>336</v>
      </c>
      <c r="C404" s="332" t="s">
        <v>512</v>
      </c>
      <c r="D404" s="330" t="s">
        <v>513</v>
      </c>
      <c r="E404" s="330" t="s">
        <v>587</v>
      </c>
      <c r="F404" s="330" t="s">
        <v>515</v>
      </c>
      <c r="G404" s="330" t="s">
        <v>516</v>
      </c>
      <c r="H404" s="330" t="s">
        <v>517</v>
      </c>
      <c r="I404" s="295" t="s">
        <v>518</v>
      </c>
      <c r="J404" s="295" t="s">
        <v>519</v>
      </c>
      <c r="K404" s="295" t="s">
        <v>521</v>
      </c>
    </row>
    <row r="405" spans="2:11" x14ac:dyDescent="0.25">
      <c r="B405" s="401" t="s">
        <v>535</v>
      </c>
      <c r="C405" s="448" t="s">
        <v>455</v>
      </c>
      <c r="D405" s="333"/>
      <c r="E405" s="276">
        <f>+'Pobl. Efectiva CP.'!H29</f>
        <v>26.640820759864859</v>
      </c>
      <c r="F405" s="333"/>
      <c r="G405" s="333"/>
      <c r="H405" s="333"/>
      <c r="I405" s="277">
        <f>SUM(I406:I412)</f>
        <v>15.6</v>
      </c>
      <c r="J405" s="277">
        <f>SUM(J406:J412)</f>
        <v>10.389920096347296</v>
      </c>
      <c r="K405" s="277">
        <f>SUM(K406:K411)</f>
        <v>167.83717078714861</v>
      </c>
    </row>
    <row r="406" spans="2:11" x14ac:dyDescent="0.25">
      <c r="B406" s="401"/>
      <c r="C406" s="448"/>
      <c r="D406" s="331" t="s">
        <v>472</v>
      </c>
      <c r="E406" s="278">
        <f>+$E405</f>
        <v>26.640820759864859</v>
      </c>
      <c r="F406" s="320">
        <f>+F401</f>
        <v>40</v>
      </c>
      <c r="G406" s="316">
        <f>E406/F406</f>
        <v>0.66602051899662151</v>
      </c>
      <c r="H406" s="168">
        <f>+$H$142</f>
        <v>2</v>
      </c>
      <c r="I406" s="157">
        <f>+H406</f>
        <v>2</v>
      </c>
      <c r="J406" s="157">
        <f>G406*I406</f>
        <v>1.332041037993243</v>
      </c>
      <c r="K406" s="318">
        <f t="shared" ref="K406:K412" si="281">J406*$D$70</f>
        <v>23.976738683878374</v>
      </c>
    </row>
    <row r="407" spans="2:11" x14ac:dyDescent="0.25">
      <c r="B407" s="401"/>
      <c r="C407" s="448"/>
      <c r="D407" s="331" t="s">
        <v>477</v>
      </c>
      <c r="E407" s="278">
        <f t="shared" ref="E407:E412" si="282">+E$405</f>
        <v>26.640820759864859</v>
      </c>
      <c r="F407" s="320">
        <f>+F406</f>
        <v>40</v>
      </c>
      <c r="G407" s="316">
        <f t="shared" ref="G407:G412" si="283">E407/F407</f>
        <v>0.66602051899662151</v>
      </c>
      <c r="H407" s="168">
        <f>+$H$143</f>
        <v>4</v>
      </c>
      <c r="I407" s="157">
        <f>+H407</f>
        <v>4</v>
      </c>
      <c r="J407" s="157">
        <f t="shared" ref="J407:J412" si="284">G407*I407</f>
        <v>2.6640820759864861</v>
      </c>
      <c r="K407" s="318">
        <f t="shared" si="281"/>
        <v>47.953477367756747</v>
      </c>
    </row>
    <row r="408" spans="2:11" ht="25.5" x14ac:dyDescent="0.25">
      <c r="B408" s="401"/>
      <c r="C408" s="438" t="s">
        <v>486</v>
      </c>
      <c r="D408" s="319" t="s">
        <v>563</v>
      </c>
      <c r="E408" s="278">
        <f t="shared" si="282"/>
        <v>26.640820759864859</v>
      </c>
      <c r="F408" s="320">
        <f t="shared" ref="F408:F412" si="285">+F407</f>
        <v>40</v>
      </c>
      <c r="G408" s="316">
        <f t="shared" si="283"/>
        <v>0.66602051899662151</v>
      </c>
      <c r="H408" s="168">
        <f>+$H$144</f>
        <v>4</v>
      </c>
      <c r="I408" s="157">
        <f>+H408*0.4</f>
        <v>1.6</v>
      </c>
      <c r="J408" s="316">
        <f t="shared" si="284"/>
        <v>1.0656328303945946</v>
      </c>
      <c r="K408" s="318">
        <f t="shared" si="281"/>
        <v>19.181390947102702</v>
      </c>
    </row>
    <row r="409" spans="2:11" x14ac:dyDescent="0.25">
      <c r="B409" s="401"/>
      <c r="C409" s="438"/>
      <c r="D409" s="319" t="s">
        <v>564</v>
      </c>
      <c r="E409" s="278">
        <f t="shared" si="282"/>
        <v>26.640820759864859</v>
      </c>
      <c r="F409" s="320">
        <f t="shared" si="285"/>
        <v>40</v>
      </c>
      <c r="G409" s="316">
        <f t="shared" si="283"/>
        <v>0.66602051899662151</v>
      </c>
      <c r="H409" s="168">
        <f>+$H$145</f>
        <v>10</v>
      </c>
      <c r="I409" s="157">
        <f>+H409*0.4</f>
        <v>4</v>
      </c>
      <c r="J409" s="316">
        <f t="shared" si="284"/>
        <v>2.6640820759864861</v>
      </c>
      <c r="K409" s="318">
        <f t="shared" si="281"/>
        <v>47.953477367756747</v>
      </c>
    </row>
    <row r="410" spans="2:11" ht="25.5" x14ac:dyDescent="0.25">
      <c r="B410" s="401"/>
      <c r="C410" s="438"/>
      <c r="D410" s="319" t="s">
        <v>565</v>
      </c>
      <c r="E410" s="278">
        <f t="shared" si="282"/>
        <v>26.640820759864859</v>
      </c>
      <c r="F410" s="320">
        <f t="shared" si="285"/>
        <v>40</v>
      </c>
      <c r="G410" s="316">
        <f t="shared" si="283"/>
        <v>0.66602051899662151</v>
      </c>
      <c r="H410" s="168">
        <f>+$H$146</f>
        <v>4</v>
      </c>
      <c r="I410" s="157">
        <f>+H410*0.4</f>
        <v>1.6</v>
      </c>
      <c r="J410" s="316">
        <f t="shared" si="284"/>
        <v>1.0656328303945946</v>
      </c>
      <c r="K410" s="318">
        <f t="shared" si="281"/>
        <v>19.181390947102702</v>
      </c>
    </row>
    <row r="411" spans="2:11" ht="25.5" x14ac:dyDescent="0.25">
      <c r="B411" s="401"/>
      <c r="C411" s="438"/>
      <c r="D411" s="319" t="s">
        <v>567</v>
      </c>
      <c r="E411" s="278">
        <f t="shared" si="282"/>
        <v>26.640820759864859</v>
      </c>
      <c r="F411" s="320">
        <f t="shared" si="285"/>
        <v>40</v>
      </c>
      <c r="G411" s="316">
        <f t="shared" si="283"/>
        <v>0.66602051899662151</v>
      </c>
      <c r="H411" s="168">
        <f>+$H$147</f>
        <v>2</v>
      </c>
      <c r="I411" s="157">
        <f>+H411*0.4</f>
        <v>0.8</v>
      </c>
      <c r="J411" s="316">
        <f t="shared" si="284"/>
        <v>0.53281641519729728</v>
      </c>
      <c r="K411" s="318">
        <f t="shared" si="281"/>
        <v>9.5906954735513512</v>
      </c>
    </row>
    <row r="412" spans="2:11" ht="25.5" x14ac:dyDescent="0.25">
      <c r="B412" s="401"/>
      <c r="C412" s="438"/>
      <c r="D412" s="319" t="s">
        <v>568</v>
      </c>
      <c r="E412" s="278">
        <f t="shared" si="282"/>
        <v>26.640820759864859</v>
      </c>
      <c r="F412" s="320">
        <f t="shared" si="285"/>
        <v>40</v>
      </c>
      <c r="G412" s="316">
        <f t="shared" si="283"/>
        <v>0.66602051899662151</v>
      </c>
      <c r="H412" s="168">
        <f>+$H$148</f>
        <v>4</v>
      </c>
      <c r="I412" s="157">
        <f>+H412*0.4</f>
        <v>1.6</v>
      </c>
      <c r="J412" s="316">
        <f t="shared" si="284"/>
        <v>1.0656328303945946</v>
      </c>
      <c r="K412" s="318">
        <f t="shared" si="281"/>
        <v>19.181390947102702</v>
      </c>
    </row>
    <row r="413" spans="2:11" x14ac:dyDescent="0.25">
      <c r="C413" s="142"/>
      <c r="H413" s="142"/>
      <c r="I413" s="142"/>
      <c r="K413" s="142"/>
    </row>
    <row r="414" spans="2:11" ht="51" x14ac:dyDescent="0.25">
      <c r="B414" s="330" t="s">
        <v>336</v>
      </c>
      <c r="C414" s="332" t="s">
        <v>512</v>
      </c>
      <c r="D414" s="330" t="s">
        <v>513</v>
      </c>
      <c r="E414" s="330" t="s">
        <v>587</v>
      </c>
      <c r="F414" s="330" t="s">
        <v>515</v>
      </c>
      <c r="G414" s="330" t="s">
        <v>516</v>
      </c>
      <c r="H414" s="330" t="s">
        <v>517</v>
      </c>
      <c r="I414" s="295" t="s">
        <v>518</v>
      </c>
      <c r="J414" s="295" t="s">
        <v>519</v>
      </c>
      <c r="K414" s="295" t="s">
        <v>521</v>
      </c>
    </row>
    <row r="415" spans="2:11" x14ac:dyDescent="0.25">
      <c r="B415" s="401" t="s">
        <v>536</v>
      </c>
      <c r="C415" s="448" t="s">
        <v>455</v>
      </c>
      <c r="D415" s="333"/>
      <c r="E415" s="276">
        <f>+'Pobl. Efectiva CP.'!H30</f>
        <v>22.253156360776291</v>
      </c>
      <c r="F415" s="333"/>
      <c r="G415" s="333"/>
      <c r="H415" s="333"/>
      <c r="I415" s="277">
        <f>SUM(I416:I424)</f>
        <v>15.6</v>
      </c>
      <c r="J415" s="277">
        <f>SUM(J416:J424)</f>
        <v>8.6787309807027526</v>
      </c>
      <c r="K415" s="317">
        <f>SUM(K416:K422)</f>
        <v>132.18374878301117</v>
      </c>
    </row>
    <row r="416" spans="2:11" x14ac:dyDescent="0.25">
      <c r="B416" s="401"/>
      <c r="C416" s="448"/>
      <c r="D416" s="46" t="s">
        <v>473</v>
      </c>
      <c r="E416" s="278">
        <f>+E$415</f>
        <v>22.253156360776291</v>
      </c>
      <c r="F416" s="320">
        <f>+F411</f>
        <v>40</v>
      </c>
      <c r="G416" s="316">
        <f>E416/F416</f>
        <v>0.55632890901940724</v>
      </c>
      <c r="H416" s="168">
        <f>+$I$15</f>
        <v>2</v>
      </c>
      <c r="I416" s="157">
        <f>+H416</f>
        <v>2</v>
      </c>
      <c r="J416" s="157">
        <f>G416*I416</f>
        <v>1.1126578180388145</v>
      </c>
      <c r="K416" s="318">
        <f t="shared" ref="K416:K424" si="286">J416*$D$70</f>
        <v>20.02784072469866</v>
      </c>
    </row>
    <row r="417" spans="2:11" x14ac:dyDescent="0.25">
      <c r="B417" s="401"/>
      <c r="C417" s="448"/>
      <c r="D417" s="46" t="s">
        <v>479</v>
      </c>
      <c r="E417" s="278">
        <f t="shared" ref="E417:E424" si="287">+E$415</f>
        <v>22.253156360776291</v>
      </c>
      <c r="F417" s="320">
        <f>+F416</f>
        <v>40</v>
      </c>
      <c r="G417" s="316">
        <f t="shared" ref="G417" si="288">E417/F417</f>
        <v>0.55632890901940724</v>
      </c>
      <c r="H417" s="168">
        <f>+$I$19</f>
        <v>2</v>
      </c>
      <c r="I417" s="157">
        <f>+H417</f>
        <v>2</v>
      </c>
      <c r="J417" s="157">
        <f t="shared" ref="J417" si="289">G417*I417</f>
        <v>1.1126578180388145</v>
      </c>
      <c r="K417" s="318">
        <f t="shared" si="286"/>
        <v>20.02784072469866</v>
      </c>
    </row>
    <row r="418" spans="2:11" x14ac:dyDescent="0.25">
      <c r="B418" s="401"/>
      <c r="C418" s="448"/>
      <c r="D418" s="46" t="s">
        <v>482</v>
      </c>
      <c r="E418" s="278">
        <f t="shared" si="287"/>
        <v>22.253156360776291</v>
      </c>
      <c r="F418" s="320">
        <f>+F417</f>
        <v>40</v>
      </c>
      <c r="G418" s="316">
        <f t="shared" ref="G418" si="290">E418/F418</f>
        <v>0.55632890901940724</v>
      </c>
      <c r="H418" s="168">
        <f>+$I$21</f>
        <v>2</v>
      </c>
      <c r="I418" s="157">
        <f>+H418</f>
        <v>2</v>
      </c>
      <c r="J418" s="157">
        <f t="shared" ref="J418" si="291">G418*I418</f>
        <v>1.1126578180388145</v>
      </c>
      <c r="K418" s="318">
        <f t="shared" si="286"/>
        <v>20.02784072469866</v>
      </c>
    </row>
    <row r="419" spans="2:11" ht="25.5" x14ac:dyDescent="0.25">
      <c r="B419" s="401"/>
      <c r="C419" s="438" t="s">
        <v>486</v>
      </c>
      <c r="D419" s="302" t="s">
        <v>569</v>
      </c>
      <c r="E419" s="278">
        <f t="shared" si="287"/>
        <v>22.253156360776291</v>
      </c>
      <c r="F419" s="320">
        <f>+F417</f>
        <v>40</v>
      </c>
      <c r="G419" s="316">
        <f t="shared" ref="G419:G424" si="292">E419/F419</f>
        <v>0.55632890901940724</v>
      </c>
      <c r="H419" s="168">
        <f>+$I$48</f>
        <v>2</v>
      </c>
      <c r="I419" s="157">
        <f>+H419*0.4</f>
        <v>0.8</v>
      </c>
      <c r="J419" s="316">
        <f t="shared" ref="J419:J424" si="293">G419*I419</f>
        <v>0.44506312721552582</v>
      </c>
      <c r="K419" s="318">
        <f t="shared" si="286"/>
        <v>8.0111362898794649</v>
      </c>
    </row>
    <row r="420" spans="2:11" ht="25.5" x14ac:dyDescent="0.25">
      <c r="B420" s="401"/>
      <c r="C420" s="438"/>
      <c r="D420" s="302" t="s">
        <v>570</v>
      </c>
      <c r="E420" s="278">
        <f t="shared" si="287"/>
        <v>22.253156360776291</v>
      </c>
      <c r="F420" s="320">
        <f t="shared" ref="F420:F424" si="294">+F419</f>
        <v>40</v>
      </c>
      <c r="G420" s="316">
        <f t="shared" si="292"/>
        <v>0.55632890901940724</v>
      </c>
      <c r="H420" s="168">
        <f>+$I$49</f>
        <v>3</v>
      </c>
      <c r="I420" s="157">
        <f>+H420*0.4</f>
        <v>1.2000000000000002</v>
      </c>
      <c r="J420" s="316">
        <f t="shared" si="293"/>
        <v>0.66759469082328882</v>
      </c>
      <c r="K420" s="318">
        <f t="shared" si="286"/>
        <v>12.016704434819198</v>
      </c>
    </row>
    <row r="421" spans="2:11" ht="25.5" x14ac:dyDescent="0.25">
      <c r="B421" s="401"/>
      <c r="C421" s="438"/>
      <c r="D421" s="302" t="s">
        <v>571</v>
      </c>
      <c r="E421" s="278">
        <f t="shared" si="287"/>
        <v>22.253156360776291</v>
      </c>
      <c r="F421" s="320">
        <f t="shared" si="294"/>
        <v>40</v>
      </c>
      <c r="G421" s="316">
        <f t="shared" si="292"/>
        <v>0.55632890901940724</v>
      </c>
      <c r="H421" s="168">
        <f>+$I$50</f>
        <v>4</v>
      </c>
      <c r="I421" s="157">
        <f>+H421*0.4</f>
        <v>1.6</v>
      </c>
      <c r="J421" s="316">
        <f t="shared" si="293"/>
        <v>0.89012625443105164</v>
      </c>
      <c r="K421" s="318">
        <f t="shared" si="286"/>
        <v>16.02227257975893</v>
      </c>
    </row>
    <row r="422" spans="2:11" x14ac:dyDescent="0.25">
      <c r="B422" s="401"/>
      <c r="C422" s="438"/>
      <c r="D422" s="302" t="s">
        <v>572</v>
      </c>
      <c r="E422" s="278">
        <f t="shared" si="287"/>
        <v>22.253156360776291</v>
      </c>
      <c r="F422" s="320">
        <f t="shared" si="294"/>
        <v>40</v>
      </c>
      <c r="G422" s="316">
        <f t="shared" si="292"/>
        <v>0.55632890901940724</v>
      </c>
      <c r="H422" s="168">
        <f>+$I$51</f>
        <v>9</v>
      </c>
      <c r="I422" s="157">
        <f>+H422*0.4</f>
        <v>3.6</v>
      </c>
      <c r="J422" s="316">
        <f t="shared" si="293"/>
        <v>2.0027840724698662</v>
      </c>
      <c r="K422" s="318">
        <f t="shared" si="286"/>
        <v>36.050113304457589</v>
      </c>
    </row>
    <row r="423" spans="2:11" ht="25.5" x14ac:dyDescent="0.25">
      <c r="B423" s="401"/>
      <c r="C423" s="438"/>
      <c r="D423" s="302" t="s">
        <v>573</v>
      </c>
      <c r="E423" s="278">
        <f t="shared" si="287"/>
        <v>22.253156360776291</v>
      </c>
      <c r="F423" s="320">
        <f t="shared" si="294"/>
        <v>40</v>
      </c>
      <c r="G423" s="316">
        <f t="shared" si="292"/>
        <v>0.55632890901940724</v>
      </c>
      <c r="H423" s="168">
        <f>+$I$52</f>
        <v>4</v>
      </c>
      <c r="I423" s="157">
        <f>+H423*0.4</f>
        <v>1.6</v>
      </c>
      <c r="J423" s="316">
        <f t="shared" si="293"/>
        <v>0.89012625443105164</v>
      </c>
      <c r="K423" s="318">
        <f t="shared" si="286"/>
        <v>16.02227257975893</v>
      </c>
    </row>
    <row r="424" spans="2:11" ht="25.5" x14ac:dyDescent="0.25">
      <c r="B424" s="401"/>
      <c r="C424" s="438"/>
      <c r="D424" s="302" t="s">
        <v>575</v>
      </c>
      <c r="E424" s="278">
        <f t="shared" si="287"/>
        <v>22.253156360776291</v>
      </c>
      <c r="F424" s="320">
        <f t="shared" si="294"/>
        <v>40</v>
      </c>
      <c r="G424" s="316">
        <f t="shared" si="292"/>
        <v>0.55632890901940724</v>
      </c>
      <c r="H424" s="168">
        <f>+$I$53</f>
        <v>2</v>
      </c>
      <c r="I424" s="157">
        <f t="shared" ref="I424" si="295">+H424*0.4</f>
        <v>0.8</v>
      </c>
      <c r="J424" s="316">
        <f t="shared" si="293"/>
        <v>0.44506312721552582</v>
      </c>
      <c r="K424" s="318">
        <f t="shared" si="286"/>
        <v>8.0111362898794649</v>
      </c>
    </row>
    <row r="425" spans="2:11" x14ac:dyDescent="0.25">
      <c r="E425" s="262"/>
      <c r="F425" s="262"/>
      <c r="G425" s="262"/>
      <c r="J425" s="262"/>
      <c r="K425" s="142"/>
    </row>
    <row r="426" spans="2:11" ht="51" x14ac:dyDescent="0.25">
      <c r="B426" s="330" t="s">
        <v>336</v>
      </c>
      <c r="C426" s="332" t="s">
        <v>512</v>
      </c>
      <c r="D426" s="330" t="s">
        <v>513</v>
      </c>
      <c r="E426" s="330" t="s">
        <v>587</v>
      </c>
      <c r="F426" s="330" t="s">
        <v>515</v>
      </c>
      <c r="G426" s="330" t="s">
        <v>516</v>
      </c>
      <c r="H426" s="330" t="s">
        <v>517</v>
      </c>
      <c r="I426" s="295" t="s">
        <v>518</v>
      </c>
      <c r="J426" s="295" t="s">
        <v>519</v>
      </c>
      <c r="K426" s="295" t="s">
        <v>521</v>
      </c>
    </row>
    <row r="427" spans="2:11" x14ac:dyDescent="0.25">
      <c r="B427" s="401" t="s">
        <v>538</v>
      </c>
      <c r="C427" s="448" t="s">
        <v>455</v>
      </c>
      <c r="D427" s="333"/>
      <c r="E427" s="276">
        <f>+'Pobl. Efectiva CP.'!H31</f>
        <v>22.477935717955852</v>
      </c>
      <c r="F427" s="333"/>
      <c r="G427" s="333"/>
      <c r="H427" s="333"/>
      <c r="I427" s="277">
        <f>SUM(I428:I436)</f>
        <v>15.6</v>
      </c>
      <c r="J427" s="277">
        <f>SUM(J428:J436)</f>
        <v>8.7663949300027841</v>
      </c>
      <c r="K427" s="317">
        <f>SUM(K428:K434)</f>
        <v>133.51893816465775</v>
      </c>
    </row>
    <row r="428" spans="2:11" x14ac:dyDescent="0.25">
      <c r="B428" s="401"/>
      <c r="C428" s="448"/>
      <c r="D428" s="46" t="s">
        <v>480</v>
      </c>
      <c r="E428" s="278">
        <f>+E$427</f>
        <v>22.477935717955852</v>
      </c>
      <c r="F428" s="320">
        <f>+F423</f>
        <v>40</v>
      </c>
      <c r="G428" s="316">
        <f>E428/F428</f>
        <v>0.56194839294889631</v>
      </c>
      <c r="H428" s="168">
        <f>+$I$15</f>
        <v>2</v>
      </c>
      <c r="I428" s="157">
        <f>+H428</f>
        <v>2</v>
      </c>
      <c r="J428" s="157">
        <f>G428*I428</f>
        <v>1.1238967858977926</v>
      </c>
      <c r="K428" s="318">
        <f>J428*$D$70</f>
        <v>20.230142146160269</v>
      </c>
    </row>
    <row r="429" spans="2:11" x14ac:dyDescent="0.25">
      <c r="B429" s="401"/>
      <c r="C429" s="448"/>
      <c r="D429" s="46" t="s">
        <v>483</v>
      </c>
      <c r="E429" s="278">
        <f t="shared" ref="E429:E436" si="296">+E$427</f>
        <v>22.477935717955852</v>
      </c>
      <c r="F429" s="320">
        <f>+F428</f>
        <v>40</v>
      </c>
      <c r="G429" s="316">
        <f t="shared" ref="G429" si="297">E429/F429</f>
        <v>0.56194839294889631</v>
      </c>
      <c r="H429" s="168">
        <f>+$I$19</f>
        <v>2</v>
      </c>
      <c r="I429" s="157">
        <f>+H429</f>
        <v>2</v>
      </c>
      <c r="J429" s="157">
        <f t="shared" ref="J429" si="298">G429*I429</f>
        <v>1.1238967858977926</v>
      </c>
      <c r="K429" s="318">
        <f t="shared" ref="K428:K436" si="299">J429*$D$70</f>
        <v>20.230142146160269</v>
      </c>
    </row>
    <row r="430" spans="2:11" x14ac:dyDescent="0.25">
      <c r="B430" s="401"/>
      <c r="C430" s="448"/>
      <c r="D430" s="46" t="s">
        <v>485</v>
      </c>
      <c r="E430" s="278">
        <f t="shared" si="296"/>
        <v>22.477935717955852</v>
      </c>
      <c r="F430" s="320">
        <f>+F429</f>
        <v>40</v>
      </c>
      <c r="G430" s="316">
        <f t="shared" ref="G430" si="300">E430/F430</f>
        <v>0.56194839294889631</v>
      </c>
      <c r="H430" s="168">
        <f>+$I$21</f>
        <v>2</v>
      </c>
      <c r="I430" s="157">
        <f>+H430</f>
        <v>2</v>
      </c>
      <c r="J430" s="157">
        <f t="shared" ref="J430" si="301">G430*I430</f>
        <v>1.1238967858977926</v>
      </c>
      <c r="K430" s="318">
        <f t="shared" si="299"/>
        <v>20.230142146160269</v>
      </c>
    </row>
    <row r="431" spans="2:11" x14ac:dyDescent="0.25">
      <c r="B431" s="401"/>
      <c r="C431" s="438" t="s">
        <v>486</v>
      </c>
      <c r="D431" s="302" t="s">
        <v>576</v>
      </c>
      <c r="E431" s="278">
        <f t="shared" si="296"/>
        <v>22.477935717955852</v>
      </c>
      <c r="F431" s="320">
        <f>+F429</f>
        <v>40</v>
      </c>
      <c r="G431" s="316">
        <f t="shared" ref="G431:G436" si="302">E431/F431</f>
        <v>0.56194839294889631</v>
      </c>
      <c r="H431" s="168">
        <f>+$I$48</f>
        <v>2</v>
      </c>
      <c r="I431" s="157">
        <f>+H431*0.4</f>
        <v>0.8</v>
      </c>
      <c r="J431" s="316">
        <f t="shared" ref="J431:J436" si="303">G431*I431</f>
        <v>0.4495587143591171</v>
      </c>
      <c r="K431" s="318">
        <f t="shared" si="299"/>
        <v>8.0920568584641082</v>
      </c>
    </row>
    <row r="432" spans="2:11" x14ac:dyDescent="0.25">
      <c r="B432" s="401"/>
      <c r="C432" s="438"/>
      <c r="D432" s="302" t="s">
        <v>577</v>
      </c>
      <c r="E432" s="278">
        <f t="shared" si="296"/>
        <v>22.477935717955852</v>
      </c>
      <c r="F432" s="320">
        <f t="shared" ref="F432:F436" si="304">+F431</f>
        <v>40</v>
      </c>
      <c r="G432" s="316">
        <f t="shared" si="302"/>
        <v>0.56194839294889631</v>
      </c>
      <c r="H432" s="168">
        <f>+$I$49</f>
        <v>3</v>
      </c>
      <c r="I432" s="157">
        <f>+H432*0.4</f>
        <v>1.2000000000000002</v>
      </c>
      <c r="J432" s="316">
        <f t="shared" si="303"/>
        <v>0.67433807153867564</v>
      </c>
      <c r="K432" s="318">
        <f t="shared" si="299"/>
        <v>12.138085287696162</v>
      </c>
    </row>
    <row r="433" spans="2:11" ht="25.5" x14ac:dyDescent="0.25">
      <c r="B433" s="401"/>
      <c r="C433" s="438"/>
      <c r="D433" s="302" t="s">
        <v>579</v>
      </c>
      <c r="E433" s="278">
        <f t="shared" si="296"/>
        <v>22.477935717955852</v>
      </c>
      <c r="F433" s="320">
        <f t="shared" si="304"/>
        <v>40</v>
      </c>
      <c r="G433" s="316">
        <f t="shared" si="302"/>
        <v>0.56194839294889631</v>
      </c>
      <c r="H433" s="168">
        <f>+$I$50</f>
        <v>4</v>
      </c>
      <c r="I433" s="157">
        <f>+H433*0.4</f>
        <v>1.6</v>
      </c>
      <c r="J433" s="316">
        <f t="shared" si="303"/>
        <v>0.89911742871823419</v>
      </c>
      <c r="K433" s="318">
        <f t="shared" si="299"/>
        <v>16.184113716928216</v>
      </c>
    </row>
    <row r="434" spans="2:11" x14ac:dyDescent="0.25">
      <c r="B434" s="401"/>
      <c r="C434" s="438"/>
      <c r="D434" s="302" t="s">
        <v>578</v>
      </c>
      <c r="E434" s="278">
        <f t="shared" si="296"/>
        <v>22.477935717955852</v>
      </c>
      <c r="F434" s="320">
        <f t="shared" si="304"/>
        <v>40</v>
      </c>
      <c r="G434" s="316">
        <f t="shared" si="302"/>
        <v>0.56194839294889631</v>
      </c>
      <c r="H434" s="168">
        <f>+$I$51</f>
        <v>9</v>
      </c>
      <c r="I434" s="157">
        <f>+H434*0.4</f>
        <v>3.6</v>
      </c>
      <c r="J434" s="316">
        <f t="shared" si="303"/>
        <v>2.0230142146160266</v>
      </c>
      <c r="K434" s="318">
        <f t="shared" si="299"/>
        <v>36.414255863088478</v>
      </c>
    </row>
    <row r="435" spans="2:11" x14ac:dyDescent="0.25">
      <c r="B435" s="401"/>
      <c r="C435" s="438"/>
      <c r="D435" s="302" t="s">
        <v>580</v>
      </c>
      <c r="E435" s="278">
        <f t="shared" si="296"/>
        <v>22.477935717955852</v>
      </c>
      <c r="F435" s="320">
        <f t="shared" si="304"/>
        <v>40</v>
      </c>
      <c r="G435" s="316">
        <f t="shared" si="302"/>
        <v>0.56194839294889631</v>
      </c>
      <c r="H435" s="168">
        <f>+$I$52</f>
        <v>4</v>
      </c>
      <c r="I435" s="157">
        <f>+H435*0.4</f>
        <v>1.6</v>
      </c>
      <c r="J435" s="316">
        <f t="shared" si="303"/>
        <v>0.89911742871823419</v>
      </c>
      <c r="K435" s="318">
        <f t="shared" si="299"/>
        <v>16.184113716928216</v>
      </c>
    </row>
    <row r="436" spans="2:11" x14ac:dyDescent="0.25">
      <c r="B436" s="401"/>
      <c r="C436" s="438"/>
      <c r="D436" s="302" t="s">
        <v>581</v>
      </c>
      <c r="E436" s="278">
        <f t="shared" si="296"/>
        <v>22.477935717955852</v>
      </c>
      <c r="F436" s="320">
        <f t="shared" si="304"/>
        <v>40</v>
      </c>
      <c r="G436" s="316">
        <f t="shared" si="302"/>
        <v>0.56194839294889631</v>
      </c>
      <c r="H436" s="168">
        <f>+$I$53</f>
        <v>2</v>
      </c>
      <c r="I436" s="157">
        <f t="shared" ref="I436" si="305">+H436*0.4</f>
        <v>0.8</v>
      </c>
      <c r="J436" s="316">
        <f t="shared" si="303"/>
        <v>0.4495587143591171</v>
      </c>
      <c r="K436" s="318">
        <f t="shared" si="299"/>
        <v>8.0920568584641082</v>
      </c>
    </row>
    <row r="437" spans="2:11" x14ac:dyDescent="0.25">
      <c r="B437" s="504"/>
      <c r="K437" s="142"/>
    </row>
    <row r="438" spans="2:11" ht="51" x14ac:dyDescent="0.25">
      <c r="B438" s="330" t="s">
        <v>336</v>
      </c>
      <c r="C438" s="332" t="s">
        <v>512</v>
      </c>
      <c r="D438" s="330" t="s">
        <v>513</v>
      </c>
      <c r="E438" s="330" t="s">
        <v>588</v>
      </c>
      <c r="F438" s="330" t="s">
        <v>515</v>
      </c>
      <c r="G438" s="330" t="s">
        <v>516</v>
      </c>
      <c r="H438" s="330" t="s">
        <v>517</v>
      </c>
      <c r="I438" s="295" t="s">
        <v>518</v>
      </c>
      <c r="J438" s="295" t="s">
        <v>519</v>
      </c>
      <c r="K438" s="295" t="s">
        <v>521</v>
      </c>
    </row>
    <row r="439" spans="2:11" x14ac:dyDescent="0.25">
      <c r="B439" s="401" t="s">
        <v>524</v>
      </c>
      <c r="C439" s="451" t="s">
        <v>455</v>
      </c>
      <c r="D439" s="333"/>
      <c r="E439" s="276">
        <f>+'Pobl. Efectiva CP.'!I26</f>
        <v>42.315821093896119</v>
      </c>
      <c r="F439" s="333"/>
      <c r="G439" s="333"/>
      <c r="H439" s="333"/>
      <c r="I439" s="277">
        <f>SUM(I440:I450)</f>
        <v>16.8</v>
      </c>
      <c r="J439" s="277">
        <f>SUM(J440:J450)</f>
        <v>17.772644859436372</v>
      </c>
      <c r="K439" s="317">
        <f>SUM(K440:K449)</f>
        <v>304.67391187605205</v>
      </c>
    </row>
    <row r="440" spans="2:11" x14ac:dyDescent="0.25">
      <c r="B440" s="401"/>
      <c r="C440" s="451"/>
      <c r="D440" s="331" t="s">
        <v>457</v>
      </c>
      <c r="E440" s="278">
        <f>+E$439</f>
        <v>42.315821093896119</v>
      </c>
      <c r="F440" s="320">
        <v>40</v>
      </c>
      <c r="G440" s="316">
        <f>E440/F440</f>
        <v>1.0578955273474029</v>
      </c>
      <c r="H440" s="168">
        <f>+$H$76</f>
        <v>2</v>
      </c>
      <c r="I440" s="157">
        <f>+H440</f>
        <v>2</v>
      </c>
      <c r="J440" s="157">
        <f t="shared" ref="J440:J441" si="306">G440*I440</f>
        <v>2.1157910546948058</v>
      </c>
      <c r="K440" s="318">
        <f t="shared" ref="K440:K450" si="307">J440*$D$70</f>
        <v>38.084238984506506</v>
      </c>
    </row>
    <row r="441" spans="2:11" x14ac:dyDescent="0.25">
      <c r="B441" s="401"/>
      <c r="C441" s="451"/>
      <c r="D441" s="331" t="s">
        <v>460</v>
      </c>
      <c r="E441" s="278">
        <f t="shared" ref="E441:E450" si="308">+E$439</f>
        <v>42.315821093896119</v>
      </c>
      <c r="F441" s="320">
        <f>+F440</f>
        <v>40</v>
      </c>
      <c r="G441" s="316">
        <f t="shared" ref="G441:G450" si="309">E441/F441</f>
        <v>1.0578955273474029</v>
      </c>
      <c r="H441" s="168">
        <f>+$H$77</f>
        <v>2</v>
      </c>
      <c r="I441" s="157">
        <f>+H441</f>
        <v>2</v>
      </c>
      <c r="J441" s="157">
        <f t="shared" si="306"/>
        <v>2.1157910546948058</v>
      </c>
      <c r="K441" s="318">
        <f t="shared" si="307"/>
        <v>38.084238984506506</v>
      </c>
    </row>
    <row r="442" spans="2:11" x14ac:dyDescent="0.25">
      <c r="B442" s="401"/>
      <c r="C442" s="451"/>
      <c r="D442" s="331" t="s">
        <v>466</v>
      </c>
      <c r="E442" s="278">
        <f t="shared" si="308"/>
        <v>42.315821093896119</v>
      </c>
      <c r="F442" s="320">
        <f t="shared" ref="F442:F450" si="310">+F441</f>
        <v>40</v>
      </c>
      <c r="G442" s="316">
        <f t="shared" si="309"/>
        <v>1.0578955273474029</v>
      </c>
      <c r="H442" s="168">
        <f>+$H$78</f>
        <v>2</v>
      </c>
      <c r="I442" s="157">
        <f>+H442</f>
        <v>2</v>
      </c>
      <c r="J442" s="157">
        <f>G442*I442</f>
        <v>2.1157910546948058</v>
      </c>
      <c r="K442" s="318">
        <f t="shared" si="307"/>
        <v>38.084238984506506</v>
      </c>
    </row>
    <row r="443" spans="2:11" x14ac:dyDescent="0.25">
      <c r="B443" s="401"/>
      <c r="C443" s="451"/>
      <c r="D443" s="331" t="s">
        <v>469</v>
      </c>
      <c r="E443" s="278">
        <f t="shared" si="308"/>
        <v>42.315821093896119</v>
      </c>
      <c r="F443" s="320">
        <f t="shared" si="310"/>
        <v>40</v>
      </c>
      <c r="G443" s="316">
        <f t="shared" si="309"/>
        <v>1.0578955273474029</v>
      </c>
      <c r="H443" s="168">
        <f>+$H$79</f>
        <v>2</v>
      </c>
      <c r="I443" s="157">
        <f>+H443</f>
        <v>2</v>
      </c>
      <c r="J443" s="157">
        <f t="shared" ref="J443:J449" si="311">G443*I443</f>
        <v>2.1157910546948058</v>
      </c>
      <c r="K443" s="318">
        <f t="shared" si="307"/>
        <v>38.084238984506506</v>
      </c>
    </row>
    <row r="444" spans="2:11" ht="25.5" x14ac:dyDescent="0.25">
      <c r="B444" s="401"/>
      <c r="C444" s="438" t="s">
        <v>486</v>
      </c>
      <c r="D444" s="319" t="s">
        <v>541</v>
      </c>
      <c r="E444" s="278">
        <f t="shared" si="308"/>
        <v>42.315821093896119</v>
      </c>
      <c r="F444" s="320">
        <f t="shared" si="310"/>
        <v>40</v>
      </c>
      <c r="G444" s="316">
        <f t="shared" si="309"/>
        <v>1.0578955273474029</v>
      </c>
      <c r="H444" s="168">
        <f>+$H$80</f>
        <v>2</v>
      </c>
      <c r="I444" s="157">
        <f t="shared" ref="I444:I450" si="312">+H444*0.4</f>
        <v>0.8</v>
      </c>
      <c r="J444" s="157">
        <f t="shared" si="311"/>
        <v>0.84631642187792233</v>
      </c>
      <c r="K444" s="318">
        <f t="shared" si="307"/>
        <v>15.233695593802603</v>
      </c>
    </row>
    <row r="445" spans="2:11" ht="25.5" x14ac:dyDescent="0.25">
      <c r="B445" s="401"/>
      <c r="C445" s="438"/>
      <c r="D445" s="319" t="s">
        <v>543</v>
      </c>
      <c r="E445" s="278">
        <f t="shared" si="308"/>
        <v>42.315821093896119</v>
      </c>
      <c r="F445" s="320">
        <f t="shared" si="310"/>
        <v>40</v>
      </c>
      <c r="G445" s="316">
        <f t="shared" si="309"/>
        <v>1.0578955273474029</v>
      </c>
      <c r="H445" s="168">
        <f>+$H$81</f>
        <v>4</v>
      </c>
      <c r="I445" s="157">
        <f t="shared" si="312"/>
        <v>1.6</v>
      </c>
      <c r="J445" s="157">
        <f t="shared" si="311"/>
        <v>1.6926328437558447</v>
      </c>
      <c r="K445" s="318">
        <f t="shared" si="307"/>
        <v>30.467391187605205</v>
      </c>
    </row>
    <row r="446" spans="2:11" ht="25.5" x14ac:dyDescent="0.25">
      <c r="B446" s="401"/>
      <c r="C446" s="438"/>
      <c r="D446" s="319" t="s">
        <v>544</v>
      </c>
      <c r="E446" s="278">
        <f t="shared" si="308"/>
        <v>42.315821093896119</v>
      </c>
      <c r="F446" s="320">
        <f t="shared" si="310"/>
        <v>40</v>
      </c>
      <c r="G446" s="316">
        <f t="shared" si="309"/>
        <v>1.0578955273474029</v>
      </c>
      <c r="H446" s="168">
        <f>+$H$82</f>
        <v>2</v>
      </c>
      <c r="I446" s="157">
        <f t="shared" si="312"/>
        <v>0.8</v>
      </c>
      <c r="J446" s="157">
        <f t="shared" si="311"/>
        <v>0.84631642187792233</v>
      </c>
      <c r="K446" s="318">
        <f t="shared" si="307"/>
        <v>15.233695593802603</v>
      </c>
    </row>
    <row r="447" spans="2:11" ht="25.5" x14ac:dyDescent="0.25">
      <c r="B447" s="401"/>
      <c r="C447" s="438"/>
      <c r="D447" s="319" t="s">
        <v>545</v>
      </c>
      <c r="E447" s="278">
        <f t="shared" si="308"/>
        <v>42.315821093896119</v>
      </c>
      <c r="F447" s="320">
        <f t="shared" si="310"/>
        <v>40</v>
      </c>
      <c r="G447" s="316">
        <f t="shared" si="309"/>
        <v>1.0578955273474029</v>
      </c>
      <c r="H447" s="168">
        <f>+$H$83</f>
        <v>2</v>
      </c>
      <c r="I447" s="157">
        <f t="shared" si="312"/>
        <v>0.8</v>
      </c>
      <c r="J447" s="157">
        <f t="shared" si="311"/>
        <v>0.84631642187792233</v>
      </c>
      <c r="K447" s="318">
        <f t="shared" si="307"/>
        <v>15.233695593802603</v>
      </c>
    </row>
    <row r="448" spans="2:11" ht="25.5" x14ac:dyDescent="0.25">
      <c r="B448" s="401"/>
      <c r="C448" s="438"/>
      <c r="D448" s="319" t="s">
        <v>546</v>
      </c>
      <c r="E448" s="278">
        <f t="shared" si="308"/>
        <v>42.315821093896119</v>
      </c>
      <c r="F448" s="320">
        <f t="shared" si="310"/>
        <v>40</v>
      </c>
      <c r="G448" s="316">
        <f t="shared" si="309"/>
        <v>1.0578955273474029</v>
      </c>
      <c r="H448" s="168">
        <f>+$H$84</f>
        <v>4</v>
      </c>
      <c r="I448" s="157">
        <f t="shared" si="312"/>
        <v>1.6</v>
      </c>
      <c r="J448" s="157">
        <f t="shared" si="311"/>
        <v>1.6926328437558447</v>
      </c>
      <c r="K448" s="318">
        <f t="shared" si="307"/>
        <v>30.467391187605205</v>
      </c>
    </row>
    <row r="449" spans="2:11" x14ac:dyDescent="0.25">
      <c r="B449" s="401"/>
      <c r="C449" s="438"/>
      <c r="D449" s="319" t="s">
        <v>547</v>
      </c>
      <c r="E449" s="278">
        <f t="shared" si="308"/>
        <v>42.315821093896119</v>
      </c>
      <c r="F449" s="320">
        <f t="shared" si="310"/>
        <v>40</v>
      </c>
      <c r="G449" s="316">
        <f t="shared" si="309"/>
        <v>1.0578955273474029</v>
      </c>
      <c r="H449" s="168">
        <f>+$H$85</f>
        <v>6</v>
      </c>
      <c r="I449" s="157">
        <f t="shared" si="312"/>
        <v>2.4000000000000004</v>
      </c>
      <c r="J449" s="157">
        <f t="shared" si="311"/>
        <v>2.5389492656337671</v>
      </c>
      <c r="K449" s="318">
        <f t="shared" si="307"/>
        <v>45.70108678140781</v>
      </c>
    </row>
    <row r="450" spans="2:11" ht="25.5" x14ac:dyDescent="0.25">
      <c r="B450" s="401"/>
      <c r="C450" s="438"/>
      <c r="D450" s="319" t="s">
        <v>549</v>
      </c>
      <c r="E450" s="278">
        <f t="shared" si="308"/>
        <v>42.315821093896119</v>
      </c>
      <c r="F450" s="320">
        <f t="shared" si="310"/>
        <v>40</v>
      </c>
      <c r="G450" s="316">
        <f t="shared" si="309"/>
        <v>1.0578955273474029</v>
      </c>
      <c r="H450" s="168">
        <f>+$H$86</f>
        <v>2</v>
      </c>
      <c r="I450" s="157">
        <f t="shared" si="312"/>
        <v>0.8</v>
      </c>
      <c r="J450" s="157">
        <f>G450*I450</f>
        <v>0.84631642187792233</v>
      </c>
      <c r="K450" s="318">
        <f t="shared" si="307"/>
        <v>15.233695593802603</v>
      </c>
    </row>
    <row r="451" spans="2:11" x14ac:dyDescent="0.25">
      <c r="B451" s="289"/>
      <c r="C451" s="142"/>
      <c r="D451" s="59"/>
      <c r="H451" s="142"/>
      <c r="I451" s="262">
        <f>AVERAGE(I440:I450)</f>
        <v>1.5272727272727273</v>
      </c>
      <c r="J451" s="262"/>
      <c r="K451" s="290"/>
    </row>
    <row r="452" spans="2:11" ht="51" x14ac:dyDescent="0.25">
      <c r="B452" s="330" t="s">
        <v>336</v>
      </c>
      <c r="C452" s="332" t="s">
        <v>512</v>
      </c>
      <c r="D452" s="330" t="s">
        <v>513</v>
      </c>
      <c r="E452" s="330" t="s">
        <v>588</v>
      </c>
      <c r="F452" s="330" t="s">
        <v>515</v>
      </c>
      <c r="G452" s="330" t="s">
        <v>516</v>
      </c>
      <c r="H452" s="330" t="s">
        <v>517</v>
      </c>
      <c r="I452" s="295" t="s">
        <v>518</v>
      </c>
      <c r="J452" s="295" t="s">
        <v>519</v>
      </c>
      <c r="K452" s="295" t="s">
        <v>521</v>
      </c>
    </row>
    <row r="453" spans="2:11" x14ac:dyDescent="0.25">
      <c r="B453" s="401" t="s">
        <v>528</v>
      </c>
      <c r="C453" s="448" t="s">
        <v>455</v>
      </c>
      <c r="D453" s="333"/>
      <c r="E453" s="276">
        <f>+'Pobl. Efectiva CP.'!I27</f>
        <v>42.315821093896119</v>
      </c>
      <c r="F453" s="333"/>
      <c r="G453" s="333"/>
      <c r="H453" s="333"/>
      <c r="I453" s="277">
        <f>SUM(I454:I464)</f>
        <v>18</v>
      </c>
      <c r="J453" s="277">
        <f>SUM(J454:J464)</f>
        <v>19.042119492253256</v>
      </c>
      <c r="K453" s="277">
        <f>SUM(K454:K464)</f>
        <v>342.75815086055854</v>
      </c>
    </row>
    <row r="454" spans="2:11" x14ac:dyDescent="0.25">
      <c r="B454" s="401"/>
      <c r="C454" s="448"/>
      <c r="D454" s="331" t="s">
        <v>458</v>
      </c>
      <c r="E454" s="278">
        <f>+E$453</f>
        <v>42.315821093896119</v>
      </c>
      <c r="F454" s="320">
        <f>+F449</f>
        <v>40</v>
      </c>
      <c r="G454" s="316">
        <f t="shared" ref="G454:G464" si="313">E454/F454</f>
        <v>1.0578955273474029</v>
      </c>
      <c r="H454" s="168">
        <f>+$H$90</f>
        <v>2</v>
      </c>
      <c r="I454" s="157">
        <f>+H454</f>
        <v>2</v>
      </c>
      <c r="J454" s="157">
        <f t="shared" ref="J454:J463" si="314">G454*I454</f>
        <v>2.1157910546948058</v>
      </c>
      <c r="K454" s="318">
        <f t="shared" ref="K454:K464" si="315">J454*$D$70</f>
        <v>38.084238984506506</v>
      </c>
    </row>
    <row r="455" spans="2:11" x14ac:dyDescent="0.25">
      <c r="B455" s="401"/>
      <c r="C455" s="448"/>
      <c r="D455" s="331" t="s">
        <v>461</v>
      </c>
      <c r="E455" s="278">
        <f t="shared" ref="E455:E464" si="316">+E$453</f>
        <v>42.315821093896119</v>
      </c>
      <c r="F455" s="320">
        <f>+F454</f>
        <v>40</v>
      </c>
      <c r="G455" s="316">
        <f t="shared" si="313"/>
        <v>1.0578955273474029</v>
      </c>
      <c r="H455" s="168">
        <f>+$H$91</f>
        <v>2</v>
      </c>
      <c r="I455" s="157">
        <f>+H455</f>
        <v>2</v>
      </c>
      <c r="J455" s="157">
        <f t="shared" si="314"/>
        <v>2.1157910546948058</v>
      </c>
      <c r="K455" s="318">
        <f t="shared" si="315"/>
        <v>38.084238984506506</v>
      </c>
    </row>
    <row r="456" spans="2:11" x14ac:dyDescent="0.25">
      <c r="B456" s="401"/>
      <c r="C456" s="448"/>
      <c r="D456" s="331" t="s">
        <v>467</v>
      </c>
      <c r="E456" s="278">
        <f t="shared" si="316"/>
        <v>42.315821093896119</v>
      </c>
      <c r="F456" s="320">
        <f t="shared" ref="F456:F464" si="317">+F455</f>
        <v>40</v>
      </c>
      <c r="G456" s="316">
        <f t="shared" si="313"/>
        <v>1.0578955273474029</v>
      </c>
      <c r="H456" s="168">
        <f>+$H$92</f>
        <v>2</v>
      </c>
      <c r="I456" s="157">
        <f>+H456</f>
        <v>2</v>
      </c>
      <c r="J456" s="157">
        <f t="shared" si="314"/>
        <v>2.1157910546948058</v>
      </c>
      <c r="K456" s="318">
        <f t="shared" si="315"/>
        <v>38.084238984506506</v>
      </c>
    </row>
    <row r="457" spans="2:11" x14ac:dyDescent="0.25">
      <c r="B457" s="401"/>
      <c r="C457" s="448"/>
      <c r="D457" s="331" t="s">
        <v>470</v>
      </c>
      <c r="E457" s="278">
        <f t="shared" si="316"/>
        <v>42.315821093896119</v>
      </c>
      <c r="F457" s="320">
        <f t="shared" si="317"/>
        <v>40</v>
      </c>
      <c r="G457" s="316">
        <f t="shared" si="313"/>
        <v>1.0578955273474029</v>
      </c>
      <c r="H457" s="168">
        <f>+$H$93</f>
        <v>2</v>
      </c>
      <c r="I457" s="157">
        <f>+H457</f>
        <v>2</v>
      </c>
      <c r="J457" s="157">
        <f t="shared" si="314"/>
        <v>2.1157910546948058</v>
      </c>
      <c r="K457" s="318">
        <f t="shared" si="315"/>
        <v>38.084238984506506</v>
      </c>
    </row>
    <row r="458" spans="2:11" x14ac:dyDescent="0.25">
      <c r="B458" s="401"/>
      <c r="C458" s="448"/>
      <c r="D458" s="331" t="s">
        <v>475</v>
      </c>
      <c r="E458" s="278">
        <f t="shared" si="316"/>
        <v>42.315821093896119</v>
      </c>
      <c r="F458" s="320">
        <f t="shared" si="317"/>
        <v>40</v>
      </c>
      <c r="G458" s="316">
        <f t="shared" si="313"/>
        <v>1.0578955273474029</v>
      </c>
      <c r="H458" s="168">
        <f>+$H$94</f>
        <v>2</v>
      </c>
      <c r="I458" s="157">
        <f>+H458</f>
        <v>2</v>
      </c>
      <c r="J458" s="157">
        <f t="shared" si="314"/>
        <v>2.1157910546948058</v>
      </c>
      <c r="K458" s="318">
        <f t="shared" si="315"/>
        <v>38.084238984506506</v>
      </c>
    </row>
    <row r="459" spans="2:11" ht="25.5" x14ac:dyDescent="0.25">
      <c r="B459" s="401"/>
      <c r="C459" s="438" t="s">
        <v>486</v>
      </c>
      <c r="D459" s="319" t="s">
        <v>551</v>
      </c>
      <c r="E459" s="278">
        <f t="shared" si="316"/>
        <v>42.315821093896119</v>
      </c>
      <c r="F459" s="320">
        <f t="shared" si="317"/>
        <v>40</v>
      </c>
      <c r="G459" s="316">
        <f t="shared" si="313"/>
        <v>1.0578955273474029</v>
      </c>
      <c r="H459" s="168">
        <f>+$H$95</f>
        <v>2</v>
      </c>
      <c r="I459" s="157">
        <f t="shared" ref="I459:I464" si="318">+H459*0.4</f>
        <v>0.8</v>
      </c>
      <c r="J459" s="316">
        <f t="shared" si="314"/>
        <v>0.84631642187792233</v>
      </c>
      <c r="K459" s="318">
        <f t="shared" si="315"/>
        <v>15.233695593802603</v>
      </c>
    </row>
    <row r="460" spans="2:11" ht="25.5" x14ac:dyDescent="0.25">
      <c r="B460" s="401"/>
      <c r="C460" s="438"/>
      <c r="D460" s="319" t="s">
        <v>552</v>
      </c>
      <c r="E460" s="278">
        <f t="shared" si="316"/>
        <v>42.315821093896119</v>
      </c>
      <c r="F460" s="320">
        <f t="shared" si="317"/>
        <v>40</v>
      </c>
      <c r="G460" s="316">
        <f t="shared" si="313"/>
        <v>1.0578955273474029</v>
      </c>
      <c r="H460" s="168">
        <f>+$H$96</f>
        <v>4</v>
      </c>
      <c r="I460" s="157">
        <f t="shared" si="318"/>
        <v>1.6</v>
      </c>
      <c r="J460" s="316">
        <f t="shared" si="314"/>
        <v>1.6926328437558447</v>
      </c>
      <c r="K460" s="318">
        <f t="shared" si="315"/>
        <v>30.467391187605205</v>
      </c>
    </row>
    <row r="461" spans="2:11" ht="25.5" x14ac:dyDescent="0.25">
      <c r="B461" s="401"/>
      <c r="C461" s="438"/>
      <c r="D461" s="319" t="s">
        <v>553</v>
      </c>
      <c r="E461" s="278">
        <f t="shared" si="316"/>
        <v>42.315821093896119</v>
      </c>
      <c r="F461" s="320">
        <f t="shared" si="317"/>
        <v>40</v>
      </c>
      <c r="G461" s="316">
        <f t="shared" si="313"/>
        <v>1.0578955273474029</v>
      </c>
      <c r="H461" s="168">
        <f>+$H$97</f>
        <v>2</v>
      </c>
      <c r="I461" s="157">
        <f t="shared" si="318"/>
        <v>0.8</v>
      </c>
      <c r="J461" s="316">
        <f t="shared" si="314"/>
        <v>0.84631642187792233</v>
      </c>
      <c r="K461" s="318">
        <f t="shared" si="315"/>
        <v>15.233695593802603</v>
      </c>
    </row>
    <row r="462" spans="2:11" ht="25.5" x14ac:dyDescent="0.25">
      <c r="B462" s="401"/>
      <c r="C462" s="438"/>
      <c r="D462" s="319" t="s">
        <v>554</v>
      </c>
      <c r="E462" s="278">
        <f t="shared" si="316"/>
        <v>42.315821093896119</v>
      </c>
      <c r="F462" s="320">
        <f t="shared" si="317"/>
        <v>40</v>
      </c>
      <c r="G462" s="316">
        <f t="shared" si="313"/>
        <v>1.0578955273474029</v>
      </c>
      <c r="H462" s="168">
        <f>+$H$98</f>
        <v>2</v>
      </c>
      <c r="I462" s="157">
        <f t="shared" si="318"/>
        <v>0.8</v>
      </c>
      <c r="J462" s="316">
        <f t="shared" si="314"/>
        <v>0.84631642187792233</v>
      </c>
      <c r="K462" s="318">
        <f t="shared" si="315"/>
        <v>15.233695593802603</v>
      </c>
    </row>
    <row r="463" spans="2:11" x14ac:dyDescent="0.25">
      <c r="B463" s="401"/>
      <c r="C463" s="438"/>
      <c r="D463" s="319" t="s">
        <v>557</v>
      </c>
      <c r="E463" s="278">
        <f t="shared" si="316"/>
        <v>42.315821093896119</v>
      </c>
      <c r="F463" s="320">
        <f t="shared" si="317"/>
        <v>40</v>
      </c>
      <c r="G463" s="316">
        <f t="shared" si="313"/>
        <v>1.0578955273474029</v>
      </c>
      <c r="H463" s="168">
        <f>+$H$99</f>
        <v>4</v>
      </c>
      <c r="I463" s="157">
        <f t="shared" si="318"/>
        <v>1.6</v>
      </c>
      <c r="J463" s="316">
        <f t="shared" si="314"/>
        <v>1.6926328437558447</v>
      </c>
      <c r="K463" s="318">
        <f t="shared" si="315"/>
        <v>30.467391187605205</v>
      </c>
    </row>
    <row r="464" spans="2:11" x14ac:dyDescent="0.25">
      <c r="B464" s="401"/>
      <c r="C464" s="438"/>
      <c r="D464" s="319" t="s">
        <v>548</v>
      </c>
      <c r="E464" s="278">
        <f t="shared" si="316"/>
        <v>42.315821093896119</v>
      </c>
      <c r="F464" s="320">
        <f t="shared" si="317"/>
        <v>40</v>
      </c>
      <c r="G464" s="316">
        <f t="shared" si="313"/>
        <v>1.0578955273474029</v>
      </c>
      <c r="H464" s="168">
        <f>+$H$100</f>
        <v>6</v>
      </c>
      <c r="I464" s="157">
        <f t="shared" si="318"/>
        <v>2.4000000000000004</v>
      </c>
      <c r="J464" s="157">
        <f>G464*I464</f>
        <v>2.5389492656337671</v>
      </c>
      <c r="K464" s="318">
        <f t="shared" si="315"/>
        <v>45.70108678140781</v>
      </c>
    </row>
    <row r="465" spans="2:11" x14ac:dyDescent="0.25">
      <c r="B465" s="289"/>
      <c r="C465" s="142"/>
      <c r="D465" s="59"/>
      <c r="H465" s="142"/>
      <c r="I465" s="262">
        <f>AVERAGE(I454:I464)</f>
        <v>1.6363636363636365</v>
      </c>
      <c r="J465" s="262"/>
      <c r="K465" s="290"/>
    </row>
    <row r="466" spans="2:11" ht="51" x14ac:dyDescent="0.25">
      <c r="B466" s="330" t="s">
        <v>336</v>
      </c>
      <c r="C466" s="332" t="s">
        <v>512</v>
      </c>
      <c r="D466" s="330" t="s">
        <v>513</v>
      </c>
      <c r="E466" s="330" t="s">
        <v>588</v>
      </c>
      <c r="F466" s="330" t="s">
        <v>515</v>
      </c>
      <c r="G466" s="330" t="s">
        <v>516</v>
      </c>
      <c r="H466" s="330" t="s">
        <v>517</v>
      </c>
      <c r="I466" s="295" t="s">
        <v>518</v>
      </c>
      <c r="J466" s="295" t="s">
        <v>519</v>
      </c>
      <c r="K466" s="295" t="s">
        <v>521</v>
      </c>
    </row>
    <row r="467" spans="2:11" x14ac:dyDescent="0.25">
      <c r="B467" s="401" t="s">
        <v>534</v>
      </c>
      <c r="C467" s="448" t="s">
        <v>455</v>
      </c>
      <c r="D467" s="333"/>
      <c r="E467" s="276">
        <f>+'Pobl. Efectiva CP.'!I28</f>
        <v>35.230274958740665</v>
      </c>
      <c r="F467" s="333"/>
      <c r="G467" s="333"/>
      <c r="H467" s="333"/>
      <c r="I467" s="277">
        <f>SUM(I468:I474)</f>
        <v>11.200000000000003</v>
      </c>
      <c r="J467" s="277">
        <f>SUM(J468:J474)</f>
        <v>9.8644769884473895</v>
      </c>
      <c r="K467" s="277">
        <f>SUM(K468:K474)</f>
        <v>177.56058579205296</v>
      </c>
    </row>
    <row r="468" spans="2:11" x14ac:dyDescent="0.25">
      <c r="B468" s="401"/>
      <c r="C468" s="448"/>
      <c r="D468" s="331" t="s">
        <v>463</v>
      </c>
      <c r="E468" s="278">
        <f>+E$467</f>
        <v>35.230274958740665</v>
      </c>
      <c r="F468" s="320">
        <f>+F463</f>
        <v>40</v>
      </c>
      <c r="G468" s="316">
        <f>E468/F468</f>
        <v>0.88075687396851665</v>
      </c>
      <c r="H468" s="168">
        <f>+$H$132</f>
        <v>3</v>
      </c>
      <c r="I468" s="157">
        <f>+H468</f>
        <v>3</v>
      </c>
      <c r="J468" s="157">
        <f t="shared" ref="J468:J474" si="319">G468*I468</f>
        <v>2.6422706219055501</v>
      </c>
      <c r="K468" s="318">
        <f t="shared" ref="K468:K474" si="320">J468*$D$70</f>
        <v>47.560871194299899</v>
      </c>
    </row>
    <row r="469" spans="2:11" x14ac:dyDescent="0.25">
      <c r="B469" s="401"/>
      <c r="C469" s="448"/>
      <c r="D469" s="331" t="s">
        <v>464</v>
      </c>
      <c r="E469" s="278">
        <f t="shared" ref="E469:E474" si="321">+E$467</f>
        <v>35.230274958740665</v>
      </c>
      <c r="F469" s="320">
        <f>+F468</f>
        <v>40</v>
      </c>
      <c r="G469" s="316">
        <f t="shared" ref="G469:G474" si="322">E469/F469</f>
        <v>0.88075687396851665</v>
      </c>
      <c r="H469" s="168">
        <f>+$H$133</f>
        <v>3</v>
      </c>
      <c r="I469" s="157">
        <f>+H469</f>
        <v>3</v>
      </c>
      <c r="J469" s="157">
        <f t="shared" si="319"/>
        <v>2.6422706219055501</v>
      </c>
      <c r="K469" s="318">
        <f t="shared" si="320"/>
        <v>47.560871194299899</v>
      </c>
    </row>
    <row r="470" spans="2:11" x14ac:dyDescent="0.25">
      <c r="B470" s="401"/>
      <c r="C470" s="448"/>
      <c r="D470" s="331" t="s">
        <v>476</v>
      </c>
      <c r="E470" s="278">
        <f t="shared" si="321"/>
        <v>35.230274958740665</v>
      </c>
      <c r="F470" s="320">
        <f>+F469</f>
        <v>40</v>
      </c>
      <c r="G470" s="316">
        <f t="shared" si="322"/>
        <v>0.88075687396851665</v>
      </c>
      <c r="H470" s="168">
        <f>+$H$134</f>
        <v>2</v>
      </c>
      <c r="I470" s="157">
        <f>+H470</f>
        <v>2</v>
      </c>
      <c r="J470" s="157">
        <f t="shared" si="319"/>
        <v>1.7615137479370333</v>
      </c>
      <c r="K470" s="318">
        <f t="shared" si="320"/>
        <v>31.707247462866601</v>
      </c>
    </row>
    <row r="471" spans="2:11" ht="25.5" x14ac:dyDescent="0.25">
      <c r="B471" s="401"/>
      <c r="C471" s="438" t="s">
        <v>486</v>
      </c>
      <c r="D471" s="319" t="s">
        <v>559</v>
      </c>
      <c r="E471" s="278">
        <f t="shared" si="321"/>
        <v>35.230274958740665</v>
      </c>
      <c r="F471" s="320">
        <f t="shared" ref="F471:F474" si="323">+F470</f>
        <v>40</v>
      </c>
      <c r="G471" s="316">
        <f t="shared" si="322"/>
        <v>0.88075687396851665</v>
      </c>
      <c r="H471" s="168">
        <f>+$H$135</f>
        <v>2</v>
      </c>
      <c r="I471" s="157">
        <f t="shared" ref="I471:I474" si="324">+H471*0.4</f>
        <v>0.8</v>
      </c>
      <c r="J471" s="316">
        <f t="shared" si="319"/>
        <v>0.70460549917481341</v>
      </c>
      <c r="K471" s="318">
        <f t="shared" si="320"/>
        <v>12.682898985146641</v>
      </c>
    </row>
    <row r="472" spans="2:11" ht="25.5" x14ac:dyDescent="0.25">
      <c r="B472" s="401"/>
      <c r="C472" s="438"/>
      <c r="D472" s="319" t="s">
        <v>560</v>
      </c>
      <c r="E472" s="278">
        <f t="shared" si="321"/>
        <v>35.230274958740665</v>
      </c>
      <c r="F472" s="320">
        <f t="shared" si="323"/>
        <v>40</v>
      </c>
      <c r="G472" s="316">
        <f t="shared" si="322"/>
        <v>0.88075687396851665</v>
      </c>
      <c r="H472" s="168">
        <f>+$H$136</f>
        <v>2</v>
      </c>
      <c r="I472" s="157">
        <f t="shared" si="324"/>
        <v>0.8</v>
      </c>
      <c r="J472" s="316">
        <f t="shared" si="319"/>
        <v>0.70460549917481341</v>
      </c>
      <c r="K472" s="318">
        <f t="shared" si="320"/>
        <v>12.682898985146641</v>
      </c>
    </row>
    <row r="473" spans="2:11" ht="25.5" x14ac:dyDescent="0.25">
      <c r="B473" s="401"/>
      <c r="C473" s="438"/>
      <c r="D473" s="319" t="s">
        <v>561</v>
      </c>
      <c r="E473" s="278">
        <f t="shared" si="321"/>
        <v>35.230274958740665</v>
      </c>
      <c r="F473" s="320">
        <f t="shared" si="323"/>
        <v>40</v>
      </c>
      <c r="G473" s="316">
        <f t="shared" si="322"/>
        <v>0.88075687396851665</v>
      </c>
      <c r="H473" s="168">
        <f>+$H$137</f>
        <v>2</v>
      </c>
      <c r="I473" s="157">
        <f t="shared" si="324"/>
        <v>0.8</v>
      </c>
      <c r="J473" s="316">
        <f t="shared" si="319"/>
        <v>0.70460549917481341</v>
      </c>
      <c r="K473" s="318">
        <f t="shared" si="320"/>
        <v>12.682898985146641</v>
      </c>
    </row>
    <row r="474" spans="2:11" ht="25.5" x14ac:dyDescent="0.25">
      <c r="B474" s="401"/>
      <c r="C474" s="438"/>
      <c r="D474" s="319" t="s">
        <v>562</v>
      </c>
      <c r="E474" s="278">
        <f t="shared" si="321"/>
        <v>35.230274958740665</v>
      </c>
      <c r="F474" s="320">
        <f t="shared" si="323"/>
        <v>40</v>
      </c>
      <c r="G474" s="316">
        <f t="shared" si="322"/>
        <v>0.88075687396851665</v>
      </c>
      <c r="H474" s="168">
        <f>+$H$138</f>
        <v>2</v>
      </c>
      <c r="I474" s="157">
        <f t="shared" si="324"/>
        <v>0.8</v>
      </c>
      <c r="J474" s="316">
        <f t="shared" si="319"/>
        <v>0.70460549917481341</v>
      </c>
      <c r="K474" s="318">
        <f t="shared" si="320"/>
        <v>12.682898985146641</v>
      </c>
    </row>
    <row r="475" spans="2:11" x14ac:dyDescent="0.25">
      <c r="B475" s="324"/>
      <c r="C475" s="321"/>
      <c r="D475" s="321"/>
      <c r="E475" s="323"/>
      <c r="F475" s="323"/>
      <c r="G475" s="323"/>
      <c r="H475" s="322"/>
      <c r="I475" s="323"/>
      <c r="J475" s="323"/>
      <c r="K475" s="323"/>
    </row>
    <row r="476" spans="2:11" ht="51" x14ac:dyDescent="0.25">
      <c r="B476" s="330" t="s">
        <v>336</v>
      </c>
      <c r="C476" s="332" t="s">
        <v>512</v>
      </c>
      <c r="D476" s="330" t="s">
        <v>513</v>
      </c>
      <c r="E476" s="330" t="s">
        <v>588</v>
      </c>
      <c r="F476" s="330" t="s">
        <v>515</v>
      </c>
      <c r="G476" s="330" t="s">
        <v>516</v>
      </c>
      <c r="H476" s="330" t="s">
        <v>517</v>
      </c>
      <c r="I476" s="295" t="s">
        <v>518</v>
      </c>
      <c r="J476" s="295" t="s">
        <v>519</v>
      </c>
      <c r="K476" s="295" t="s">
        <v>521</v>
      </c>
    </row>
    <row r="477" spans="2:11" x14ac:dyDescent="0.25">
      <c r="B477" s="401" t="s">
        <v>535</v>
      </c>
      <c r="C477" s="448" t="s">
        <v>455</v>
      </c>
      <c r="D477" s="333"/>
      <c r="E477" s="276">
        <f>+'Pobl. Efectiva CP.'!I29</f>
        <v>35.586136321960268</v>
      </c>
      <c r="F477" s="333"/>
      <c r="G477" s="333"/>
      <c r="H477" s="333"/>
      <c r="I477" s="277">
        <f>SUM(I478:I484)</f>
        <v>15.6</v>
      </c>
      <c r="J477" s="277">
        <f>SUM(J478:J484)</f>
        <v>13.878593165564507</v>
      </c>
      <c r="K477" s="277">
        <f>SUM(K478:K483)</f>
        <v>224.19265882834969</v>
      </c>
    </row>
    <row r="478" spans="2:11" x14ac:dyDescent="0.25">
      <c r="B478" s="401"/>
      <c r="C478" s="448"/>
      <c r="D478" s="331" t="s">
        <v>472</v>
      </c>
      <c r="E478" s="278">
        <f>+E$477</f>
        <v>35.586136321960268</v>
      </c>
      <c r="F478" s="320">
        <f>+F473</f>
        <v>40</v>
      </c>
      <c r="G478" s="316">
        <f>E478/F478</f>
        <v>0.88965340804900672</v>
      </c>
      <c r="H478" s="168">
        <f>+$H$142</f>
        <v>2</v>
      </c>
      <c r="I478" s="157">
        <f>+H478</f>
        <v>2</v>
      </c>
      <c r="J478" s="157">
        <f>G478*I478</f>
        <v>1.7793068160980134</v>
      </c>
      <c r="K478" s="318">
        <f t="shared" ref="K478:K484" si="325">J478*$D$70</f>
        <v>32.02752268976424</v>
      </c>
    </row>
    <row r="479" spans="2:11" x14ac:dyDescent="0.25">
      <c r="B479" s="401"/>
      <c r="C479" s="448"/>
      <c r="D479" s="331" t="s">
        <v>477</v>
      </c>
      <c r="E479" s="278">
        <f t="shared" ref="E479:E484" si="326">+E$477</f>
        <v>35.586136321960268</v>
      </c>
      <c r="F479" s="320">
        <f>+F478</f>
        <v>40</v>
      </c>
      <c r="G479" s="316">
        <f t="shared" ref="G479:G484" si="327">E479/F479</f>
        <v>0.88965340804900672</v>
      </c>
      <c r="H479" s="168">
        <f>+$H$143</f>
        <v>4</v>
      </c>
      <c r="I479" s="157">
        <f>+H479</f>
        <v>4</v>
      </c>
      <c r="J479" s="157">
        <f t="shared" ref="J479:J484" si="328">G479*I479</f>
        <v>3.5586136321960269</v>
      </c>
      <c r="K479" s="318">
        <f t="shared" si="325"/>
        <v>64.05504537952848</v>
      </c>
    </row>
    <row r="480" spans="2:11" ht="25.5" x14ac:dyDescent="0.25">
      <c r="B480" s="401"/>
      <c r="C480" s="438" t="s">
        <v>486</v>
      </c>
      <c r="D480" s="319" t="s">
        <v>563</v>
      </c>
      <c r="E480" s="278">
        <f t="shared" si="326"/>
        <v>35.586136321960268</v>
      </c>
      <c r="F480" s="320">
        <f t="shared" ref="F480:F484" si="329">+F479</f>
        <v>40</v>
      </c>
      <c r="G480" s="316">
        <f t="shared" si="327"/>
        <v>0.88965340804900672</v>
      </c>
      <c r="H480" s="168">
        <f>+$H$144</f>
        <v>4</v>
      </c>
      <c r="I480" s="157">
        <f>+H480*0.4</f>
        <v>1.6</v>
      </c>
      <c r="J480" s="316">
        <f t="shared" si="328"/>
        <v>1.4234454528784108</v>
      </c>
      <c r="K480" s="318">
        <f t="shared" si="325"/>
        <v>25.622018151811396</v>
      </c>
    </row>
    <row r="481" spans="2:11" x14ac:dyDescent="0.25">
      <c r="B481" s="401"/>
      <c r="C481" s="438"/>
      <c r="D481" s="319" t="s">
        <v>564</v>
      </c>
      <c r="E481" s="278">
        <f t="shared" si="326"/>
        <v>35.586136321960268</v>
      </c>
      <c r="F481" s="320">
        <f t="shared" si="329"/>
        <v>40</v>
      </c>
      <c r="G481" s="316">
        <f t="shared" si="327"/>
        <v>0.88965340804900672</v>
      </c>
      <c r="H481" s="168">
        <f>+$H$145</f>
        <v>10</v>
      </c>
      <c r="I481" s="157">
        <f>+H481*0.4</f>
        <v>4</v>
      </c>
      <c r="J481" s="316">
        <f t="shared" si="328"/>
        <v>3.5586136321960269</v>
      </c>
      <c r="K481" s="318">
        <f t="shared" si="325"/>
        <v>64.05504537952848</v>
      </c>
    </row>
    <row r="482" spans="2:11" ht="25.5" x14ac:dyDescent="0.25">
      <c r="B482" s="401"/>
      <c r="C482" s="438"/>
      <c r="D482" s="319" t="s">
        <v>565</v>
      </c>
      <c r="E482" s="278">
        <f t="shared" si="326"/>
        <v>35.586136321960268</v>
      </c>
      <c r="F482" s="320">
        <f t="shared" si="329"/>
        <v>40</v>
      </c>
      <c r="G482" s="316">
        <f t="shared" si="327"/>
        <v>0.88965340804900672</v>
      </c>
      <c r="H482" s="168">
        <f>+$H$146</f>
        <v>4</v>
      </c>
      <c r="I482" s="157">
        <f>+H482*0.4</f>
        <v>1.6</v>
      </c>
      <c r="J482" s="316">
        <f t="shared" si="328"/>
        <v>1.4234454528784108</v>
      </c>
      <c r="K482" s="318">
        <f t="shared" si="325"/>
        <v>25.622018151811396</v>
      </c>
    </row>
    <row r="483" spans="2:11" ht="25.5" x14ac:dyDescent="0.25">
      <c r="B483" s="401"/>
      <c r="C483" s="438"/>
      <c r="D483" s="319" t="s">
        <v>567</v>
      </c>
      <c r="E483" s="278">
        <f t="shared" si="326"/>
        <v>35.586136321960268</v>
      </c>
      <c r="F483" s="320">
        <f t="shared" si="329"/>
        <v>40</v>
      </c>
      <c r="G483" s="316">
        <f t="shared" si="327"/>
        <v>0.88965340804900672</v>
      </c>
      <c r="H483" s="168">
        <f>+$H$147</f>
        <v>2</v>
      </c>
      <c r="I483" s="157">
        <f>+H483*0.4</f>
        <v>0.8</v>
      </c>
      <c r="J483" s="316">
        <f t="shared" si="328"/>
        <v>0.71172272643920542</v>
      </c>
      <c r="K483" s="318">
        <f t="shared" si="325"/>
        <v>12.811009075905698</v>
      </c>
    </row>
    <row r="484" spans="2:11" ht="25.5" x14ac:dyDescent="0.25">
      <c r="B484" s="401"/>
      <c r="C484" s="438"/>
      <c r="D484" s="319" t="s">
        <v>568</v>
      </c>
      <c r="E484" s="278">
        <f t="shared" si="326"/>
        <v>35.586136321960268</v>
      </c>
      <c r="F484" s="320">
        <f t="shared" si="329"/>
        <v>40</v>
      </c>
      <c r="G484" s="316">
        <f t="shared" si="327"/>
        <v>0.88965340804900672</v>
      </c>
      <c r="H484" s="168">
        <f>+$H$148</f>
        <v>4</v>
      </c>
      <c r="I484" s="157">
        <f>+H484*0.4</f>
        <v>1.6</v>
      </c>
      <c r="J484" s="316">
        <f t="shared" si="328"/>
        <v>1.4234454528784108</v>
      </c>
      <c r="K484" s="318">
        <f t="shared" si="325"/>
        <v>25.622018151811396</v>
      </c>
    </row>
    <row r="485" spans="2:11" x14ac:dyDescent="0.25">
      <c r="C485" s="142"/>
      <c r="H485" s="142"/>
      <c r="I485" s="142"/>
      <c r="K485" s="142"/>
    </row>
    <row r="486" spans="2:11" ht="51" x14ac:dyDescent="0.25">
      <c r="B486" s="330" t="s">
        <v>336</v>
      </c>
      <c r="C486" s="332" t="s">
        <v>512</v>
      </c>
      <c r="D486" s="330" t="s">
        <v>513</v>
      </c>
      <c r="E486" s="330" t="s">
        <v>588</v>
      </c>
      <c r="F486" s="330" t="s">
        <v>515</v>
      </c>
      <c r="G486" s="330" t="s">
        <v>516</v>
      </c>
      <c r="H486" s="330" t="s">
        <v>517</v>
      </c>
      <c r="I486" s="295" t="s">
        <v>518</v>
      </c>
      <c r="J486" s="295" t="s">
        <v>519</v>
      </c>
      <c r="K486" s="295" t="s">
        <v>521</v>
      </c>
    </row>
    <row r="487" spans="2:11" x14ac:dyDescent="0.25">
      <c r="B487" s="401" t="s">
        <v>536</v>
      </c>
      <c r="C487" s="448" t="s">
        <v>455</v>
      </c>
      <c r="D487" s="333"/>
      <c r="E487" s="276">
        <f>+'Pobl. Efectiva CP.'!I30</f>
        <v>26.374412552266211</v>
      </c>
      <c r="F487" s="333"/>
      <c r="G487" s="333"/>
      <c r="H487" s="333"/>
      <c r="I487" s="277">
        <f>SUM(I488:I496)</f>
        <v>15.6</v>
      </c>
      <c r="J487" s="277">
        <f>SUM(J488:J496)</f>
        <v>10.286020895383823</v>
      </c>
      <c r="K487" s="317">
        <f>SUM(K488:K494)</f>
        <v>156.66401056046129</v>
      </c>
    </row>
    <row r="488" spans="2:11" x14ac:dyDescent="0.25">
      <c r="B488" s="401"/>
      <c r="C488" s="448"/>
      <c r="D488" s="46" t="s">
        <v>473</v>
      </c>
      <c r="E488" s="278">
        <f>+E$487</f>
        <v>26.374412552266211</v>
      </c>
      <c r="F488" s="320">
        <f>+F483</f>
        <v>40</v>
      </c>
      <c r="G488" s="316">
        <f>E488/F488</f>
        <v>0.65936031380665527</v>
      </c>
      <c r="H488" s="168">
        <f>+$I$15</f>
        <v>2</v>
      </c>
      <c r="I488" s="157">
        <f>+H488</f>
        <v>2</v>
      </c>
      <c r="J488" s="157">
        <f>G488*I488</f>
        <v>1.3187206276133105</v>
      </c>
      <c r="K488" s="318">
        <f t="shared" ref="K488:K496" si="330">J488*$D$70</f>
        <v>23.736971297039588</v>
      </c>
    </row>
    <row r="489" spans="2:11" x14ac:dyDescent="0.25">
      <c r="B489" s="401"/>
      <c r="C489" s="448"/>
      <c r="D489" s="46" t="s">
        <v>479</v>
      </c>
      <c r="E489" s="278">
        <f t="shared" ref="E489:E496" si="331">+E$487</f>
        <v>26.374412552266211</v>
      </c>
      <c r="F489" s="320">
        <f>+F488</f>
        <v>40</v>
      </c>
      <c r="G489" s="316">
        <f t="shared" ref="G489" si="332">E489/F489</f>
        <v>0.65936031380665527</v>
      </c>
      <c r="H489" s="168">
        <f>+$I$19</f>
        <v>2</v>
      </c>
      <c r="I489" s="157">
        <f>+H489</f>
        <v>2</v>
      </c>
      <c r="J489" s="157">
        <f t="shared" ref="J489" si="333">G489*I489</f>
        <v>1.3187206276133105</v>
      </c>
      <c r="K489" s="318">
        <f t="shared" si="330"/>
        <v>23.736971297039588</v>
      </c>
    </row>
    <row r="490" spans="2:11" x14ac:dyDescent="0.25">
      <c r="B490" s="401"/>
      <c r="C490" s="448"/>
      <c r="D490" s="46" t="s">
        <v>482</v>
      </c>
      <c r="E490" s="278">
        <f t="shared" si="331"/>
        <v>26.374412552266211</v>
      </c>
      <c r="F490" s="320">
        <f>+F489</f>
        <v>40</v>
      </c>
      <c r="G490" s="316">
        <f t="shared" ref="G490" si="334">E490/F490</f>
        <v>0.65936031380665527</v>
      </c>
      <c r="H490" s="168">
        <f>+$I$21</f>
        <v>2</v>
      </c>
      <c r="I490" s="157">
        <f>+H490</f>
        <v>2</v>
      </c>
      <c r="J490" s="157">
        <f t="shared" ref="J490" si="335">G490*I490</f>
        <v>1.3187206276133105</v>
      </c>
      <c r="K490" s="318">
        <f t="shared" si="330"/>
        <v>23.736971297039588</v>
      </c>
    </row>
    <row r="491" spans="2:11" ht="25.5" x14ac:dyDescent="0.25">
      <c r="B491" s="401"/>
      <c r="C491" s="438" t="s">
        <v>486</v>
      </c>
      <c r="D491" s="302" t="s">
        <v>569</v>
      </c>
      <c r="E491" s="278">
        <f t="shared" si="331"/>
        <v>26.374412552266211</v>
      </c>
      <c r="F491" s="320">
        <f>+F489</f>
        <v>40</v>
      </c>
      <c r="G491" s="316">
        <f t="shared" ref="G491:G496" si="336">E491/F491</f>
        <v>0.65936031380665527</v>
      </c>
      <c r="H491" s="168">
        <f>+$I$48</f>
        <v>2</v>
      </c>
      <c r="I491" s="157">
        <f>+H491*0.4</f>
        <v>0.8</v>
      </c>
      <c r="J491" s="316">
        <f t="shared" ref="J491:J496" si="337">G491*I491</f>
        <v>0.52748825104532426</v>
      </c>
      <c r="K491" s="318">
        <f t="shared" si="330"/>
        <v>9.4947885188158363</v>
      </c>
    </row>
    <row r="492" spans="2:11" ht="25.5" x14ac:dyDescent="0.25">
      <c r="B492" s="401"/>
      <c r="C492" s="438"/>
      <c r="D492" s="302" t="s">
        <v>570</v>
      </c>
      <c r="E492" s="278">
        <f t="shared" si="331"/>
        <v>26.374412552266211</v>
      </c>
      <c r="F492" s="320">
        <f t="shared" ref="F492:F496" si="338">+F491</f>
        <v>40</v>
      </c>
      <c r="G492" s="316">
        <f t="shared" si="336"/>
        <v>0.65936031380665527</v>
      </c>
      <c r="H492" s="168">
        <f>+$I$49</f>
        <v>3</v>
      </c>
      <c r="I492" s="157">
        <f>+H492*0.4</f>
        <v>1.2000000000000002</v>
      </c>
      <c r="J492" s="316">
        <f t="shared" si="337"/>
        <v>0.7912323765679864</v>
      </c>
      <c r="K492" s="318">
        <f t="shared" si="330"/>
        <v>14.242182778223755</v>
      </c>
    </row>
    <row r="493" spans="2:11" ht="25.5" x14ac:dyDescent="0.25">
      <c r="B493" s="401"/>
      <c r="C493" s="438"/>
      <c r="D493" s="302" t="s">
        <v>571</v>
      </c>
      <c r="E493" s="278">
        <f t="shared" si="331"/>
        <v>26.374412552266211</v>
      </c>
      <c r="F493" s="320">
        <f t="shared" si="338"/>
        <v>40</v>
      </c>
      <c r="G493" s="316">
        <f t="shared" si="336"/>
        <v>0.65936031380665527</v>
      </c>
      <c r="H493" s="168">
        <f>+$I$50</f>
        <v>4</v>
      </c>
      <c r="I493" s="157">
        <f>+H493*0.4</f>
        <v>1.6</v>
      </c>
      <c r="J493" s="316">
        <f t="shared" si="337"/>
        <v>1.0549765020906485</v>
      </c>
      <c r="K493" s="318">
        <f t="shared" si="330"/>
        <v>18.989577037631673</v>
      </c>
    </row>
    <row r="494" spans="2:11" x14ac:dyDescent="0.25">
      <c r="B494" s="401"/>
      <c r="C494" s="438"/>
      <c r="D494" s="302" t="s">
        <v>572</v>
      </c>
      <c r="E494" s="278">
        <f t="shared" si="331"/>
        <v>26.374412552266211</v>
      </c>
      <c r="F494" s="320">
        <f t="shared" si="338"/>
        <v>40</v>
      </c>
      <c r="G494" s="316">
        <f t="shared" si="336"/>
        <v>0.65936031380665527</v>
      </c>
      <c r="H494" s="168">
        <f>+$I$51</f>
        <v>9</v>
      </c>
      <c r="I494" s="157">
        <f>+H494*0.4</f>
        <v>3.6</v>
      </c>
      <c r="J494" s="316">
        <f t="shared" si="337"/>
        <v>2.3736971297039591</v>
      </c>
      <c r="K494" s="318">
        <f t="shared" si="330"/>
        <v>42.726548334671264</v>
      </c>
    </row>
    <row r="495" spans="2:11" ht="25.5" x14ac:dyDescent="0.25">
      <c r="B495" s="401"/>
      <c r="C495" s="438"/>
      <c r="D495" s="302" t="s">
        <v>573</v>
      </c>
      <c r="E495" s="278">
        <f t="shared" si="331"/>
        <v>26.374412552266211</v>
      </c>
      <c r="F495" s="320">
        <f t="shared" si="338"/>
        <v>40</v>
      </c>
      <c r="G495" s="316">
        <f t="shared" si="336"/>
        <v>0.65936031380665527</v>
      </c>
      <c r="H495" s="168">
        <f>+$I$52</f>
        <v>4</v>
      </c>
      <c r="I495" s="157">
        <f>+H495*0.4</f>
        <v>1.6</v>
      </c>
      <c r="J495" s="316">
        <f t="shared" si="337"/>
        <v>1.0549765020906485</v>
      </c>
      <c r="K495" s="318">
        <f t="shared" si="330"/>
        <v>18.989577037631673</v>
      </c>
    </row>
    <row r="496" spans="2:11" ht="25.5" x14ac:dyDescent="0.25">
      <c r="B496" s="401"/>
      <c r="C496" s="438"/>
      <c r="D496" s="302" t="s">
        <v>575</v>
      </c>
      <c r="E496" s="278">
        <f t="shared" si="331"/>
        <v>26.374412552266211</v>
      </c>
      <c r="F496" s="320">
        <f t="shared" si="338"/>
        <v>40</v>
      </c>
      <c r="G496" s="316">
        <f t="shared" si="336"/>
        <v>0.65936031380665527</v>
      </c>
      <c r="H496" s="168">
        <f>+$I$53</f>
        <v>2</v>
      </c>
      <c r="I496" s="157">
        <f t="shared" ref="I496" si="339">+H496*0.4</f>
        <v>0.8</v>
      </c>
      <c r="J496" s="316">
        <f t="shared" si="337"/>
        <v>0.52748825104532426</v>
      </c>
      <c r="K496" s="318">
        <f t="shared" si="330"/>
        <v>9.4947885188158363</v>
      </c>
    </row>
    <row r="497" spans="2:11" x14ac:dyDescent="0.25">
      <c r="E497" s="262"/>
      <c r="F497" s="262"/>
      <c r="G497" s="262"/>
      <c r="J497" s="262"/>
      <c r="K497" s="142"/>
    </row>
    <row r="498" spans="2:11" ht="51" x14ac:dyDescent="0.25">
      <c r="B498" s="330" t="s">
        <v>336</v>
      </c>
      <c r="C498" s="332" t="s">
        <v>512</v>
      </c>
      <c r="D498" s="330" t="s">
        <v>513</v>
      </c>
      <c r="E498" s="330" t="s">
        <v>588</v>
      </c>
      <c r="F498" s="330" t="s">
        <v>515</v>
      </c>
      <c r="G498" s="330" t="s">
        <v>516</v>
      </c>
      <c r="H498" s="330" t="s">
        <v>517</v>
      </c>
      <c r="I498" s="295" t="s">
        <v>518</v>
      </c>
      <c r="J498" s="295" t="s">
        <v>519</v>
      </c>
      <c r="K498" s="295" t="s">
        <v>521</v>
      </c>
    </row>
    <row r="499" spans="2:11" x14ac:dyDescent="0.25">
      <c r="B499" s="401" t="s">
        <v>538</v>
      </c>
      <c r="C499" s="448" t="s">
        <v>455</v>
      </c>
      <c r="D499" s="333"/>
      <c r="E499" s="276">
        <f>+'Pobl. Efectiva CP.'!I31</f>
        <v>26.640820759864859</v>
      </c>
      <c r="F499" s="333"/>
      <c r="G499" s="333"/>
      <c r="H499" s="333"/>
      <c r="I499" s="277">
        <f>SUM(I500:I508)</f>
        <v>15.6</v>
      </c>
      <c r="J499" s="277">
        <f>SUM(J500:J508)</f>
        <v>10.389920096347296</v>
      </c>
      <c r="K499" s="317">
        <f>SUM(K500:K506)</f>
        <v>158.24647531359727</v>
      </c>
    </row>
    <row r="500" spans="2:11" x14ac:dyDescent="0.25">
      <c r="B500" s="401"/>
      <c r="C500" s="448"/>
      <c r="D500" s="46" t="s">
        <v>480</v>
      </c>
      <c r="E500" s="278">
        <f>+E$499</f>
        <v>26.640820759864859</v>
      </c>
      <c r="F500" s="320">
        <f>+F495</f>
        <v>40</v>
      </c>
      <c r="G500" s="316">
        <f>E500/F500</f>
        <v>0.66602051899662151</v>
      </c>
      <c r="H500" s="168">
        <f>+$I$15</f>
        <v>2</v>
      </c>
      <c r="I500" s="157">
        <f>+H500</f>
        <v>2</v>
      </c>
      <c r="J500" s="157">
        <f>G500*I500</f>
        <v>1.332041037993243</v>
      </c>
      <c r="K500" s="318">
        <f t="shared" ref="K500:K508" si="340">J500*$D$70</f>
        <v>23.976738683878374</v>
      </c>
    </row>
    <row r="501" spans="2:11" x14ac:dyDescent="0.25">
      <c r="B501" s="401"/>
      <c r="C501" s="448"/>
      <c r="D501" s="46" t="s">
        <v>483</v>
      </c>
      <c r="E501" s="278">
        <f t="shared" ref="E501:E508" si="341">+E$499</f>
        <v>26.640820759864859</v>
      </c>
      <c r="F501" s="320">
        <f>+F500</f>
        <v>40</v>
      </c>
      <c r="G501" s="316">
        <f t="shared" ref="G501" si="342">E501/F501</f>
        <v>0.66602051899662151</v>
      </c>
      <c r="H501" s="168">
        <f>+$I$19</f>
        <v>2</v>
      </c>
      <c r="I501" s="157">
        <f>+H501</f>
        <v>2</v>
      </c>
      <c r="J501" s="157">
        <f t="shared" ref="J501" si="343">G501*I501</f>
        <v>1.332041037993243</v>
      </c>
      <c r="K501" s="318">
        <f t="shared" si="340"/>
        <v>23.976738683878374</v>
      </c>
    </row>
    <row r="502" spans="2:11" x14ac:dyDescent="0.25">
      <c r="B502" s="401"/>
      <c r="C502" s="448"/>
      <c r="D502" s="46" t="s">
        <v>485</v>
      </c>
      <c r="E502" s="278">
        <f t="shared" si="341"/>
        <v>26.640820759864859</v>
      </c>
      <c r="F502" s="320">
        <f>+F501</f>
        <v>40</v>
      </c>
      <c r="G502" s="316">
        <f t="shared" ref="G502" si="344">E502/F502</f>
        <v>0.66602051899662151</v>
      </c>
      <c r="H502" s="168">
        <f>+$I$21</f>
        <v>2</v>
      </c>
      <c r="I502" s="157">
        <f>+H502</f>
        <v>2</v>
      </c>
      <c r="J502" s="157">
        <f t="shared" ref="J502" si="345">G502*I502</f>
        <v>1.332041037993243</v>
      </c>
      <c r="K502" s="318">
        <f t="shared" si="340"/>
        <v>23.976738683878374</v>
      </c>
    </row>
    <row r="503" spans="2:11" x14ac:dyDescent="0.25">
      <c r="B503" s="401"/>
      <c r="C503" s="438" t="s">
        <v>486</v>
      </c>
      <c r="D503" s="302" t="s">
        <v>576</v>
      </c>
      <c r="E503" s="278">
        <f t="shared" si="341"/>
        <v>26.640820759864859</v>
      </c>
      <c r="F503" s="320">
        <f>+F501</f>
        <v>40</v>
      </c>
      <c r="G503" s="316">
        <f t="shared" ref="G503:G508" si="346">E503/F503</f>
        <v>0.66602051899662151</v>
      </c>
      <c r="H503" s="168">
        <f>+$I$48</f>
        <v>2</v>
      </c>
      <c r="I503" s="157">
        <f>+H503*0.4</f>
        <v>0.8</v>
      </c>
      <c r="J503" s="316">
        <f t="shared" ref="J503:J508" si="347">G503*I503</f>
        <v>0.53281641519729728</v>
      </c>
      <c r="K503" s="318">
        <f t="shared" si="340"/>
        <v>9.5906954735513512</v>
      </c>
    </row>
    <row r="504" spans="2:11" x14ac:dyDescent="0.25">
      <c r="B504" s="401"/>
      <c r="C504" s="438"/>
      <c r="D504" s="302" t="s">
        <v>577</v>
      </c>
      <c r="E504" s="278">
        <f t="shared" si="341"/>
        <v>26.640820759864859</v>
      </c>
      <c r="F504" s="320">
        <f t="shared" ref="F504:F508" si="348">+F503</f>
        <v>40</v>
      </c>
      <c r="G504" s="316">
        <f t="shared" si="346"/>
        <v>0.66602051899662151</v>
      </c>
      <c r="H504" s="168">
        <f>+$I$49</f>
        <v>3</v>
      </c>
      <c r="I504" s="157">
        <f>+H504*0.4</f>
        <v>1.2000000000000002</v>
      </c>
      <c r="J504" s="316">
        <f t="shared" si="347"/>
        <v>0.79922462279594597</v>
      </c>
      <c r="K504" s="318">
        <f t="shared" si="340"/>
        <v>14.386043210327028</v>
      </c>
    </row>
    <row r="505" spans="2:11" ht="25.5" x14ac:dyDescent="0.25">
      <c r="B505" s="401"/>
      <c r="C505" s="438"/>
      <c r="D505" s="302" t="s">
        <v>579</v>
      </c>
      <c r="E505" s="278">
        <f t="shared" si="341"/>
        <v>26.640820759864859</v>
      </c>
      <c r="F505" s="320">
        <f t="shared" si="348"/>
        <v>40</v>
      </c>
      <c r="G505" s="316">
        <f t="shared" si="346"/>
        <v>0.66602051899662151</v>
      </c>
      <c r="H505" s="168">
        <f>+$I$50</f>
        <v>4</v>
      </c>
      <c r="I505" s="157">
        <f>+H505*0.4</f>
        <v>1.6</v>
      </c>
      <c r="J505" s="316">
        <f t="shared" si="347"/>
        <v>1.0656328303945946</v>
      </c>
      <c r="K505" s="318">
        <f t="shared" si="340"/>
        <v>19.181390947102702</v>
      </c>
    </row>
    <row r="506" spans="2:11" x14ac:dyDescent="0.25">
      <c r="B506" s="401"/>
      <c r="C506" s="438"/>
      <c r="D506" s="302" t="s">
        <v>578</v>
      </c>
      <c r="E506" s="278">
        <f t="shared" si="341"/>
        <v>26.640820759864859</v>
      </c>
      <c r="F506" s="320">
        <f t="shared" si="348"/>
        <v>40</v>
      </c>
      <c r="G506" s="316">
        <f t="shared" si="346"/>
        <v>0.66602051899662151</v>
      </c>
      <c r="H506" s="168">
        <f>+$I$51</f>
        <v>9</v>
      </c>
      <c r="I506" s="157">
        <f>+H506*0.4</f>
        <v>3.6</v>
      </c>
      <c r="J506" s="316">
        <f t="shared" si="347"/>
        <v>2.3976738683878374</v>
      </c>
      <c r="K506" s="318">
        <f t="shared" si="340"/>
        <v>43.158129630981072</v>
      </c>
    </row>
    <row r="507" spans="2:11" x14ac:dyDescent="0.25">
      <c r="B507" s="401"/>
      <c r="C507" s="438"/>
      <c r="D507" s="302" t="s">
        <v>580</v>
      </c>
      <c r="E507" s="278">
        <f t="shared" si="341"/>
        <v>26.640820759864859</v>
      </c>
      <c r="F507" s="320">
        <f t="shared" si="348"/>
        <v>40</v>
      </c>
      <c r="G507" s="316">
        <f t="shared" si="346"/>
        <v>0.66602051899662151</v>
      </c>
      <c r="H507" s="168">
        <f>+$I$52</f>
        <v>4</v>
      </c>
      <c r="I507" s="157">
        <f>+H507*0.4</f>
        <v>1.6</v>
      </c>
      <c r="J507" s="316">
        <f t="shared" si="347"/>
        <v>1.0656328303945946</v>
      </c>
      <c r="K507" s="318">
        <f t="shared" si="340"/>
        <v>19.181390947102702</v>
      </c>
    </row>
    <row r="508" spans="2:11" x14ac:dyDescent="0.25">
      <c r="B508" s="401"/>
      <c r="C508" s="438"/>
      <c r="D508" s="302" t="s">
        <v>581</v>
      </c>
      <c r="E508" s="278">
        <f t="shared" si="341"/>
        <v>26.640820759864859</v>
      </c>
      <c r="F508" s="320">
        <f t="shared" si="348"/>
        <v>40</v>
      </c>
      <c r="G508" s="316">
        <f t="shared" si="346"/>
        <v>0.66602051899662151</v>
      </c>
      <c r="H508" s="168">
        <f>+$I$53</f>
        <v>2</v>
      </c>
      <c r="I508" s="157">
        <f t="shared" ref="I508" si="349">+H508*0.4</f>
        <v>0.8</v>
      </c>
      <c r="J508" s="316">
        <f t="shared" si="347"/>
        <v>0.53281641519729728</v>
      </c>
      <c r="K508" s="318">
        <f t="shared" si="340"/>
        <v>9.5906954735513512</v>
      </c>
    </row>
    <row r="509" spans="2:11" x14ac:dyDescent="0.25">
      <c r="B509" s="505"/>
      <c r="K509" s="142"/>
    </row>
    <row r="510" spans="2:11" ht="51" x14ac:dyDescent="0.25">
      <c r="B510" s="330" t="s">
        <v>336</v>
      </c>
      <c r="C510" s="332" t="s">
        <v>512</v>
      </c>
      <c r="D510" s="330" t="s">
        <v>513</v>
      </c>
      <c r="E510" s="330" t="s">
        <v>589</v>
      </c>
      <c r="F510" s="330" t="s">
        <v>515</v>
      </c>
      <c r="G510" s="330" t="s">
        <v>516</v>
      </c>
      <c r="H510" s="330" t="s">
        <v>517</v>
      </c>
      <c r="I510" s="295" t="s">
        <v>518</v>
      </c>
      <c r="J510" s="295" t="s">
        <v>519</v>
      </c>
      <c r="K510" s="295" t="s">
        <v>521</v>
      </c>
    </row>
    <row r="511" spans="2:11" x14ac:dyDescent="0.25">
      <c r="B511" s="401" t="s">
        <v>524</v>
      </c>
      <c r="C511" s="451" t="s">
        <v>455</v>
      </c>
      <c r="D511" s="333"/>
      <c r="E511" s="276">
        <f>+'Pobl. Efectiva CP.'!J26</f>
        <v>42.04525857900537</v>
      </c>
      <c r="F511" s="333"/>
      <c r="G511" s="333"/>
      <c r="H511" s="333"/>
      <c r="I511" s="277">
        <f>SUM(I512:I522)</f>
        <v>16.8</v>
      </c>
      <c r="J511" s="277">
        <f>SUM(J512:J522)</f>
        <v>17.659008603182258</v>
      </c>
      <c r="K511" s="317">
        <f>SUM(K512:K521)</f>
        <v>302.72586176883868</v>
      </c>
    </row>
    <row r="512" spans="2:11" x14ac:dyDescent="0.25">
      <c r="B512" s="401"/>
      <c r="C512" s="451"/>
      <c r="D512" s="331" t="s">
        <v>457</v>
      </c>
      <c r="E512" s="278">
        <f>+E$511</f>
        <v>42.04525857900537</v>
      </c>
      <c r="F512" s="320">
        <v>40</v>
      </c>
      <c r="G512" s="316">
        <f>E512/F512</f>
        <v>1.0511314644751342</v>
      </c>
      <c r="H512" s="168">
        <f>+$H$76</f>
        <v>2</v>
      </c>
      <c r="I512" s="157">
        <f>+H512</f>
        <v>2</v>
      </c>
      <c r="J512" s="157">
        <f t="shared" ref="J512:J513" si="350">G512*I512</f>
        <v>2.1022629289502683</v>
      </c>
      <c r="K512" s="318">
        <f t="shared" ref="K512:K522" si="351">J512*$D$70</f>
        <v>37.840732721104828</v>
      </c>
    </row>
    <row r="513" spans="2:11" x14ac:dyDescent="0.25">
      <c r="B513" s="401"/>
      <c r="C513" s="451"/>
      <c r="D513" s="331" t="s">
        <v>460</v>
      </c>
      <c r="E513" s="278">
        <f t="shared" ref="E513:E522" si="352">+E$511</f>
        <v>42.04525857900537</v>
      </c>
      <c r="F513" s="320">
        <f>+F512</f>
        <v>40</v>
      </c>
      <c r="G513" s="316">
        <f t="shared" ref="G513:G522" si="353">E513/F513</f>
        <v>1.0511314644751342</v>
      </c>
      <c r="H513" s="168">
        <f>+$H$77</f>
        <v>2</v>
      </c>
      <c r="I513" s="157">
        <f>+H513</f>
        <v>2</v>
      </c>
      <c r="J513" s="157">
        <f t="shared" si="350"/>
        <v>2.1022629289502683</v>
      </c>
      <c r="K513" s="318">
        <f t="shared" si="351"/>
        <v>37.840732721104828</v>
      </c>
    </row>
    <row r="514" spans="2:11" x14ac:dyDescent="0.25">
      <c r="B514" s="401"/>
      <c r="C514" s="451"/>
      <c r="D514" s="331" t="s">
        <v>466</v>
      </c>
      <c r="E514" s="278">
        <f t="shared" si="352"/>
        <v>42.04525857900537</v>
      </c>
      <c r="F514" s="320">
        <f t="shared" ref="F514:F522" si="354">+F513</f>
        <v>40</v>
      </c>
      <c r="G514" s="316">
        <f t="shared" si="353"/>
        <v>1.0511314644751342</v>
      </c>
      <c r="H514" s="168">
        <f>+$H$78</f>
        <v>2</v>
      </c>
      <c r="I514" s="157">
        <f>+H514</f>
        <v>2</v>
      </c>
      <c r="J514" s="157">
        <f>G514*I514</f>
        <v>2.1022629289502683</v>
      </c>
      <c r="K514" s="318">
        <f t="shared" si="351"/>
        <v>37.840732721104828</v>
      </c>
    </row>
    <row r="515" spans="2:11" x14ac:dyDescent="0.25">
      <c r="B515" s="401"/>
      <c r="C515" s="451"/>
      <c r="D515" s="331" t="s">
        <v>469</v>
      </c>
      <c r="E515" s="278">
        <f t="shared" si="352"/>
        <v>42.04525857900537</v>
      </c>
      <c r="F515" s="320">
        <f t="shared" si="354"/>
        <v>40</v>
      </c>
      <c r="G515" s="316">
        <f t="shared" si="353"/>
        <v>1.0511314644751342</v>
      </c>
      <c r="H515" s="168">
        <f>+$H$79</f>
        <v>2</v>
      </c>
      <c r="I515" s="157">
        <f>+H515</f>
        <v>2</v>
      </c>
      <c r="J515" s="157">
        <f t="shared" ref="J515:J521" si="355">G515*I515</f>
        <v>2.1022629289502683</v>
      </c>
      <c r="K515" s="318">
        <f t="shared" si="351"/>
        <v>37.840732721104828</v>
      </c>
    </row>
    <row r="516" spans="2:11" ht="25.5" x14ac:dyDescent="0.25">
      <c r="B516" s="401"/>
      <c r="C516" s="438" t="s">
        <v>486</v>
      </c>
      <c r="D516" s="319" t="s">
        <v>541</v>
      </c>
      <c r="E516" s="278">
        <f t="shared" si="352"/>
        <v>42.04525857900537</v>
      </c>
      <c r="F516" s="320">
        <f t="shared" si="354"/>
        <v>40</v>
      </c>
      <c r="G516" s="316">
        <f t="shared" si="353"/>
        <v>1.0511314644751342</v>
      </c>
      <c r="H516" s="168">
        <f>+$H$80</f>
        <v>2</v>
      </c>
      <c r="I516" s="157">
        <f t="shared" ref="I516:I522" si="356">+H516*0.4</f>
        <v>0.8</v>
      </c>
      <c r="J516" s="157">
        <f t="shared" si="355"/>
        <v>0.84090517158010736</v>
      </c>
      <c r="K516" s="318">
        <f t="shared" si="351"/>
        <v>15.136293088441933</v>
      </c>
    </row>
    <row r="517" spans="2:11" ht="25.5" x14ac:dyDescent="0.25">
      <c r="B517" s="401"/>
      <c r="C517" s="438"/>
      <c r="D517" s="319" t="s">
        <v>543</v>
      </c>
      <c r="E517" s="278">
        <f t="shared" si="352"/>
        <v>42.04525857900537</v>
      </c>
      <c r="F517" s="320">
        <f t="shared" si="354"/>
        <v>40</v>
      </c>
      <c r="G517" s="316">
        <f t="shared" si="353"/>
        <v>1.0511314644751342</v>
      </c>
      <c r="H517" s="168">
        <f>+$H$81</f>
        <v>4</v>
      </c>
      <c r="I517" s="157">
        <f t="shared" si="356"/>
        <v>1.6</v>
      </c>
      <c r="J517" s="157">
        <f t="shared" si="355"/>
        <v>1.6818103431602147</v>
      </c>
      <c r="K517" s="318">
        <f t="shared" si="351"/>
        <v>30.272586176883866</v>
      </c>
    </row>
    <row r="518" spans="2:11" ht="25.5" x14ac:dyDescent="0.25">
      <c r="B518" s="401"/>
      <c r="C518" s="438"/>
      <c r="D518" s="319" t="s">
        <v>544</v>
      </c>
      <c r="E518" s="278">
        <f t="shared" si="352"/>
        <v>42.04525857900537</v>
      </c>
      <c r="F518" s="320">
        <f t="shared" si="354"/>
        <v>40</v>
      </c>
      <c r="G518" s="316">
        <f t="shared" si="353"/>
        <v>1.0511314644751342</v>
      </c>
      <c r="H518" s="168">
        <f>+$H$82</f>
        <v>2</v>
      </c>
      <c r="I518" s="157">
        <f t="shared" si="356"/>
        <v>0.8</v>
      </c>
      <c r="J518" s="157">
        <f t="shared" si="355"/>
        <v>0.84090517158010736</v>
      </c>
      <c r="K518" s="318">
        <f t="shared" si="351"/>
        <v>15.136293088441933</v>
      </c>
    </row>
    <row r="519" spans="2:11" ht="25.5" x14ac:dyDescent="0.25">
      <c r="B519" s="401"/>
      <c r="C519" s="438"/>
      <c r="D519" s="319" t="s">
        <v>545</v>
      </c>
      <c r="E519" s="278">
        <f t="shared" si="352"/>
        <v>42.04525857900537</v>
      </c>
      <c r="F519" s="320">
        <f t="shared" si="354"/>
        <v>40</v>
      </c>
      <c r="G519" s="316">
        <f t="shared" si="353"/>
        <v>1.0511314644751342</v>
      </c>
      <c r="H519" s="168">
        <f>+$H$83</f>
        <v>2</v>
      </c>
      <c r="I519" s="157">
        <f t="shared" si="356"/>
        <v>0.8</v>
      </c>
      <c r="J519" s="157">
        <f t="shared" si="355"/>
        <v>0.84090517158010736</v>
      </c>
      <c r="K519" s="318">
        <f t="shared" si="351"/>
        <v>15.136293088441933</v>
      </c>
    </row>
    <row r="520" spans="2:11" ht="25.5" x14ac:dyDescent="0.25">
      <c r="B520" s="401"/>
      <c r="C520" s="438"/>
      <c r="D520" s="319" t="s">
        <v>546</v>
      </c>
      <c r="E520" s="278">
        <f t="shared" si="352"/>
        <v>42.04525857900537</v>
      </c>
      <c r="F520" s="320">
        <f t="shared" si="354"/>
        <v>40</v>
      </c>
      <c r="G520" s="316">
        <f t="shared" si="353"/>
        <v>1.0511314644751342</v>
      </c>
      <c r="H520" s="168">
        <f>+$H$84</f>
        <v>4</v>
      </c>
      <c r="I520" s="157">
        <f t="shared" si="356"/>
        <v>1.6</v>
      </c>
      <c r="J520" s="157">
        <f t="shared" si="355"/>
        <v>1.6818103431602147</v>
      </c>
      <c r="K520" s="318">
        <f t="shared" si="351"/>
        <v>30.272586176883866</v>
      </c>
    </row>
    <row r="521" spans="2:11" x14ac:dyDescent="0.25">
      <c r="B521" s="401"/>
      <c r="C521" s="438"/>
      <c r="D521" s="319" t="s">
        <v>547</v>
      </c>
      <c r="E521" s="278">
        <f t="shared" si="352"/>
        <v>42.04525857900537</v>
      </c>
      <c r="F521" s="320">
        <f t="shared" si="354"/>
        <v>40</v>
      </c>
      <c r="G521" s="316">
        <f t="shared" si="353"/>
        <v>1.0511314644751342</v>
      </c>
      <c r="H521" s="168">
        <f>+$H$85</f>
        <v>6</v>
      </c>
      <c r="I521" s="157">
        <f t="shared" si="356"/>
        <v>2.4000000000000004</v>
      </c>
      <c r="J521" s="157">
        <f t="shared" si="355"/>
        <v>2.5227155147403222</v>
      </c>
      <c r="K521" s="318">
        <f t="shared" si="351"/>
        <v>45.408879265325801</v>
      </c>
    </row>
    <row r="522" spans="2:11" ht="25.5" x14ac:dyDescent="0.25">
      <c r="B522" s="401"/>
      <c r="C522" s="438"/>
      <c r="D522" s="319" t="s">
        <v>549</v>
      </c>
      <c r="E522" s="278">
        <f t="shared" si="352"/>
        <v>42.04525857900537</v>
      </c>
      <c r="F522" s="320">
        <f t="shared" si="354"/>
        <v>40</v>
      </c>
      <c r="G522" s="316">
        <f t="shared" si="353"/>
        <v>1.0511314644751342</v>
      </c>
      <c r="H522" s="168">
        <f>+$H$86</f>
        <v>2</v>
      </c>
      <c r="I522" s="157">
        <f t="shared" si="356"/>
        <v>0.8</v>
      </c>
      <c r="J522" s="157">
        <f>G522*I522</f>
        <v>0.84090517158010736</v>
      </c>
      <c r="K522" s="318">
        <f t="shared" si="351"/>
        <v>15.136293088441933</v>
      </c>
    </row>
    <row r="523" spans="2:11" x14ac:dyDescent="0.25">
      <c r="B523" s="289"/>
      <c r="C523" s="142"/>
      <c r="D523" s="59"/>
      <c r="H523" s="142"/>
      <c r="I523" s="262">
        <f>AVERAGE(I512:I522)</f>
        <v>1.5272727272727273</v>
      </c>
      <c r="J523" s="262"/>
      <c r="K523" s="290"/>
    </row>
    <row r="524" spans="2:11" ht="51" x14ac:dyDescent="0.25">
      <c r="B524" s="330" t="s">
        <v>336</v>
      </c>
      <c r="C524" s="332" t="s">
        <v>512</v>
      </c>
      <c r="D524" s="330" t="s">
        <v>513</v>
      </c>
      <c r="E524" s="330" t="s">
        <v>589</v>
      </c>
      <c r="F524" s="330" t="s">
        <v>515</v>
      </c>
      <c r="G524" s="330" t="s">
        <v>516</v>
      </c>
      <c r="H524" s="330" t="s">
        <v>517</v>
      </c>
      <c r="I524" s="295" t="s">
        <v>518</v>
      </c>
      <c r="J524" s="295" t="s">
        <v>519</v>
      </c>
      <c r="K524" s="295" t="s">
        <v>521</v>
      </c>
    </row>
    <row r="525" spans="2:11" x14ac:dyDescent="0.25">
      <c r="B525" s="401" t="s">
        <v>528</v>
      </c>
      <c r="C525" s="448" t="s">
        <v>455</v>
      </c>
      <c r="D525" s="333"/>
      <c r="E525" s="276">
        <f>+'Pobl. Efectiva CP.'!J27</f>
        <v>42.04525857900537</v>
      </c>
      <c r="F525" s="333"/>
      <c r="G525" s="333"/>
      <c r="H525" s="333"/>
      <c r="I525" s="277">
        <f>SUM(I526:I536)</f>
        <v>18</v>
      </c>
      <c r="J525" s="277">
        <f>SUM(J526:J536)</f>
        <v>18.920366360552418</v>
      </c>
      <c r="K525" s="277">
        <f>SUM(K526:K536)</f>
        <v>340.5665944899435</v>
      </c>
    </row>
    <row r="526" spans="2:11" x14ac:dyDescent="0.25">
      <c r="B526" s="401"/>
      <c r="C526" s="448"/>
      <c r="D526" s="331" t="s">
        <v>458</v>
      </c>
      <c r="E526" s="278">
        <f>+E$525</f>
        <v>42.04525857900537</v>
      </c>
      <c r="F526" s="320">
        <f>+F521</f>
        <v>40</v>
      </c>
      <c r="G526" s="316">
        <f t="shared" ref="G526:G536" si="357">E526/F526</f>
        <v>1.0511314644751342</v>
      </c>
      <c r="H526" s="168">
        <f>+$H$90</f>
        <v>2</v>
      </c>
      <c r="I526" s="157">
        <f>+H526</f>
        <v>2</v>
      </c>
      <c r="J526" s="157">
        <f t="shared" ref="J526:J535" si="358">G526*I526</f>
        <v>2.1022629289502683</v>
      </c>
      <c r="K526" s="318">
        <f t="shared" ref="K526:K536" si="359">J526*$D$70</f>
        <v>37.840732721104828</v>
      </c>
    </row>
    <row r="527" spans="2:11" x14ac:dyDescent="0.25">
      <c r="B527" s="401"/>
      <c r="C527" s="448"/>
      <c r="D527" s="331" t="s">
        <v>461</v>
      </c>
      <c r="E527" s="278">
        <f t="shared" ref="E527:E536" si="360">+E$525</f>
        <v>42.04525857900537</v>
      </c>
      <c r="F527" s="320">
        <f>+F526</f>
        <v>40</v>
      </c>
      <c r="G527" s="316">
        <f t="shared" si="357"/>
        <v>1.0511314644751342</v>
      </c>
      <c r="H527" s="168">
        <f>+$H$91</f>
        <v>2</v>
      </c>
      <c r="I527" s="157">
        <f>+H527</f>
        <v>2</v>
      </c>
      <c r="J527" s="157">
        <f t="shared" si="358"/>
        <v>2.1022629289502683</v>
      </c>
      <c r="K527" s="318">
        <f t="shared" si="359"/>
        <v>37.840732721104828</v>
      </c>
    </row>
    <row r="528" spans="2:11" x14ac:dyDescent="0.25">
      <c r="B528" s="401"/>
      <c r="C528" s="448"/>
      <c r="D528" s="331" t="s">
        <v>467</v>
      </c>
      <c r="E528" s="278">
        <f t="shared" si="360"/>
        <v>42.04525857900537</v>
      </c>
      <c r="F528" s="320">
        <f t="shared" ref="F528:F536" si="361">+F527</f>
        <v>40</v>
      </c>
      <c r="G528" s="316">
        <f t="shared" si="357"/>
        <v>1.0511314644751342</v>
      </c>
      <c r="H528" s="168">
        <f>+$H$92</f>
        <v>2</v>
      </c>
      <c r="I528" s="157">
        <f>+H528</f>
        <v>2</v>
      </c>
      <c r="J528" s="157">
        <f t="shared" si="358"/>
        <v>2.1022629289502683</v>
      </c>
      <c r="K528" s="318">
        <f t="shared" si="359"/>
        <v>37.840732721104828</v>
      </c>
    </row>
    <row r="529" spans="2:11" x14ac:dyDescent="0.25">
      <c r="B529" s="401"/>
      <c r="C529" s="448"/>
      <c r="D529" s="331" t="s">
        <v>470</v>
      </c>
      <c r="E529" s="278">
        <f t="shared" si="360"/>
        <v>42.04525857900537</v>
      </c>
      <c r="F529" s="320">
        <f t="shared" si="361"/>
        <v>40</v>
      </c>
      <c r="G529" s="316">
        <f t="shared" si="357"/>
        <v>1.0511314644751342</v>
      </c>
      <c r="H529" s="168">
        <f>+$H$93</f>
        <v>2</v>
      </c>
      <c r="I529" s="157">
        <f>+H529</f>
        <v>2</v>
      </c>
      <c r="J529" s="157">
        <f t="shared" si="358"/>
        <v>2.1022629289502683</v>
      </c>
      <c r="K529" s="318">
        <f t="shared" si="359"/>
        <v>37.840732721104828</v>
      </c>
    </row>
    <row r="530" spans="2:11" x14ac:dyDescent="0.25">
      <c r="B530" s="401"/>
      <c r="C530" s="448"/>
      <c r="D530" s="331" t="s">
        <v>475</v>
      </c>
      <c r="E530" s="278">
        <f t="shared" si="360"/>
        <v>42.04525857900537</v>
      </c>
      <c r="F530" s="320">
        <f t="shared" si="361"/>
        <v>40</v>
      </c>
      <c r="G530" s="316">
        <f t="shared" si="357"/>
        <v>1.0511314644751342</v>
      </c>
      <c r="H530" s="168">
        <f>+$H$94</f>
        <v>2</v>
      </c>
      <c r="I530" s="157">
        <f>+H530</f>
        <v>2</v>
      </c>
      <c r="J530" s="157">
        <f t="shared" si="358"/>
        <v>2.1022629289502683</v>
      </c>
      <c r="K530" s="318">
        <f t="shared" si="359"/>
        <v>37.840732721104828</v>
      </c>
    </row>
    <row r="531" spans="2:11" ht="25.5" x14ac:dyDescent="0.25">
      <c r="B531" s="401"/>
      <c r="C531" s="438" t="s">
        <v>486</v>
      </c>
      <c r="D531" s="319" t="s">
        <v>551</v>
      </c>
      <c r="E531" s="278">
        <f t="shared" si="360"/>
        <v>42.04525857900537</v>
      </c>
      <c r="F531" s="320">
        <f t="shared" si="361"/>
        <v>40</v>
      </c>
      <c r="G531" s="316">
        <f t="shared" si="357"/>
        <v>1.0511314644751342</v>
      </c>
      <c r="H531" s="168">
        <f>+$H$95</f>
        <v>2</v>
      </c>
      <c r="I531" s="157">
        <f t="shared" ref="I531:I536" si="362">+H531*0.4</f>
        <v>0.8</v>
      </c>
      <c r="J531" s="316">
        <f t="shared" si="358"/>
        <v>0.84090517158010736</v>
      </c>
      <c r="K531" s="318">
        <f t="shared" si="359"/>
        <v>15.136293088441933</v>
      </c>
    </row>
    <row r="532" spans="2:11" ht="25.5" x14ac:dyDescent="0.25">
      <c r="B532" s="401"/>
      <c r="C532" s="438"/>
      <c r="D532" s="319" t="s">
        <v>552</v>
      </c>
      <c r="E532" s="278">
        <f t="shared" si="360"/>
        <v>42.04525857900537</v>
      </c>
      <c r="F532" s="320">
        <f t="shared" si="361"/>
        <v>40</v>
      </c>
      <c r="G532" s="316">
        <f t="shared" si="357"/>
        <v>1.0511314644751342</v>
      </c>
      <c r="H532" s="168">
        <f>+$H$96</f>
        <v>4</v>
      </c>
      <c r="I532" s="157">
        <f t="shared" si="362"/>
        <v>1.6</v>
      </c>
      <c r="J532" s="316">
        <f t="shared" si="358"/>
        <v>1.6818103431602147</v>
      </c>
      <c r="K532" s="318">
        <f t="shared" si="359"/>
        <v>30.272586176883866</v>
      </c>
    </row>
    <row r="533" spans="2:11" ht="25.5" x14ac:dyDescent="0.25">
      <c r="B533" s="401"/>
      <c r="C533" s="438"/>
      <c r="D533" s="319" t="s">
        <v>553</v>
      </c>
      <c r="E533" s="278">
        <f t="shared" si="360"/>
        <v>42.04525857900537</v>
      </c>
      <c r="F533" s="320">
        <f t="shared" si="361"/>
        <v>40</v>
      </c>
      <c r="G533" s="316">
        <f t="shared" si="357"/>
        <v>1.0511314644751342</v>
      </c>
      <c r="H533" s="168">
        <f>+$H$97</f>
        <v>2</v>
      </c>
      <c r="I533" s="157">
        <f t="shared" si="362"/>
        <v>0.8</v>
      </c>
      <c r="J533" s="316">
        <f t="shared" si="358"/>
        <v>0.84090517158010736</v>
      </c>
      <c r="K533" s="318">
        <f t="shared" si="359"/>
        <v>15.136293088441933</v>
      </c>
    </row>
    <row r="534" spans="2:11" ht="25.5" x14ac:dyDescent="0.25">
      <c r="B534" s="401"/>
      <c r="C534" s="438"/>
      <c r="D534" s="319" t="s">
        <v>554</v>
      </c>
      <c r="E534" s="278">
        <f t="shared" si="360"/>
        <v>42.04525857900537</v>
      </c>
      <c r="F534" s="320">
        <f t="shared" si="361"/>
        <v>40</v>
      </c>
      <c r="G534" s="316">
        <f t="shared" si="357"/>
        <v>1.0511314644751342</v>
      </c>
      <c r="H534" s="168">
        <f>+$H$98</f>
        <v>2</v>
      </c>
      <c r="I534" s="157">
        <f t="shared" si="362"/>
        <v>0.8</v>
      </c>
      <c r="J534" s="316">
        <f t="shared" si="358"/>
        <v>0.84090517158010736</v>
      </c>
      <c r="K534" s="318">
        <f t="shared" si="359"/>
        <v>15.136293088441933</v>
      </c>
    </row>
    <row r="535" spans="2:11" x14ac:dyDescent="0.25">
      <c r="B535" s="401"/>
      <c r="C535" s="438"/>
      <c r="D535" s="319" t="s">
        <v>557</v>
      </c>
      <c r="E535" s="278">
        <f t="shared" si="360"/>
        <v>42.04525857900537</v>
      </c>
      <c r="F535" s="320">
        <f t="shared" si="361"/>
        <v>40</v>
      </c>
      <c r="G535" s="316">
        <f t="shared" si="357"/>
        <v>1.0511314644751342</v>
      </c>
      <c r="H535" s="168">
        <f>+$H$99</f>
        <v>4</v>
      </c>
      <c r="I535" s="157">
        <f t="shared" si="362"/>
        <v>1.6</v>
      </c>
      <c r="J535" s="316">
        <f t="shared" si="358"/>
        <v>1.6818103431602147</v>
      </c>
      <c r="K535" s="318">
        <f t="shared" si="359"/>
        <v>30.272586176883866</v>
      </c>
    </row>
    <row r="536" spans="2:11" x14ac:dyDescent="0.25">
      <c r="B536" s="401"/>
      <c r="C536" s="438"/>
      <c r="D536" s="319" t="s">
        <v>548</v>
      </c>
      <c r="E536" s="278">
        <f t="shared" si="360"/>
        <v>42.04525857900537</v>
      </c>
      <c r="F536" s="320">
        <f t="shared" si="361"/>
        <v>40</v>
      </c>
      <c r="G536" s="316">
        <f t="shared" si="357"/>
        <v>1.0511314644751342</v>
      </c>
      <c r="H536" s="168">
        <f>+$H$100</f>
        <v>6</v>
      </c>
      <c r="I536" s="157">
        <f t="shared" si="362"/>
        <v>2.4000000000000004</v>
      </c>
      <c r="J536" s="157">
        <f>G536*I536</f>
        <v>2.5227155147403222</v>
      </c>
      <c r="K536" s="318">
        <f t="shared" si="359"/>
        <v>45.408879265325801</v>
      </c>
    </row>
    <row r="537" spans="2:11" x14ac:dyDescent="0.25">
      <c r="B537" s="289"/>
      <c r="C537" s="142"/>
      <c r="D537" s="59"/>
      <c r="H537" s="142"/>
      <c r="I537" s="262">
        <f>AVERAGE(I526:I536)</f>
        <v>1.6363636363636365</v>
      </c>
      <c r="J537" s="262"/>
      <c r="K537" s="290"/>
    </row>
    <row r="538" spans="2:11" ht="51" x14ac:dyDescent="0.25">
      <c r="B538" s="330" t="s">
        <v>336</v>
      </c>
      <c r="C538" s="332" t="s">
        <v>512</v>
      </c>
      <c r="D538" s="330" t="s">
        <v>513</v>
      </c>
      <c r="E538" s="330" t="s">
        <v>589</v>
      </c>
      <c r="F538" s="330" t="s">
        <v>515</v>
      </c>
      <c r="G538" s="330" t="s">
        <v>516</v>
      </c>
      <c r="H538" s="330" t="s">
        <v>517</v>
      </c>
      <c r="I538" s="295" t="s">
        <v>518</v>
      </c>
      <c r="J538" s="295" t="s">
        <v>519</v>
      </c>
      <c r="K538" s="295" t="s">
        <v>521</v>
      </c>
    </row>
    <row r="539" spans="2:11" x14ac:dyDescent="0.25">
      <c r="B539" s="401" t="s">
        <v>534</v>
      </c>
      <c r="C539" s="448" t="s">
        <v>455</v>
      </c>
      <c r="D539" s="333"/>
      <c r="E539" s="276">
        <f>+'Pobl. Efectiva CP.'!J28</f>
        <v>41.892662882957154</v>
      </c>
      <c r="F539" s="333"/>
      <c r="G539" s="333"/>
      <c r="H539" s="333"/>
      <c r="I539" s="277">
        <f>SUM(I540:I546)</f>
        <v>11.200000000000003</v>
      </c>
      <c r="J539" s="277">
        <f>SUM(J540:J546)</f>
        <v>11.729945607228002</v>
      </c>
      <c r="K539" s="277">
        <f>SUM(K540:K546)</f>
        <v>211.13902093010407</v>
      </c>
    </row>
    <row r="540" spans="2:11" x14ac:dyDescent="0.25">
      <c r="B540" s="401"/>
      <c r="C540" s="448"/>
      <c r="D540" s="331" t="s">
        <v>463</v>
      </c>
      <c r="E540" s="278">
        <f>+E$539</f>
        <v>41.892662882957154</v>
      </c>
      <c r="F540" s="320">
        <f>+F535</f>
        <v>40</v>
      </c>
      <c r="G540" s="316">
        <f>E540/F540</f>
        <v>1.0473165720739288</v>
      </c>
      <c r="H540" s="168">
        <f>+$H$132</f>
        <v>3</v>
      </c>
      <c r="I540" s="157">
        <f>+H540</f>
        <v>3</v>
      </c>
      <c r="J540" s="157">
        <f t="shared" ref="J540:J546" si="363">G540*I540</f>
        <v>3.1419497162217862</v>
      </c>
      <c r="K540" s="318">
        <f t="shared" ref="K540:K546" si="364">J540*$D$70</f>
        <v>56.555094891992155</v>
      </c>
    </row>
    <row r="541" spans="2:11" x14ac:dyDescent="0.25">
      <c r="B541" s="401"/>
      <c r="C541" s="448"/>
      <c r="D541" s="331" t="s">
        <v>464</v>
      </c>
      <c r="E541" s="278">
        <f t="shared" ref="E541:E546" si="365">+E$539</f>
        <v>41.892662882957154</v>
      </c>
      <c r="F541" s="320">
        <f>+F540</f>
        <v>40</v>
      </c>
      <c r="G541" s="316">
        <f t="shared" ref="G541:G546" si="366">E541/F541</f>
        <v>1.0473165720739288</v>
      </c>
      <c r="H541" s="168">
        <f>+$H$133</f>
        <v>3</v>
      </c>
      <c r="I541" s="157">
        <f>+H541</f>
        <v>3</v>
      </c>
      <c r="J541" s="157">
        <f t="shared" si="363"/>
        <v>3.1419497162217862</v>
      </c>
      <c r="K541" s="318">
        <f t="shared" si="364"/>
        <v>56.555094891992155</v>
      </c>
    </row>
    <row r="542" spans="2:11" x14ac:dyDescent="0.25">
      <c r="B542" s="401"/>
      <c r="C542" s="448"/>
      <c r="D542" s="331" t="s">
        <v>476</v>
      </c>
      <c r="E542" s="278">
        <f t="shared" si="365"/>
        <v>41.892662882957154</v>
      </c>
      <c r="F542" s="320">
        <f>+F541</f>
        <v>40</v>
      </c>
      <c r="G542" s="316">
        <f t="shared" si="366"/>
        <v>1.0473165720739288</v>
      </c>
      <c r="H542" s="168">
        <f>+$H$134</f>
        <v>2</v>
      </c>
      <c r="I542" s="157">
        <f>+H542</f>
        <v>2</v>
      </c>
      <c r="J542" s="157">
        <f t="shared" si="363"/>
        <v>2.0946331441478576</v>
      </c>
      <c r="K542" s="318">
        <f t="shared" si="364"/>
        <v>37.703396594661434</v>
      </c>
    </row>
    <row r="543" spans="2:11" ht="25.5" x14ac:dyDescent="0.25">
      <c r="B543" s="401"/>
      <c r="C543" s="438" t="s">
        <v>486</v>
      </c>
      <c r="D543" s="319" t="s">
        <v>559</v>
      </c>
      <c r="E543" s="278">
        <f t="shared" si="365"/>
        <v>41.892662882957154</v>
      </c>
      <c r="F543" s="320">
        <f t="shared" ref="F543:F546" si="367">+F542</f>
        <v>40</v>
      </c>
      <c r="G543" s="316">
        <f t="shared" si="366"/>
        <v>1.0473165720739288</v>
      </c>
      <c r="H543" s="168">
        <f>+$H$135</f>
        <v>2</v>
      </c>
      <c r="I543" s="157">
        <f t="shared" ref="I543:I546" si="368">+H543*0.4</f>
        <v>0.8</v>
      </c>
      <c r="J543" s="316">
        <f t="shared" si="363"/>
        <v>0.83785325765914309</v>
      </c>
      <c r="K543" s="318">
        <f t="shared" si="364"/>
        <v>15.081358637864575</v>
      </c>
    </row>
    <row r="544" spans="2:11" ht="25.5" x14ac:dyDescent="0.25">
      <c r="B544" s="401"/>
      <c r="C544" s="438"/>
      <c r="D544" s="319" t="s">
        <v>560</v>
      </c>
      <c r="E544" s="278">
        <f t="shared" si="365"/>
        <v>41.892662882957154</v>
      </c>
      <c r="F544" s="320">
        <f t="shared" si="367"/>
        <v>40</v>
      </c>
      <c r="G544" s="316">
        <f t="shared" si="366"/>
        <v>1.0473165720739288</v>
      </c>
      <c r="H544" s="168">
        <f>+$H$136</f>
        <v>2</v>
      </c>
      <c r="I544" s="157">
        <f t="shared" si="368"/>
        <v>0.8</v>
      </c>
      <c r="J544" s="316">
        <f t="shared" si="363"/>
        <v>0.83785325765914309</v>
      </c>
      <c r="K544" s="318">
        <f t="shared" si="364"/>
        <v>15.081358637864575</v>
      </c>
    </row>
    <row r="545" spans="2:11" ht="25.5" x14ac:dyDescent="0.25">
      <c r="B545" s="401"/>
      <c r="C545" s="438"/>
      <c r="D545" s="319" t="s">
        <v>561</v>
      </c>
      <c r="E545" s="278">
        <f t="shared" si="365"/>
        <v>41.892662882957154</v>
      </c>
      <c r="F545" s="320">
        <f t="shared" si="367"/>
        <v>40</v>
      </c>
      <c r="G545" s="316">
        <f t="shared" si="366"/>
        <v>1.0473165720739288</v>
      </c>
      <c r="H545" s="168">
        <f>+$H$137</f>
        <v>2</v>
      </c>
      <c r="I545" s="157">
        <f t="shared" si="368"/>
        <v>0.8</v>
      </c>
      <c r="J545" s="316">
        <f t="shared" si="363"/>
        <v>0.83785325765914309</v>
      </c>
      <c r="K545" s="318">
        <f t="shared" si="364"/>
        <v>15.081358637864575</v>
      </c>
    </row>
    <row r="546" spans="2:11" ht="25.5" x14ac:dyDescent="0.25">
      <c r="B546" s="401"/>
      <c r="C546" s="438"/>
      <c r="D546" s="319" t="s">
        <v>562</v>
      </c>
      <c r="E546" s="278">
        <f t="shared" si="365"/>
        <v>41.892662882957154</v>
      </c>
      <c r="F546" s="320">
        <f t="shared" si="367"/>
        <v>40</v>
      </c>
      <c r="G546" s="316">
        <f t="shared" si="366"/>
        <v>1.0473165720739288</v>
      </c>
      <c r="H546" s="168">
        <f>+$H$138</f>
        <v>2</v>
      </c>
      <c r="I546" s="157">
        <f t="shared" si="368"/>
        <v>0.8</v>
      </c>
      <c r="J546" s="316">
        <f t="shared" si="363"/>
        <v>0.83785325765914309</v>
      </c>
      <c r="K546" s="318">
        <f t="shared" si="364"/>
        <v>15.081358637864575</v>
      </c>
    </row>
    <row r="547" spans="2:11" x14ac:dyDescent="0.25">
      <c r="B547" s="324"/>
      <c r="C547" s="321"/>
      <c r="D547" s="321"/>
      <c r="E547" s="323"/>
      <c r="F547" s="323"/>
      <c r="G547" s="323"/>
      <c r="H547" s="322"/>
      <c r="I547" s="323"/>
      <c r="J547" s="323"/>
      <c r="K547" s="323"/>
    </row>
    <row r="548" spans="2:11" ht="51" x14ac:dyDescent="0.25">
      <c r="B548" s="330" t="s">
        <v>336</v>
      </c>
      <c r="C548" s="332" t="s">
        <v>512</v>
      </c>
      <c r="D548" s="330" t="s">
        <v>513</v>
      </c>
      <c r="E548" s="330" t="s">
        <v>589</v>
      </c>
      <c r="F548" s="330" t="s">
        <v>515</v>
      </c>
      <c r="G548" s="330" t="s">
        <v>516</v>
      </c>
      <c r="H548" s="330" t="s">
        <v>517</v>
      </c>
      <c r="I548" s="295" t="s">
        <v>518</v>
      </c>
      <c r="J548" s="295" t="s">
        <v>519</v>
      </c>
      <c r="K548" s="295" t="s">
        <v>521</v>
      </c>
    </row>
    <row r="549" spans="2:11" x14ac:dyDescent="0.25">
      <c r="B549" s="401" t="s">
        <v>535</v>
      </c>
      <c r="C549" s="448" t="s">
        <v>455</v>
      </c>
      <c r="D549" s="333"/>
      <c r="E549" s="276">
        <f>+'Pobl. Efectiva CP.'!J29</f>
        <v>42.315821093896119</v>
      </c>
      <c r="F549" s="333"/>
      <c r="G549" s="333"/>
      <c r="H549" s="333"/>
      <c r="I549" s="277">
        <f>SUM(I550:I556)</f>
        <v>15.6</v>
      </c>
      <c r="J549" s="277">
        <f>SUM(J550:J556)</f>
        <v>16.503170226619485</v>
      </c>
      <c r="K549" s="277">
        <f>SUM(K550:K555)</f>
        <v>266.58967289154555</v>
      </c>
    </row>
    <row r="550" spans="2:11" x14ac:dyDescent="0.25">
      <c r="B550" s="401"/>
      <c r="C550" s="448"/>
      <c r="D550" s="331" t="s">
        <v>472</v>
      </c>
      <c r="E550" s="278">
        <f>+E$549</f>
        <v>42.315821093896119</v>
      </c>
      <c r="F550" s="320">
        <f>+F545</f>
        <v>40</v>
      </c>
      <c r="G550" s="316">
        <f>E550/F550</f>
        <v>1.0578955273474029</v>
      </c>
      <c r="H550" s="168">
        <f>+$H$142</f>
        <v>2</v>
      </c>
      <c r="I550" s="157">
        <f>+H550</f>
        <v>2</v>
      </c>
      <c r="J550" s="157">
        <f>G550*I550</f>
        <v>2.1157910546948058</v>
      </c>
      <c r="K550" s="318">
        <f t="shared" ref="K550:K556" si="369">J550*$D$70</f>
        <v>38.084238984506506</v>
      </c>
    </row>
    <row r="551" spans="2:11" x14ac:dyDescent="0.25">
      <c r="B551" s="401"/>
      <c r="C551" s="448"/>
      <c r="D551" s="331" t="s">
        <v>477</v>
      </c>
      <c r="E551" s="278">
        <f t="shared" ref="E551:E556" si="370">+E$549</f>
        <v>42.315821093896119</v>
      </c>
      <c r="F551" s="320">
        <f>+F550</f>
        <v>40</v>
      </c>
      <c r="G551" s="316">
        <f t="shared" ref="G551:G556" si="371">E551/F551</f>
        <v>1.0578955273474029</v>
      </c>
      <c r="H551" s="168">
        <f>+$H$143</f>
        <v>4</v>
      </c>
      <c r="I551" s="157">
        <f>+H551</f>
        <v>4</v>
      </c>
      <c r="J551" s="157">
        <f t="shared" ref="J551:J556" si="372">G551*I551</f>
        <v>4.2315821093896115</v>
      </c>
      <c r="K551" s="318">
        <f t="shared" si="369"/>
        <v>76.168477969013011</v>
      </c>
    </row>
    <row r="552" spans="2:11" ht="25.5" x14ac:dyDescent="0.25">
      <c r="B552" s="401"/>
      <c r="C552" s="438" t="s">
        <v>486</v>
      </c>
      <c r="D552" s="319" t="s">
        <v>563</v>
      </c>
      <c r="E552" s="278">
        <f t="shared" si="370"/>
        <v>42.315821093896119</v>
      </c>
      <c r="F552" s="320">
        <f t="shared" ref="F552:F556" si="373">+F551</f>
        <v>40</v>
      </c>
      <c r="G552" s="316">
        <f t="shared" si="371"/>
        <v>1.0578955273474029</v>
      </c>
      <c r="H552" s="168">
        <f>+$H$144</f>
        <v>4</v>
      </c>
      <c r="I552" s="157">
        <f>+H552*0.4</f>
        <v>1.6</v>
      </c>
      <c r="J552" s="316">
        <f t="shared" si="372"/>
        <v>1.6926328437558447</v>
      </c>
      <c r="K552" s="318">
        <f t="shared" si="369"/>
        <v>30.467391187605205</v>
      </c>
    </row>
    <row r="553" spans="2:11" x14ac:dyDescent="0.25">
      <c r="B553" s="401"/>
      <c r="C553" s="438"/>
      <c r="D553" s="319" t="s">
        <v>564</v>
      </c>
      <c r="E553" s="278">
        <f t="shared" si="370"/>
        <v>42.315821093896119</v>
      </c>
      <c r="F553" s="320">
        <f t="shared" si="373"/>
        <v>40</v>
      </c>
      <c r="G553" s="316">
        <f t="shared" si="371"/>
        <v>1.0578955273474029</v>
      </c>
      <c r="H553" s="168">
        <f>+$H$145</f>
        <v>10</v>
      </c>
      <c r="I553" s="157">
        <f>+H553*0.4</f>
        <v>4</v>
      </c>
      <c r="J553" s="316">
        <f t="shared" si="372"/>
        <v>4.2315821093896115</v>
      </c>
      <c r="K553" s="318">
        <f t="shared" si="369"/>
        <v>76.168477969013011</v>
      </c>
    </row>
    <row r="554" spans="2:11" ht="25.5" x14ac:dyDescent="0.25">
      <c r="B554" s="401"/>
      <c r="C554" s="438"/>
      <c r="D554" s="319" t="s">
        <v>565</v>
      </c>
      <c r="E554" s="278">
        <f t="shared" si="370"/>
        <v>42.315821093896119</v>
      </c>
      <c r="F554" s="320">
        <f t="shared" si="373"/>
        <v>40</v>
      </c>
      <c r="G554" s="316">
        <f t="shared" si="371"/>
        <v>1.0578955273474029</v>
      </c>
      <c r="H554" s="168">
        <f>+$H$146</f>
        <v>4</v>
      </c>
      <c r="I554" s="157">
        <f>+H554*0.4</f>
        <v>1.6</v>
      </c>
      <c r="J554" s="316">
        <f t="shared" si="372"/>
        <v>1.6926328437558447</v>
      </c>
      <c r="K554" s="318">
        <f t="shared" si="369"/>
        <v>30.467391187605205</v>
      </c>
    </row>
    <row r="555" spans="2:11" ht="25.5" x14ac:dyDescent="0.25">
      <c r="B555" s="401"/>
      <c r="C555" s="438"/>
      <c r="D555" s="319" t="s">
        <v>567</v>
      </c>
      <c r="E555" s="278">
        <f t="shared" si="370"/>
        <v>42.315821093896119</v>
      </c>
      <c r="F555" s="320">
        <f t="shared" si="373"/>
        <v>40</v>
      </c>
      <c r="G555" s="316">
        <f t="shared" si="371"/>
        <v>1.0578955273474029</v>
      </c>
      <c r="H555" s="168">
        <f>+$H$147</f>
        <v>2</v>
      </c>
      <c r="I555" s="157">
        <f>+H555*0.4</f>
        <v>0.8</v>
      </c>
      <c r="J555" s="316">
        <f t="shared" si="372"/>
        <v>0.84631642187792233</v>
      </c>
      <c r="K555" s="318">
        <f t="shared" si="369"/>
        <v>15.233695593802603</v>
      </c>
    </row>
    <row r="556" spans="2:11" ht="25.5" x14ac:dyDescent="0.25">
      <c r="B556" s="401"/>
      <c r="C556" s="438"/>
      <c r="D556" s="319" t="s">
        <v>568</v>
      </c>
      <c r="E556" s="278">
        <f t="shared" si="370"/>
        <v>42.315821093896119</v>
      </c>
      <c r="F556" s="320">
        <f t="shared" si="373"/>
        <v>40</v>
      </c>
      <c r="G556" s="316">
        <f t="shared" si="371"/>
        <v>1.0578955273474029</v>
      </c>
      <c r="H556" s="168">
        <f>+$H$148</f>
        <v>4</v>
      </c>
      <c r="I556" s="157">
        <f>+H556*0.4</f>
        <v>1.6</v>
      </c>
      <c r="J556" s="316">
        <f t="shared" si="372"/>
        <v>1.6926328437558447</v>
      </c>
      <c r="K556" s="318">
        <f t="shared" si="369"/>
        <v>30.467391187605205</v>
      </c>
    </row>
    <row r="557" spans="2:11" x14ac:dyDescent="0.25">
      <c r="C557" s="142"/>
      <c r="H557" s="142"/>
      <c r="I557" s="142"/>
      <c r="K557" s="142"/>
    </row>
    <row r="558" spans="2:11" ht="51" x14ac:dyDescent="0.25">
      <c r="B558" s="330" t="s">
        <v>336</v>
      </c>
      <c r="C558" s="332" t="s">
        <v>512</v>
      </c>
      <c r="D558" s="330" t="s">
        <v>513</v>
      </c>
      <c r="E558" s="330" t="s">
        <v>589</v>
      </c>
      <c r="F558" s="330" t="s">
        <v>515</v>
      </c>
      <c r="G558" s="330" t="s">
        <v>516</v>
      </c>
      <c r="H558" s="330" t="s">
        <v>517</v>
      </c>
      <c r="I558" s="295" t="s">
        <v>518</v>
      </c>
      <c r="J558" s="295" t="s">
        <v>519</v>
      </c>
      <c r="K558" s="295" t="s">
        <v>521</v>
      </c>
    </row>
    <row r="559" spans="2:11" x14ac:dyDescent="0.25">
      <c r="B559" s="401" t="s">
        <v>536</v>
      </c>
      <c r="C559" s="448" t="s">
        <v>455</v>
      </c>
      <c r="D559" s="333"/>
      <c r="E559" s="276">
        <f>+'Pobl. Efectiva CP.'!J30</f>
        <v>35.230274958740665</v>
      </c>
      <c r="F559" s="333"/>
      <c r="G559" s="333"/>
      <c r="H559" s="333"/>
      <c r="I559" s="277">
        <f>SUM(I560:I568)</f>
        <v>15.6</v>
      </c>
      <c r="J559" s="277">
        <f>SUM(J560:J568)</f>
        <v>13.739807233908859</v>
      </c>
      <c r="K559" s="317">
        <f>SUM(K560:K566)</f>
        <v>209.26783325491954</v>
      </c>
    </row>
    <row r="560" spans="2:11" x14ac:dyDescent="0.25">
      <c r="B560" s="401"/>
      <c r="C560" s="448"/>
      <c r="D560" s="46" t="s">
        <v>473</v>
      </c>
      <c r="E560" s="278">
        <f>+E$559</f>
        <v>35.230274958740665</v>
      </c>
      <c r="F560" s="320">
        <f>+F555</f>
        <v>40</v>
      </c>
      <c r="G560" s="316">
        <f>E560/F560</f>
        <v>0.88075687396851665</v>
      </c>
      <c r="H560" s="168">
        <f>+$I$15</f>
        <v>2</v>
      </c>
      <c r="I560" s="157">
        <f>+H560</f>
        <v>2</v>
      </c>
      <c r="J560" s="157">
        <f>G560*I560</f>
        <v>1.7615137479370333</v>
      </c>
      <c r="K560" s="318">
        <f t="shared" ref="K560:K568" si="374">J560*$D$70</f>
        <v>31.707247462866601</v>
      </c>
    </row>
    <row r="561" spans="2:11" x14ac:dyDescent="0.25">
      <c r="B561" s="401"/>
      <c r="C561" s="448"/>
      <c r="D561" s="46" t="s">
        <v>479</v>
      </c>
      <c r="E561" s="278">
        <f t="shared" ref="E561:E568" si="375">+E$559</f>
        <v>35.230274958740665</v>
      </c>
      <c r="F561" s="320">
        <f>+F560</f>
        <v>40</v>
      </c>
      <c r="G561" s="316">
        <f t="shared" ref="G561" si="376">E561/F561</f>
        <v>0.88075687396851665</v>
      </c>
      <c r="H561" s="168">
        <f>+$I$19</f>
        <v>2</v>
      </c>
      <c r="I561" s="157">
        <f>+H561</f>
        <v>2</v>
      </c>
      <c r="J561" s="157">
        <f t="shared" ref="J561" si="377">G561*I561</f>
        <v>1.7615137479370333</v>
      </c>
      <c r="K561" s="318">
        <f t="shared" si="374"/>
        <v>31.707247462866601</v>
      </c>
    </row>
    <row r="562" spans="2:11" x14ac:dyDescent="0.25">
      <c r="B562" s="401"/>
      <c r="C562" s="448"/>
      <c r="D562" s="46" t="s">
        <v>482</v>
      </c>
      <c r="E562" s="278">
        <f t="shared" si="375"/>
        <v>35.230274958740665</v>
      </c>
      <c r="F562" s="320">
        <f>+F561</f>
        <v>40</v>
      </c>
      <c r="G562" s="316">
        <f t="shared" ref="G562" si="378">E562/F562</f>
        <v>0.88075687396851665</v>
      </c>
      <c r="H562" s="168">
        <f>+$I$21</f>
        <v>2</v>
      </c>
      <c r="I562" s="157">
        <f>+H562</f>
        <v>2</v>
      </c>
      <c r="J562" s="157">
        <f t="shared" ref="J562" si="379">G562*I562</f>
        <v>1.7615137479370333</v>
      </c>
      <c r="K562" s="318">
        <f t="shared" si="374"/>
        <v>31.707247462866601</v>
      </c>
    </row>
    <row r="563" spans="2:11" ht="25.5" x14ac:dyDescent="0.25">
      <c r="B563" s="401"/>
      <c r="C563" s="438" t="s">
        <v>486</v>
      </c>
      <c r="D563" s="302" t="s">
        <v>569</v>
      </c>
      <c r="E563" s="278">
        <f t="shared" si="375"/>
        <v>35.230274958740665</v>
      </c>
      <c r="F563" s="320">
        <f>+F561</f>
        <v>40</v>
      </c>
      <c r="G563" s="316">
        <f t="shared" ref="G563:G568" si="380">E563/F563</f>
        <v>0.88075687396851665</v>
      </c>
      <c r="H563" s="168">
        <f>+$I$48</f>
        <v>2</v>
      </c>
      <c r="I563" s="157">
        <f>+H563*0.4</f>
        <v>0.8</v>
      </c>
      <c r="J563" s="316">
        <f t="shared" ref="J563:J568" si="381">G563*I563</f>
        <v>0.70460549917481341</v>
      </c>
      <c r="K563" s="318">
        <f t="shared" si="374"/>
        <v>12.682898985146641</v>
      </c>
    </row>
    <row r="564" spans="2:11" ht="25.5" x14ac:dyDescent="0.25">
      <c r="B564" s="401"/>
      <c r="C564" s="438"/>
      <c r="D564" s="302" t="s">
        <v>570</v>
      </c>
      <c r="E564" s="278">
        <f t="shared" si="375"/>
        <v>35.230274958740665</v>
      </c>
      <c r="F564" s="320">
        <f t="shared" ref="F564:F568" si="382">+F563</f>
        <v>40</v>
      </c>
      <c r="G564" s="316">
        <f t="shared" si="380"/>
        <v>0.88075687396851665</v>
      </c>
      <c r="H564" s="168">
        <f>+$I$49</f>
        <v>3</v>
      </c>
      <c r="I564" s="157">
        <f>+H564*0.4</f>
        <v>1.2000000000000002</v>
      </c>
      <c r="J564" s="316">
        <f t="shared" si="381"/>
        <v>1.0569082487622201</v>
      </c>
      <c r="K564" s="318">
        <f t="shared" si="374"/>
        <v>19.024348477719961</v>
      </c>
    </row>
    <row r="565" spans="2:11" ht="25.5" x14ac:dyDescent="0.25">
      <c r="B565" s="401"/>
      <c r="C565" s="438"/>
      <c r="D565" s="302" t="s">
        <v>571</v>
      </c>
      <c r="E565" s="278">
        <f t="shared" si="375"/>
        <v>35.230274958740665</v>
      </c>
      <c r="F565" s="320">
        <f t="shared" si="382"/>
        <v>40</v>
      </c>
      <c r="G565" s="316">
        <f t="shared" si="380"/>
        <v>0.88075687396851665</v>
      </c>
      <c r="H565" s="168">
        <f>+$I$50</f>
        <v>4</v>
      </c>
      <c r="I565" s="157">
        <f>+H565*0.4</f>
        <v>1.6</v>
      </c>
      <c r="J565" s="316">
        <f t="shared" si="381"/>
        <v>1.4092109983496268</v>
      </c>
      <c r="K565" s="318">
        <f t="shared" si="374"/>
        <v>25.365797970293283</v>
      </c>
    </row>
    <row r="566" spans="2:11" x14ac:dyDescent="0.25">
      <c r="B566" s="401"/>
      <c r="C566" s="438"/>
      <c r="D566" s="302" t="s">
        <v>572</v>
      </c>
      <c r="E566" s="278">
        <f t="shared" si="375"/>
        <v>35.230274958740665</v>
      </c>
      <c r="F566" s="320">
        <f t="shared" si="382"/>
        <v>40</v>
      </c>
      <c r="G566" s="316">
        <f t="shared" si="380"/>
        <v>0.88075687396851665</v>
      </c>
      <c r="H566" s="168">
        <f>+$I$51</f>
        <v>9</v>
      </c>
      <c r="I566" s="157">
        <f>+H566*0.4</f>
        <v>3.6</v>
      </c>
      <c r="J566" s="316">
        <f t="shared" si="381"/>
        <v>3.1707247462866599</v>
      </c>
      <c r="K566" s="318">
        <f t="shared" si="374"/>
        <v>57.073045433159876</v>
      </c>
    </row>
    <row r="567" spans="2:11" ht="25.5" x14ac:dyDescent="0.25">
      <c r="B567" s="401"/>
      <c r="C567" s="438"/>
      <c r="D567" s="302" t="s">
        <v>573</v>
      </c>
      <c r="E567" s="278">
        <f t="shared" si="375"/>
        <v>35.230274958740665</v>
      </c>
      <c r="F567" s="320">
        <f t="shared" si="382"/>
        <v>40</v>
      </c>
      <c r="G567" s="316">
        <f t="shared" si="380"/>
        <v>0.88075687396851665</v>
      </c>
      <c r="H567" s="168">
        <f>+$I$52</f>
        <v>4</v>
      </c>
      <c r="I567" s="157">
        <f>+H567*0.4</f>
        <v>1.6</v>
      </c>
      <c r="J567" s="316">
        <f t="shared" si="381"/>
        <v>1.4092109983496268</v>
      </c>
      <c r="K567" s="318">
        <f t="shared" si="374"/>
        <v>25.365797970293283</v>
      </c>
    </row>
    <row r="568" spans="2:11" ht="25.5" x14ac:dyDescent="0.25">
      <c r="B568" s="401"/>
      <c r="C568" s="438"/>
      <c r="D568" s="302" t="s">
        <v>575</v>
      </c>
      <c r="E568" s="278">
        <f t="shared" si="375"/>
        <v>35.230274958740665</v>
      </c>
      <c r="F568" s="320">
        <f t="shared" si="382"/>
        <v>40</v>
      </c>
      <c r="G568" s="316">
        <f t="shared" si="380"/>
        <v>0.88075687396851665</v>
      </c>
      <c r="H568" s="168">
        <f>+$I$53</f>
        <v>2</v>
      </c>
      <c r="I568" s="157">
        <f t="shared" ref="I568" si="383">+H568*0.4</f>
        <v>0.8</v>
      </c>
      <c r="J568" s="316">
        <f t="shared" si="381"/>
        <v>0.70460549917481341</v>
      </c>
      <c r="K568" s="318">
        <f t="shared" si="374"/>
        <v>12.682898985146641</v>
      </c>
    </row>
    <row r="569" spans="2:11" x14ac:dyDescent="0.25">
      <c r="E569" s="262"/>
      <c r="F569" s="262"/>
      <c r="G569" s="262"/>
      <c r="J569" s="262"/>
      <c r="K569" s="142"/>
    </row>
    <row r="570" spans="2:11" ht="51" x14ac:dyDescent="0.25">
      <c r="B570" s="330" t="s">
        <v>336</v>
      </c>
      <c r="C570" s="332" t="s">
        <v>512</v>
      </c>
      <c r="D570" s="330" t="s">
        <v>513</v>
      </c>
      <c r="E570" s="330" t="s">
        <v>589</v>
      </c>
      <c r="F570" s="330" t="s">
        <v>515</v>
      </c>
      <c r="G570" s="330" t="s">
        <v>516</v>
      </c>
      <c r="H570" s="330" t="s">
        <v>517</v>
      </c>
      <c r="I570" s="295" t="s">
        <v>518</v>
      </c>
      <c r="J570" s="295" t="s">
        <v>519</v>
      </c>
      <c r="K570" s="295" t="s">
        <v>521</v>
      </c>
    </row>
    <row r="571" spans="2:11" x14ac:dyDescent="0.25">
      <c r="B571" s="401" t="s">
        <v>538</v>
      </c>
      <c r="C571" s="448" t="s">
        <v>455</v>
      </c>
      <c r="D571" s="333"/>
      <c r="E571" s="276">
        <f>+'Pobl. Efectiva CP.'!J31</f>
        <v>35.586136321960268</v>
      </c>
      <c r="F571" s="333"/>
      <c r="G571" s="333"/>
      <c r="H571" s="333"/>
      <c r="I571" s="277">
        <f>SUM(I572:I580)</f>
        <v>15.6</v>
      </c>
      <c r="J571" s="277">
        <f>SUM(J572:J580)</f>
        <v>13.878593165564507</v>
      </c>
      <c r="K571" s="317">
        <f>SUM(K572:K578)</f>
        <v>211.38164975244399</v>
      </c>
    </row>
    <row r="572" spans="2:11" x14ac:dyDescent="0.25">
      <c r="B572" s="401"/>
      <c r="C572" s="448"/>
      <c r="D572" s="46" t="s">
        <v>480</v>
      </c>
      <c r="E572" s="278">
        <f>+E$571</f>
        <v>35.586136321960268</v>
      </c>
      <c r="F572" s="320">
        <f>+F567</f>
        <v>40</v>
      </c>
      <c r="G572" s="316">
        <f>E572/F572</f>
        <v>0.88965340804900672</v>
      </c>
      <c r="H572" s="168">
        <f>+$I$15</f>
        <v>2</v>
      </c>
      <c r="I572" s="157">
        <f>+H572</f>
        <v>2</v>
      </c>
      <c r="J572" s="157">
        <f>G572*I572</f>
        <v>1.7793068160980134</v>
      </c>
      <c r="K572" s="318">
        <f t="shared" ref="K572:K580" si="384">J572*$D$70</f>
        <v>32.02752268976424</v>
      </c>
    </row>
    <row r="573" spans="2:11" x14ac:dyDescent="0.25">
      <c r="B573" s="401"/>
      <c r="C573" s="448"/>
      <c r="D573" s="46" t="s">
        <v>483</v>
      </c>
      <c r="E573" s="278">
        <f t="shared" ref="E573:E580" si="385">+E$571</f>
        <v>35.586136321960268</v>
      </c>
      <c r="F573" s="320">
        <f>+F572</f>
        <v>40</v>
      </c>
      <c r="G573" s="316">
        <f t="shared" ref="G573" si="386">E573/F573</f>
        <v>0.88965340804900672</v>
      </c>
      <c r="H573" s="168">
        <f>+$I$19</f>
        <v>2</v>
      </c>
      <c r="I573" s="157">
        <f>+H573</f>
        <v>2</v>
      </c>
      <c r="J573" s="157">
        <f t="shared" ref="J573" si="387">G573*I573</f>
        <v>1.7793068160980134</v>
      </c>
      <c r="K573" s="318">
        <f t="shared" si="384"/>
        <v>32.02752268976424</v>
      </c>
    </row>
    <row r="574" spans="2:11" x14ac:dyDescent="0.25">
      <c r="B574" s="401"/>
      <c r="C574" s="448"/>
      <c r="D574" s="46" t="s">
        <v>485</v>
      </c>
      <c r="E574" s="278">
        <f t="shared" si="385"/>
        <v>35.586136321960268</v>
      </c>
      <c r="F574" s="320">
        <f>+F573</f>
        <v>40</v>
      </c>
      <c r="G574" s="316">
        <f t="shared" ref="G574" si="388">E574/F574</f>
        <v>0.88965340804900672</v>
      </c>
      <c r="H574" s="168">
        <f>+$I$21</f>
        <v>2</v>
      </c>
      <c r="I574" s="157">
        <f>+H574</f>
        <v>2</v>
      </c>
      <c r="J574" s="157">
        <f t="shared" ref="J574" si="389">G574*I574</f>
        <v>1.7793068160980134</v>
      </c>
      <c r="K574" s="318">
        <f t="shared" si="384"/>
        <v>32.02752268976424</v>
      </c>
    </row>
    <row r="575" spans="2:11" x14ac:dyDescent="0.25">
      <c r="B575" s="401"/>
      <c r="C575" s="438" t="s">
        <v>486</v>
      </c>
      <c r="D575" s="302" t="s">
        <v>576</v>
      </c>
      <c r="E575" s="278">
        <f t="shared" si="385"/>
        <v>35.586136321960268</v>
      </c>
      <c r="F575" s="320">
        <f>+F573</f>
        <v>40</v>
      </c>
      <c r="G575" s="316">
        <f t="shared" ref="G575:G580" si="390">E575/F575</f>
        <v>0.88965340804900672</v>
      </c>
      <c r="H575" s="168">
        <f>+$I$48</f>
        <v>2</v>
      </c>
      <c r="I575" s="157">
        <f>+H575*0.4</f>
        <v>0.8</v>
      </c>
      <c r="J575" s="316">
        <f t="shared" ref="J575:J580" si="391">G575*I575</f>
        <v>0.71172272643920542</v>
      </c>
      <c r="K575" s="318">
        <f t="shared" si="384"/>
        <v>12.811009075905698</v>
      </c>
    </row>
    <row r="576" spans="2:11" x14ac:dyDescent="0.25">
      <c r="B576" s="401"/>
      <c r="C576" s="438"/>
      <c r="D576" s="302" t="s">
        <v>577</v>
      </c>
      <c r="E576" s="278">
        <f>+E$571</f>
        <v>35.586136321960268</v>
      </c>
      <c r="F576" s="320">
        <f t="shared" ref="F576:F580" si="392">+F575</f>
        <v>40</v>
      </c>
      <c r="G576" s="316">
        <f t="shared" si="390"/>
        <v>0.88965340804900672</v>
      </c>
      <c r="H576" s="168">
        <f>+$I$49</f>
        <v>3</v>
      </c>
      <c r="I576" s="157">
        <f>+H576*0.4</f>
        <v>1.2000000000000002</v>
      </c>
      <c r="J576" s="316">
        <f t="shared" si="391"/>
        <v>1.0675840896588082</v>
      </c>
      <c r="K576" s="318">
        <f t="shared" si="384"/>
        <v>19.216513613858549</v>
      </c>
    </row>
    <row r="577" spans="2:11" ht="25.5" x14ac:dyDescent="0.25">
      <c r="B577" s="401"/>
      <c r="C577" s="438"/>
      <c r="D577" s="302" t="s">
        <v>579</v>
      </c>
      <c r="E577" s="278">
        <f t="shared" si="385"/>
        <v>35.586136321960268</v>
      </c>
      <c r="F577" s="320">
        <f t="shared" si="392"/>
        <v>40</v>
      </c>
      <c r="G577" s="316">
        <f t="shared" si="390"/>
        <v>0.88965340804900672</v>
      </c>
      <c r="H577" s="168">
        <f>+$I$50</f>
        <v>4</v>
      </c>
      <c r="I577" s="157">
        <f>+H577*0.4</f>
        <v>1.6</v>
      </c>
      <c r="J577" s="316">
        <f t="shared" si="391"/>
        <v>1.4234454528784108</v>
      </c>
      <c r="K577" s="318">
        <f t="shared" si="384"/>
        <v>25.622018151811396</v>
      </c>
    </row>
    <row r="578" spans="2:11" x14ac:dyDescent="0.25">
      <c r="B578" s="401"/>
      <c r="C578" s="438"/>
      <c r="D578" s="302" t="s">
        <v>578</v>
      </c>
      <c r="E578" s="278">
        <f t="shared" si="385"/>
        <v>35.586136321960268</v>
      </c>
      <c r="F578" s="320">
        <f t="shared" si="392"/>
        <v>40</v>
      </c>
      <c r="G578" s="316">
        <f t="shared" si="390"/>
        <v>0.88965340804900672</v>
      </c>
      <c r="H578" s="168">
        <f>+$I$51</f>
        <v>9</v>
      </c>
      <c r="I578" s="157">
        <f>+H578*0.4</f>
        <v>3.6</v>
      </c>
      <c r="J578" s="316">
        <f t="shared" si="391"/>
        <v>3.2027522689764241</v>
      </c>
      <c r="K578" s="318">
        <f t="shared" si="384"/>
        <v>57.649540841575636</v>
      </c>
    </row>
    <row r="579" spans="2:11" x14ac:dyDescent="0.25">
      <c r="B579" s="401"/>
      <c r="C579" s="438"/>
      <c r="D579" s="302" t="s">
        <v>580</v>
      </c>
      <c r="E579" s="278">
        <f t="shared" si="385"/>
        <v>35.586136321960268</v>
      </c>
      <c r="F579" s="320">
        <f t="shared" si="392"/>
        <v>40</v>
      </c>
      <c r="G579" s="316">
        <f t="shared" si="390"/>
        <v>0.88965340804900672</v>
      </c>
      <c r="H579" s="168">
        <f>+$I$52</f>
        <v>4</v>
      </c>
      <c r="I579" s="157">
        <f>+H579*0.4</f>
        <v>1.6</v>
      </c>
      <c r="J579" s="316">
        <f t="shared" si="391"/>
        <v>1.4234454528784108</v>
      </c>
      <c r="K579" s="318">
        <f t="shared" si="384"/>
        <v>25.622018151811396</v>
      </c>
    </row>
    <row r="580" spans="2:11" x14ac:dyDescent="0.25">
      <c r="B580" s="401"/>
      <c r="C580" s="438"/>
      <c r="D580" s="302" t="s">
        <v>581</v>
      </c>
      <c r="E580" s="278">
        <f t="shared" si="385"/>
        <v>35.586136321960268</v>
      </c>
      <c r="F580" s="320">
        <f t="shared" si="392"/>
        <v>40</v>
      </c>
      <c r="G580" s="316">
        <f t="shared" si="390"/>
        <v>0.88965340804900672</v>
      </c>
      <c r="H580" s="168">
        <f>+$I$53</f>
        <v>2</v>
      </c>
      <c r="I580" s="157">
        <f t="shared" ref="I580" si="393">+H580*0.4</f>
        <v>0.8</v>
      </c>
      <c r="J580" s="316">
        <f t="shared" si="391"/>
        <v>0.71172272643920542</v>
      </c>
      <c r="K580" s="318">
        <f t="shared" si="384"/>
        <v>12.811009075905698</v>
      </c>
    </row>
    <row r="581" spans="2:11" x14ac:dyDescent="0.25">
      <c r="B581" s="506"/>
      <c r="K581" s="142"/>
    </row>
    <row r="582" spans="2:11" ht="51" x14ac:dyDescent="0.25">
      <c r="B582" s="330" t="s">
        <v>336</v>
      </c>
      <c r="C582" s="332" t="s">
        <v>512</v>
      </c>
      <c r="D582" s="330" t="s">
        <v>513</v>
      </c>
      <c r="E582" s="330" t="s">
        <v>590</v>
      </c>
      <c r="F582" s="330" t="s">
        <v>515</v>
      </c>
      <c r="G582" s="330" t="s">
        <v>516</v>
      </c>
      <c r="H582" s="330" t="s">
        <v>517</v>
      </c>
      <c r="I582" s="295" t="s">
        <v>518</v>
      </c>
      <c r="J582" s="295" t="s">
        <v>519</v>
      </c>
      <c r="K582" s="295" t="s">
        <v>521</v>
      </c>
    </row>
    <row r="583" spans="2:11" x14ac:dyDescent="0.25">
      <c r="B583" s="401" t="s">
        <v>524</v>
      </c>
      <c r="C583" s="451" t="s">
        <v>455</v>
      </c>
      <c r="D583" s="333"/>
      <c r="E583" s="276">
        <f>+'Pobl. Efectiva CP.'!K26</f>
        <v>41.807590975501121</v>
      </c>
      <c r="F583" s="333"/>
      <c r="G583" s="333"/>
      <c r="H583" s="333"/>
      <c r="I583" s="277">
        <f>SUM(I584:I594)</f>
        <v>16.8</v>
      </c>
      <c r="J583" s="277">
        <f>SUM(J584:J594)</f>
        <v>17.55918820971047</v>
      </c>
      <c r="K583" s="317">
        <f>SUM(K584:K593)</f>
        <v>301.0146550236081</v>
      </c>
    </row>
    <row r="584" spans="2:11" x14ac:dyDescent="0.25">
      <c r="B584" s="401"/>
      <c r="C584" s="451"/>
      <c r="D584" s="331" t="s">
        <v>457</v>
      </c>
      <c r="E584" s="278">
        <f>+E$583</f>
        <v>41.807590975501121</v>
      </c>
      <c r="F584" s="320">
        <v>40</v>
      </c>
      <c r="G584" s="316">
        <f>E584/F584</f>
        <v>1.045189774387528</v>
      </c>
      <c r="H584" s="168">
        <f>+$H$76</f>
        <v>2</v>
      </c>
      <c r="I584" s="157">
        <f>+H584</f>
        <v>2</v>
      </c>
      <c r="J584" s="157">
        <f t="shared" ref="J584:J585" si="394">G584*I584</f>
        <v>2.0903795487750561</v>
      </c>
      <c r="K584" s="318">
        <f t="shared" ref="K584:K594" si="395">J584*$D$70</f>
        <v>37.626831877951005</v>
      </c>
    </row>
    <row r="585" spans="2:11" x14ac:dyDescent="0.25">
      <c r="B585" s="401"/>
      <c r="C585" s="451"/>
      <c r="D585" s="331" t="s">
        <v>460</v>
      </c>
      <c r="E585" s="278">
        <f t="shared" ref="E585:E594" si="396">+E$583</f>
        <v>41.807590975501121</v>
      </c>
      <c r="F585" s="320">
        <f>+F584</f>
        <v>40</v>
      </c>
      <c r="G585" s="316">
        <f t="shared" ref="G585:G594" si="397">E585/F585</f>
        <v>1.045189774387528</v>
      </c>
      <c r="H585" s="168">
        <f>+$H$77</f>
        <v>2</v>
      </c>
      <c r="I585" s="157">
        <f>+H585</f>
        <v>2</v>
      </c>
      <c r="J585" s="157">
        <f t="shared" si="394"/>
        <v>2.0903795487750561</v>
      </c>
      <c r="K585" s="318">
        <f t="shared" si="395"/>
        <v>37.626831877951005</v>
      </c>
    </row>
    <row r="586" spans="2:11" x14ac:dyDescent="0.25">
      <c r="B586" s="401"/>
      <c r="C586" s="451"/>
      <c r="D586" s="331" t="s">
        <v>466</v>
      </c>
      <c r="E586" s="278">
        <f t="shared" si="396"/>
        <v>41.807590975501121</v>
      </c>
      <c r="F586" s="320">
        <f t="shared" ref="F586:F594" si="398">+F585</f>
        <v>40</v>
      </c>
      <c r="G586" s="316">
        <f t="shared" si="397"/>
        <v>1.045189774387528</v>
      </c>
      <c r="H586" s="168">
        <f>+$H$78</f>
        <v>2</v>
      </c>
      <c r="I586" s="157">
        <f>+H586</f>
        <v>2</v>
      </c>
      <c r="J586" s="157">
        <f>G586*I586</f>
        <v>2.0903795487750561</v>
      </c>
      <c r="K586" s="318">
        <f t="shared" si="395"/>
        <v>37.626831877951005</v>
      </c>
    </row>
    <row r="587" spans="2:11" x14ac:dyDescent="0.25">
      <c r="B587" s="401"/>
      <c r="C587" s="451"/>
      <c r="D587" s="331" t="s">
        <v>469</v>
      </c>
      <c r="E587" s="278">
        <f t="shared" si="396"/>
        <v>41.807590975501121</v>
      </c>
      <c r="F587" s="320">
        <f t="shared" si="398"/>
        <v>40</v>
      </c>
      <c r="G587" s="316">
        <f t="shared" si="397"/>
        <v>1.045189774387528</v>
      </c>
      <c r="H587" s="168">
        <f>+$H$79</f>
        <v>2</v>
      </c>
      <c r="I587" s="157">
        <f>+H587</f>
        <v>2</v>
      </c>
      <c r="J587" s="157">
        <f t="shared" ref="J587:J593" si="399">G587*I587</f>
        <v>2.0903795487750561</v>
      </c>
      <c r="K587" s="318">
        <f t="shared" si="395"/>
        <v>37.626831877951005</v>
      </c>
    </row>
    <row r="588" spans="2:11" ht="25.5" x14ac:dyDescent="0.25">
      <c r="B588" s="401"/>
      <c r="C588" s="438" t="s">
        <v>486</v>
      </c>
      <c r="D588" s="319" t="s">
        <v>541</v>
      </c>
      <c r="E588" s="278">
        <f t="shared" si="396"/>
        <v>41.807590975501121</v>
      </c>
      <c r="F588" s="320">
        <f t="shared" si="398"/>
        <v>40</v>
      </c>
      <c r="G588" s="316">
        <f t="shared" si="397"/>
        <v>1.045189774387528</v>
      </c>
      <c r="H588" s="168">
        <f>+$H$80</f>
        <v>2</v>
      </c>
      <c r="I588" s="157">
        <f t="shared" ref="I588:I594" si="400">+H588*0.4</f>
        <v>0.8</v>
      </c>
      <c r="J588" s="157">
        <f t="shared" si="399"/>
        <v>0.83615181951002249</v>
      </c>
      <c r="K588" s="318">
        <f t="shared" si="395"/>
        <v>15.050732751180405</v>
      </c>
    </row>
    <row r="589" spans="2:11" ht="25.5" x14ac:dyDescent="0.25">
      <c r="B589" s="401"/>
      <c r="C589" s="438"/>
      <c r="D589" s="319" t="s">
        <v>543</v>
      </c>
      <c r="E589" s="278">
        <f t="shared" si="396"/>
        <v>41.807590975501121</v>
      </c>
      <c r="F589" s="320">
        <f t="shared" si="398"/>
        <v>40</v>
      </c>
      <c r="G589" s="316">
        <f t="shared" si="397"/>
        <v>1.045189774387528</v>
      </c>
      <c r="H589" s="168">
        <f>+$H$81</f>
        <v>4</v>
      </c>
      <c r="I589" s="157">
        <f t="shared" si="400"/>
        <v>1.6</v>
      </c>
      <c r="J589" s="157">
        <f t="shared" si="399"/>
        <v>1.672303639020045</v>
      </c>
      <c r="K589" s="318">
        <f t="shared" si="395"/>
        <v>30.10146550236081</v>
      </c>
    </row>
    <row r="590" spans="2:11" ht="25.5" x14ac:dyDescent="0.25">
      <c r="B590" s="401"/>
      <c r="C590" s="438"/>
      <c r="D590" s="319" t="s">
        <v>544</v>
      </c>
      <c r="E590" s="278">
        <f t="shared" si="396"/>
        <v>41.807590975501121</v>
      </c>
      <c r="F590" s="320">
        <f t="shared" si="398"/>
        <v>40</v>
      </c>
      <c r="G590" s="316">
        <f t="shared" si="397"/>
        <v>1.045189774387528</v>
      </c>
      <c r="H590" s="168">
        <f>+$H$82</f>
        <v>2</v>
      </c>
      <c r="I590" s="157">
        <f t="shared" si="400"/>
        <v>0.8</v>
      </c>
      <c r="J590" s="157">
        <f t="shared" si="399"/>
        <v>0.83615181951002249</v>
      </c>
      <c r="K590" s="318">
        <f t="shared" si="395"/>
        <v>15.050732751180405</v>
      </c>
    </row>
    <row r="591" spans="2:11" ht="25.5" x14ac:dyDescent="0.25">
      <c r="B591" s="401"/>
      <c r="C591" s="438"/>
      <c r="D591" s="319" t="s">
        <v>545</v>
      </c>
      <c r="E591" s="278">
        <f t="shared" si="396"/>
        <v>41.807590975501121</v>
      </c>
      <c r="F591" s="320">
        <f t="shared" si="398"/>
        <v>40</v>
      </c>
      <c r="G591" s="316">
        <f t="shared" si="397"/>
        <v>1.045189774387528</v>
      </c>
      <c r="H591" s="168">
        <f>+$H$83</f>
        <v>2</v>
      </c>
      <c r="I591" s="157">
        <f t="shared" si="400"/>
        <v>0.8</v>
      </c>
      <c r="J591" s="157">
        <f t="shared" si="399"/>
        <v>0.83615181951002249</v>
      </c>
      <c r="K591" s="318">
        <f t="shared" si="395"/>
        <v>15.050732751180405</v>
      </c>
    </row>
    <row r="592" spans="2:11" ht="25.5" x14ac:dyDescent="0.25">
      <c r="B592" s="401"/>
      <c r="C592" s="438"/>
      <c r="D592" s="319" t="s">
        <v>546</v>
      </c>
      <c r="E592" s="278">
        <f t="shared" si="396"/>
        <v>41.807590975501121</v>
      </c>
      <c r="F592" s="320">
        <f t="shared" si="398"/>
        <v>40</v>
      </c>
      <c r="G592" s="316">
        <f t="shared" si="397"/>
        <v>1.045189774387528</v>
      </c>
      <c r="H592" s="168">
        <f>+$H$84</f>
        <v>4</v>
      </c>
      <c r="I592" s="157">
        <f t="shared" si="400"/>
        <v>1.6</v>
      </c>
      <c r="J592" s="157">
        <f t="shared" si="399"/>
        <v>1.672303639020045</v>
      </c>
      <c r="K592" s="318">
        <f t="shared" si="395"/>
        <v>30.10146550236081</v>
      </c>
    </row>
    <row r="593" spans="2:11" x14ac:dyDescent="0.25">
      <c r="B593" s="401"/>
      <c r="C593" s="438"/>
      <c r="D593" s="319" t="s">
        <v>547</v>
      </c>
      <c r="E593" s="278">
        <f t="shared" si="396"/>
        <v>41.807590975501121</v>
      </c>
      <c r="F593" s="320">
        <f t="shared" si="398"/>
        <v>40</v>
      </c>
      <c r="G593" s="316">
        <f t="shared" si="397"/>
        <v>1.045189774387528</v>
      </c>
      <c r="H593" s="168">
        <f>+$H$85</f>
        <v>6</v>
      </c>
      <c r="I593" s="157">
        <f t="shared" si="400"/>
        <v>2.4000000000000004</v>
      </c>
      <c r="J593" s="157">
        <f t="shared" si="399"/>
        <v>2.5084554585300678</v>
      </c>
      <c r="K593" s="318">
        <f t="shared" si="395"/>
        <v>45.152198253541222</v>
      </c>
    </row>
    <row r="594" spans="2:11" ht="25.5" x14ac:dyDescent="0.25">
      <c r="B594" s="401"/>
      <c r="C594" s="438"/>
      <c r="D594" s="319" t="s">
        <v>549</v>
      </c>
      <c r="E594" s="278">
        <f t="shared" si="396"/>
        <v>41.807590975501121</v>
      </c>
      <c r="F594" s="320">
        <f t="shared" si="398"/>
        <v>40</v>
      </c>
      <c r="G594" s="316">
        <f t="shared" si="397"/>
        <v>1.045189774387528</v>
      </c>
      <c r="H594" s="168">
        <f>+$H$86</f>
        <v>2</v>
      </c>
      <c r="I594" s="157">
        <f t="shared" si="400"/>
        <v>0.8</v>
      </c>
      <c r="J594" s="157">
        <f>G594*I594</f>
        <v>0.83615181951002249</v>
      </c>
      <c r="K594" s="318">
        <f t="shared" si="395"/>
        <v>15.050732751180405</v>
      </c>
    </row>
    <row r="595" spans="2:11" x14ac:dyDescent="0.25">
      <c r="B595" s="289"/>
      <c r="C595" s="142"/>
      <c r="D595" s="59"/>
      <c r="H595" s="142"/>
      <c r="I595" s="262">
        <f>AVERAGE(I584:I594)</f>
        <v>1.5272727272727273</v>
      </c>
      <c r="J595" s="262"/>
      <c r="K595" s="290"/>
    </row>
    <row r="596" spans="2:11" ht="51" x14ac:dyDescent="0.25">
      <c r="B596" s="330" t="s">
        <v>336</v>
      </c>
      <c r="C596" s="332" t="s">
        <v>512</v>
      </c>
      <c r="D596" s="330" t="s">
        <v>513</v>
      </c>
      <c r="E596" s="330" t="s">
        <v>590</v>
      </c>
      <c r="F596" s="330" t="s">
        <v>515</v>
      </c>
      <c r="G596" s="330" t="s">
        <v>516</v>
      </c>
      <c r="H596" s="330" t="s">
        <v>517</v>
      </c>
      <c r="I596" s="295" t="s">
        <v>518</v>
      </c>
      <c r="J596" s="295" t="s">
        <v>519</v>
      </c>
      <c r="K596" s="295" t="s">
        <v>521</v>
      </c>
    </row>
    <row r="597" spans="2:11" x14ac:dyDescent="0.25">
      <c r="B597" s="401" t="s">
        <v>528</v>
      </c>
      <c r="C597" s="448" t="s">
        <v>455</v>
      </c>
      <c r="D597" s="333"/>
      <c r="E597" s="276">
        <f>+'Pobl. Efectiva CP.'!K27</f>
        <v>41.807590975501121</v>
      </c>
      <c r="F597" s="333"/>
      <c r="G597" s="333"/>
      <c r="H597" s="333"/>
      <c r="I597" s="277">
        <f>SUM(I598:I608)</f>
        <v>18</v>
      </c>
      <c r="J597" s="277">
        <f>SUM(J598:J608)</f>
        <v>18.813415938975503</v>
      </c>
      <c r="K597" s="277">
        <f>SUM(K598:K608)</f>
        <v>338.64148690155912</v>
      </c>
    </row>
    <row r="598" spans="2:11" x14ac:dyDescent="0.25">
      <c r="B598" s="401"/>
      <c r="C598" s="448"/>
      <c r="D598" s="331" t="s">
        <v>458</v>
      </c>
      <c r="E598" s="278">
        <f>+E$597</f>
        <v>41.807590975501121</v>
      </c>
      <c r="F598" s="320">
        <f>+F593</f>
        <v>40</v>
      </c>
      <c r="G598" s="316">
        <f t="shared" ref="G598:G608" si="401">E598/F598</f>
        <v>1.045189774387528</v>
      </c>
      <c r="H598" s="168">
        <f>+$H$90</f>
        <v>2</v>
      </c>
      <c r="I598" s="157">
        <f>+H598</f>
        <v>2</v>
      </c>
      <c r="J598" s="157">
        <f t="shared" ref="J598:J607" si="402">G598*I598</f>
        <v>2.0903795487750561</v>
      </c>
      <c r="K598" s="318">
        <f t="shared" ref="K598:K608" si="403">J598*$D$70</f>
        <v>37.626831877951005</v>
      </c>
    </row>
    <row r="599" spans="2:11" x14ac:dyDescent="0.25">
      <c r="B599" s="401"/>
      <c r="C599" s="448"/>
      <c r="D599" s="331" t="s">
        <v>461</v>
      </c>
      <c r="E599" s="278">
        <f t="shared" ref="E599:E608" si="404">+E$597</f>
        <v>41.807590975501121</v>
      </c>
      <c r="F599" s="320">
        <f>+F598</f>
        <v>40</v>
      </c>
      <c r="G599" s="316">
        <f t="shared" si="401"/>
        <v>1.045189774387528</v>
      </c>
      <c r="H599" s="168">
        <f>+$H$91</f>
        <v>2</v>
      </c>
      <c r="I599" s="157">
        <f>+H599</f>
        <v>2</v>
      </c>
      <c r="J599" s="157">
        <f t="shared" si="402"/>
        <v>2.0903795487750561</v>
      </c>
      <c r="K599" s="318">
        <f t="shared" si="403"/>
        <v>37.626831877951005</v>
      </c>
    </row>
    <row r="600" spans="2:11" x14ac:dyDescent="0.25">
      <c r="B600" s="401"/>
      <c r="C600" s="448"/>
      <c r="D600" s="331" t="s">
        <v>467</v>
      </c>
      <c r="E600" s="278">
        <f t="shared" si="404"/>
        <v>41.807590975501121</v>
      </c>
      <c r="F600" s="320">
        <f t="shared" ref="F600:F608" si="405">+F599</f>
        <v>40</v>
      </c>
      <c r="G600" s="316">
        <f t="shared" si="401"/>
        <v>1.045189774387528</v>
      </c>
      <c r="H600" s="168">
        <f>+$H$92</f>
        <v>2</v>
      </c>
      <c r="I600" s="157">
        <f>+H600</f>
        <v>2</v>
      </c>
      <c r="J600" s="157">
        <f t="shared" si="402"/>
        <v>2.0903795487750561</v>
      </c>
      <c r="K600" s="318">
        <f t="shared" si="403"/>
        <v>37.626831877951005</v>
      </c>
    </row>
    <row r="601" spans="2:11" x14ac:dyDescent="0.25">
      <c r="B601" s="401"/>
      <c r="C601" s="448"/>
      <c r="D601" s="331" t="s">
        <v>470</v>
      </c>
      <c r="E601" s="278">
        <f t="shared" si="404"/>
        <v>41.807590975501121</v>
      </c>
      <c r="F601" s="320">
        <f t="shared" si="405"/>
        <v>40</v>
      </c>
      <c r="G601" s="316">
        <f t="shared" si="401"/>
        <v>1.045189774387528</v>
      </c>
      <c r="H601" s="168">
        <f>+$H$93</f>
        <v>2</v>
      </c>
      <c r="I601" s="157">
        <f>+H601</f>
        <v>2</v>
      </c>
      <c r="J601" s="157">
        <f t="shared" si="402"/>
        <v>2.0903795487750561</v>
      </c>
      <c r="K601" s="318">
        <f t="shared" si="403"/>
        <v>37.626831877951005</v>
      </c>
    </row>
    <row r="602" spans="2:11" x14ac:dyDescent="0.25">
      <c r="B602" s="401"/>
      <c r="C602" s="448"/>
      <c r="D602" s="331" t="s">
        <v>475</v>
      </c>
      <c r="E602" s="278">
        <f t="shared" si="404"/>
        <v>41.807590975501121</v>
      </c>
      <c r="F602" s="320">
        <f t="shared" si="405"/>
        <v>40</v>
      </c>
      <c r="G602" s="316">
        <f t="shared" si="401"/>
        <v>1.045189774387528</v>
      </c>
      <c r="H602" s="168">
        <f>+$H$94</f>
        <v>2</v>
      </c>
      <c r="I602" s="157">
        <f>+H602</f>
        <v>2</v>
      </c>
      <c r="J602" s="157">
        <f t="shared" si="402"/>
        <v>2.0903795487750561</v>
      </c>
      <c r="K602" s="318">
        <f t="shared" si="403"/>
        <v>37.626831877951005</v>
      </c>
    </row>
    <row r="603" spans="2:11" ht="25.5" x14ac:dyDescent="0.25">
      <c r="B603" s="401"/>
      <c r="C603" s="438" t="s">
        <v>486</v>
      </c>
      <c r="D603" s="319" t="s">
        <v>551</v>
      </c>
      <c r="E603" s="278">
        <f t="shared" si="404"/>
        <v>41.807590975501121</v>
      </c>
      <c r="F603" s="320">
        <f t="shared" si="405"/>
        <v>40</v>
      </c>
      <c r="G603" s="316">
        <f t="shared" si="401"/>
        <v>1.045189774387528</v>
      </c>
      <c r="H603" s="168">
        <f>+$H$95</f>
        <v>2</v>
      </c>
      <c r="I603" s="157">
        <f t="shared" ref="I603:I608" si="406">+H603*0.4</f>
        <v>0.8</v>
      </c>
      <c r="J603" s="316">
        <f t="shared" si="402"/>
        <v>0.83615181951002249</v>
      </c>
      <c r="K603" s="318">
        <f t="shared" si="403"/>
        <v>15.050732751180405</v>
      </c>
    </row>
    <row r="604" spans="2:11" ht="25.5" x14ac:dyDescent="0.25">
      <c r="B604" s="401"/>
      <c r="C604" s="438"/>
      <c r="D604" s="319" t="s">
        <v>552</v>
      </c>
      <c r="E604" s="278">
        <f t="shared" si="404"/>
        <v>41.807590975501121</v>
      </c>
      <c r="F604" s="320">
        <f t="shared" si="405"/>
        <v>40</v>
      </c>
      <c r="G604" s="316">
        <f t="shared" si="401"/>
        <v>1.045189774387528</v>
      </c>
      <c r="H604" s="168">
        <f>+$H$96</f>
        <v>4</v>
      </c>
      <c r="I604" s="157">
        <f t="shared" si="406"/>
        <v>1.6</v>
      </c>
      <c r="J604" s="316">
        <f t="shared" si="402"/>
        <v>1.672303639020045</v>
      </c>
      <c r="K604" s="318">
        <f t="shared" si="403"/>
        <v>30.10146550236081</v>
      </c>
    </row>
    <row r="605" spans="2:11" ht="25.5" x14ac:dyDescent="0.25">
      <c r="B605" s="401"/>
      <c r="C605" s="438"/>
      <c r="D605" s="319" t="s">
        <v>553</v>
      </c>
      <c r="E605" s="278">
        <f t="shared" si="404"/>
        <v>41.807590975501121</v>
      </c>
      <c r="F605" s="320">
        <f t="shared" si="405"/>
        <v>40</v>
      </c>
      <c r="G605" s="316">
        <f t="shared" si="401"/>
        <v>1.045189774387528</v>
      </c>
      <c r="H605" s="168">
        <f>+$H$97</f>
        <v>2</v>
      </c>
      <c r="I605" s="157">
        <f t="shared" si="406"/>
        <v>0.8</v>
      </c>
      <c r="J605" s="316">
        <f t="shared" si="402"/>
        <v>0.83615181951002249</v>
      </c>
      <c r="K605" s="318">
        <f t="shared" si="403"/>
        <v>15.050732751180405</v>
      </c>
    </row>
    <row r="606" spans="2:11" ht="25.5" x14ac:dyDescent="0.25">
      <c r="B606" s="401"/>
      <c r="C606" s="438"/>
      <c r="D606" s="319" t="s">
        <v>554</v>
      </c>
      <c r="E606" s="278">
        <f t="shared" si="404"/>
        <v>41.807590975501121</v>
      </c>
      <c r="F606" s="320">
        <f t="shared" si="405"/>
        <v>40</v>
      </c>
      <c r="G606" s="316">
        <f t="shared" si="401"/>
        <v>1.045189774387528</v>
      </c>
      <c r="H606" s="168">
        <f>+$H$98</f>
        <v>2</v>
      </c>
      <c r="I606" s="157">
        <f t="shared" si="406"/>
        <v>0.8</v>
      </c>
      <c r="J606" s="316">
        <f t="shared" si="402"/>
        <v>0.83615181951002249</v>
      </c>
      <c r="K606" s="318">
        <f t="shared" si="403"/>
        <v>15.050732751180405</v>
      </c>
    </row>
    <row r="607" spans="2:11" x14ac:dyDescent="0.25">
      <c r="B607" s="401"/>
      <c r="C607" s="438"/>
      <c r="D607" s="319" t="s">
        <v>557</v>
      </c>
      <c r="E607" s="278">
        <f t="shared" si="404"/>
        <v>41.807590975501121</v>
      </c>
      <c r="F607" s="320">
        <f t="shared" si="405"/>
        <v>40</v>
      </c>
      <c r="G607" s="316">
        <f t="shared" si="401"/>
        <v>1.045189774387528</v>
      </c>
      <c r="H607" s="168">
        <f>+$H$99</f>
        <v>4</v>
      </c>
      <c r="I607" s="157">
        <f t="shared" si="406"/>
        <v>1.6</v>
      </c>
      <c r="J607" s="316">
        <f t="shared" si="402"/>
        <v>1.672303639020045</v>
      </c>
      <c r="K607" s="318">
        <f t="shared" si="403"/>
        <v>30.10146550236081</v>
      </c>
    </row>
    <row r="608" spans="2:11" x14ac:dyDescent="0.25">
      <c r="B608" s="401"/>
      <c r="C608" s="438"/>
      <c r="D608" s="319" t="s">
        <v>548</v>
      </c>
      <c r="E608" s="278">
        <f t="shared" si="404"/>
        <v>41.807590975501121</v>
      </c>
      <c r="F608" s="320">
        <f t="shared" si="405"/>
        <v>40</v>
      </c>
      <c r="G608" s="316">
        <f t="shared" si="401"/>
        <v>1.045189774387528</v>
      </c>
      <c r="H608" s="168">
        <f>+$H$100</f>
        <v>6</v>
      </c>
      <c r="I608" s="157">
        <f t="shared" si="406"/>
        <v>2.4000000000000004</v>
      </c>
      <c r="J608" s="157">
        <f>G608*I608</f>
        <v>2.5084554585300678</v>
      </c>
      <c r="K608" s="318">
        <f t="shared" si="403"/>
        <v>45.152198253541222</v>
      </c>
    </row>
    <row r="609" spans="2:11" x14ac:dyDescent="0.25">
      <c r="B609" s="289"/>
      <c r="C609" s="142"/>
      <c r="D609" s="59"/>
      <c r="H609" s="142"/>
      <c r="I609" s="262">
        <f>AVERAGE(I598:I608)</f>
        <v>1.6363636363636365</v>
      </c>
      <c r="J609" s="262"/>
      <c r="K609" s="290"/>
    </row>
    <row r="610" spans="2:11" ht="51" x14ac:dyDescent="0.25">
      <c r="B610" s="330" t="s">
        <v>336</v>
      </c>
      <c r="C610" s="332" t="s">
        <v>512</v>
      </c>
      <c r="D610" s="330" t="s">
        <v>513</v>
      </c>
      <c r="E610" s="330" t="s">
        <v>590</v>
      </c>
      <c r="F610" s="330" t="s">
        <v>515</v>
      </c>
      <c r="G610" s="330" t="s">
        <v>516</v>
      </c>
      <c r="H610" s="330" t="s">
        <v>517</v>
      </c>
      <c r="I610" s="295" t="s">
        <v>518</v>
      </c>
      <c r="J610" s="295" t="s">
        <v>519</v>
      </c>
      <c r="K610" s="295" t="s">
        <v>521</v>
      </c>
    </row>
    <row r="611" spans="2:11" x14ac:dyDescent="0.25">
      <c r="B611" s="401" t="s">
        <v>534</v>
      </c>
      <c r="C611" s="448" t="s">
        <v>455</v>
      </c>
      <c r="D611" s="333"/>
      <c r="E611" s="276">
        <f>+'Pobl. Efectiva CP.'!K28</f>
        <v>41.624805993215318</v>
      </c>
      <c r="F611" s="333"/>
      <c r="G611" s="333"/>
      <c r="H611" s="333"/>
      <c r="I611" s="277">
        <f>SUM(I612:I618)</f>
        <v>11.200000000000003</v>
      </c>
      <c r="J611" s="277">
        <f>SUM(J612:J618)</f>
        <v>11.654945678100287</v>
      </c>
      <c r="K611" s="277">
        <f>SUM(K612:K618)</f>
        <v>209.78902220580522</v>
      </c>
    </row>
    <row r="612" spans="2:11" x14ac:dyDescent="0.25">
      <c r="B612" s="401"/>
      <c r="C612" s="448"/>
      <c r="D612" s="331" t="s">
        <v>463</v>
      </c>
      <c r="E612" s="278">
        <f>+E$611</f>
        <v>41.624805993215318</v>
      </c>
      <c r="F612" s="320">
        <f>+F607</f>
        <v>40</v>
      </c>
      <c r="G612" s="316">
        <f>E612/F612</f>
        <v>1.0406201498303829</v>
      </c>
      <c r="H612" s="168">
        <f>+$H$132</f>
        <v>3</v>
      </c>
      <c r="I612" s="157">
        <f>+H612</f>
        <v>3</v>
      </c>
      <c r="J612" s="157">
        <f t="shared" ref="J612:J618" si="407">G612*I612</f>
        <v>3.1218604494911486</v>
      </c>
      <c r="K612" s="318">
        <f t="shared" ref="K612:K618" si="408">J612*$D$70</f>
        <v>56.193488090840674</v>
      </c>
    </row>
    <row r="613" spans="2:11" x14ac:dyDescent="0.25">
      <c r="B613" s="401"/>
      <c r="C613" s="448"/>
      <c r="D613" s="331" t="s">
        <v>464</v>
      </c>
      <c r="E613" s="278">
        <f t="shared" ref="E613:E618" si="409">+E$611</f>
        <v>41.624805993215318</v>
      </c>
      <c r="F613" s="320">
        <f>+F612</f>
        <v>40</v>
      </c>
      <c r="G613" s="316">
        <f t="shared" ref="G613:G618" si="410">E613/F613</f>
        <v>1.0406201498303829</v>
      </c>
      <c r="H613" s="168">
        <f>+$H$133</f>
        <v>3</v>
      </c>
      <c r="I613" s="157">
        <f>+H613</f>
        <v>3</v>
      </c>
      <c r="J613" s="157">
        <f t="shared" si="407"/>
        <v>3.1218604494911486</v>
      </c>
      <c r="K613" s="318">
        <f t="shared" si="408"/>
        <v>56.193488090840674</v>
      </c>
    </row>
    <row r="614" spans="2:11" x14ac:dyDescent="0.25">
      <c r="B614" s="401"/>
      <c r="C614" s="448"/>
      <c r="D614" s="331" t="s">
        <v>476</v>
      </c>
      <c r="E614" s="278">
        <f t="shared" si="409"/>
        <v>41.624805993215318</v>
      </c>
      <c r="F614" s="320">
        <f>+F613</f>
        <v>40</v>
      </c>
      <c r="G614" s="316">
        <f t="shared" si="410"/>
        <v>1.0406201498303829</v>
      </c>
      <c r="H614" s="168">
        <f>+$H$134</f>
        <v>2</v>
      </c>
      <c r="I614" s="157">
        <f>+H614</f>
        <v>2</v>
      </c>
      <c r="J614" s="157">
        <f t="shared" si="407"/>
        <v>2.0812402996607657</v>
      </c>
      <c r="K614" s="318">
        <f t="shared" si="408"/>
        <v>37.462325393893785</v>
      </c>
    </row>
    <row r="615" spans="2:11" ht="25.5" x14ac:dyDescent="0.25">
      <c r="B615" s="401"/>
      <c r="C615" s="438" t="s">
        <v>486</v>
      </c>
      <c r="D615" s="319" t="s">
        <v>559</v>
      </c>
      <c r="E615" s="278">
        <f t="shared" si="409"/>
        <v>41.624805993215318</v>
      </c>
      <c r="F615" s="320">
        <f t="shared" ref="F615:F618" si="411">+F614</f>
        <v>40</v>
      </c>
      <c r="G615" s="316">
        <f t="shared" si="410"/>
        <v>1.0406201498303829</v>
      </c>
      <c r="H615" s="168">
        <f>+$H$135</f>
        <v>2</v>
      </c>
      <c r="I615" s="157">
        <f t="shared" ref="I615:I618" si="412">+H615*0.4</f>
        <v>0.8</v>
      </c>
      <c r="J615" s="316">
        <f t="shared" si="407"/>
        <v>0.83249611986430638</v>
      </c>
      <c r="K615" s="318">
        <f t="shared" si="408"/>
        <v>14.984930157557514</v>
      </c>
    </row>
    <row r="616" spans="2:11" ht="25.5" x14ac:dyDescent="0.25">
      <c r="B616" s="401"/>
      <c r="C616" s="438"/>
      <c r="D616" s="319" t="s">
        <v>560</v>
      </c>
      <c r="E616" s="278">
        <f t="shared" si="409"/>
        <v>41.624805993215318</v>
      </c>
      <c r="F616" s="320">
        <f t="shared" si="411"/>
        <v>40</v>
      </c>
      <c r="G616" s="316">
        <f t="shared" si="410"/>
        <v>1.0406201498303829</v>
      </c>
      <c r="H616" s="168">
        <f>+$H$136</f>
        <v>2</v>
      </c>
      <c r="I616" s="157">
        <f t="shared" si="412"/>
        <v>0.8</v>
      </c>
      <c r="J616" s="316">
        <f t="shared" si="407"/>
        <v>0.83249611986430638</v>
      </c>
      <c r="K616" s="318">
        <f t="shared" si="408"/>
        <v>14.984930157557514</v>
      </c>
    </row>
    <row r="617" spans="2:11" ht="25.5" x14ac:dyDescent="0.25">
      <c r="B617" s="401"/>
      <c r="C617" s="438"/>
      <c r="D617" s="319" t="s">
        <v>561</v>
      </c>
      <c r="E617" s="278">
        <f t="shared" si="409"/>
        <v>41.624805993215318</v>
      </c>
      <c r="F617" s="320">
        <f t="shared" si="411"/>
        <v>40</v>
      </c>
      <c r="G617" s="316">
        <f t="shared" si="410"/>
        <v>1.0406201498303829</v>
      </c>
      <c r="H617" s="168">
        <f>+$H$137</f>
        <v>2</v>
      </c>
      <c r="I617" s="157">
        <f t="shared" si="412"/>
        <v>0.8</v>
      </c>
      <c r="J617" s="316">
        <f t="shared" si="407"/>
        <v>0.83249611986430638</v>
      </c>
      <c r="K617" s="318">
        <f t="shared" si="408"/>
        <v>14.984930157557514</v>
      </c>
    </row>
    <row r="618" spans="2:11" ht="25.5" x14ac:dyDescent="0.25">
      <c r="B618" s="401"/>
      <c r="C618" s="438"/>
      <c r="D618" s="319" t="s">
        <v>562</v>
      </c>
      <c r="E618" s="278">
        <f t="shared" si="409"/>
        <v>41.624805993215318</v>
      </c>
      <c r="F618" s="320">
        <f t="shared" si="411"/>
        <v>40</v>
      </c>
      <c r="G618" s="316">
        <f t="shared" si="410"/>
        <v>1.0406201498303829</v>
      </c>
      <c r="H618" s="168">
        <f>+$H$138</f>
        <v>2</v>
      </c>
      <c r="I618" s="157">
        <f t="shared" si="412"/>
        <v>0.8</v>
      </c>
      <c r="J618" s="316">
        <f t="shared" si="407"/>
        <v>0.83249611986430638</v>
      </c>
      <c r="K618" s="318">
        <f t="shared" si="408"/>
        <v>14.984930157557514</v>
      </c>
    </row>
    <row r="619" spans="2:11" x14ac:dyDescent="0.25">
      <c r="B619" s="324"/>
      <c r="C619" s="321"/>
      <c r="D619" s="321"/>
      <c r="E619" s="323"/>
      <c r="F619" s="323"/>
      <c r="G619" s="323"/>
      <c r="H619" s="322"/>
      <c r="I619" s="323"/>
      <c r="J619" s="323"/>
      <c r="K619" s="323"/>
    </row>
    <row r="620" spans="2:11" ht="51" x14ac:dyDescent="0.25">
      <c r="B620" s="330" t="s">
        <v>336</v>
      </c>
      <c r="C620" s="332" t="s">
        <v>512</v>
      </c>
      <c r="D620" s="330" t="s">
        <v>513</v>
      </c>
      <c r="E620" s="330" t="s">
        <v>590</v>
      </c>
      <c r="F620" s="330" t="s">
        <v>515</v>
      </c>
      <c r="G620" s="330" t="s">
        <v>516</v>
      </c>
      <c r="H620" s="330" t="s">
        <v>517</v>
      </c>
      <c r="I620" s="295" t="s">
        <v>518</v>
      </c>
      <c r="J620" s="295" t="s">
        <v>519</v>
      </c>
      <c r="K620" s="295" t="s">
        <v>521</v>
      </c>
    </row>
    <row r="621" spans="2:11" x14ac:dyDescent="0.25">
      <c r="B621" s="401" t="s">
        <v>535</v>
      </c>
      <c r="C621" s="448" t="s">
        <v>455</v>
      </c>
      <c r="D621" s="333"/>
      <c r="E621" s="276">
        <f>+'Pobl. Efectiva CP.'!K29</f>
        <v>42.04525857900537</v>
      </c>
      <c r="F621" s="333"/>
      <c r="G621" s="333"/>
      <c r="H621" s="333"/>
      <c r="I621" s="277">
        <f>SUM(I622:I628)</f>
        <v>15.6</v>
      </c>
      <c r="J621" s="277">
        <f>SUM(J622:J628)</f>
        <v>16.397650845812095</v>
      </c>
      <c r="K621" s="277">
        <f>SUM(K622:K627)</f>
        <v>264.88512904773381</v>
      </c>
    </row>
    <row r="622" spans="2:11" x14ac:dyDescent="0.25">
      <c r="B622" s="401"/>
      <c r="C622" s="448"/>
      <c r="D622" s="331" t="s">
        <v>472</v>
      </c>
      <c r="E622" s="278">
        <f>+E$621</f>
        <v>42.04525857900537</v>
      </c>
      <c r="F622" s="320">
        <f>+F617</f>
        <v>40</v>
      </c>
      <c r="G622" s="316">
        <f>E622/F622</f>
        <v>1.0511314644751342</v>
      </c>
      <c r="H622" s="168">
        <f>+$H$142</f>
        <v>2</v>
      </c>
      <c r="I622" s="157">
        <f>+H622</f>
        <v>2</v>
      </c>
      <c r="J622" s="157">
        <f>G622*I622</f>
        <v>2.1022629289502683</v>
      </c>
      <c r="K622" s="318">
        <f t="shared" ref="K622:K628" si="413">J622*$D$70</f>
        <v>37.840732721104828</v>
      </c>
    </row>
    <row r="623" spans="2:11" x14ac:dyDescent="0.25">
      <c r="B623" s="401"/>
      <c r="C623" s="448"/>
      <c r="D623" s="331" t="s">
        <v>477</v>
      </c>
      <c r="E623" s="278">
        <f t="shared" ref="E623:E628" si="414">+E$621</f>
        <v>42.04525857900537</v>
      </c>
      <c r="F623" s="320">
        <f>+F622</f>
        <v>40</v>
      </c>
      <c r="G623" s="316">
        <f t="shared" ref="G623:G628" si="415">E623/F623</f>
        <v>1.0511314644751342</v>
      </c>
      <c r="H623" s="168">
        <f>+$H$143</f>
        <v>4</v>
      </c>
      <c r="I623" s="157">
        <f>+H623</f>
        <v>4</v>
      </c>
      <c r="J623" s="157">
        <f t="shared" ref="J623:J628" si="416">G623*I623</f>
        <v>4.2045258579005367</v>
      </c>
      <c r="K623" s="318">
        <f t="shared" si="413"/>
        <v>75.681465442209657</v>
      </c>
    </row>
    <row r="624" spans="2:11" ht="25.5" x14ac:dyDescent="0.25">
      <c r="B624" s="401"/>
      <c r="C624" s="438" t="s">
        <v>486</v>
      </c>
      <c r="D624" s="319" t="s">
        <v>563</v>
      </c>
      <c r="E624" s="278">
        <f t="shared" si="414"/>
        <v>42.04525857900537</v>
      </c>
      <c r="F624" s="320">
        <f t="shared" ref="F624:F628" si="417">+F623</f>
        <v>40</v>
      </c>
      <c r="G624" s="316">
        <f t="shared" si="415"/>
        <v>1.0511314644751342</v>
      </c>
      <c r="H624" s="168">
        <f>+$H$144</f>
        <v>4</v>
      </c>
      <c r="I624" s="157">
        <f>+H624*0.4</f>
        <v>1.6</v>
      </c>
      <c r="J624" s="316">
        <f t="shared" si="416"/>
        <v>1.6818103431602147</v>
      </c>
      <c r="K624" s="318">
        <f t="shared" si="413"/>
        <v>30.272586176883866</v>
      </c>
    </row>
    <row r="625" spans="2:11" x14ac:dyDescent="0.25">
      <c r="B625" s="401"/>
      <c r="C625" s="438"/>
      <c r="D625" s="319" t="s">
        <v>564</v>
      </c>
      <c r="E625" s="278">
        <f t="shared" si="414"/>
        <v>42.04525857900537</v>
      </c>
      <c r="F625" s="320">
        <f t="shared" si="417"/>
        <v>40</v>
      </c>
      <c r="G625" s="316">
        <f t="shared" si="415"/>
        <v>1.0511314644751342</v>
      </c>
      <c r="H625" s="168">
        <f>+$H$145</f>
        <v>10</v>
      </c>
      <c r="I625" s="157">
        <f>+H625*0.4</f>
        <v>4</v>
      </c>
      <c r="J625" s="316">
        <f t="shared" si="416"/>
        <v>4.2045258579005367</v>
      </c>
      <c r="K625" s="318">
        <f t="shared" si="413"/>
        <v>75.681465442209657</v>
      </c>
    </row>
    <row r="626" spans="2:11" ht="25.5" x14ac:dyDescent="0.25">
      <c r="B626" s="401"/>
      <c r="C626" s="438"/>
      <c r="D626" s="319" t="s">
        <v>565</v>
      </c>
      <c r="E626" s="278">
        <f t="shared" si="414"/>
        <v>42.04525857900537</v>
      </c>
      <c r="F626" s="320">
        <f t="shared" si="417"/>
        <v>40</v>
      </c>
      <c r="G626" s="316">
        <f t="shared" si="415"/>
        <v>1.0511314644751342</v>
      </c>
      <c r="H626" s="168">
        <f>+$H$146</f>
        <v>4</v>
      </c>
      <c r="I626" s="157">
        <f>+H626*0.4</f>
        <v>1.6</v>
      </c>
      <c r="J626" s="316">
        <f t="shared" si="416"/>
        <v>1.6818103431602147</v>
      </c>
      <c r="K626" s="318">
        <f t="shared" si="413"/>
        <v>30.272586176883866</v>
      </c>
    </row>
    <row r="627" spans="2:11" ht="25.5" x14ac:dyDescent="0.25">
      <c r="B627" s="401"/>
      <c r="C627" s="438"/>
      <c r="D627" s="319" t="s">
        <v>567</v>
      </c>
      <c r="E627" s="278">
        <f t="shared" si="414"/>
        <v>42.04525857900537</v>
      </c>
      <c r="F627" s="320">
        <f t="shared" si="417"/>
        <v>40</v>
      </c>
      <c r="G627" s="316">
        <f t="shared" si="415"/>
        <v>1.0511314644751342</v>
      </c>
      <c r="H627" s="168">
        <f>+$H$147</f>
        <v>2</v>
      </c>
      <c r="I627" s="157">
        <f>+H627*0.4</f>
        <v>0.8</v>
      </c>
      <c r="J627" s="316">
        <f t="shared" si="416"/>
        <v>0.84090517158010736</v>
      </c>
      <c r="K627" s="318">
        <f t="shared" si="413"/>
        <v>15.136293088441933</v>
      </c>
    </row>
    <row r="628" spans="2:11" ht="25.5" x14ac:dyDescent="0.25">
      <c r="B628" s="401"/>
      <c r="C628" s="438"/>
      <c r="D628" s="319" t="s">
        <v>568</v>
      </c>
      <c r="E628" s="278">
        <f t="shared" si="414"/>
        <v>42.04525857900537</v>
      </c>
      <c r="F628" s="320">
        <f t="shared" si="417"/>
        <v>40</v>
      </c>
      <c r="G628" s="316">
        <f t="shared" si="415"/>
        <v>1.0511314644751342</v>
      </c>
      <c r="H628" s="168">
        <f>+$H$148</f>
        <v>4</v>
      </c>
      <c r="I628" s="157">
        <f>+H628*0.4</f>
        <v>1.6</v>
      </c>
      <c r="J628" s="316">
        <f t="shared" si="416"/>
        <v>1.6818103431602147</v>
      </c>
      <c r="K628" s="318">
        <f t="shared" si="413"/>
        <v>30.272586176883866</v>
      </c>
    </row>
    <row r="629" spans="2:11" x14ac:dyDescent="0.25">
      <c r="C629" s="142"/>
      <c r="H629" s="142"/>
      <c r="I629" s="142"/>
      <c r="K629" s="142"/>
    </row>
    <row r="630" spans="2:11" ht="51" x14ac:dyDescent="0.25">
      <c r="B630" s="330" t="s">
        <v>336</v>
      </c>
      <c r="C630" s="332" t="s">
        <v>512</v>
      </c>
      <c r="D630" s="330" t="s">
        <v>513</v>
      </c>
      <c r="E630" s="330" t="s">
        <v>590</v>
      </c>
      <c r="F630" s="330" t="s">
        <v>515</v>
      </c>
      <c r="G630" s="330" t="s">
        <v>516</v>
      </c>
      <c r="H630" s="330" t="s">
        <v>517</v>
      </c>
      <c r="I630" s="295" t="s">
        <v>518</v>
      </c>
      <c r="J630" s="295" t="s">
        <v>519</v>
      </c>
      <c r="K630" s="295" t="s">
        <v>521</v>
      </c>
    </row>
    <row r="631" spans="2:11" x14ac:dyDescent="0.25">
      <c r="B631" s="401" t="s">
        <v>536</v>
      </c>
      <c r="C631" s="448" t="s">
        <v>455</v>
      </c>
      <c r="D631" s="333"/>
      <c r="E631" s="276">
        <f>+'Pobl. Efectiva CP.'!K30</f>
        <v>41.892662882957154</v>
      </c>
      <c r="F631" s="333"/>
      <c r="G631" s="333"/>
      <c r="H631" s="333"/>
      <c r="I631" s="277">
        <f>SUM(I632:I640)</f>
        <v>15.6</v>
      </c>
      <c r="J631" s="277">
        <f>SUM(J632:J640)</f>
        <v>16.33813852435329</v>
      </c>
      <c r="K631" s="317">
        <f>SUM(K632:K638)</f>
        <v>248.84241752476552</v>
      </c>
    </row>
    <row r="632" spans="2:11" x14ac:dyDescent="0.25">
      <c r="B632" s="401"/>
      <c r="C632" s="448"/>
      <c r="D632" s="46" t="s">
        <v>473</v>
      </c>
      <c r="E632" s="278">
        <f>+E$631</f>
        <v>41.892662882957154</v>
      </c>
      <c r="F632" s="320">
        <f>+F627</f>
        <v>40</v>
      </c>
      <c r="G632" s="316">
        <f>E632/F632</f>
        <v>1.0473165720739288</v>
      </c>
      <c r="H632" s="168">
        <f>+$I$15</f>
        <v>2</v>
      </c>
      <c r="I632" s="157">
        <f>+H632</f>
        <v>2</v>
      </c>
      <c r="J632" s="157">
        <f>G632*I632</f>
        <v>2.0946331441478576</v>
      </c>
      <c r="K632" s="318">
        <f t="shared" ref="K632:K640" si="418">J632*$D$70</f>
        <v>37.703396594661434</v>
      </c>
    </row>
    <row r="633" spans="2:11" x14ac:dyDescent="0.25">
      <c r="B633" s="401"/>
      <c r="C633" s="448"/>
      <c r="D633" s="46" t="s">
        <v>479</v>
      </c>
      <c r="E633" s="278">
        <f t="shared" ref="E633:E640" si="419">+E$631</f>
        <v>41.892662882957154</v>
      </c>
      <c r="F633" s="320">
        <f>+F632</f>
        <v>40</v>
      </c>
      <c r="G633" s="316">
        <f t="shared" ref="G633" si="420">E633/F633</f>
        <v>1.0473165720739288</v>
      </c>
      <c r="H633" s="168">
        <f>+$I$19</f>
        <v>2</v>
      </c>
      <c r="I633" s="157">
        <f>+H633</f>
        <v>2</v>
      </c>
      <c r="J633" s="157">
        <f t="shared" ref="J633" si="421">G633*I633</f>
        <v>2.0946331441478576</v>
      </c>
      <c r="K633" s="318">
        <f t="shared" si="418"/>
        <v>37.703396594661434</v>
      </c>
    </row>
    <row r="634" spans="2:11" x14ac:dyDescent="0.25">
      <c r="B634" s="401"/>
      <c r="C634" s="448"/>
      <c r="D634" s="46" t="s">
        <v>482</v>
      </c>
      <c r="E634" s="278">
        <f t="shared" si="419"/>
        <v>41.892662882957154</v>
      </c>
      <c r="F634" s="320">
        <f>+F633</f>
        <v>40</v>
      </c>
      <c r="G634" s="316">
        <f t="shared" ref="G634" si="422">E634/F634</f>
        <v>1.0473165720739288</v>
      </c>
      <c r="H634" s="168">
        <f>+$I$21</f>
        <v>2</v>
      </c>
      <c r="I634" s="157">
        <f>+H634</f>
        <v>2</v>
      </c>
      <c r="J634" s="157">
        <f t="shared" ref="J634" si="423">G634*I634</f>
        <v>2.0946331441478576</v>
      </c>
      <c r="K634" s="318">
        <f t="shared" si="418"/>
        <v>37.703396594661434</v>
      </c>
    </row>
    <row r="635" spans="2:11" ht="25.5" x14ac:dyDescent="0.25">
      <c r="B635" s="401"/>
      <c r="C635" s="438" t="s">
        <v>486</v>
      </c>
      <c r="D635" s="302" t="s">
        <v>569</v>
      </c>
      <c r="E635" s="278">
        <f t="shared" si="419"/>
        <v>41.892662882957154</v>
      </c>
      <c r="F635" s="320">
        <f>+F633</f>
        <v>40</v>
      </c>
      <c r="G635" s="316">
        <f t="shared" ref="G635:G640" si="424">E635/F635</f>
        <v>1.0473165720739288</v>
      </c>
      <c r="H635" s="168">
        <f>+$I$48</f>
        <v>2</v>
      </c>
      <c r="I635" s="157">
        <f>+H635*0.4</f>
        <v>0.8</v>
      </c>
      <c r="J635" s="316">
        <f t="shared" ref="J635:J640" si="425">G635*I635</f>
        <v>0.83785325765914309</v>
      </c>
      <c r="K635" s="318">
        <f t="shared" si="418"/>
        <v>15.081358637864575</v>
      </c>
    </row>
    <row r="636" spans="2:11" ht="25.5" x14ac:dyDescent="0.25">
      <c r="B636" s="401"/>
      <c r="C636" s="438"/>
      <c r="D636" s="302" t="s">
        <v>570</v>
      </c>
      <c r="E636" s="278">
        <f t="shared" si="419"/>
        <v>41.892662882957154</v>
      </c>
      <c r="F636" s="320">
        <f t="shared" ref="F636:F640" si="426">+F635</f>
        <v>40</v>
      </c>
      <c r="G636" s="316">
        <f t="shared" si="424"/>
        <v>1.0473165720739288</v>
      </c>
      <c r="H636" s="168">
        <f>+$I$49</f>
        <v>3</v>
      </c>
      <c r="I636" s="157">
        <f>+H636*0.4</f>
        <v>1.2000000000000002</v>
      </c>
      <c r="J636" s="316">
        <f t="shared" si="425"/>
        <v>1.2567798864887147</v>
      </c>
      <c r="K636" s="318">
        <f t="shared" si="418"/>
        <v>22.622037956796866</v>
      </c>
    </row>
    <row r="637" spans="2:11" ht="25.5" x14ac:dyDescent="0.25">
      <c r="B637" s="401"/>
      <c r="C637" s="438"/>
      <c r="D637" s="302" t="s">
        <v>571</v>
      </c>
      <c r="E637" s="278">
        <f t="shared" si="419"/>
        <v>41.892662882957154</v>
      </c>
      <c r="F637" s="320">
        <f t="shared" si="426"/>
        <v>40</v>
      </c>
      <c r="G637" s="316">
        <f t="shared" si="424"/>
        <v>1.0473165720739288</v>
      </c>
      <c r="H637" s="168">
        <f>+$I$50</f>
        <v>4</v>
      </c>
      <c r="I637" s="157">
        <f>+H637*0.4</f>
        <v>1.6</v>
      </c>
      <c r="J637" s="316">
        <f t="shared" si="425"/>
        <v>1.6757065153182862</v>
      </c>
      <c r="K637" s="318">
        <f t="shared" si="418"/>
        <v>30.16271727572915</v>
      </c>
    </row>
    <row r="638" spans="2:11" x14ac:dyDescent="0.25">
      <c r="B638" s="401"/>
      <c r="C638" s="438"/>
      <c r="D638" s="302" t="s">
        <v>572</v>
      </c>
      <c r="E638" s="278">
        <f t="shared" si="419"/>
        <v>41.892662882957154</v>
      </c>
      <c r="F638" s="320">
        <f t="shared" si="426"/>
        <v>40</v>
      </c>
      <c r="G638" s="316">
        <f t="shared" si="424"/>
        <v>1.0473165720739288</v>
      </c>
      <c r="H638" s="168">
        <f>+$I$51</f>
        <v>9</v>
      </c>
      <c r="I638" s="157">
        <f>+H638*0.4</f>
        <v>3.6</v>
      </c>
      <c r="J638" s="316">
        <f t="shared" si="425"/>
        <v>3.7703396594661438</v>
      </c>
      <c r="K638" s="318">
        <f t="shared" si="418"/>
        <v>67.866113870390592</v>
      </c>
    </row>
    <row r="639" spans="2:11" ht="25.5" x14ac:dyDescent="0.25">
      <c r="B639" s="401"/>
      <c r="C639" s="438"/>
      <c r="D639" s="302" t="s">
        <v>573</v>
      </c>
      <c r="E639" s="278">
        <f t="shared" si="419"/>
        <v>41.892662882957154</v>
      </c>
      <c r="F639" s="320">
        <f t="shared" si="426"/>
        <v>40</v>
      </c>
      <c r="G639" s="316">
        <f t="shared" si="424"/>
        <v>1.0473165720739288</v>
      </c>
      <c r="H639" s="168">
        <f>+$I$52</f>
        <v>4</v>
      </c>
      <c r="I639" s="157">
        <f>+H639*0.4</f>
        <v>1.6</v>
      </c>
      <c r="J639" s="316">
        <f t="shared" si="425"/>
        <v>1.6757065153182862</v>
      </c>
      <c r="K639" s="318">
        <f t="shared" si="418"/>
        <v>30.16271727572915</v>
      </c>
    </row>
    <row r="640" spans="2:11" ht="25.5" x14ac:dyDescent="0.25">
      <c r="B640" s="401"/>
      <c r="C640" s="438"/>
      <c r="D640" s="302" t="s">
        <v>575</v>
      </c>
      <c r="E640" s="278">
        <f t="shared" si="419"/>
        <v>41.892662882957154</v>
      </c>
      <c r="F640" s="320">
        <f t="shared" si="426"/>
        <v>40</v>
      </c>
      <c r="G640" s="316">
        <f t="shared" si="424"/>
        <v>1.0473165720739288</v>
      </c>
      <c r="H640" s="168">
        <f>+$I$53</f>
        <v>2</v>
      </c>
      <c r="I640" s="157">
        <f t="shared" ref="I640" si="427">+H640*0.4</f>
        <v>0.8</v>
      </c>
      <c r="J640" s="316">
        <f t="shared" si="425"/>
        <v>0.83785325765914309</v>
      </c>
      <c r="K640" s="318">
        <f t="shared" si="418"/>
        <v>15.081358637864575</v>
      </c>
    </row>
    <row r="641" spans="2:11" x14ac:dyDescent="0.25">
      <c r="E641" s="262"/>
      <c r="F641" s="262"/>
      <c r="G641" s="262"/>
      <c r="J641" s="262"/>
      <c r="K641" s="142"/>
    </row>
    <row r="642" spans="2:11" ht="51" x14ac:dyDescent="0.25">
      <c r="B642" s="330" t="s">
        <v>336</v>
      </c>
      <c r="C642" s="332" t="s">
        <v>512</v>
      </c>
      <c r="D642" s="330" t="s">
        <v>513</v>
      </c>
      <c r="E642" s="330" t="s">
        <v>590</v>
      </c>
      <c r="F642" s="330" t="s">
        <v>515</v>
      </c>
      <c r="G642" s="330" t="s">
        <v>516</v>
      </c>
      <c r="H642" s="330" t="s">
        <v>517</v>
      </c>
      <c r="I642" s="295" t="s">
        <v>518</v>
      </c>
      <c r="J642" s="295" t="s">
        <v>519</v>
      </c>
      <c r="K642" s="295" t="s">
        <v>521</v>
      </c>
    </row>
    <row r="643" spans="2:11" x14ac:dyDescent="0.25">
      <c r="B643" s="401" t="s">
        <v>538</v>
      </c>
      <c r="C643" s="448" t="s">
        <v>455</v>
      </c>
      <c r="D643" s="333"/>
      <c r="E643" s="276">
        <f>+'Pobl. Efectiva CP.'!K31</f>
        <v>42.315821093896119</v>
      </c>
      <c r="F643" s="333"/>
      <c r="G643" s="333"/>
      <c r="H643" s="333"/>
      <c r="I643" s="277">
        <f>SUM(I644:I652)</f>
        <v>15.6</v>
      </c>
      <c r="J643" s="277">
        <f>SUM(J644:J652)</f>
        <v>16.503170226619485</v>
      </c>
      <c r="K643" s="317">
        <f>SUM(K644:K650)</f>
        <v>251.35597729774295</v>
      </c>
    </row>
    <row r="644" spans="2:11" x14ac:dyDescent="0.25">
      <c r="B644" s="401"/>
      <c r="C644" s="448"/>
      <c r="D644" s="46" t="s">
        <v>480</v>
      </c>
      <c r="E644" s="278">
        <f>+E$643</f>
        <v>42.315821093896119</v>
      </c>
      <c r="F644" s="320">
        <f>+F639</f>
        <v>40</v>
      </c>
      <c r="G644" s="316">
        <f>E644/F644</f>
        <v>1.0578955273474029</v>
      </c>
      <c r="H644" s="168">
        <f>+$I$15</f>
        <v>2</v>
      </c>
      <c r="I644" s="157">
        <f>+H644</f>
        <v>2</v>
      </c>
      <c r="J644" s="157">
        <f>G644*I644</f>
        <v>2.1157910546948058</v>
      </c>
      <c r="K644" s="318">
        <f t="shared" ref="K644:K652" si="428">J644*$D$70</f>
        <v>38.084238984506506</v>
      </c>
    </row>
    <row r="645" spans="2:11" x14ac:dyDescent="0.25">
      <c r="B645" s="401"/>
      <c r="C645" s="448"/>
      <c r="D645" s="46" t="s">
        <v>483</v>
      </c>
      <c r="E645" s="278">
        <f t="shared" ref="E645:E652" si="429">+E$643</f>
        <v>42.315821093896119</v>
      </c>
      <c r="F645" s="320">
        <f>+F644</f>
        <v>40</v>
      </c>
      <c r="G645" s="316">
        <f t="shared" ref="G645" si="430">E645/F645</f>
        <v>1.0578955273474029</v>
      </c>
      <c r="H645" s="168">
        <f>+$I$19</f>
        <v>2</v>
      </c>
      <c r="I645" s="157">
        <f>+H645</f>
        <v>2</v>
      </c>
      <c r="J645" s="157">
        <f t="shared" ref="J645" si="431">G645*I645</f>
        <v>2.1157910546948058</v>
      </c>
      <c r="K645" s="318">
        <f t="shared" si="428"/>
        <v>38.084238984506506</v>
      </c>
    </row>
    <row r="646" spans="2:11" x14ac:dyDescent="0.25">
      <c r="B646" s="401"/>
      <c r="C646" s="448"/>
      <c r="D646" s="46" t="s">
        <v>485</v>
      </c>
      <c r="E646" s="278">
        <f t="shared" si="429"/>
        <v>42.315821093896119</v>
      </c>
      <c r="F646" s="320">
        <f>+F645</f>
        <v>40</v>
      </c>
      <c r="G646" s="316">
        <f t="shared" ref="G646" si="432">E646/F646</f>
        <v>1.0578955273474029</v>
      </c>
      <c r="H646" s="168">
        <f>+$I$21</f>
        <v>2</v>
      </c>
      <c r="I646" s="157">
        <f>+H646</f>
        <v>2</v>
      </c>
      <c r="J646" s="157">
        <f t="shared" ref="J646" si="433">G646*I646</f>
        <v>2.1157910546948058</v>
      </c>
      <c r="K646" s="318">
        <f t="shared" si="428"/>
        <v>38.084238984506506</v>
      </c>
    </row>
    <row r="647" spans="2:11" x14ac:dyDescent="0.25">
      <c r="B647" s="401"/>
      <c r="C647" s="438" t="s">
        <v>486</v>
      </c>
      <c r="D647" s="302" t="s">
        <v>576</v>
      </c>
      <c r="E647" s="278">
        <f t="shared" si="429"/>
        <v>42.315821093896119</v>
      </c>
      <c r="F647" s="320">
        <f>+F645</f>
        <v>40</v>
      </c>
      <c r="G647" s="316">
        <f t="shared" ref="G647:G652" si="434">E647/F647</f>
        <v>1.0578955273474029</v>
      </c>
      <c r="H647" s="168">
        <f>+$I$48</f>
        <v>2</v>
      </c>
      <c r="I647" s="157">
        <f>+H647*0.4</f>
        <v>0.8</v>
      </c>
      <c r="J647" s="316">
        <f t="shared" ref="J647:J652" si="435">G647*I647</f>
        <v>0.84631642187792233</v>
      </c>
      <c r="K647" s="318">
        <f t="shared" si="428"/>
        <v>15.233695593802603</v>
      </c>
    </row>
    <row r="648" spans="2:11" x14ac:dyDescent="0.25">
      <c r="B648" s="401"/>
      <c r="C648" s="438"/>
      <c r="D648" s="302" t="s">
        <v>577</v>
      </c>
      <c r="E648" s="278">
        <f t="shared" si="429"/>
        <v>42.315821093896119</v>
      </c>
      <c r="F648" s="320">
        <f t="shared" ref="F648:F652" si="436">+F647</f>
        <v>40</v>
      </c>
      <c r="G648" s="316">
        <f t="shared" si="434"/>
        <v>1.0578955273474029</v>
      </c>
      <c r="H648" s="168">
        <f>+$I$49</f>
        <v>3</v>
      </c>
      <c r="I648" s="157">
        <f>+H648*0.4</f>
        <v>1.2000000000000002</v>
      </c>
      <c r="J648" s="316">
        <f t="shared" si="435"/>
        <v>1.2694746328168836</v>
      </c>
      <c r="K648" s="318">
        <f t="shared" si="428"/>
        <v>22.850543390703905</v>
      </c>
    </row>
    <row r="649" spans="2:11" ht="25.5" x14ac:dyDescent="0.25">
      <c r="B649" s="401"/>
      <c r="C649" s="438"/>
      <c r="D649" s="302" t="s">
        <v>579</v>
      </c>
      <c r="E649" s="278">
        <f t="shared" si="429"/>
        <v>42.315821093896119</v>
      </c>
      <c r="F649" s="320">
        <f t="shared" si="436"/>
        <v>40</v>
      </c>
      <c r="G649" s="316">
        <f t="shared" si="434"/>
        <v>1.0578955273474029</v>
      </c>
      <c r="H649" s="168">
        <f>+$I$50</f>
        <v>4</v>
      </c>
      <c r="I649" s="157">
        <f>+H649*0.4</f>
        <v>1.6</v>
      </c>
      <c r="J649" s="316">
        <f t="shared" si="435"/>
        <v>1.6926328437558447</v>
      </c>
      <c r="K649" s="318">
        <f t="shared" si="428"/>
        <v>30.467391187605205</v>
      </c>
    </row>
    <row r="650" spans="2:11" x14ac:dyDescent="0.25">
      <c r="B650" s="401"/>
      <c r="C650" s="438"/>
      <c r="D650" s="302" t="s">
        <v>578</v>
      </c>
      <c r="E650" s="278">
        <f t="shared" si="429"/>
        <v>42.315821093896119</v>
      </c>
      <c r="F650" s="320">
        <f t="shared" si="436"/>
        <v>40</v>
      </c>
      <c r="G650" s="316">
        <f t="shared" si="434"/>
        <v>1.0578955273474029</v>
      </c>
      <c r="H650" s="168">
        <f>+$I$51</f>
        <v>9</v>
      </c>
      <c r="I650" s="157">
        <f>+H650*0.4</f>
        <v>3.6</v>
      </c>
      <c r="J650" s="316">
        <f t="shared" si="435"/>
        <v>3.8084238984506507</v>
      </c>
      <c r="K650" s="318">
        <f t="shared" si="428"/>
        <v>68.551630172111715</v>
      </c>
    </row>
    <row r="651" spans="2:11" x14ac:dyDescent="0.25">
      <c r="B651" s="401"/>
      <c r="C651" s="438"/>
      <c r="D651" s="302" t="s">
        <v>580</v>
      </c>
      <c r="E651" s="278">
        <f t="shared" si="429"/>
        <v>42.315821093896119</v>
      </c>
      <c r="F651" s="320">
        <f t="shared" si="436"/>
        <v>40</v>
      </c>
      <c r="G651" s="316">
        <f t="shared" si="434"/>
        <v>1.0578955273474029</v>
      </c>
      <c r="H651" s="168">
        <f>+$I$52</f>
        <v>4</v>
      </c>
      <c r="I651" s="157">
        <f>+H651*0.4</f>
        <v>1.6</v>
      </c>
      <c r="J651" s="316">
        <f t="shared" si="435"/>
        <v>1.6926328437558447</v>
      </c>
      <c r="K651" s="318">
        <f t="shared" si="428"/>
        <v>30.467391187605205</v>
      </c>
    </row>
    <row r="652" spans="2:11" x14ac:dyDescent="0.25">
      <c r="B652" s="401"/>
      <c r="C652" s="438"/>
      <c r="D652" s="302" t="s">
        <v>581</v>
      </c>
      <c r="E652" s="278">
        <f t="shared" si="429"/>
        <v>42.315821093896119</v>
      </c>
      <c r="F652" s="320">
        <f t="shared" si="436"/>
        <v>40</v>
      </c>
      <c r="G652" s="316">
        <f t="shared" si="434"/>
        <v>1.0578955273474029</v>
      </c>
      <c r="H652" s="168">
        <f>+$I$53</f>
        <v>2</v>
      </c>
      <c r="I652" s="157">
        <f t="shared" ref="I652" si="437">+H652*0.4</f>
        <v>0.8</v>
      </c>
      <c r="J652" s="316">
        <f t="shared" si="435"/>
        <v>0.84631642187792233</v>
      </c>
      <c r="K652" s="318">
        <f t="shared" si="428"/>
        <v>15.233695593802603</v>
      </c>
    </row>
    <row r="653" spans="2:11" x14ac:dyDescent="0.25">
      <c r="B653" s="507"/>
      <c r="K653" s="142"/>
    </row>
    <row r="654" spans="2:11" ht="51" x14ac:dyDescent="0.25">
      <c r="B654" s="330" t="s">
        <v>336</v>
      </c>
      <c r="C654" s="332" t="s">
        <v>512</v>
      </c>
      <c r="D654" s="330" t="s">
        <v>513</v>
      </c>
      <c r="E654" s="330" t="s">
        <v>591</v>
      </c>
      <c r="F654" s="330" t="s">
        <v>515</v>
      </c>
      <c r="G654" s="330" t="s">
        <v>516</v>
      </c>
      <c r="H654" s="330" t="s">
        <v>517</v>
      </c>
      <c r="I654" s="295" t="s">
        <v>518</v>
      </c>
      <c r="J654" s="295" t="s">
        <v>519</v>
      </c>
      <c r="K654" s="295" t="s">
        <v>521</v>
      </c>
    </row>
    <row r="655" spans="2:11" x14ac:dyDescent="0.25">
      <c r="B655" s="401" t="s">
        <v>524</v>
      </c>
      <c r="C655" s="451" t="s">
        <v>455</v>
      </c>
      <c r="D655" s="333"/>
      <c r="E655" s="276">
        <f>+'Pobl. Efectiva CP.'!L26</f>
        <v>41.600674654453123</v>
      </c>
      <c r="F655" s="333"/>
      <c r="G655" s="333"/>
      <c r="H655" s="333"/>
      <c r="I655" s="277">
        <f>SUM(I656:I666)</f>
        <v>16.8</v>
      </c>
      <c r="J655" s="277">
        <f>SUM(J656:J666)</f>
        <v>17.472283354870314</v>
      </c>
      <c r="K655" s="317">
        <f>SUM(K656:K665)</f>
        <v>299.52485751206245</v>
      </c>
    </row>
    <row r="656" spans="2:11" x14ac:dyDescent="0.25">
      <c r="B656" s="401"/>
      <c r="C656" s="451"/>
      <c r="D656" s="331" t="s">
        <v>457</v>
      </c>
      <c r="E656" s="278">
        <f>+E$655</f>
        <v>41.600674654453123</v>
      </c>
      <c r="F656" s="320">
        <v>40</v>
      </c>
      <c r="G656" s="316">
        <f>E656/F656</f>
        <v>1.0400168663613281</v>
      </c>
      <c r="H656" s="168">
        <f>+$H$76</f>
        <v>2</v>
      </c>
      <c r="I656" s="157">
        <f>+H656</f>
        <v>2</v>
      </c>
      <c r="J656" s="157">
        <f t="shared" ref="J656:J657" si="438">G656*I656</f>
        <v>2.0800337327226561</v>
      </c>
      <c r="K656" s="318">
        <f t="shared" ref="K656:K666" si="439">J656*$D$70</f>
        <v>37.440607189007807</v>
      </c>
    </row>
    <row r="657" spans="2:11" x14ac:dyDescent="0.25">
      <c r="B657" s="401"/>
      <c r="C657" s="451"/>
      <c r="D657" s="331" t="s">
        <v>460</v>
      </c>
      <c r="E657" s="278">
        <f t="shared" ref="E657:E666" si="440">+E$655</f>
        <v>41.600674654453123</v>
      </c>
      <c r="F657" s="320">
        <f>+F656</f>
        <v>40</v>
      </c>
      <c r="G657" s="316">
        <f t="shared" ref="G657:G666" si="441">E657/F657</f>
        <v>1.0400168663613281</v>
      </c>
      <c r="H657" s="168">
        <f>+$H$77</f>
        <v>2</v>
      </c>
      <c r="I657" s="157">
        <f>+H657</f>
        <v>2</v>
      </c>
      <c r="J657" s="157">
        <f t="shared" si="438"/>
        <v>2.0800337327226561</v>
      </c>
      <c r="K657" s="318">
        <f t="shared" si="439"/>
        <v>37.440607189007807</v>
      </c>
    </row>
    <row r="658" spans="2:11" x14ac:dyDescent="0.25">
      <c r="B658" s="401"/>
      <c r="C658" s="451"/>
      <c r="D658" s="331" t="s">
        <v>466</v>
      </c>
      <c r="E658" s="278">
        <f t="shared" si="440"/>
        <v>41.600674654453123</v>
      </c>
      <c r="F658" s="320">
        <f t="shared" ref="F658:F666" si="442">+F657</f>
        <v>40</v>
      </c>
      <c r="G658" s="316">
        <f t="shared" si="441"/>
        <v>1.0400168663613281</v>
      </c>
      <c r="H658" s="168">
        <f>+$H$78</f>
        <v>2</v>
      </c>
      <c r="I658" s="157">
        <f>+H658</f>
        <v>2</v>
      </c>
      <c r="J658" s="157">
        <f>G658*I658</f>
        <v>2.0800337327226561</v>
      </c>
      <c r="K658" s="318">
        <f t="shared" si="439"/>
        <v>37.440607189007807</v>
      </c>
    </row>
    <row r="659" spans="2:11" x14ac:dyDescent="0.25">
      <c r="B659" s="401"/>
      <c r="C659" s="451"/>
      <c r="D659" s="331" t="s">
        <v>469</v>
      </c>
      <c r="E659" s="278">
        <f t="shared" si="440"/>
        <v>41.600674654453123</v>
      </c>
      <c r="F659" s="320">
        <f t="shared" si="442"/>
        <v>40</v>
      </c>
      <c r="G659" s="316">
        <f t="shared" si="441"/>
        <v>1.0400168663613281</v>
      </c>
      <c r="H659" s="168">
        <f>+$H$79</f>
        <v>2</v>
      </c>
      <c r="I659" s="157">
        <f>+H659</f>
        <v>2</v>
      </c>
      <c r="J659" s="157">
        <f t="shared" ref="J659:J665" si="443">G659*I659</f>
        <v>2.0800337327226561</v>
      </c>
      <c r="K659" s="318">
        <f t="shared" si="439"/>
        <v>37.440607189007807</v>
      </c>
    </row>
    <row r="660" spans="2:11" ht="25.5" x14ac:dyDescent="0.25">
      <c r="B660" s="401"/>
      <c r="C660" s="438" t="s">
        <v>486</v>
      </c>
      <c r="D660" s="319" t="s">
        <v>541</v>
      </c>
      <c r="E660" s="278">
        <f t="shared" si="440"/>
        <v>41.600674654453123</v>
      </c>
      <c r="F660" s="320">
        <f t="shared" si="442"/>
        <v>40</v>
      </c>
      <c r="G660" s="316">
        <f t="shared" si="441"/>
        <v>1.0400168663613281</v>
      </c>
      <c r="H660" s="168">
        <f>+$H$80</f>
        <v>2</v>
      </c>
      <c r="I660" s="157">
        <f t="shared" ref="I660:I666" si="444">+H660*0.4</f>
        <v>0.8</v>
      </c>
      <c r="J660" s="157">
        <f t="shared" si="443"/>
        <v>0.83201349308906247</v>
      </c>
      <c r="K660" s="318">
        <f t="shared" si="439"/>
        <v>14.976242875603125</v>
      </c>
    </row>
    <row r="661" spans="2:11" ht="25.5" x14ac:dyDescent="0.25">
      <c r="B661" s="401"/>
      <c r="C661" s="438"/>
      <c r="D661" s="319" t="s">
        <v>543</v>
      </c>
      <c r="E661" s="278">
        <f t="shared" si="440"/>
        <v>41.600674654453123</v>
      </c>
      <c r="F661" s="320">
        <f t="shared" si="442"/>
        <v>40</v>
      </c>
      <c r="G661" s="316">
        <f t="shared" si="441"/>
        <v>1.0400168663613281</v>
      </c>
      <c r="H661" s="168">
        <f>+$H$81</f>
        <v>4</v>
      </c>
      <c r="I661" s="157">
        <f t="shared" si="444"/>
        <v>1.6</v>
      </c>
      <c r="J661" s="157">
        <f t="shared" si="443"/>
        <v>1.6640269861781249</v>
      </c>
      <c r="K661" s="318">
        <f t="shared" si="439"/>
        <v>29.95248575120625</v>
      </c>
    </row>
    <row r="662" spans="2:11" ht="25.5" x14ac:dyDescent="0.25">
      <c r="B662" s="401"/>
      <c r="C662" s="438"/>
      <c r="D662" s="319" t="s">
        <v>544</v>
      </c>
      <c r="E662" s="278">
        <f t="shared" si="440"/>
        <v>41.600674654453123</v>
      </c>
      <c r="F662" s="320">
        <f t="shared" si="442"/>
        <v>40</v>
      </c>
      <c r="G662" s="316">
        <f t="shared" si="441"/>
        <v>1.0400168663613281</v>
      </c>
      <c r="H662" s="168">
        <f>+$H$82</f>
        <v>2</v>
      </c>
      <c r="I662" s="157">
        <f t="shared" si="444"/>
        <v>0.8</v>
      </c>
      <c r="J662" s="157">
        <f t="shared" si="443"/>
        <v>0.83201349308906247</v>
      </c>
      <c r="K662" s="318">
        <f t="shared" si="439"/>
        <v>14.976242875603125</v>
      </c>
    </row>
    <row r="663" spans="2:11" ht="25.5" x14ac:dyDescent="0.25">
      <c r="B663" s="401"/>
      <c r="C663" s="438"/>
      <c r="D663" s="319" t="s">
        <v>545</v>
      </c>
      <c r="E663" s="278">
        <f t="shared" si="440"/>
        <v>41.600674654453123</v>
      </c>
      <c r="F663" s="320">
        <f t="shared" si="442"/>
        <v>40</v>
      </c>
      <c r="G663" s="316">
        <f t="shared" si="441"/>
        <v>1.0400168663613281</v>
      </c>
      <c r="H663" s="168">
        <f>+$H$83</f>
        <v>2</v>
      </c>
      <c r="I663" s="157">
        <f t="shared" si="444"/>
        <v>0.8</v>
      </c>
      <c r="J663" s="157">
        <f t="shared" si="443"/>
        <v>0.83201349308906247</v>
      </c>
      <c r="K663" s="318">
        <f t="shared" si="439"/>
        <v>14.976242875603125</v>
      </c>
    </row>
    <row r="664" spans="2:11" ht="25.5" x14ac:dyDescent="0.25">
      <c r="B664" s="401"/>
      <c r="C664" s="438"/>
      <c r="D664" s="319" t="s">
        <v>546</v>
      </c>
      <c r="E664" s="278">
        <f t="shared" si="440"/>
        <v>41.600674654453123</v>
      </c>
      <c r="F664" s="320">
        <f t="shared" si="442"/>
        <v>40</v>
      </c>
      <c r="G664" s="316">
        <f t="shared" si="441"/>
        <v>1.0400168663613281</v>
      </c>
      <c r="H664" s="168">
        <f>+$H$84</f>
        <v>4</v>
      </c>
      <c r="I664" s="157">
        <f t="shared" si="444"/>
        <v>1.6</v>
      </c>
      <c r="J664" s="157">
        <f t="shared" si="443"/>
        <v>1.6640269861781249</v>
      </c>
      <c r="K664" s="318">
        <f t="shared" si="439"/>
        <v>29.95248575120625</v>
      </c>
    </row>
    <row r="665" spans="2:11" x14ac:dyDescent="0.25">
      <c r="B665" s="401"/>
      <c r="C665" s="438"/>
      <c r="D665" s="319" t="s">
        <v>547</v>
      </c>
      <c r="E665" s="278">
        <f t="shared" si="440"/>
        <v>41.600674654453123</v>
      </c>
      <c r="F665" s="320">
        <f t="shared" si="442"/>
        <v>40</v>
      </c>
      <c r="G665" s="316">
        <f t="shared" si="441"/>
        <v>1.0400168663613281</v>
      </c>
      <c r="H665" s="168">
        <f>+$H$85</f>
        <v>6</v>
      </c>
      <c r="I665" s="157">
        <f t="shared" si="444"/>
        <v>2.4000000000000004</v>
      </c>
      <c r="J665" s="157">
        <f t="shared" si="443"/>
        <v>2.4960404792671875</v>
      </c>
      <c r="K665" s="318">
        <f t="shared" si="439"/>
        <v>44.928728626809374</v>
      </c>
    </row>
    <row r="666" spans="2:11" ht="25.5" x14ac:dyDescent="0.25">
      <c r="B666" s="401"/>
      <c r="C666" s="438"/>
      <c r="D666" s="319" t="s">
        <v>549</v>
      </c>
      <c r="E666" s="278">
        <f t="shared" si="440"/>
        <v>41.600674654453123</v>
      </c>
      <c r="F666" s="320">
        <f t="shared" si="442"/>
        <v>40</v>
      </c>
      <c r="G666" s="316">
        <f t="shared" si="441"/>
        <v>1.0400168663613281</v>
      </c>
      <c r="H666" s="168">
        <f>+$H$86</f>
        <v>2</v>
      </c>
      <c r="I666" s="157">
        <f t="shared" si="444"/>
        <v>0.8</v>
      </c>
      <c r="J666" s="157">
        <f>G666*I666</f>
        <v>0.83201349308906247</v>
      </c>
      <c r="K666" s="318">
        <f t="shared" si="439"/>
        <v>14.976242875603125</v>
      </c>
    </row>
    <row r="667" spans="2:11" x14ac:dyDescent="0.25">
      <c r="B667" s="289"/>
      <c r="C667" s="142"/>
      <c r="D667" s="59"/>
      <c r="H667" s="142"/>
      <c r="I667" s="262">
        <f>AVERAGE(I656:I666)</f>
        <v>1.5272727272727273</v>
      </c>
      <c r="J667" s="262"/>
      <c r="K667" s="290"/>
    </row>
    <row r="668" spans="2:11" ht="51" x14ac:dyDescent="0.25">
      <c r="B668" s="330" t="s">
        <v>336</v>
      </c>
      <c r="C668" s="332" t="s">
        <v>512</v>
      </c>
      <c r="D668" s="330" t="s">
        <v>513</v>
      </c>
      <c r="E668" s="330" t="s">
        <v>591</v>
      </c>
      <c r="F668" s="330" t="s">
        <v>515</v>
      </c>
      <c r="G668" s="330" t="s">
        <v>516</v>
      </c>
      <c r="H668" s="330" t="s">
        <v>517</v>
      </c>
      <c r="I668" s="295" t="s">
        <v>518</v>
      </c>
      <c r="J668" s="295" t="s">
        <v>519</v>
      </c>
      <c r="K668" s="295" t="s">
        <v>521</v>
      </c>
    </row>
    <row r="669" spans="2:11" x14ac:dyDescent="0.25">
      <c r="B669" s="401" t="s">
        <v>528</v>
      </c>
      <c r="C669" s="448" t="s">
        <v>455</v>
      </c>
      <c r="D669" s="333"/>
      <c r="E669" s="276">
        <f>+'Pobl. Efectiva CP.'!L27</f>
        <v>41.600674654453123</v>
      </c>
      <c r="F669" s="333"/>
      <c r="G669" s="333"/>
      <c r="H669" s="333"/>
      <c r="I669" s="277">
        <f>SUM(I670:I680)</f>
        <v>18</v>
      </c>
      <c r="J669" s="277">
        <f>SUM(J670:J680)</f>
        <v>18.720303594503907</v>
      </c>
      <c r="K669" s="277">
        <f>SUM(K670:K680)</f>
        <v>336.96546470107035</v>
      </c>
    </row>
    <row r="670" spans="2:11" x14ac:dyDescent="0.25">
      <c r="B670" s="401"/>
      <c r="C670" s="448"/>
      <c r="D670" s="331" t="s">
        <v>458</v>
      </c>
      <c r="E670" s="278">
        <f>+E$669</f>
        <v>41.600674654453123</v>
      </c>
      <c r="F670" s="320">
        <f>+F665</f>
        <v>40</v>
      </c>
      <c r="G670" s="316">
        <f t="shared" ref="G670:G680" si="445">E670/F670</f>
        <v>1.0400168663613281</v>
      </c>
      <c r="H670" s="168">
        <f>+$H$90</f>
        <v>2</v>
      </c>
      <c r="I670" s="157">
        <f>+H670</f>
        <v>2</v>
      </c>
      <c r="J670" s="157">
        <f t="shared" ref="J670:J679" si="446">G670*I670</f>
        <v>2.0800337327226561</v>
      </c>
      <c r="K670" s="318">
        <f t="shared" ref="K670:K680" si="447">J670*$D$70</f>
        <v>37.440607189007807</v>
      </c>
    </row>
    <row r="671" spans="2:11" x14ac:dyDescent="0.25">
      <c r="B671" s="401"/>
      <c r="C671" s="448"/>
      <c r="D671" s="331" t="s">
        <v>461</v>
      </c>
      <c r="E671" s="278">
        <f t="shared" ref="E671:E680" si="448">+E$669</f>
        <v>41.600674654453123</v>
      </c>
      <c r="F671" s="320">
        <f>+F670</f>
        <v>40</v>
      </c>
      <c r="G671" s="316">
        <f t="shared" si="445"/>
        <v>1.0400168663613281</v>
      </c>
      <c r="H671" s="168">
        <f>+$H$91</f>
        <v>2</v>
      </c>
      <c r="I671" s="157">
        <f>+H671</f>
        <v>2</v>
      </c>
      <c r="J671" s="157">
        <f t="shared" si="446"/>
        <v>2.0800337327226561</v>
      </c>
      <c r="K671" s="318">
        <f t="shared" si="447"/>
        <v>37.440607189007807</v>
      </c>
    </row>
    <row r="672" spans="2:11" x14ac:dyDescent="0.25">
      <c r="B672" s="401"/>
      <c r="C672" s="448"/>
      <c r="D672" s="331" t="s">
        <v>467</v>
      </c>
      <c r="E672" s="278">
        <f t="shared" si="448"/>
        <v>41.600674654453123</v>
      </c>
      <c r="F672" s="320">
        <f t="shared" ref="F672:F680" si="449">+F671</f>
        <v>40</v>
      </c>
      <c r="G672" s="316">
        <f t="shared" si="445"/>
        <v>1.0400168663613281</v>
      </c>
      <c r="H672" s="168">
        <f>+$H$92</f>
        <v>2</v>
      </c>
      <c r="I672" s="157">
        <f>+H672</f>
        <v>2</v>
      </c>
      <c r="J672" s="157">
        <f t="shared" si="446"/>
        <v>2.0800337327226561</v>
      </c>
      <c r="K672" s="318">
        <f t="shared" si="447"/>
        <v>37.440607189007807</v>
      </c>
    </row>
    <row r="673" spans="2:11" x14ac:dyDescent="0.25">
      <c r="B673" s="401"/>
      <c r="C673" s="448"/>
      <c r="D673" s="331" t="s">
        <v>470</v>
      </c>
      <c r="E673" s="278">
        <f t="shared" si="448"/>
        <v>41.600674654453123</v>
      </c>
      <c r="F673" s="320">
        <f t="shared" si="449"/>
        <v>40</v>
      </c>
      <c r="G673" s="316">
        <f t="shared" si="445"/>
        <v>1.0400168663613281</v>
      </c>
      <c r="H673" s="168">
        <f>+$H$93</f>
        <v>2</v>
      </c>
      <c r="I673" s="157">
        <f>+H673</f>
        <v>2</v>
      </c>
      <c r="J673" s="157">
        <f t="shared" si="446"/>
        <v>2.0800337327226561</v>
      </c>
      <c r="K673" s="318">
        <f t="shared" si="447"/>
        <v>37.440607189007807</v>
      </c>
    </row>
    <row r="674" spans="2:11" x14ac:dyDescent="0.25">
      <c r="B674" s="401"/>
      <c r="C674" s="448"/>
      <c r="D674" s="331" t="s">
        <v>475</v>
      </c>
      <c r="E674" s="278">
        <f t="shared" si="448"/>
        <v>41.600674654453123</v>
      </c>
      <c r="F674" s="320">
        <f t="shared" si="449"/>
        <v>40</v>
      </c>
      <c r="G674" s="316">
        <f t="shared" si="445"/>
        <v>1.0400168663613281</v>
      </c>
      <c r="H674" s="168">
        <f>+$H$94</f>
        <v>2</v>
      </c>
      <c r="I674" s="157">
        <f>+H674</f>
        <v>2</v>
      </c>
      <c r="J674" s="157">
        <f t="shared" si="446"/>
        <v>2.0800337327226561</v>
      </c>
      <c r="K674" s="318">
        <f t="shared" si="447"/>
        <v>37.440607189007807</v>
      </c>
    </row>
    <row r="675" spans="2:11" ht="25.5" x14ac:dyDescent="0.25">
      <c r="B675" s="401"/>
      <c r="C675" s="438" t="s">
        <v>486</v>
      </c>
      <c r="D675" s="319" t="s">
        <v>551</v>
      </c>
      <c r="E675" s="278">
        <f t="shared" si="448"/>
        <v>41.600674654453123</v>
      </c>
      <c r="F675" s="320">
        <f t="shared" si="449"/>
        <v>40</v>
      </c>
      <c r="G675" s="316">
        <f t="shared" si="445"/>
        <v>1.0400168663613281</v>
      </c>
      <c r="H675" s="168">
        <f>+$H$95</f>
        <v>2</v>
      </c>
      <c r="I675" s="157">
        <f t="shared" ref="I675:I680" si="450">+H675*0.4</f>
        <v>0.8</v>
      </c>
      <c r="J675" s="316">
        <f t="shared" si="446"/>
        <v>0.83201349308906247</v>
      </c>
      <c r="K675" s="318">
        <f t="shared" si="447"/>
        <v>14.976242875603125</v>
      </c>
    </row>
    <row r="676" spans="2:11" ht="25.5" x14ac:dyDescent="0.25">
      <c r="B676" s="401"/>
      <c r="C676" s="438"/>
      <c r="D676" s="319" t="s">
        <v>552</v>
      </c>
      <c r="E676" s="278">
        <f t="shared" si="448"/>
        <v>41.600674654453123</v>
      </c>
      <c r="F676" s="320">
        <f t="shared" si="449"/>
        <v>40</v>
      </c>
      <c r="G676" s="316">
        <f t="shared" si="445"/>
        <v>1.0400168663613281</v>
      </c>
      <c r="H676" s="168">
        <f>+$H$96</f>
        <v>4</v>
      </c>
      <c r="I676" s="157">
        <f t="shared" si="450"/>
        <v>1.6</v>
      </c>
      <c r="J676" s="316">
        <f t="shared" si="446"/>
        <v>1.6640269861781249</v>
      </c>
      <c r="K676" s="318">
        <f t="shared" si="447"/>
        <v>29.95248575120625</v>
      </c>
    </row>
    <row r="677" spans="2:11" ht="25.5" x14ac:dyDescent="0.25">
      <c r="B677" s="401"/>
      <c r="C677" s="438"/>
      <c r="D677" s="319" t="s">
        <v>553</v>
      </c>
      <c r="E677" s="278">
        <f t="shared" si="448"/>
        <v>41.600674654453123</v>
      </c>
      <c r="F677" s="320">
        <f t="shared" si="449"/>
        <v>40</v>
      </c>
      <c r="G677" s="316">
        <f t="shared" si="445"/>
        <v>1.0400168663613281</v>
      </c>
      <c r="H677" s="168">
        <f>+$H$97</f>
        <v>2</v>
      </c>
      <c r="I677" s="157">
        <f t="shared" si="450"/>
        <v>0.8</v>
      </c>
      <c r="J677" s="316">
        <f t="shared" si="446"/>
        <v>0.83201349308906247</v>
      </c>
      <c r="K677" s="318">
        <f t="shared" si="447"/>
        <v>14.976242875603125</v>
      </c>
    </row>
    <row r="678" spans="2:11" ht="25.5" x14ac:dyDescent="0.25">
      <c r="B678" s="401"/>
      <c r="C678" s="438"/>
      <c r="D678" s="319" t="s">
        <v>554</v>
      </c>
      <c r="E678" s="278">
        <f t="shared" si="448"/>
        <v>41.600674654453123</v>
      </c>
      <c r="F678" s="320">
        <f t="shared" si="449"/>
        <v>40</v>
      </c>
      <c r="G678" s="316">
        <f t="shared" si="445"/>
        <v>1.0400168663613281</v>
      </c>
      <c r="H678" s="168">
        <f>+$H$98</f>
        <v>2</v>
      </c>
      <c r="I678" s="157">
        <f t="shared" si="450"/>
        <v>0.8</v>
      </c>
      <c r="J678" s="316">
        <f t="shared" si="446"/>
        <v>0.83201349308906247</v>
      </c>
      <c r="K678" s="318">
        <f t="shared" si="447"/>
        <v>14.976242875603125</v>
      </c>
    </row>
    <row r="679" spans="2:11" x14ac:dyDescent="0.25">
      <c r="B679" s="401"/>
      <c r="C679" s="438"/>
      <c r="D679" s="319" t="s">
        <v>557</v>
      </c>
      <c r="E679" s="278">
        <f t="shared" si="448"/>
        <v>41.600674654453123</v>
      </c>
      <c r="F679" s="320">
        <f t="shared" si="449"/>
        <v>40</v>
      </c>
      <c r="G679" s="316">
        <f t="shared" si="445"/>
        <v>1.0400168663613281</v>
      </c>
      <c r="H679" s="168">
        <f>+$H$99</f>
        <v>4</v>
      </c>
      <c r="I679" s="157">
        <f t="shared" si="450"/>
        <v>1.6</v>
      </c>
      <c r="J679" s="316">
        <f t="shared" si="446"/>
        <v>1.6640269861781249</v>
      </c>
      <c r="K679" s="318">
        <f t="shared" si="447"/>
        <v>29.95248575120625</v>
      </c>
    </row>
    <row r="680" spans="2:11" x14ac:dyDescent="0.25">
      <c r="B680" s="401"/>
      <c r="C680" s="438"/>
      <c r="D680" s="319" t="s">
        <v>548</v>
      </c>
      <c r="E680" s="278">
        <f t="shared" si="448"/>
        <v>41.600674654453123</v>
      </c>
      <c r="F680" s="320">
        <f t="shared" si="449"/>
        <v>40</v>
      </c>
      <c r="G680" s="316">
        <f t="shared" si="445"/>
        <v>1.0400168663613281</v>
      </c>
      <c r="H680" s="168">
        <f>+$H$100</f>
        <v>6</v>
      </c>
      <c r="I680" s="157">
        <f t="shared" si="450"/>
        <v>2.4000000000000004</v>
      </c>
      <c r="J680" s="157">
        <f>G680*I680</f>
        <v>2.4960404792671875</v>
      </c>
      <c r="K680" s="318">
        <f t="shared" si="447"/>
        <v>44.928728626809374</v>
      </c>
    </row>
    <row r="681" spans="2:11" x14ac:dyDescent="0.25">
      <c r="B681" s="289"/>
      <c r="C681" s="142"/>
      <c r="D681" s="59"/>
      <c r="H681" s="142"/>
      <c r="I681" s="262">
        <f>AVERAGE(I670:I680)</f>
        <v>1.6363636363636365</v>
      </c>
      <c r="J681" s="262"/>
      <c r="K681" s="290"/>
    </row>
    <row r="682" spans="2:11" ht="51" x14ac:dyDescent="0.25">
      <c r="B682" s="330" t="s">
        <v>336</v>
      </c>
      <c r="C682" s="332" t="s">
        <v>512</v>
      </c>
      <c r="D682" s="330" t="s">
        <v>513</v>
      </c>
      <c r="E682" s="330" t="s">
        <v>591</v>
      </c>
      <c r="F682" s="330" t="s">
        <v>515</v>
      </c>
      <c r="G682" s="330" t="s">
        <v>516</v>
      </c>
      <c r="H682" s="330" t="s">
        <v>517</v>
      </c>
      <c r="I682" s="295" t="s">
        <v>518</v>
      </c>
      <c r="J682" s="295" t="s">
        <v>519</v>
      </c>
      <c r="K682" s="295" t="s">
        <v>521</v>
      </c>
    </row>
    <row r="683" spans="2:11" x14ac:dyDescent="0.25">
      <c r="B683" s="401" t="s">
        <v>534</v>
      </c>
      <c r="C683" s="448" t="s">
        <v>455</v>
      </c>
      <c r="D683" s="333"/>
      <c r="E683" s="276">
        <f>+'Pobl. Efectiva CP.'!L28</f>
        <v>41.38951506574611</v>
      </c>
      <c r="F683" s="333"/>
      <c r="G683" s="333"/>
      <c r="H683" s="333"/>
      <c r="I683" s="277">
        <f>SUM(I684:I690)</f>
        <v>11.200000000000003</v>
      </c>
      <c r="J683" s="277">
        <f>SUM(J684:J690)</f>
        <v>11.589064218408909</v>
      </c>
      <c r="K683" s="277">
        <f>SUM(K684:K690)</f>
        <v>208.60315593136039</v>
      </c>
    </row>
    <row r="684" spans="2:11" x14ac:dyDescent="0.25">
      <c r="B684" s="401"/>
      <c r="C684" s="448"/>
      <c r="D684" s="331" t="s">
        <v>463</v>
      </c>
      <c r="E684" s="278">
        <f>+E$683</f>
        <v>41.38951506574611</v>
      </c>
      <c r="F684" s="320">
        <f>+F679</f>
        <v>40</v>
      </c>
      <c r="G684" s="316">
        <f>E684/F684</f>
        <v>1.0347378766436528</v>
      </c>
      <c r="H684" s="168">
        <f>+$H$132</f>
        <v>3</v>
      </c>
      <c r="I684" s="157">
        <f>+H684</f>
        <v>3</v>
      </c>
      <c r="J684" s="157">
        <f t="shared" ref="J684:J690" si="451">G684*I684</f>
        <v>3.1042136299309586</v>
      </c>
      <c r="K684" s="318">
        <f t="shared" ref="K684:K690" si="452">J684*$D$70</f>
        <v>55.875845338757259</v>
      </c>
    </row>
    <row r="685" spans="2:11" x14ac:dyDescent="0.25">
      <c r="B685" s="401"/>
      <c r="C685" s="448"/>
      <c r="D685" s="331" t="s">
        <v>464</v>
      </c>
      <c r="E685" s="278">
        <f t="shared" ref="E685:E690" si="453">+E$683</f>
        <v>41.38951506574611</v>
      </c>
      <c r="F685" s="320">
        <f>+F684</f>
        <v>40</v>
      </c>
      <c r="G685" s="316">
        <f t="shared" ref="G685:G690" si="454">E685/F685</f>
        <v>1.0347378766436528</v>
      </c>
      <c r="H685" s="168">
        <f>+$H$133</f>
        <v>3</v>
      </c>
      <c r="I685" s="157">
        <f>+H685</f>
        <v>3</v>
      </c>
      <c r="J685" s="157">
        <f t="shared" si="451"/>
        <v>3.1042136299309586</v>
      </c>
      <c r="K685" s="318">
        <f t="shared" si="452"/>
        <v>55.875845338757259</v>
      </c>
    </row>
    <row r="686" spans="2:11" x14ac:dyDescent="0.25">
      <c r="B686" s="401"/>
      <c r="C686" s="448"/>
      <c r="D686" s="331" t="s">
        <v>476</v>
      </c>
      <c r="E686" s="278">
        <f t="shared" si="453"/>
        <v>41.38951506574611</v>
      </c>
      <c r="F686" s="320">
        <f>+F685</f>
        <v>40</v>
      </c>
      <c r="G686" s="316">
        <f t="shared" si="454"/>
        <v>1.0347378766436528</v>
      </c>
      <c r="H686" s="168">
        <f>+$H$134</f>
        <v>2</v>
      </c>
      <c r="I686" s="157">
        <f>+H686</f>
        <v>2</v>
      </c>
      <c r="J686" s="157">
        <f t="shared" si="451"/>
        <v>2.0694757532873056</v>
      </c>
      <c r="K686" s="318">
        <f t="shared" si="452"/>
        <v>37.250563559171503</v>
      </c>
    </row>
    <row r="687" spans="2:11" ht="25.5" x14ac:dyDescent="0.25">
      <c r="B687" s="401"/>
      <c r="C687" s="438" t="s">
        <v>486</v>
      </c>
      <c r="D687" s="319" t="s">
        <v>559</v>
      </c>
      <c r="E687" s="278">
        <f t="shared" si="453"/>
        <v>41.38951506574611</v>
      </c>
      <c r="F687" s="320">
        <f t="shared" ref="F687:F690" si="455">+F686</f>
        <v>40</v>
      </c>
      <c r="G687" s="316">
        <f t="shared" si="454"/>
        <v>1.0347378766436528</v>
      </c>
      <c r="H687" s="168">
        <f>+$H$135</f>
        <v>2</v>
      </c>
      <c r="I687" s="157">
        <f t="shared" ref="I687:I690" si="456">+H687*0.4</f>
        <v>0.8</v>
      </c>
      <c r="J687" s="316">
        <f t="shared" si="451"/>
        <v>0.82779030131492226</v>
      </c>
      <c r="K687" s="318">
        <f t="shared" si="452"/>
        <v>14.900225423668601</v>
      </c>
    </row>
    <row r="688" spans="2:11" ht="25.5" x14ac:dyDescent="0.25">
      <c r="B688" s="401"/>
      <c r="C688" s="438"/>
      <c r="D688" s="319" t="s">
        <v>560</v>
      </c>
      <c r="E688" s="278">
        <f t="shared" si="453"/>
        <v>41.38951506574611</v>
      </c>
      <c r="F688" s="320">
        <f t="shared" si="455"/>
        <v>40</v>
      </c>
      <c r="G688" s="316">
        <f t="shared" si="454"/>
        <v>1.0347378766436528</v>
      </c>
      <c r="H688" s="168">
        <f>+$H$136</f>
        <v>2</v>
      </c>
      <c r="I688" s="157">
        <f t="shared" si="456"/>
        <v>0.8</v>
      </c>
      <c r="J688" s="316">
        <f t="shared" si="451"/>
        <v>0.82779030131492226</v>
      </c>
      <c r="K688" s="318">
        <f t="shared" si="452"/>
        <v>14.900225423668601</v>
      </c>
    </row>
    <row r="689" spans="2:11" ht="25.5" x14ac:dyDescent="0.25">
      <c r="B689" s="401"/>
      <c r="C689" s="438"/>
      <c r="D689" s="319" t="s">
        <v>561</v>
      </c>
      <c r="E689" s="278">
        <f t="shared" si="453"/>
        <v>41.38951506574611</v>
      </c>
      <c r="F689" s="320">
        <f t="shared" si="455"/>
        <v>40</v>
      </c>
      <c r="G689" s="316">
        <f t="shared" si="454"/>
        <v>1.0347378766436528</v>
      </c>
      <c r="H689" s="168">
        <f>+$H$137</f>
        <v>2</v>
      </c>
      <c r="I689" s="157">
        <f t="shared" si="456"/>
        <v>0.8</v>
      </c>
      <c r="J689" s="316">
        <f t="shared" si="451"/>
        <v>0.82779030131492226</v>
      </c>
      <c r="K689" s="318">
        <f t="shared" si="452"/>
        <v>14.900225423668601</v>
      </c>
    </row>
    <row r="690" spans="2:11" ht="25.5" x14ac:dyDescent="0.25">
      <c r="B690" s="401"/>
      <c r="C690" s="438"/>
      <c r="D690" s="319" t="s">
        <v>562</v>
      </c>
      <c r="E690" s="278">
        <f t="shared" si="453"/>
        <v>41.38951506574611</v>
      </c>
      <c r="F690" s="320">
        <f t="shared" si="455"/>
        <v>40</v>
      </c>
      <c r="G690" s="316">
        <f t="shared" si="454"/>
        <v>1.0347378766436528</v>
      </c>
      <c r="H690" s="168">
        <f>+$H$138</f>
        <v>2</v>
      </c>
      <c r="I690" s="157">
        <f t="shared" si="456"/>
        <v>0.8</v>
      </c>
      <c r="J690" s="316">
        <f t="shared" si="451"/>
        <v>0.82779030131492226</v>
      </c>
      <c r="K690" s="318">
        <f t="shared" si="452"/>
        <v>14.900225423668601</v>
      </c>
    </row>
    <row r="691" spans="2:11" x14ac:dyDescent="0.25">
      <c r="B691" s="324"/>
      <c r="C691" s="321"/>
      <c r="D691" s="321"/>
      <c r="E691" s="323"/>
      <c r="F691" s="323"/>
      <c r="G691" s="323"/>
      <c r="H691" s="322"/>
      <c r="I691" s="323"/>
      <c r="J691" s="323"/>
      <c r="K691" s="323"/>
    </row>
    <row r="692" spans="2:11" ht="51" x14ac:dyDescent="0.25">
      <c r="B692" s="330" t="s">
        <v>336</v>
      </c>
      <c r="C692" s="332" t="s">
        <v>512</v>
      </c>
      <c r="D692" s="330" t="s">
        <v>513</v>
      </c>
      <c r="E692" s="330" t="s">
        <v>591</v>
      </c>
      <c r="F692" s="330" t="s">
        <v>515</v>
      </c>
      <c r="G692" s="330" t="s">
        <v>516</v>
      </c>
      <c r="H692" s="330" t="s">
        <v>517</v>
      </c>
      <c r="I692" s="295" t="s">
        <v>518</v>
      </c>
      <c r="J692" s="295" t="s">
        <v>519</v>
      </c>
      <c r="K692" s="295" t="s">
        <v>521</v>
      </c>
    </row>
    <row r="693" spans="2:11" x14ac:dyDescent="0.25">
      <c r="B693" s="401" t="s">
        <v>535</v>
      </c>
      <c r="C693" s="448" t="s">
        <v>455</v>
      </c>
      <c r="D693" s="333"/>
      <c r="E693" s="276">
        <f>+'Pobl. Efectiva CP.'!L29</f>
        <v>41.807590975501121</v>
      </c>
      <c r="F693" s="333"/>
      <c r="G693" s="333"/>
      <c r="H693" s="333"/>
      <c r="I693" s="277">
        <f>SUM(I694:I700)</f>
        <v>15.6</v>
      </c>
      <c r="J693" s="277">
        <f>SUM(J694:J700)</f>
        <v>16.304960480445438</v>
      </c>
      <c r="K693" s="277">
        <f>SUM(K694:K699)</f>
        <v>263.38782314565708</v>
      </c>
    </row>
    <row r="694" spans="2:11" x14ac:dyDescent="0.25">
      <c r="B694" s="401"/>
      <c r="C694" s="448"/>
      <c r="D694" s="331" t="s">
        <v>472</v>
      </c>
      <c r="E694" s="278">
        <f>+E$693</f>
        <v>41.807590975501121</v>
      </c>
      <c r="F694" s="320">
        <f>+F689</f>
        <v>40</v>
      </c>
      <c r="G694" s="316">
        <f>E694/F694</f>
        <v>1.045189774387528</v>
      </c>
      <c r="H694" s="168">
        <f>+$H$142</f>
        <v>2</v>
      </c>
      <c r="I694" s="157">
        <f>+H694</f>
        <v>2</v>
      </c>
      <c r="J694" s="157">
        <f>G694*I694</f>
        <v>2.0903795487750561</v>
      </c>
      <c r="K694" s="318">
        <f t="shared" ref="K694:K700" si="457">J694*$D$70</f>
        <v>37.626831877951005</v>
      </c>
    </row>
    <row r="695" spans="2:11" x14ac:dyDescent="0.25">
      <c r="B695" s="401"/>
      <c r="C695" s="448"/>
      <c r="D695" s="331" t="s">
        <v>477</v>
      </c>
      <c r="E695" s="278">
        <f t="shared" ref="E695:E700" si="458">+E$693</f>
        <v>41.807590975501121</v>
      </c>
      <c r="F695" s="320">
        <f>+F694</f>
        <v>40</v>
      </c>
      <c r="G695" s="316">
        <f t="shared" ref="G695:G700" si="459">E695/F695</f>
        <v>1.045189774387528</v>
      </c>
      <c r="H695" s="168">
        <f>+$H$143</f>
        <v>4</v>
      </c>
      <c r="I695" s="157">
        <f>+H695</f>
        <v>4</v>
      </c>
      <c r="J695" s="157">
        <f t="shared" ref="J695:J700" si="460">G695*I695</f>
        <v>4.1807590975501121</v>
      </c>
      <c r="K695" s="318">
        <f t="shared" si="457"/>
        <v>75.253663755902011</v>
      </c>
    </row>
    <row r="696" spans="2:11" ht="25.5" x14ac:dyDescent="0.25">
      <c r="B696" s="401"/>
      <c r="C696" s="438" t="s">
        <v>486</v>
      </c>
      <c r="D696" s="319" t="s">
        <v>563</v>
      </c>
      <c r="E696" s="278">
        <f t="shared" si="458"/>
        <v>41.807590975501121</v>
      </c>
      <c r="F696" s="320">
        <f t="shared" ref="F696:F700" si="461">+F695</f>
        <v>40</v>
      </c>
      <c r="G696" s="316">
        <f t="shared" si="459"/>
        <v>1.045189774387528</v>
      </c>
      <c r="H696" s="168">
        <f>+$H$144</f>
        <v>4</v>
      </c>
      <c r="I696" s="157">
        <f>+H696*0.4</f>
        <v>1.6</v>
      </c>
      <c r="J696" s="316">
        <f t="shared" si="460"/>
        <v>1.672303639020045</v>
      </c>
      <c r="K696" s="318">
        <f t="shared" si="457"/>
        <v>30.10146550236081</v>
      </c>
    </row>
    <row r="697" spans="2:11" x14ac:dyDescent="0.25">
      <c r="B697" s="401"/>
      <c r="C697" s="438"/>
      <c r="D697" s="319" t="s">
        <v>564</v>
      </c>
      <c r="E697" s="278">
        <f t="shared" si="458"/>
        <v>41.807590975501121</v>
      </c>
      <c r="F697" s="320">
        <f t="shared" si="461"/>
        <v>40</v>
      </c>
      <c r="G697" s="316">
        <f t="shared" si="459"/>
        <v>1.045189774387528</v>
      </c>
      <c r="H697" s="168">
        <f>+$H$145</f>
        <v>10</v>
      </c>
      <c r="I697" s="157">
        <f>+H697*0.4</f>
        <v>4</v>
      </c>
      <c r="J697" s="316">
        <f t="shared" si="460"/>
        <v>4.1807590975501121</v>
      </c>
      <c r="K697" s="318">
        <f t="shared" si="457"/>
        <v>75.253663755902011</v>
      </c>
    </row>
    <row r="698" spans="2:11" ht="25.5" x14ac:dyDescent="0.25">
      <c r="B698" s="401"/>
      <c r="C698" s="438"/>
      <c r="D698" s="319" t="s">
        <v>565</v>
      </c>
      <c r="E698" s="278">
        <f t="shared" si="458"/>
        <v>41.807590975501121</v>
      </c>
      <c r="F698" s="320">
        <f t="shared" si="461"/>
        <v>40</v>
      </c>
      <c r="G698" s="316">
        <f t="shared" si="459"/>
        <v>1.045189774387528</v>
      </c>
      <c r="H698" s="168">
        <f>+$H$146</f>
        <v>4</v>
      </c>
      <c r="I698" s="157">
        <f>+H698*0.4</f>
        <v>1.6</v>
      </c>
      <c r="J698" s="316">
        <f t="shared" si="460"/>
        <v>1.672303639020045</v>
      </c>
      <c r="K698" s="318">
        <f t="shared" si="457"/>
        <v>30.10146550236081</v>
      </c>
    </row>
    <row r="699" spans="2:11" ht="25.5" x14ac:dyDescent="0.25">
      <c r="B699" s="401"/>
      <c r="C699" s="438"/>
      <c r="D699" s="319" t="s">
        <v>567</v>
      </c>
      <c r="E699" s="278">
        <f t="shared" si="458"/>
        <v>41.807590975501121</v>
      </c>
      <c r="F699" s="320">
        <f t="shared" si="461"/>
        <v>40</v>
      </c>
      <c r="G699" s="316">
        <f t="shared" si="459"/>
        <v>1.045189774387528</v>
      </c>
      <c r="H699" s="168">
        <f>+$H$147</f>
        <v>2</v>
      </c>
      <c r="I699" s="157">
        <f>+H699*0.4</f>
        <v>0.8</v>
      </c>
      <c r="J699" s="316">
        <f t="shared" si="460"/>
        <v>0.83615181951002249</v>
      </c>
      <c r="K699" s="318">
        <f t="shared" si="457"/>
        <v>15.050732751180405</v>
      </c>
    </row>
    <row r="700" spans="2:11" ht="25.5" x14ac:dyDescent="0.25">
      <c r="B700" s="401"/>
      <c r="C700" s="438"/>
      <c r="D700" s="319" t="s">
        <v>568</v>
      </c>
      <c r="E700" s="278">
        <f t="shared" si="458"/>
        <v>41.807590975501121</v>
      </c>
      <c r="F700" s="320">
        <f t="shared" si="461"/>
        <v>40</v>
      </c>
      <c r="G700" s="316">
        <f t="shared" si="459"/>
        <v>1.045189774387528</v>
      </c>
      <c r="H700" s="168">
        <f>+$H$148</f>
        <v>4</v>
      </c>
      <c r="I700" s="157">
        <f>+H700*0.4</f>
        <v>1.6</v>
      </c>
      <c r="J700" s="316">
        <f t="shared" si="460"/>
        <v>1.672303639020045</v>
      </c>
      <c r="K700" s="318">
        <f t="shared" si="457"/>
        <v>30.10146550236081</v>
      </c>
    </row>
    <row r="701" spans="2:11" x14ac:dyDescent="0.25">
      <c r="C701" s="142"/>
      <c r="H701" s="142"/>
      <c r="I701" s="142"/>
      <c r="K701" s="142"/>
    </row>
    <row r="702" spans="2:11" ht="51" x14ac:dyDescent="0.25">
      <c r="B702" s="330" t="s">
        <v>336</v>
      </c>
      <c r="C702" s="332" t="s">
        <v>512</v>
      </c>
      <c r="D702" s="330" t="s">
        <v>513</v>
      </c>
      <c r="E702" s="330" t="s">
        <v>591</v>
      </c>
      <c r="F702" s="330" t="s">
        <v>515</v>
      </c>
      <c r="G702" s="330" t="s">
        <v>516</v>
      </c>
      <c r="H702" s="330" t="s">
        <v>517</v>
      </c>
      <c r="I702" s="295" t="s">
        <v>518</v>
      </c>
      <c r="J702" s="295" t="s">
        <v>519</v>
      </c>
      <c r="K702" s="295" t="s">
        <v>521</v>
      </c>
    </row>
    <row r="703" spans="2:11" x14ac:dyDescent="0.25">
      <c r="B703" s="401" t="s">
        <v>536</v>
      </c>
      <c r="C703" s="448" t="s">
        <v>455</v>
      </c>
      <c r="D703" s="333"/>
      <c r="E703" s="276">
        <f>+'Pobl. Efectiva CP.'!L30</f>
        <v>41.624805993215318</v>
      </c>
      <c r="F703" s="333"/>
      <c r="G703" s="333"/>
      <c r="H703" s="333"/>
      <c r="I703" s="277">
        <f>SUM(I704:I712)</f>
        <v>15.6</v>
      </c>
      <c r="J703" s="277">
        <f>SUM(J704:J712)</f>
        <v>16.233674337353971</v>
      </c>
      <c r="K703" s="317">
        <f>SUM(K704:K710)</f>
        <v>247.25134759969899</v>
      </c>
    </row>
    <row r="704" spans="2:11" x14ac:dyDescent="0.25">
      <c r="B704" s="401"/>
      <c r="C704" s="448"/>
      <c r="D704" s="46" t="s">
        <v>473</v>
      </c>
      <c r="E704" s="278">
        <f>+E$703</f>
        <v>41.624805993215318</v>
      </c>
      <c r="F704" s="320">
        <f>+F699</f>
        <v>40</v>
      </c>
      <c r="G704" s="316">
        <f>E704/F704</f>
        <v>1.0406201498303829</v>
      </c>
      <c r="H704" s="168">
        <f>+$I$15</f>
        <v>2</v>
      </c>
      <c r="I704" s="157">
        <f>+H704</f>
        <v>2</v>
      </c>
      <c r="J704" s="157">
        <f>G704*I704</f>
        <v>2.0812402996607657</v>
      </c>
      <c r="K704" s="318">
        <f t="shared" ref="K704:K712" si="462">J704*$D$70</f>
        <v>37.462325393893785</v>
      </c>
    </row>
    <row r="705" spans="2:11" x14ac:dyDescent="0.25">
      <c r="B705" s="401"/>
      <c r="C705" s="448"/>
      <c r="D705" s="46" t="s">
        <v>479</v>
      </c>
      <c r="E705" s="278">
        <f t="shared" ref="E705:E712" si="463">+E$703</f>
        <v>41.624805993215318</v>
      </c>
      <c r="F705" s="320">
        <f>+F704</f>
        <v>40</v>
      </c>
      <c r="G705" s="316">
        <f t="shared" ref="G705" si="464">E705/F705</f>
        <v>1.0406201498303829</v>
      </c>
      <c r="H705" s="168">
        <f>+$I$19</f>
        <v>2</v>
      </c>
      <c r="I705" s="157">
        <f>+H705</f>
        <v>2</v>
      </c>
      <c r="J705" s="157">
        <f t="shared" ref="J705" si="465">G705*I705</f>
        <v>2.0812402996607657</v>
      </c>
      <c r="K705" s="318">
        <f t="shared" si="462"/>
        <v>37.462325393893785</v>
      </c>
    </row>
    <row r="706" spans="2:11" x14ac:dyDescent="0.25">
      <c r="B706" s="401"/>
      <c r="C706" s="448"/>
      <c r="D706" s="46" t="s">
        <v>482</v>
      </c>
      <c r="E706" s="278">
        <f t="shared" si="463"/>
        <v>41.624805993215318</v>
      </c>
      <c r="F706" s="320">
        <f>+F705</f>
        <v>40</v>
      </c>
      <c r="G706" s="316">
        <f t="shared" ref="G706" si="466">E706/F706</f>
        <v>1.0406201498303829</v>
      </c>
      <c r="H706" s="168">
        <f>+$I$21</f>
        <v>2</v>
      </c>
      <c r="I706" s="157">
        <f>+H706</f>
        <v>2</v>
      </c>
      <c r="J706" s="157">
        <f t="shared" ref="J706" si="467">G706*I706</f>
        <v>2.0812402996607657</v>
      </c>
      <c r="K706" s="318">
        <f t="shared" si="462"/>
        <v>37.462325393893785</v>
      </c>
    </row>
    <row r="707" spans="2:11" ht="25.5" x14ac:dyDescent="0.25">
      <c r="B707" s="401"/>
      <c r="C707" s="438" t="s">
        <v>486</v>
      </c>
      <c r="D707" s="302" t="s">
        <v>569</v>
      </c>
      <c r="E707" s="278">
        <f t="shared" si="463"/>
        <v>41.624805993215318</v>
      </c>
      <c r="F707" s="320">
        <f>+F705</f>
        <v>40</v>
      </c>
      <c r="G707" s="316">
        <f t="shared" ref="G707:G712" si="468">E707/F707</f>
        <v>1.0406201498303829</v>
      </c>
      <c r="H707" s="168">
        <f>+$I$48</f>
        <v>2</v>
      </c>
      <c r="I707" s="157">
        <f>+H707*0.4</f>
        <v>0.8</v>
      </c>
      <c r="J707" s="316">
        <f t="shared" ref="J707:J712" si="469">G707*I707</f>
        <v>0.83249611986430638</v>
      </c>
      <c r="K707" s="318">
        <f t="shared" si="462"/>
        <v>14.984930157557514</v>
      </c>
    </row>
    <row r="708" spans="2:11" ht="25.5" x14ac:dyDescent="0.25">
      <c r="B708" s="401"/>
      <c r="C708" s="438"/>
      <c r="D708" s="302" t="s">
        <v>570</v>
      </c>
      <c r="E708" s="278">
        <f t="shared" si="463"/>
        <v>41.624805993215318</v>
      </c>
      <c r="F708" s="320">
        <f t="shared" ref="F708:F712" si="470">+F707</f>
        <v>40</v>
      </c>
      <c r="G708" s="316">
        <f t="shared" si="468"/>
        <v>1.0406201498303829</v>
      </c>
      <c r="H708" s="168">
        <f>+$I$49</f>
        <v>3</v>
      </c>
      <c r="I708" s="157">
        <f>+H708*0.4</f>
        <v>1.2000000000000002</v>
      </c>
      <c r="J708" s="316">
        <f t="shared" si="469"/>
        <v>1.2487441797964596</v>
      </c>
      <c r="K708" s="318">
        <f t="shared" si="462"/>
        <v>22.477395236336271</v>
      </c>
    </row>
    <row r="709" spans="2:11" ht="25.5" x14ac:dyDescent="0.25">
      <c r="B709" s="401"/>
      <c r="C709" s="438"/>
      <c r="D709" s="302" t="s">
        <v>571</v>
      </c>
      <c r="E709" s="278">
        <f t="shared" si="463"/>
        <v>41.624805993215318</v>
      </c>
      <c r="F709" s="320">
        <f t="shared" si="470"/>
        <v>40</v>
      </c>
      <c r="G709" s="316">
        <f t="shared" si="468"/>
        <v>1.0406201498303829</v>
      </c>
      <c r="H709" s="168">
        <f>+$I$50</f>
        <v>4</v>
      </c>
      <c r="I709" s="157">
        <f>+H709*0.4</f>
        <v>1.6</v>
      </c>
      <c r="J709" s="316">
        <f t="shared" si="469"/>
        <v>1.6649922397286128</v>
      </c>
      <c r="K709" s="318">
        <f t="shared" si="462"/>
        <v>29.969860315115028</v>
      </c>
    </row>
    <row r="710" spans="2:11" x14ac:dyDescent="0.25">
      <c r="B710" s="401"/>
      <c r="C710" s="438"/>
      <c r="D710" s="302" t="s">
        <v>572</v>
      </c>
      <c r="E710" s="278">
        <f t="shared" si="463"/>
        <v>41.624805993215318</v>
      </c>
      <c r="F710" s="320">
        <f t="shared" si="470"/>
        <v>40</v>
      </c>
      <c r="G710" s="316">
        <f t="shared" si="468"/>
        <v>1.0406201498303829</v>
      </c>
      <c r="H710" s="168">
        <f>+$I$51</f>
        <v>9</v>
      </c>
      <c r="I710" s="157">
        <f>+H710*0.4</f>
        <v>3.6</v>
      </c>
      <c r="J710" s="316">
        <f t="shared" si="469"/>
        <v>3.7462325393893785</v>
      </c>
      <c r="K710" s="318">
        <f t="shared" si="462"/>
        <v>67.43218570900882</v>
      </c>
    </row>
    <row r="711" spans="2:11" ht="25.5" x14ac:dyDescent="0.25">
      <c r="B711" s="401"/>
      <c r="C711" s="438"/>
      <c r="D711" s="302" t="s">
        <v>573</v>
      </c>
      <c r="E711" s="278">
        <f t="shared" si="463"/>
        <v>41.624805993215318</v>
      </c>
      <c r="F711" s="320">
        <f t="shared" si="470"/>
        <v>40</v>
      </c>
      <c r="G711" s="316">
        <f t="shared" si="468"/>
        <v>1.0406201498303829</v>
      </c>
      <c r="H711" s="168">
        <f>+$I$52</f>
        <v>4</v>
      </c>
      <c r="I711" s="157">
        <f>+H711*0.4</f>
        <v>1.6</v>
      </c>
      <c r="J711" s="316">
        <f t="shared" si="469"/>
        <v>1.6649922397286128</v>
      </c>
      <c r="K711" s="318">
        <f t="shared" si="462"/>
        <v>29.969860315115028</v>
      </c>
    </row>
    <row r="712" spans="2:11" ht="25.5" x14ac:dyDescent="0.25">
      <c r="B712" s="401"/>
      <c r="C712" s="438"/>
      <c r="D712" s="302" t="s">
        <v>575</v>
      </c>
      <c r="E712" s="278">
        <f t="shared" si="463"/>
        <v>41.624805993215318</v>
      </c>
      <c r="F712" s="320">
        <f t="shared" si="470"/>
        <v>40</v>
      </c>
      <c r="G712" s="316">
        <f t="shared" si="468"/>
        <v>1.0406201498303829</v>
      </c>
      <c r="H712" s="168">
        <f>+$I$53</f>
        <v>2</v>
      </c>
      <c r="I712" s="157">
        <f t="shared" ref="I712" si="471">+H712*0.4</f>
        <v>0.8</v>
      </c>
      <c r="J712" s="316">
        <f t="shared" si="469"/>
        <v>0.83249611986430638</v>
      </c>
      <c r="K712" s="318">
        <f t="shared" si="462"/>
        <v>14.984930157557514</v>
      </c>
    </row>
    <row r="713" spans="2:11" x14ac:dyDescent="0.25">
      <c r="E713" s="262"/>
      <c r="F713" s="262"/>
      <c r="G713" s="262"/>
      <c r="J713" s="262"/>
      <c r="K713" s="142"/>
    </row>
    <row r="714" spans="2:11" ht="51" x14ac:dyDescent="0.25">
      <c r="B714" s="330" t="s">
        <v>336</v>
      </c>
      <c r="C714" s="332" t="s">
        <v>512</v>
      </c>
      <c r="D714" s="330" t="s">
        <v>513</v>
      </c>
      <c r="E714" s="330" t="s">
        <v>591</v>
      </c>
      <c r="F714" s="330" t="s">
        <v>515</v>
      </c>
      <c r="G714" s="330" t="s">
        <v>516</v>
      </c>
      <c r="H714" s="330" t="s">
        <v>517</v>
      </c>
      <c r="I714" s="295" t="s">
        <v>518</v>
      </c>
      <c r="J714" s="295" t="s">
        <v>519</v>
      </c>
      <c r="K714" s="295" t="s">
        <v>521</v>
      </c>
    </row>
    <row r="715" spans="2:11" x14ac:dyDescent="0.25">
      <c r="B715" s="401" t="s">
        <v>538</v>
      </c>
      <c r="C715" s="448" t="s">
        <v>455</v>
      </c>
      <c r="D715" s="333"/>
      <c r="E715" s="276">
        <f>+'Pobl. Efectiva CP.'!L31</f>
        <v>42.04525857900537</v>
      </c>
      <c r="F715" s="333"/>
      <c r="G715" s="333"/>
      <c r="H715" s="333"/>
      <c r="I715" s="277">
        <f>SUM(I716:I724)</f>
        <v>15.6</v>
      </c>
      <c r="J715" s="277">
        <f>SUM(J716:J724)</f>
        <v>16.397650845812095</v>
      </c>
      <c r="K715" s="317">
        <f>SUM(K716:K722)</f>
        <v>249.74883595929191</v>
      </c>
    </row>
    <row r="716" spans="2:11" x14ac:dyDescent="0.25">
      <c r="B716" s="401"/>
      <c r="C716" s="448"/>
      <c r="D716" s="46" t="s">
        <v>480</v>
      </c>
      <c r="E716" s="278">
        <f>+E$715</f>
        <v>42.04525857900537</v>
      </c>
      <c r="F716" s="320">
        <f>+F711</f>
        <v>40</v>
      </c>
      <c r="G716" s="316">
        <f>E716/F716</f>
        <v>1.0511314644751342</v>
      </c>
      <c r="H716" s="168">
        <f>+$I$15</f>
        <v>2</v>
      </c>
      <c r="I716" s="157">
        <f>+H716</f>
        <v>2</v>
      </c>
      <c r="J716" s="157">
        <f>G716*I716</f>
        <v>2.1022629289502683</v>
      </c>
      <c r="K716" s="318">
        <f t="shared" ref="K716:K724" si="472">J716*$D$70</f>
        <v>37.840732721104828</v>
      </c>
    </row>
    <row r="717" spans="2:11" x14ac:dyDescent="0.25">
      <c r="B717" s="401"/>
      <c r="C717" s="448"/>
      <c r="D717" s="46" t="s">
        <v>483</v>
      </c>
      <c r="E717" s="278">
        <f t="shared" ref="E717:E724" si="473">+E$715</f>
        <v>42.04525857900537</v>
      </c>
      <c r="F717" s="320">
        <f>+F716</f>
        <v>40</v>
      </c>
      <c r="G717" s="316">
        <f t="shared" ref="G717" si="474">E717/F717</f>
        <v>1.0511314644751342</v>
      </c>
      <c r="H717" s="168">
        <f>+$I$19</f>
        <v>2</v>
      </c>
      <c r="I717" s="157">
        <f>+H717</f>
        <v>2</v>
      </c>
      <c r="J717" s="157">
        <f t="shared" ref="J717" si="475">G717*I717</f>
        <v>2.1022629289502683</v>
      </c>
      <c r="K717" s="318">
        <f t="shared" si="472"/>
        <v>37.840732721104828</v>
      </c>
    </row>
    <row r="718" spans="2:11" x14ac:dyDescent="0.25">
      <c r="B718" s="401"/>
      <c r="C718" s="448"/>
      <c r="D718" s="46" t="s">
        <v>485</v>
      </c>
      <c r="E718" s="278">
        <f t="shared" si="473"/>
        <v>42.04525857900537</v>
      </c>
      <c r="F718" s="320">
        <f>+F717</f>
        <v>40</v>
      </c>
      <c r="G718" s="316">
        <f t="shared" ref="G718" si="476">E718/F718</f>
        <v>1.0511314644751342</v>
      </c>
      <c r="H718" s="168">
        <f>+$I$21</f>
        <v>2</v>
      </c>
      <c r="I718" s="157">
        <f>+H718</f>
        <v>2</v>
      </c>
      <c r="J718" s="157">
        <f t="shared" ref="J718" si="477">G718*I718</f>
        <v>2.1022629289502683</v>
      </c>
      <c r="K718" s="318">
        <f t="shared" si="472"/>
        <v>37.840732721104828</v>
      </c>
    </row>
    <row r="719" spans="2:11" x14ac:dyDescent="0.25">
      <c r="B719" s="401"/>
      <c r="C719" s="438" t="s">
        <v>486</v>
      </c>
      <c r="D719" s="302" t="s">
        <v>576</v>
      </c>
      <c r="E719" s="278">
        <f t="shared" si="473"/>
        <v>42.04525857900537</v>
      </c>
      <c r="F719" s="320">
        <f>+F717</f>
        <v>40</v>
      </c>
      <c r="G719" s="316">
        <f t="shared" ref="G719:G724" si="478">E719/F719</f>
        <v>1.0511314644751342</v>
      </c>
      <c r="H719" s="168">
        <f>+$I$48</f>
        <v>2</v>
      </c>
      <c r="I719" s="157">
        <f>+H719*0.4</f>
        <v>0.8</v>
      </c>
      <c r="J719" s="316">
        <f t="shared" ref="J719:J724" si="479">G719*I719</f>
        <v>0.84090517158010736</v>
      </c>
      <c r="K719" s="318">
        <f t="shared" si="472"/>
        <v>15.136293088441933</v>
      </c>
    </row>
    <row r="720" spans="2:11" x14ac:dyDescent="0.25">
      <c r="B720" s="401"/>
      <c r="C720" s="438"/>
      <c r="D720" s="302" t="s">
        <v>577</v>
      </c>
      <c r="E720" s="278">
        <f t="shared" si="473"/>
        <v>42.04525857900537</v>
      </c>
      <c r="F720" s="320">
        <f t="shared" ref="F720:F724" si="480">+F719</f>
        <v>40</v>
      </c>
      <c r="G720" s="316">
        <f t="shared" si="478"/>
        <v>1.0511314644751342</v>
      </c>
      <c r="H720" s="168">
        <f>+$I$49</f>
        <v>3</v>
      </c>
      <c r="I720" s="157">
        <f>+H720*0.4</f>
        <v>1.2000000000000002</v>
      </c>
      <c r="J720" s="316">
        <f t="shared" si="479"/>
        <v>1.2613577573701611</v>
      </c>
      <c r="K720" s="318">
        <f t="shared" si="472"/>
        <v>22.704439632662901</v>
      </c>
    </row>
    <row r="721" spans="2:11" ht="25.5" x14ac:dyDescent="0.25">
      <c r="B721" s="401"/>
      <c r="C721" s="438"/>
      <c r="D721" s="302" t="s">
        <v>579</v>
      </c>
      <c r="E721" s="278">
        <f t="shared" si="473"/>
        <v>42.04525857900537</v>
      </c>
      <c r="F721" s="320">
        <f t="shared" si="480"/>
        <v>40</v>
      </c>
      <c r="G721" s="316">
        <f t="shared" si="478"/>
        <v>1.0511314644751342</v>
      </c>
      <c r="H721" s="168">
        <f>+$I$50</f>
        <v>4</v>
      </c>
      <c r="I721" s="157">
        <f>+H721*0.4</f>
        <v>1.6</v>
      </c>
      <c r="J721" s="316">
        <f t="shared" si="479"/>
        <v>1.6818103431602147</v>
      </c>
      <c r="K721" s="318">
        <f t="shared" si="472"/>
        <v>30.272586176883866</v>
      </c>
    </row>
    <row r="722" spans="2:11" x14ac:dyDescent="0.25">
      <c r="B722" s="401"/>
      <c r="C722" s="438"/>
      <c r="D722" s="302" t="s">
        <v>578</v>
      </c>
      <c r="E722" s="278">
        <f t="shared" si="473"/>
        <v>42.04525857900537</v>
      </c>
      <c r="F722" s="320">
        <f t="shared" si="480"/>
        <v>40</v>
      </c>
      <c r="G722" s="316">
        <f t="shared" si="478"/>
        <v>1.0511314644751342</v>
      </c>
      <c r="H722" s="168">
        <f>+$I$51</f>
        <v>9</v>
      </c>
      <c r="I722" s="157">
        <f>+H722*0.4</f>
        <v>3.6</v>
      </c>
      <c r="J722" s="316">
        <f t="shared" si="479"/>
        <v>3.7840732721104833</v>
      </c>
      <c r="K722" s="318">
        <f t="shared" si="472"/>
        <v>68.113318897988705</v>
      </c>
    </row>
    <row r="723" spans="2:11" x14ac:dyDescent="0.25">
      <c r="B723" s="401"/>
      <c r="C723" s="438"/>
      <c r="D723" s="302" t="s">
        <v>580</v>
      </c>
      <c r="E723" s="278">
        <f t="shared" si="473"/>
        <v>42.04525857900537</v>
      </c>
      <c r="F723" s="320">
        <f t="shared" si="480"/>
        <v>40</v>
      </c>
      <c r="G723" s="316">
        <f t="shared" si="478"/>
        <v>1.0511314644751342</v>
      </c>
      <c r="H723" s="168">
        <f>+$I$52</f>
        <v>4</v>
      </c>
      <c r="I723" s="157">
        <f>+H723*0.4</f>
        <v>1.6</v>
      </c>
      <c r="J723" s="316">
        <f t="shared" si="479"/>
        <v>1.6818103431602147</v>
      </c>
      <c r="K723" s="318">
        <f t="shared" si="472"/>
        <v>30.272586176883866</v>
      </c>
    </row>
    <row r="724" spans="2:11" x14ac:dyDescent="0.25">
      <c r="B724" s="401"/>
      <c r="C724" s="438"/>
      <c r="D724" s="302" t="s">
        <v>581</v>
      </c>
      <c r="E724" s="278">
        <f t="shared" si="473"/>
        <v>42.04525857900537</v>
      </c>
      <c r="F724" s="320">
        <f t="shared" si="480"/>
        <v>40</v>
      </c>
      <c r="G724" s="316">
        <f t="shared" si="478"/>
        <v>1.0511314644751342</v>
      </c>
      <c r="H724" s="168">
        <f>+$I$53</f>
        <v>2</v>
      </c>
      <c r="I724" s="157">
        <f t="shared" ref="I724" si="481">+H724*0.4</f>
        <v>0.8</v>
      </c>
      <c r="J724" s="316">
        <f t="shared" si="479"/>
        <v>0.84090517158010736</v>
      </c>
      <c r="K724" s="318">
        <f t="shared" si="472"/>
        <v>15.136293088441933</v>
      </c>
    </row>
    <row r="725" spans="2:11" x14ac:dyDescent="0.25">
      <c r="B725" s="508"/>
      <c r="K725" s="142"/>
    </row>
    <row r="726" spans="2:11" ht="51" x14ac:dyDescent="0.25">
      <c r="B726" s="330" t="s">
        <v>336</v>
      </c>
      <c r="C726" s="332" t="s">
        <v>512</v>
      </c>
      <c r="D726" s="330" t="s">
        <v>513</v>
      </c>
      <c r="E726" s="330" t="s">
        <v>592</v>
      </c>
      <c r="F726" s="330" t="s">
        <v>515</v>
      </c>
      <c r="G726" s="330" t="s">
        <v>516</v>
      </c>
      <c r="H726" s="330" t="s">
        <v>517</v>
      </c>
      <c r="I726" s="295" t="s">
        <v>518</v>
      </c>
      <c r="J726" s="295" t="s">
        <v>519</v>
      </c>
      <c r="K726" s="295" t="s">
        <v>521</v>
      </c>
    </row>
    <row r="727" spans="2:11" x14ac:dyDescent="0.25">
      <c r="B727" s="401" t="s">
        <v>524</v>
      </c>
      <c r="C727" s="451" t="s">
        <v>455</v>
      </c>
      <c r="D727" s="333"/>
      <c r="E727" s="276">
        <f>+'Pobl. Efectiva CP.'!M26</f>
        <v>41.422511489776404</v>
      </c>
      <c r="F727" s="333"/>
      <c r="G727" s="333"/>
      <c r="H727" s="333"/>
      <c r="I727" s="277">
        <f>SUM(I728:I738)</f>
        <v>16.8</v>
      </c>
      <c r="J727" s="277">
        <f>SUM(J728:J738)</f>
        <v>17.397454825706095</v>
      </c>
      <c r="K727" s="317">
        <f>SUM(K728:K737)</f>
        <v>298.24208272639015</v>
      </c>
    </row>
    <row r="728" spans="2:11" x14ac:dyDescent="0.25">
      <c r="B728" s="401"/>
      <c r="C728" s="451"/>
      <c r="D728" s="331" t="s">
        <v>457</v>
      </c>
      <c r="E728" s="278">
        <f>+E$727</f>
        <v>41.422511489776404</v>
      </c>
      <c r="F728" s="320">
        <v>40</v>
      </c>
      <c r="G728" s="316">
        <f>E728/F728</f>
        <v>1.0355627872444102</v>
      </c>
      <c r="H728" s="168">
        <f>+$H$76</f>
        <v>2</v>
      </c>
      <c r="I728" s="157">
        <f>+H728</f>
        <v>2</v>
      </c>
      <c r="J728" s="157">
        <f t="shared" ref="J728:J729" si="482">G728*I728</f>
        <v>2.0711255744888204</v>
      </c>
      <c r="K728" s="318">
        <f t="shared" ref="K728:K738" si="483">J728*$D$70</f>
        <v>37.280260340798769</v>
      </c>
    </row>
    <row r="729" spans="2:11" x14ac:dyDescent="0.25">
      <c r="B729" s="401"/>
      <c r="C729" s="451"/>
      <c r="D729" s="331" t="s">
        <v>460</v>
      </c>
      <c r="E729" s="278">
        <f t="shared" ref="E729:E738" si="484">+E$727</f>
        <v>41.422511489776404</v>
      </c>
      <c r="F729" s="320">
        <f>+F728</f>
        <v>40</v>
      </c>
      <c r="G729" s="316">
        <f t="shared" ref="G729:G738" si="485">E729/F729</f>
        <v>1.0355627872444102</v>
      </c>
      <c r="H729" s="168">
        <f>+$H$77</f>
        <v>2</v>
      </c>
      <c r="I729" s="157">
        <f>+H729</f>
        <v>2</v>
      </c>
      <c r="J729" s="157">
        <f t="shared" si="482"/>
        <v>2.0711255744888204</v>
      </c>
      <c r="K729" s="318">
        <f t="shared" si="483"/>
        <v>37.280260340798769</v>
      </c>
    </row>
    <row r="730" spans="2:11" x14ac:dyDescent="0.25">
      <c r="B730" s="401"/>
      <c r="C730" s="451"/>
      <c r="D730" s="331" t="s">
        <v>466</v>
      </c>
      <c r="E730" s="278">
        <f t="shared" si="484"/>
        <v>41.422511489776404</v>
      </c>
      <c r="F730" s="320">
        <f t="shared" ref="F730:F738" si="486">+F729</f>
        <v>40</v>
      </c>
      <c r="G730" s="316">
        <f t="shared" si="485"/>
        <v>1.0355627872444102</v>
      </c>
      <c r="H730" s="168">
        <f>+$H$78</f>
        <v>2</v>
      </c>
      <c r="I730" s="157">
        <f>+H730</f>
        <v>2</v>
      </c>
      <c r="J730" s="157">
        <f>G730*I730</f>
        <v>2.0711255744888204</v>
      </c>
      <c r="K730" s="318">
        <f t="shared" si="483"/>
        <v>37.280260340798769</v>
      </c>
    </row>
    <row r="731" spans="2:11" x14ac:dyDescent="0.25">
      <c r="B731" s="401"/>
      <c r="C731" s="451"/>
      <c r="D731" s="331" t="s">
        <v>469</v>
      </c>
      <c r="E731" s="278">
        <f t="shared" si="484"/>
        <v>41.422511489776404</v>
      </c>
      <c r="F731" s="320">
        <f t="shared" si="486"/>
        <v>40</v>
      </c>
      <c r="G731" s="316">
        <f t="shared" si="485"/>
        <v>1.0355627872444102</v>
      </c>
      <c r="H731" s="168">
        <f>+$H$79</f>
        <v>2</v>
      </c>
      <c r="I731" s="157">
        <f>+H731</f>
        <v>2</v>
      </c>
      <c r="J731" s="157">
        <f t="shared" ref="J731:J737" si="487">G731*I731</f>
        <v>2.0711255744888204</v>
      </c>
      <c r="K731" s="318">
        <f t="shared" si="483"/>
        <v>37.280260340798769</v>
      </c>
    </row>
    <row r="732" spans="2:11" ht="25.5" x14ac:dyDescent="0.25">
      <c r="B732" s="401"/>
      <c r="C732" s="438" t="s">
        <v>486</v>
      </c>
      <c r="D732" s="319" t="s">
        <v>541</v>
      </c>
      <c r="E732" s="278">
        <f t="shared" si="484"/>
        <v>41.422511489776404</v>
      </c>
      <c r="F732" s="320">
        <f t="shared" si="486"/>
        <v>40</v>
      </c>
      <c r="G732" s="316">
        <f t="shared" si="485"/>
        <v>1.0355627872444102</v>
      </c>
      <c r="H732" s="168">
        <f>+$H$80</f>
        <v>2</v>
      </c>
      <c r="I732" s="157">
        <f t="shared" ref="I732:I738" si="488">+H732*0.4</f>
        <v>0.8</v>
      </c>
      <c r="J732" s="157">
        <f t="shared" si="487"/>
        <v>0.82845022979552818</v>
      </c>
      <c r="K732" s="318">
        <f t="shared" si="483"/>
        <v>14.912104136319508</v>
      </c>
    </row>
    <row r="733" spans="2:11" ht="25.5" x14ac:dyDescent="0.25">
      <c r="B733" s="401"/>
      <c r="C733" s="438"/>
      <c r="D733" s="319" t="s">
        <v>543</v>
      </c>
      <c r="E733" s="278">
        <f t="shared" si="484"/>
        <v>41.422511489776404</v>
      </c>
      <c r="F733" s="320">
        <f t="shared" si="486"/>
        <v>40</v>
      </c>
      <c r="G733" s="316">
        <f t="shared" si="485"/>
        <v>1.0355627872444102</v>
      </c>
      <c r="H733" s="168">
        <f>+$H$81</f>
        <v>4</v>
      </c>
      <c r="I733" s="157">
        <f t="shared" si="488"/>
        <v>1.6</v>
      </c>
      <c r="J733" s="157">
        <f t="shared" si="487"/>
        <v>1.6569004595910564</v>
      </c>
      <c r="K733" s="318">
        <f t="shared" si="483"/>
        <v>29.824208272639016</v>
      </c>
    </row>
    <row r="734" spans="2:11" ht="25.5" x14ac:dyDescent="0.25">
      <c r="B734" s="401"/>
      <c r="C734" s="438"/>
      <c r="D734" s="319" t="s">
        <v>544</v>
      </c>
      <c r="E734" s="278">
        <f t="shared" si="484"/>
        <v>41.422511489776404</v>
      </c>
      <c r="F734" s="320">
        <f t="shared" si="486"/>
        <v>40</v>
      </c>
      <c r="G734" s="316">
        <f t="shared" si="485"/>
        <v>1.0355627872444102</v>
      </c>
      <c r="H734" s="168">
        <f>+$H$82</f>
        <v>2</v>
      </c>
      <c r="I734" s="157">
        <f t="shared" si="488"/>
        <v>0.8</v>
      </c>
      <c r="J734" s="157">
        <f t="shared" si="487"/>
        <v>0.82845022979552818</v>
      </c>
      <c r="K734" s="318">
        <f t="shared" si="483"/>
        <v>14.912104136319508</v>
      </c>
    </row>
    <row r="735" spans="2:11" ht="25.5" x14ac:dyDescent="0.25">
      <c r="B735" s="401"/>
      <c r="C735" s="438"/>
      <c r="D735" s="319" t="s">
        <v>545</v>
      </c>
      <c r="E735" s="278">
        <f t="shared" si="484"/>
        <v>41.422511489776404</v>
      </c>
      <c r="F735" s="320">
        <f t="shared" si="486"/>
        <v>40</v>
      </c>
      <c r="G735" s="316">
        <f t="shared" si="485"/>
        <v>1.0355627872444102</v>
      </c>
      <c r="H735" s="168">
        <f>+$H$83</f>
        <v>2</v>
      </c>
      <c r="I735" s="157">
        <f t="shared" si="488"/>
        <v>0.8</v>
      </c>
      <c r="J735" s="157">
        <f t="shared" si="487"/>
        <v>0.82845022979552818</v>
      </c>
      <c r="K735" s="318">
        <f t="shared" si="483"/>
        <v>14.912104136319508</v>
      </c>
    </row>
    <row r="736" spans="2:11" ht="25.5" x14ac:dyDescent="0.25">
      <c r="B736" s="401"/>
      <c r="C736" s="438"/>
      <c r="D736" s="319" t="s">
        <v>546</v>
      </c>
      <c r="E736" s="278">
        <f t="shared" si="484"/>
        <v>41.422511489776404</v>
      </c>
      <c r="F736" s="320">
        <f t="shared" si="486"/>
        <v>40</v>
      </c>
      <c r="G736" s="316">
        <f t="shared" si="485"/>
        <v>1.0355627872444102</v>
      </c>
      <c r="H736" s="168">
        <f>+$H$84</f>
        <v>4</v>
      </c>
      <c r="I736" s="157">
        <f t="shared" si="488"/>
        <v>1.6</v>
      </c>
      <c r="J736" s="157">
        <f t="shared" si="487"/>
        <v>1.6569004595910564</v>
      </c>
      <c r="K736" s="318">
        <f t="shared" si="483"/>
        <v>29.824208272639016</v>
      </c>
    </row>
    <row r="737" spans="2:11" x14ac:dyDescent="0.25">
      <c r="B737" s="401"/>
      <c r="C737" s="438"/>
      <c r="D737" s="319" t="s">
        <v>547</v>
      </c>
      <c r="E737" s="278">
        <f t="shared" si="484"/>
        <v>41.422511489776404</v>
      </c>
      <c r="F737" s="320">
        <f t="shared" si="486"/>
        <v>40</v>
      </c>
      <c r="G737" s="316">
        <f t="shared" si="485"/>
        <v>1.0355627872444102</v>
      </c>
      <c r="H737" s="168">
        <f>+$H$85</f>
        <v>6</v>
      </c>
      <c r="I737" s="157">
        <f t="shared" si="488"/>
        <v>2.4000000000000004</v>
      </c>
      <c r="J737" s="157">
        <f t="shared" si="487"/>
        <v>2.4853506893865847</v>
      </c>
      <c r="K737" s="318">
        <f t="shared" si="483"/>
        <v>44.736312408958526</v>
      </c>
    </row>
    <row r="738" spans="2:11" ht="25.5" x14ac:dyDescent="0.25">
      <c r="B738" s="401"/>
      <c r="C738" s="438"/>
      <c r="D738" s="319" t="s">
        <v>549</v>
      </c>
      <c r="E738" s="278">
        <f t="shared" si="484"/>
        <v>41.422511489776404</v>
      </c>
      <c r="F738" s="320">
        <f t="shared" si="486"/>
        <v>40</v>
      </c>
      <c r="G738" s="316">
        <f t="shared" si="485"/>
        <v>1.0355627872444102</v>
      </c>
      <c r="H738" s="168">
        <f>+$H$86</f>
        <v>2</v>
      </c>
      <c r="I738" s="157">
        <f t="shared" si="488"/>
        <v>0.8</v>
      </c>
      <c r="J738" s="157">
        <f>G738*I738</f>
        <v>0.82845022979552818</v>
      </c>
      <c r="K738" s="318">
        <f t="shared" si="483"/>
        <v>14.912104136319508</v>
      </c>
    </row>
    <row r="739" spans="2:11" x14ac:dyDescent="0.25">
      <c r="B739" s="289"/>
      <c r="C739" s="142"/>
      <c r="D739" s="59"/>
      <c r="H739" s="142"/>
      <c r="I739" s="262">
        <f>AVERAGE(I728:I738)</f>
        <v>1.5272727272727273</v>
      </c>
      <c r="J739" s="262"/>
      <c r="K739" s="290"/>
    </row>
    <row r="740" spans="2:11" ht="51" x14ac:dyDescent="0.25">
      <c r="B740" s="330" t="s">
        <v>336</v>
      </c>
      <c r="C740" s="332" t="s">
        <v>512</v>
      </c>
      <c r="D740" s="330" t="s">
        <v>513</v>
      </c>
      <c r="E740" s="330" t="s">
        <v>592</v>
      </c>
      <c r="F740" s="330" t="s">
        <v>515</v>
      </c>
      <c r="G740" s="330" t="s">
        <v>516</v>
      </c>
      <c r="H740" s="330" t="s">
        <v>517</v>
      </c>
      <c r="I740" s="295" t="s">
        <v>518</v>
      </c>
      <c r="J740" s="295" t="s">
        <v>519</v>
      </c>
      <c r="K740" s="295" t="s">
        <v>521</v>
      </c>
    </row>
    <row r="741" spans="2:11" x14ac:dyDescent="0.25">
      <c r="B741" s="401" t="s">
        <v>528</v>
      </c>
      <c r="C741" s="448" t="s">
        <v>455</v>
      </c>
      <c r="D741" s="333"/>
      <c r="E741" s="276">
        <f>+'Pobl. Efectiva CP.'!M27</f>
        <v>41.422511489776404</v>
      </c>
      <c r="F741" s="333"/>
      <c r="G741" s="333"/>
      <c r="H741" s="333"/>
      <c r="I741" s="277">
        <f>SUM(I742:I752)</f>
        <v>18</v>
      </c>
      <c r="J741" s="277">
        <f>SUM(J742:J752)</f>
        <v>18.640130170399388</v>
      </c>
      <c r="K741" s="277">
        <f>SUM(K742:K752)</f>
        <v>335.5223430671889</v>
      </c>
    </row>
    <row r="742" spans="2:11" x14ac:dyDescent="0.25">
      <c r="B742" s="401"/>
      <c r="C742" s="448"/>
      <c r="D742" s="331" t="s">
        <v>458</v>
      </c>
      <c r="E742" s="278">
        <f>+E$741</f>
        <v>41.422511489776404</v>
      </c>
      <c r="F742" s="320">
        <f>+F737</f>
        <v>40</v>
      </c>
      <c r="G742" s="316">
        <f t="shared" ref="G742:G752" si="489">E742/F742</f>
        <v>1.0355627872444102</v>
      </c>
      <c r="H742" s="168">
        <f>+$H$90</f>
        <v>2</v>
      </c>
      <c r="I742" s="157">
        <f>+H742</f>
        <v>2</v>
      </c>
      <c r="J742" s="157">
        <f t="shared" ref="J742:J751" si="490">G742*I742</f>
        <v>2.0711255744888204</v>
      </c>
      <c r="K742" s="318">
        <f t="shared" ref="K742:K752" si="491">J742*$D$70</f>
        <v>37.280260340798769</v>
      </c>
    </row>
    <row r="743" spans="2:11" x14ac:dyDescent="0.25">
      <c r="B743" s="401"/>
      <c r="C743" s="448"/>
      <c r="D743" s="331" t="s">
        <v>461</v>
      </c>
      <c r="E743" s="278">
        <f t="shared" ref="E743:E752" si="492">+E$741</f>
        <v>41.422511489776404</v>
      </c>
      <c r="F743" s="320">
        <f>+F742</f>
        <v>40</v>
      </c>
      <c r="G743" s="316">
        <f t="shared" si="489"/>
        <v>1.0355627872444102</v>
      </c>
      <c r="H743" s="168">
        <f>+$H$91</f>
        <v>2</v>
      </c>
      <c r="I743" s="157">
        <f>+H743</f>
        <v>2</v>
      </c>
      <c r="J743" s="157">
        <f t="shared" si="490"/>
        <v>2.0711255744888204</v>
      </c>
      <c r="K743" s="318">
        <f t="shared" si="491"/>
        <v>37.280260340798769</v>
      </c>
    </row>
    <row r="744" spans="2:11" x14ac:dyDescent="0.25">
      <c r="B744" s="401"/>
      <c r="C744" s="448"/>
      <c r="D744" s="331" t="s">
        <v>467</v>
      </c>
      <c r="E744" s="278">
        <f t="shared" si="492"/>
        <v>41.422511489776404</v>
      </c>
      <c r="F744" s="320">
        <f t="shared" ref="F744:F752" si="493">+F743</f>
        <v>40</v>
      </c>
      <c r="G744" s="316">
        <f t="shared" si="489"/>
        <v>1.0355627872444102</v>
      </c>
      <c r="H744" s="168">
        <f>+$H$92</f>
        <v>2</v>
      </c>
      <c r="I744" s="157">
        <f>+H744</f>
        <v>2</v>
      </c>
      <c r="J744" s="157">
        <f t="shared" si="490"/>
        <v>2.0711255744888204</v>
      </c>
      <c r="K744" s="318">
        <f t="shared" si="491"/>
        <v>37.280260340798769</v>
      </c>
    </row>
    <row r="745" spans="2:11" x14ac:dyDescent="0.25">
      <c r="B745" s="401"/>
      <c r="C745" s="448"/>
      <c r="D745" s="331" t="s">
        <v>470</v>
      </c>
      <c r="E745" s="278">
        <f t="shared" si="492"/>
        <v>41.422511489776404</v>
      </c>
      <c r="F745" s="320">
        <f t="shared" si="493"/>
        <v>40</v>
      </c>
      <c r="G745" s="316">
        <f t="shared" si="489"/>
        <v>1.0355627872444102</v>
      </c>
      <c r="H745" s="168">
        <f>+$H$93</f>
        <v>2</v>
      </c>
      <c r="I745" s="157">
        <f>+H745</f>
        <v>2</v>
      </c>
      <c r="J745" s="157">
        <f t="shared" si="490"/>
        <v>2.0711255744888204</v>
      </c>
      <c r="K745" s="318">
        <f t="shared" si="491"/>
        <v>37.280260340798769</v>
      </c>
    </row>
    <row r="746" spans="2:11" x14ac:dyDescent="0.25">
      <c r="B746" s="401"/>
      <c r="C746" s="448"/>
      <c r="D746" s="331" t="s">
        <v>475</v>
      </c>
      <c r="E746" s="278">
        <f t="shared" si="492"/>
        <v>41.422511489776404</v>
      </c>
      <c r="F746" s="320">
        <f t="shared" si="493"/>
        <v>40</v>
      </c>
      <c r="G746" s="316">
        <f t="shared" si="489"/>
        <v>1.0355627872444102</v>
      </c>
      <c r="H746" s="168">
        <f>+$H$94</f>
        <v>2</v>
      </c>
      <c r="I746" s="157">
        <f>+H746</f>
        <v>2</v>
      </c>
      <c r="J746" s="157">
        <f t="shared" si="490"/>
        <v>2.0711255744888204</v>
      </c>
      <c r="K746" s="318">
        <f t="shared" si="491"/>
        <v>37.280260340798769</v>
      </c>
    </row>
    <row r="747" spans="2:11" ht="25.5" x14ac:dyDescent="0.25">
      <c r="B747" s="401"/>
      <c r="C747" s="438" t="s">
        <v>486</v>
      </c>
      <c r="D747" s="319" t="s">
        <v>551</v>
      </c>
      <c r="E747" s="278">
        <f t="shared" si="492"/>
        <v>41.422511489776404</v>
      </c>
      <c r="F747" s="320">
        <f t="shared" si="493"/>
        <v>40</v>
      </c>
      <c r="G747" s="316">
        <f t="shared" si="489"/>
        <v>1.0355627872444102</v>
      </c>
      <c r="H747" s="168">
        <f>+$H$95</f>
        <v>2</v>
      </c>
      <c r="I747" s="157">
        <f t="shared" ref="I747:I752" si="494">+H747*0.4</f>
        <v>0.8</v>
      </c>
      <c r="J747" s="316">
        <f t="shared" si="490"/>
        <v>0.82845022979552818</v>
      </c>
      <c r="K747" s="318">
        <f t="shared" si="491"/>
        <v>14.912104136319508</v>
      </c>
    </row>
    <row r="748" spans="2:11" ht="25.5" x14ac:dyDescent="0.25">
      <c r="B748" s="401"/>
      <c r="C748" s="438"/>
      <c r="D748" s="319" t="s">
        <v>552</v>
      </c>
      <c r="E748" s="278">
        <f t="shared" si="492"/>
        <v>41.422511489776404</v>
      </c>
      <c r="F748" s="320">
        <f t="shared" si="493"/>
        <v>40</v>
      </c>
      <c r="G748" s="316">
        <f t="shared" si="489"/>
        <v>1.0355627872444102</v>
      </c>
      <c r="H748" s="168">
        <f>+$H$96</f>
        <v>4</v>
      </c>
      <c r="I748" s="157">
        <f t="shared" si="494"/>
        <v>1.6</v>
      </c>
      <c r="J748" s="316">
        <f t="shared" si="490"/>
        <v>1.6569004595910564</v>
      </c>
      <c r="K748" s="318">
        <f t="shared" si="491"/>
        <v>29.824208272639016</v>
      </c>
    </row>
    <row r="749" spans="2:11" ht="25.5" x14ac:dyDescent="0.25">
      <c r="B749" s="401"/>
      <c r="C749" s="438"/>
      <c r="D749" s="319" t="s">
        <v>553</v>
      </c>
      <c r="E749" s="278">
        <f t="shared" si="492"/>
        <v>41.422511489776404</v>
      </c>
      <c r="F749" s="320">
        <f t="shared" si="493"/>
        <v>40</v>
      </c>
      <c r="G749" s="316">
        <f t="shared" si="489"/>
        <v>1.0355627872444102</v>
      </c>
      <c r="H749" s="168">
        <f>+$H$97</f>
        <v>2</v>
      </c>
      <c r="I749" s="157">
        <f t="shared" si="494"/>
        <v>0.8</v>
      </c>
      <c r="J749" s="316">
        <f t="shared" si="490"/>
        <v>0.82845022979552818</v>
      </c>
      <c r="K749" s="318">
        <f t="shared" si="491"/>
        <v>14.912104136319508</v>
      </c>
    </row>
    <row r="750" spans="2:11" ht="25.5" x14ac:dyDescent="0.25">
      <c r="B750" s="401"/>
      <c r="C750" s="438"/>
      <c r="D750" s="319" t="s">
        <v>554</v>
      </c>
      <c r="E750" s="278">
        <f t="shared" si="492"/>
        <v>41.422511489776404</v>
      </c>
      <c r="F750" s="320">
        <f t="shared" si="493"/>
        <v>40</v>
      </c>
      <c r="G750" s="316">
        <f t="shared" si="489"/>
        <v>1.0355627872444102</v>
      </c>
      <c r="H750" s="168">
        <f>+$H$98</f>
        <v>2</v>
      </c>
      <c r="I750" s="157">
        <f t="shared" si="494"/>
        <v>0.8</v>
      </c>
      <c r="J750" s="316">
        <f t="shared" si="490"/>
        <v>0.82845022979552818</v>
      </c>
      <c r="K750" s="318">
        <f t="shared" si="491"/>
        <v>14.912104136319508</v>
      </c>
    </row>
    <row r="751" spans="2:11" x14ac:dyDescent="0.25">
      <c r="B751" s="401"/>
      <c r="C751" s="438"/>
      <c r="D751" s="319" t="s">
        <v>557</v>
      </c>
      <c r="E751" s="278">
        <f t="shared" si="492"/>
        <v>41.422511489776404</v>
      </c>
      <c r="F751" s="320">
        <f t="shared" si="493"/>
        <v>40</v>
      </c>
      <c r="G751" s="316">
        <f t="shared" si="489"/>
        <v>1.0355627872444102</v>
      </c>
      <c r="H751" s="168">
        <f>+$H$99</f>
        <v>4</v>
      </c>
      <c r="I751" s="157">
        <f t="shared" si="494"/>
        <v>1.6</v>
      </c>
      <c r="J751" s="316">
        <f t="shared" si="490"/>
        <v>1.6569004595910564</v>
      </c>
      <c r="K751" s="318">
        <f t="shared" si="491"/>
        <v>29.824208272639016</v>
      </c>
    </row>
    <row r="752" spans="2:11" x14ac:dyDescent="0.25">
      <c r="B752" s="401"/>
      <c r="C752" s="438"/>
      <c r="D752" s="319" t="s">
        <v>548</v>
      </c>
      <c r="E752" s="278">
        <f t="shared" si="492"/>
        <v>41.422511489776404</v>
      </c>
      <c r="F752" s="320">
        <f t="shared" si="493"/>
        <v>40</v>
      </c>
      <c r="G752" s="316">
        <f t="shared" si="489"/>
        <v>1.0355627872444102</v>
      </c>
      <c r="H752" s="168">
        <f>+$H$100</f>
        <v>6</v>
      </c>
      <c r="I752" s="157">
        <f t="shared" si="494"/>
        <v>2.4000000000000004</v>
      </c>
      <c r="J752" s="157">
        <f>G752*I752</f>
        <v>2.4853506893865847</v>
      </c>
      <c r="K752" s="318">
        <f t="shared" si="491"/>
        <v>44.736312408958526</v>
      </c>
    </row>
    <row r="753" spans="2:11" x14ac:dyDescent="0.25">
      <c r="B753" s="289"/>
      <c r="C753" s="142"/>
      <c r="D753" s="59"/>
      <c r="H753" s="142"/>
      <c r="I753" s="262">
        <f>AVERAGE(I742:I752)</f>
        <v>1.6363636363636365</v>
      </c>
      <c r="J753" s="262"/>
      <c r="K753" s="290"/>
    </row>
    <row r="754" spans="2:11" ht="51" x14ac:dyDescent="0.25">
      <c r="B754" s="330" t="s">
        <v>336</v>
      </c>
      <c r="C754" s="332" t="s">
        <v>512</v>
      </c>
      <c r="D754" s="330" t="s">
        <v>513</v>
      </c>
      <c r="E754" s="330" t="s">
        <v>592</v>
      </c>
      <c r="F754" s="330" t="s">
        <v>515</v>
      </c>
      <c r="G754" s="330" t="s">
        <v>516</v>
      </c>
      <c r="H754" s="330" t="s">
        <v>517</v>
      </c>
      <c r="I754" s="295" t="s">
        <v>518</v>
      </c>
      <c r="J754" s="295" t="s">
        <v>519</v>
      </c>
      <c r="K754" s="295" t="s">
        <v>521</v>
      </c>
    </row>
    <row r="755" spans="2:11" x14ac:dyDescent="0.25">
      <c r="B755" s="401" t="s">
        <v>534</v>
      </c>
      <c r="C755" s="448" t="s">
        <v>455</v>
      </c>
      <c r="D755" s="333"/>
      <c r="E755" s="276">
        <f>+'Pobl. Efectiva CP.'!M28</f>
        <v>41.18466790790859</v>
      </c>
      <c r="F755" s="333"/>
      <c r="G755" s="333"/>
      <c r="H755" s="333"/>
      <c r="I755" s="277">
        <f>SUM(I756:I762)</f>
        <v>11.200000000000003</v>
      </c>
      <c r="J755" s="277">
        <f>SUM(J756:J762)</f>
        <v>11.531707014214406</v>
      </c>
      <c r="K755" s="277">
        <f>SUM(K756:K762)</f>
        <v>207.57072625585928</v>
      </c>
    </row>
    <row r="756" spans="2:11" x14ac:dyDescent="0.25">
      <c r="B756" s="401"/>
      <c r="C756" s="448"/>
      <c r="D756" s="331" t="s">
        <v>463</v>
      </c>
      <c r="E756" s="278">
        <f>+E$755</f>
        <v>41.18466790790859</v>
      </c>
      <c r="F756" s="320">
        <f>+F751</f>
        <v>40</v>
      </c>
      <c r="G756" s="316">
        <f>E756/F756</f>
        <v>1.0296166976977148</v>
      </c>
      <c r="H756" s="168">
        <f>+$H$132</f>
        <v>3</v>
      </c>
      <c r="I756" s="157">
        <f>+H756</f>
        <v>3</v>
      </c>
      <c r="J756" s="157">
        <f t="shared" ref="J756:J762" si="495">G756*I756</f>
        <v>3.0888500930931446</v>
      </c>
      <c r="K756" s="318">
        <f t="shared" ref="K756:K762" si="496">J756*$D$70</f>
        <v>55.5993016756766</v>
      </c>
    </row>
    <row r="757" spans="2:11" x14ac:dyDescent="0.25">
      <c r="B757" s="401"/>
      <c r="C757" s="448"/>
      <c r="D757" s="331" t="s">
        <v>464</v>
      </c>
      <c r="E757" s="278">
        <f t="shared" ref="E757:E762" si="497">+E$755</f>
        <v>41.18466790790859</v>
      </c>
      <c r="F757" s="320">
        <f>+F756</f>
        <v>40</v>
      </c>
      <c r="G757" s="316">
        <f t="shared" ref="G757:G762" si="498">E757/F757</f>
        <v>1.0296166976977148</v>
      </c>
      <c r="H757" s="168">
        <f>+$H$133</f>
        <v>3</v>
      </c>
      <c r="I757" s="157">
        <f>+H757</f>
        <v>3</v>
      </c>
      <c r="J757" s="157">
        <f t="shared" si="495"/>
        <v>3.0888500930931446</v>
      </c>
      <c r="K757" s="318">
        <f t="shared" si="496"/>
        <v>55.5993016756766</v>
      </c>
    </row>
    <row r="758" spans="2:11" x14ac:dyDescent="0.25">
      <c r="B758" s="401"/>
      <c r="C758" s="448"/>
      <c r="D758" s="331" t="s">
        <v>476</v>
      </c>
      <c r="E758" s="278">
        <f t="shared" si="497"/>
        <v>41.18466790790859</v>
      </c>
      <c r="F758" s="320">
        <f>+F757</f>
        <v>40</v>
      </c>
      <c r="G758" s="316">
        <f t="shared" si="498"/>
        <v>1.0296166976977148</v>
      </c>
      <c r="H758" s="168">
        <f>+$H$134</f>
        <v>2</v>
      </c>
      <c r="I758" s="157">
        <f>+H758</f>
        <v>2</v>
      </c>
      <c r="J758" s="157">
        <f t="shared" si="495"/>
        <v>2.0592333953954296</v>
      </c>
      <c r="K758" s="318">
        <f t="shared" si="496"/>
        <v>37.066201117117735</v>
      </c>
    </row>
    <row r="759" spans="2:11" ht="25.5" x14ac:dyDescent="0.25">
      <c r="B759" s="401"/>
      <c r="C759" s="438" t="s">
        <v>486</v>
      </c>
      <c r="D759" s="319" t="s">
        <v>559</v>
      </c>
      <c r="E759" s="278">
        <f t="shared" si="497"/>
        <v>41.18466790790859</v>
      </c>
      <c r="F759" s="320">
        <f t="shared" ref="F759:F762" si="499">+F758</f>
        <v>40</v>
      </c>
      <c r="G759" s="316">
        <f t="shared" si="498"/>
        <v>1.0296166976977148</v>
      </c>
      <c r="H759" s="168">
        <f>+$H$135</f>
        <v>2</v>
      </c>
      <c r="I759" s="157">
        <f t="shared" ref="I759:I762" si="500">+H759*0.4</f>
        <v>0.8</v>
      </c>
      <c r="J759" s="316">
        <f t="shared" si="495"/>
        <v>0.82369335815817191</v>
      </c>
      <c r="K759" s="318">
        <f t="shared" si="496"/>
        <v>14.826480446847095</v>
      </c>
    </row>
    <row r="760" spans="2:11" ht="25.5" x14ac:dyDescent="0.25">
      <c r="B760" s="401"/>
      <c r="C760" s="438"/>
      <c r="D760" s="319" t="s">
        <v>560</v>
      </c>
      <c r="E760" s="278">
        <f t="shared" si="497"/>
        <v>41.18466790790859</v>
      </c>
      <c r="F760" s="320">
        <f t="shared" si="499"/>
        <v>40</v>
      </c>
      <c r="G760" s="316">
        <f t="shared" si="498"/>
        <v>1.0296166976977148</v>
      </c>
      <c r="H760" s="168">
        <f>+$H$136</f>
        <v>2</v>
      </c>
      <c r="I760" s="157">
        <f t="shared" si="500"/>
        <v>0.8</v>
      </c>
      <c r="J760" s="316">
        <f t="shared" si="495"/>
        <v>0.82369335815817191</v>
      </c>
      <c r="K760" s="318">
        <f t="shared" si="496"/>
        <v>14.826480446847095</v>
      </c>
    </row>
    <row r="761" spans="2:11" ht="25.5" x14ac:dyDescent="0.25">
      <c r="B761" s="401"/>
      <c r="C761" s="438"/>
      <c r="D761" s="319" t="s">
        <v>561</v>
      </c>
      <c r="E761" s="278">
        <f t="shared" si="497"/>
        <v>41.18466790790859</v>
      </c>
      <c r="F761" s="320">
        <f t="shared" si="499"/>
        <v>40</v>
      </c>
      <c r="G761" s="316">
        <f t="shared" si="498"/>
        <v>1.0296166976977148</v>
      </c>
      <c r="H761" s="168">
        <f>+$H$137</f>
        <v>2</v>
      </c>
      <c r="I761" s="157">
        <f t="shared" si="500"/>
        <v>0.8</v>
      </c>
      <c r="J761" s="316">
        <f t="shared" si="495"/>
        <v>0.82369335815817191</v>
      </c>
      <c r="K761" s="318">
        <f t="shared" si="496"/>
        <v>14.826480446847095</v>
      </c>
    </row>
    <row r="762" spans="2:11" ht="25.5" x14ac:dyDescent="0.25">
      <c r="B762" s="401"/>
      <c r="C762" s="438"/>
      <c r="D762" s="319" t="s">
        <v>562</v>
      </c>
      <c r="E762" s="278">
        <f t="shared" si="497"/>
        <v>41.18466790790859</v>
      </c>
      <c r="F762" s="320">
        <f t="shared" si="499"/>
        <v>40</v>
      </c>
      <c r="G762" s="316">
        <f t="shared" si="498"/>
        <v>1.0296166976977148</v>
      </c>
      <c r="H762" s="168">
        <f>+$H$138</f>
        <v>2</v>
      </c>
      <c r="I762" s="157">
        <f t="shared" si="500"/>
        <v>0.8</v>
      </c>
      <c r="J762" s="316">
        <f t="shared" si="495"/>
        <v>0.82369335815817191</v>
      </c>
      <c r="K762" s="318">
        <f t="shared" si="496"/>
        <v>14.826480446847095</v>
      </c>
    </row>
    <row r="763" spans="2:11" x14ac:dyDescent="0.25">
      <c r="B763" s="324"/>
      <c r="C763" s="321"/>
      <c r="D763" s="321"/>
      <c r="E763" s="323"/>
      <c r="F763" s="323"/>
      <c r="G763" s="323"/>
      <c r="H763" s="322"/>
      <c r="I763" s="323"/>
      <c r="J763" s="323"/>
      <c r="K763" s="323"/>
    </row>
    <row r="764" spans="2:11" ht="51" x14ac:dyDescent="0.25">
      <c r="B764" s="330" t="s">
        <v>336</v>
      </c>
      <c r="C764" s="332" t="s">
        <v>512</v>
      </c>
      <c r="D764" s="330" t="s">
        <v>513</v>
      </c>
      <c r="E764" s="330" t="s">
        <v>592</v>
      </c>
      <c r="F764" s="330" t="s">
        <v>515</v>
      </c>
      <c r="G764" s="330" t="s">
        <v>516</v>
      </c>
      <c r="H764" s="330" t="s">
        <v>517</v>
      </c>
      <c r="I764" s="295" t="s">
        <v>518</v>
      </c>
      <c r="J764" s="295" t="s">
        <v>519</v>
      </c>
      <c r="K764" s="295" t="s">
        <v>521</v>
      </c>
    </row>
    <row r="765" spans="2:11" x14ac:dyDescent="0.25">
      <c r="B765" s="401" t="s">
        <v>535</v>
      </c>
      <c r="C765" s="448" t="s">
        <v>455</v>
      </c>
      <c r="D765" s="333"/>
      <c r="E765" s="276">
        <f>+'Pobl. Efectiva CP.'!M29</f>
        <v>41.600674654453123</v>
      </c>
      <c r="F765" s="333"/>
      <c r="G765" s="333"/>
      <c r="H765" s="333"/>
      <c r="I765" s="277">
        <f>SUM(I766:I772)</f>
        <v>15.6</v>
      </c>
      <c r="J765" s="277">
        <f>SUM(J766:J772)</f>
        <v>16.224263115236717</v>
      </c>
      <c r="K765" s="277">
        <f>SUM(K766:K771)</f>
        <v>262.08425032305462</v>
      </c>
    </row>
    <row r="766" spans="2:11" x14ac:dyDescent="0.25">
      <c r="B766" s="401"/>
      <c r="C766" s="448"/>
      <c r="D766" s="331" t="s">
        <v>472</v>
      </c>
      <c r="E766" s="278">
        <f>+E$765</f>
        <v>41.600674654453123</v>
      </c>
      <c r="F766" s="320">
        <f>+F761</f>
        <v>40</v>
      </c>
      <c r="G766" s="316">
        <f>E766/F766</f>
        <v>1.0400168663613281</v>
      </c>
      <c r="H766" s="168">
        <f>+$H$142</f>
        <v>2</v>
      </c>
      <c r="I766" s="157">
        <f>+H766</f>
        <v>2</v>
      </c>
      <c r="J766" s="157">
        <f>G766*I766</f>
        <v>2.0800337327226561</v>
      </c>
      <c r="K766" s="318">
        <f t="shared" ref="K766:K772" si="501">J766*$D$70</f>
        <v>37.440607189007807</v>
      </c>
    </row>
    <row r="767" spans="2:11" x14ac:dyDescent="0.25">
      <c r="B767" s="401"/>
      <c r="C767" s="448"/>
      <c r="D767" s="331" t="s">
        <v>477</v>
      </c>
      <c r="E767" s="278">
        <f t="shared" ref="E767:E772" si="502">+E$765</f>
        <v>41.600674654453123</v>
      </c>
      <c r="F767" s="320">
        <f>+F766</f>
        <v>40</v>
      </c>
      <c r="G767" s="316">
        <f t="shared" ref="G767:G772" si="503">E767/F767</f>
        <v>1.0400168663613281</v>
      </c>
      <c r="H767" s="168">
        <f>+$H$143</f>
        <v>4</v>
      </c>
      <c r="I767" s="157">
        <f>+H767</f>
        <v>4</v>
      </c>
      <c r="J767" s="157">
        <f t="shared" ref="J767:J772" si="504">G767*I767</f>
        <v>4.1600674654453123</v>
      </c>
      <c r="K767" s="318">
        <f t="shared" si="501"/>
        <v>74.881214378015613</v>
      </c>
    </row>
    <row r="768" spans="2:11" ht="25.5" x14ac:dyDescent="0.25">
      <c r="B768" s="401"/>
      <c r="C768" s="438" t="s">
        <v>486</v>
      </c>
      <c r="D768" s="319" t="s">
        <v>563</v>
      </c>
      <c r="E768" s="278">
        <f t="shared" si="502"/>
        <v>41.600674654453123</v>
      </c>
      <c r="F768" s="320">
        <f t="shared" ref="F768:F772" si="505">+F767</f>
        <v>40</v>
      </c>
      <c r="G768" s="316">
        <f t="shared" si="503"/>
        <v>1.0400168663613281</v>
      </c>
      <c r="H768" s="168">
        <f>+$H$144</f>
        <v>4</v>
      </c>
      <c r="I768" s="157">
        <f>+H768*0.4</f>
        <v>1.6</v>
      </c>
      <c r="J768" s="316">
        <f t="shared" si="504"/>
        <v>1.6640269861781249</v>
      </c>
      <c r="K768" s="318">
        <f t="shared" si="501"/>
        <v>29.95248575120625</v>
      </c>
    </row>
    <row r="769" spans="2:11" x14ac:dyDescent="0.25">
      <c r="B769" s="401"/>
      <c r="C769" s="438"/>
      <c r="D769" s="319" t="s">
        <v>564</v>
      </c>
      <c r="E769" s="278">
        <f t="shared" si="502"/>
        <v>41.600674654453123</v>
      </c>
      <c r="F769" s="320">
        <f t="shared" si="505"/>
        <v>40</v>
      </c>
      <c r="G769" s="316">
        <f t="shared" si="503"/>
        <v>1.0400168663613281</v>
      </c>
      <c r="H769" s="168">
        <f>+$H$145</f>
        <v>10</v>
      </c>
      <c r="I769" s="157">
        <f>+H769*0.4</f>
        <v>4</v>
      </c>
      <c r="J769" s="316">
        <f t="shared" si="504"/>
        <v>4.1600674654453123</v>
      </c>
      <c r="K769" s="318">
        <f t="shared" si="501"/>
        <v>74.881214378015613</v>
      </c>
    </row>
    <row r="770" spans="2:11" ht="25.5" x14ac:dyDescent="0.25">
      <c r="B770" s="401"/>
      <c r="C770" s="438"/>
      <c r="D770" s="319" t="s">
        <v>565</v>
      </c>
      <c r="E770" s="278">
        <f t="shared" si="502"/>
        <v>41.600674654453123</v>
      </c>
      <c r="F770" s="320">
        <f t="shared" si="505"/>
        <v>40</v>
      </c>
      <c r="G770" s="316">
        <f t="shared" si="503"/>
        <v>1.0400168663613281</v>
      </c>
      <c r="H770" s="168">
        <f>+$H$146</f>
        <v>4</v>
      </c>
      <c r="I770" s="157">
        <f>+H770*0.4</f>
        <v>1.6</v>
      </c>
      <c r="J770" s="316">
        <f t="shared" si="504"/>
        <v>1.6640269861781249</v>
      </c>
      <c r="K770" s="318">
        <f t="shared" si="501"/>
        <v>29.95248575120625</v>
      </c>
    </row>
    <row r="771" spans="2:11" ht="25.5" x14ac:dyDescent="0.25">
      <c r="B771" s="401"/>
      <c r="C771" s="438"/>
      <c r="D771" s="319" t="s">
        <v>567</v>
      </c>
      <c r="E771" s="278">
        <f t="shared" si="502"/>
        <v>41.600674654453123</v>
      </c>
      <c r="F771" s="320">
        <f t="shared" si="505"/>
        <v>40</v>
      </c>
      <c r="G771" s="316">
        <f t="shared" si="503"/>
        <v>1.0400168663613281</v>
      </c>
      <c r="H771" s="168">
        <f>+$H$147</f>
        <v>2</v>
      </c>
      <c r="I771" s="157">
        <f>+H771*0.4</f>
        <v>0.8</v>
      </c>
      <c r="J771" s="316">
        <f t="shared" si="504"/>
        <v>0.83201349308906247</v>
      </c>
      <c r="K771" s="318">
        <f t="shared" si="501"/>
        <v>14.976242875603125</v>
      </c>
    </row>
    <row r="772" spans="2:11" ht="25.5" x14ac:dyDescent="0.25">
      <c r="B772" s="401"/>
      <c r="C772" s="438"/>
      <c r="D772" s="319" t="s">
        <v>568</v>
      </c>
      <c r="E772" s="278">
        <f t="shared" si="502"/>
        <v>41.600674654453123</v>
      </c>
      <c r="F772" s="320">
        <f t="shared" si="505"/>
        <v>40</v>
      </c>
      <c r="G772" s="316">
        <f t="shared" si="503"/>
        <v>1.0400168663613281</v>
      </c>
      <c r="H772" s="168">
        <f>+$H$148</f>
        <v>4</v>
      </c>
      <c r="I772" s="157">
        <f>+H772*0.4</f>
        <v>1.6</v>
      </c>
      <c r="J772" s="316">
        <f t="shared" si="504"/>
        <v>1.6640269861781249</v>
      </c>
      <c r="K772" s="318">
        <f t="shared" si="501"/>
        <v>29.95248575120625</v>
      </c>
    </row>
    <row r="773" spans="2:11" x14ac:dyDescent="0.25">
      <c r="C773" s="142"/>
      <c r="H773" s="142"/>
      <c r="I773" s="142"/>
      <c r="K773" s="142"/>
    </row>
    <row r="774" spans="2:11" ht="51" x14ac:dyDescent="0.25">
      <c r="B774" s="330" t="s">
        <v>336</v>
      </c>
      <c r="C774" s="332" t="s">
        <v>512</v>
      </c>
      <c r="D774" s="330" t="s">
        <v>513</v>
      </c>
      <c r="E774" s="330" t="s">
        <v>592</v>
      </c>
      <c r="F774" s="330" t="s">
        <v>515</v>
      </c>
      <c r="G774" s="330" t="s">
        <v>516</v>
      </c>
      <c r="H774" s="330" t="s">
        <v>517</v>
      </c>
      <c r="I774" s="295" t="s">
        <v>518</v>
      </c>
      <c r="J774" s="295" t="s">
        <v>519</v>
      </c>
      <c r="K774" s="295" t="s">
        <v>521</v>
      </c>
    </row>
    <row r="775" spans="2:11" x14ac:dyDescent="0.25">
      <c r="B775" s="401" t="s">
        <v>536</v>
      </c>
      <c r="C775" s="448" t="s">
        <v>455</v>
      </c>
      <c r="D775" s="333"/>
      <c r="E775" s="276">
        <f>+'Pobl. Efectiva CP.'!M30</f>
        <v>41.38951506574611</v>
      </c>
      <c r="F775" s="333"/>
      <c r="G775" s="333"/>
      <c r="H775" s="333"/>
      <c r="I775" s="277">
        <f>SUM(I776:I784)</f>
        <v>15.6</v>
      </c>
      <c r="J775" s="277">
        <f>SUM(J776:J784)</f>
        <v>16.141910875640988</v>
      </c>
      <c r="K775" s="317">
        <f>SUM(K776:K782)</f>
        <v>245.85371949053192</v>
      </c>
    </row>
    <row r="776" spans="2:11" x14ac:dyDescent="0.25">
      <c r="B776" s="401"/>
      <c r="C776" s="448"/>
      <c r="D776" s="46" t="s">
        <v>473</v>
      </c>
      <c r="E776" s="278">
        <f>+E$775</f>
        <v>41.38951506574611</v>
      </c>
      <c r="F776" s="320">
        <f>+F771</f>
        <v>40</v>
      </c>
      <c r="G776" s="316">
        <f>E776/F776</f>
        <v>1.0347378766436528</v>
      </c>
      <c r="H776" s="168">
        <f>+$I$15</f>
        <v>2</v>
      </c>
      <c r="I776" s="157">
        <f>+H776</f>
        <v>2</v>
      </c>
      <c r="J776" s="157">
        <f>G776*I776</f>
        <v>2.0694757532873056</v>
      </c>
      <c r="K776" s="318">
        <f t="shared" ref="K776:K784" si="506">J776*$D$70</f>
        <v>37.250563559171503</v>
      </c>
    </row>
    <row r="777" spans="2:11" x14ac:dyDescent="0.25">
      <c r="B777" s="401"/>
      <c r="C777" s="448"/>
      <c r="D777" s="46" t="s">
        <v>479</v>
      </c>
      <c r="E777" s="278">
        <f t="shared" ref="E777:E784" si="507">+E$775</f>
        <v>41.38951506574611</v>
      </c>
      <c r="F777" s="320">
        <f>+F776</f>
        <v>40</v>
      </c>
      <c r="G777" s="316">
        <f t="shared" ref="G777" si="508">E777/F777</f>
        <v>1.0347378766436528</v>
      </c>
      <c r="H777" s="168">
        <f>+$I$19</f>
        <v>2</v>
      </c>
      <c r="I777" s="157">
        <f>+H777</f>
        <v>2</v>
      </c>
      <c r="J777" s="157">
        <f t="shared" ref="J777" si="509">G777*I777</f>
        <v>2.0694757532873056</v>
      </c>
      <c r="K777" s="318">
        <f t="shared" si="506"/>
        <v>37.250563559171503</v>
      </c>
    </row>
    <row r="778" spans="2:11" x14ac:dyDescent="0.25">
      <c r="B778" s="401"/>
      <c r="C778" s="448"/>
      <c r="D778" s="46" t="s">
        <v>482</v>
      </c>
      <c r="E778" s="278">
        <f t="shared" si="507"/>
        <v>41.38951506574611</v>
      </c>
      <c r="F778" s="320">
        <f>+F777</f>
        <v>40</v>
      </c>
      <c r="G778" s="316">
        <f t="shared" ref="G778" si="510">E778/F778</f>
        <v>1.0347378766436528</v>
      </c>
      <c r="H778" s="168">
        <f>+$I$21</f>
        <v>2</v>
      </c>
      <c r="I778" s="157">
        <f>+H778</f>
        <v>2</v>
      </c>
      <c r="J778" s="157">
        <f t="shared" ref="J778" si="511">G778*I778</f>
        <v>2.0694757532873056</v>
      </c>
      <c r="K778" s="318">
        <f t="shared" si="506"/>
        <v>37.250563559171503</v>
      </c>
    </row>
    <row r="779" spans="2:11" ht="25.5" x14ac:dyDescent="0.25">
      <c r="B779" s="401"/>
      <c r="C779" s="438" t="s">
        <v>486</v>
      </c>
      <c r="D779" s="302" t="s">
        <v>569</v>
      </c>
      <c r="E779" s="278">
        <f t="shared" si="507"/>
        <v>41.38951506574611</v>
      </c>
      <c r="F779" s="320">
        <f>+F777</f>
        <v>40</v>
      </c>
      <c r="G779" s="316">
        <f t="shared" ref="G779:G784" si="512">E779/F779</f>
        <v>1.0347378766436528</v>
      </c>
      <c r="H779" s="168">
        <f>+$I$48</f>
        <v>2</v>
      </c>
      <c r="I779" s="157">
        <f>+H779*0.4</f>
        <v>0.8</v>
      </c>
      <c r="J779" s="316">
        <f t="shared" ref="J779:J784" si="513">G779*I779</f>
        <v>0.82779030131492226</v>
      </c>
      <c r="K779" s="318">
        <f t="shared" si="506"/>
        <v>14.900225423668601</v>
      </c>
    </row>
    <row r="780" spans="2:11" ht="25.5" x14ac:dyDescent="0.25">
      <c r="B780" s="401"/>
      <c r="C780" s="438"/>
      <c r="D780" s="302" t="s">
        <v>570</v>
      </c>
      <c r="E780" s="278">
        <f t="shared" si="507"/>
        <v>41.38951506574611</v>
      </c>
      <c r="F780" s="320">
        <f t="shared" ref="F780:F784" si="514">+F779</f>
        <v>40</v>
      </c>
      <c r="G780" s="316">
        <f t="shared" si="512"/>
        <v>1.0347378766436528</v>
      </c>
      <c r="H780" s="168">
        <f>+$I$49</f>
        <v>3</v>
      </c>
      <c r="I780" s="157">
        <f>+H780*0.4</f>
        <v>1.2000000000000002</v>
      </c>
      <c r="J780" s="316">
        <f t="shared" si="513"/>
        <v>1.2416854519723834</v>
      </c>
      <c r="K780" s="318">
        <f t="shared" si="506"/>
        <v>22.350338135502902</v>
      </c>
    </row>
    <row r="781" spans="2:11" ht="25.5" x14ac:dyDescent="0.25">
      <c r="B781" s="401"/>
      <c r="C781" s="438"/>
      <c r="D781" s="302" t="s">
        <v>571</v>
      </c>
      <c r="E781" s="278">
        <f t="shared" si="507"/>
        <v>41.38951506574611</v>
      </c>
      <c r="F781" s="320">
        <f t="shared" si="514"/>
        <v>40</v>
      </c>
      <c r="G781" s="316">
        <f t="shared" si="512"/>
        <v>1.0347378766436528</v>
      </c>
      <c r="H781" s="168">
        <f>+$I$50</f>
        <v>4</v>
      </c>
      <c r="I781" s="157">
        <f>+H781*0.4</f>
        <v>1.6</v>
      </c>
      <c r="J781" s="316">
        <f t="shared" si="513"/>
        <v>1.6555806026298445</v>
      </c>
      <c r="K781" s="318">
        <f t="shared" si="506"/>
        <v>29.800450847337203</v>
      </c>
    </row>
    <row r="782" spans="2:11" x14ac:dyDescent="0.25">
      <c r="B782" s="401"/>
      <c r="C782" s="438"/>
      <c r="D782" s="302" t="s">
        <v>572</v>
      </c>
      <c r="E782" s="278">
        <f t="shared" si="507"/>
        <v>41.38951506574611</v>
      </c>
      <c r="F782" s="320">
        <f t="shared" si="514"/>
        <v>40</v>
      </c>
      <c r="G782" s="316">
        <f t="shared" si="512"/>
        <v>1.0347378766436528</v>
      </c>
      <c r="H782" s="168">
        <f>+$I$51</f>
        <v>9</v>
      </c>
      <c r="I782" s="157">
        <f>+H782*0.4</f>
        <v>3.6</v>
      </c>
      <c r="J782" s="316">
        <f t="shared" si="513"/>
        <v>3.7250563559171503</v>
      </c>
      <c r="K782" s="318">
        <f t="shared" si="506"/>
        <v>67.051014406508699</v>
      </c>
    </row>
    <row r="783" spans="2:11" ht="25.5" x14ac:dyDescent="0.25">
      <c r="B783" s="401"/>
      <c r="C783" s="438"/>
      <c r="D783" s="302" t="s">
        <v>573</v>
      </c>
      <c r="E783" s="278">
        <f t="shared" si="507"/>
        <v>41.38951506574611</v>
      </c>
      <c r="F783" s="320">
        <f t="shared" si="514"/>
        <v>40</v>
      </c>
      <c r="G783" s="316">
        <f t="shared" si="512"/>
        <v>1.0347378766436528</v>
      </c>
      <c r="H783" s="168">
        <f>+$I$52</f>
        <v>4</v>
      </c>
      <c r="I783" s="157">
        <f>+H783*0.4</f>
        <v>1.6</v>
      </c>
      <c r="J783" s="316">
        <f t="shared" si="513"/>
        <v>1.6555806026298445</v>
      </c>
      <c r="K783" s="318">
        <f t="shared" si="506"/>
        <v>29.800450847337203</v>
      </c>
    </row>
    <row r="784" spans="2:11" ht="25.5" x14ac:dyDescent="0.25">
      <c r="B784" s="401"/>
      <c r="C784" s="438"/>
      <c r="D784" s="302" t="s">
        <v>575</v>
      </c>
      <c r="E784" s="278">
        <f t="shared" si="507"/>
        <v>41.38951506574611</v>
      </c>
      <c r="F784" s="320">
        <f t="shared" si="514"/>
        <v>40</v>
      </c>
      <c r="G784" s="316">
        <f t="shared" si="512"/>
        <v>1.0347378766436528</v>
      </c>
      <c r="H784" s="168">
        <f>+$I$53</f>
        <v>2</v>
      </c>
      <c r="I784" s="157">
        <f t="shared" ref="I784" si="515">+H784*0.4</f>
        <v>0.8</v>
      </c>
      <c r="J784" s="316">
        <f t="shared" si="513"/>
        <v>0.82779030131492226</v>
      </c>
      <c r="K784" s="318">
        <f t="shared" si="506"/>
        <v>14.900225423668601</v>
      </c>
    </row>
    <row r="785" spans="2:11" x14ac:dyDescent="0.25">
      <c r="E785" s="262"/>
      <c r="F785" s="262"/>
      <c r="G785" s="262"/>
      <c r="J785" s="262"/>
      <c r="K785" s="142"/>
    </row>
    <row r="786" spans="2:11" ht="51" x14ac:dyDescent="0.25">
      <c r="B786" s="330" t="s">
        <v>336</v>
      </c>
      <c r="C786" s="332" t="s">
        <v>512</v>
      </c>
      <c r="D786" s="330" t="s">
        <v>513</v>
      </c>
      <c r="E786" s="330" t="s">
        <v>592</v>
      </c>
      <c r="F786" s="330" t="s">
        <v>515</v>
      </c>
      <c r="G786" s="330" t="s">
        <v>516</v>
      </c>
      <c r="H786" s="330" t="s">
        <v>517</v>
      </c>
      <c r="I786" s="295" t="s">
        <v>518</v>
      </c>
      <c r="J786" s="295" t="s">
        <v>519</v>
      </c>
      <c r="K786" s="295" t="s">
        <v>521</v>
      </c>
    </row>
    <row r="787" spans="2:11" x14ac:dyDescent="0.25">
      <c r="B787" s="401" t="s">
        <v>538</v>
      </c>
      <c r="C787" s="448" t="s">
        <v>455</v>
      </c>
      <c r="D787" s="333"/>
      <c r="E787" s="276">
        <f>+'Pobl. Efectiva CP.'!M31</f>
        <v>41.807590975501121</v>
      </c>
      <c r="F787" s="333"/>
      <c r="G787" s="333"/>
      <c r="H787" s="333"/>
      <c r="I787" s="277">
        <f>SUM(I788:I796)</f>
        <v>15.6</v>
      </c>
      <c r="J787" s="277">
        <f>SUM(J788:J796)</f>
        <v>16.304960480445438</v>
      </c>
      <c r="K787" s="317">
        <f>SUM(K788:K794)</f>
        <v>248.33709039447666</v>
      </c>
    </row>
    <row r="788" spans="2:11" x14ac:dyDescent="0.25">
      <c r="B788" s="401"/>
      <c r="C788" s="448"/>
      <c r="D788" s="46" t="s">
        <v>480</v>
      </c>
      <c r="E788" s="278">
        <f>+E$787</f>
        <v>41.807590975501121</v>
      </c>
      <c r="F788" s="320">
        <f>+F783</f>
        <v>40</v>
      </c>
      <c r="G788" s="316">
        <f>E788/F788</f>
        <v>1.045189774387528</v>
      </c>
      <c r="H788" s="168">
        <f>+$I$15</f>
        <v>2</v>
      </c>
      <c r="I788" s="157">
        <f>+H788</f>
        <v>2</v>
      </c>
      <c r="J788" s="157">
        <f>G788*I788</f>
        <v>2.0903795487750561</v>
      </c>
      <c r="K788" s="318">
        <f t="shared" ref="K788:K796" si="516">J788*$D$70</f>
        <v>37.626831877951005</v>
      </c>
    </row>
    <row r="789" spans="2:11" x14ac:dyDescent="0.25">
      <c r="B789" s="401"/>
      <c r="C789" s="448"/>
      <c r="D789" s="46" t="s">
        <v>483</v>
      </c>
      <c r="E789" s="278">
        <f t="shared" ref="E789:E796" si="517">+E$787</f>
        <v>41.807590975501121</v>
      </c>
      <c r="F789" s="320">
        <f>+F788</f>
        <v>40</v>
      </c>
      <c r="G789" s="316">
        <f t="shared" ref="G789" si="518">E789/F789</f>
        <v>1.045189774387528</v>
      </c>
      <c r="H789" s="168">
        <f>+$I$19</f>
        <v>2</v>
      </c>
      <c r="I789" s="157">
        <f>+H789</f>
        <v>2</v>
      </c>
      <c r="J789" s="157">
        <f t="shared" ref="J789" si="519">G789*I789</f>
        <v>2.0903795487750561</v>
      </c>
      <c r="K789" s="318">
        <f t="shared" si="516"/>
        <v>37.626831877951005</v>
      </c>
    </row>
    <row r="790" spans="2:11" x14ac:dyDescent="0.25">
      <c r="B790" s="401"/>
      <c r="C790" s="448"/>
      <c r="D790" s="46" t="s">
        <v>485</v>
      </c>
      <c r="E790" s="278">
        <f t="shared" si="517"/>
        <v>41.807590975501121</v>
      </c>
      <c r="F790" s="320">
        <f>+F789</f>
        <v>40</v>
      </c>
      <c r="G790" s="316">
        <f t="shared" ref="G790" si="520">E790/F790</f>
        <v>1.045189774387528</v>
      </c>
      <c r="H790" s="168">
        <f>+$I$21</f>
        <v>2</v>
      </c>
      <c r="I790" s="157">
        <f>+H790</f>
        <v>2</v>
      </c>
      <c r="J790" s="157">
        <f t="shared" ref="J790" si="521">G790*I790</f>
        <v>2.0903795487750561</v>
      </c>
      <c r="K790" s="318">
        <f t="shared" si="516"/>
        <v>37.626831877951005</v>
      </c>
    </row>
    <row r="791" spans="2:11" x14ac:dyDescent="0.25">
      <c r="B791" s="401"/>
      <c r="C791" s="438" t="s">
        <v>486</v>
      </c>
      <c r="D791" s="302" t="s">
        <v>576</v>
      </c>
      <c r="E791" s="278">
        <f t="shared" si="517"/>
        <v>41.807590975501121</v>
      </c>
      <c r="F791" s="320">
        <f>+F789</f>
        <v>40</v>
      </c>
      <c r="G791" s="316">
        <f t="shared" ref="G791:G796" si="522">E791/F791</f>
        <v>1.045189774387528</v>
      </c>
      <c r="H791" s="168">
        <f>+$I$48</f>
        <v>2</v>
      </c>
      <c r="I791" s="157">
        <f>+H791*0.4</f>
        <v>0.8</v>
      </c>
      <c r="J791" s="316">
        <f t="shared" ref="J791:J796" si="523">G791*I791</f>
        <v>0.83615181951002249</v>
      </c>
      <c r="K791" s="318">
        <f t="shared" si="516"/>
        <v>15.050732751180405</v>
      </c>
    </row>
    <row r="792" spans="2:11" x14ac:dyDescent="0.25">
      <c r="B792" s="401"/>
      <c r="C792" s="438"/>
      <c r="D792" s="302" t="s">
        <v>577</v>
      </c>
      <c r="E792" s="278">
        <f t="shared" si="517"/>
        <v>41.807590975501121</v>
      </c>
      <c r="F792" s="320">
        <f t="shared" ref="F792:F796" si="524">+F791</f>
        <v>40</v>
      </c>
      <c r="G792" s="316">
        <f t="shared" si="522"/>
        <v>1.045189774387528</v>
      </c>
      <c r="H792" s="168">
        <f>+$I$49</f>
        <v>3</v>
      </c>
      <c r="I792" s="157">
        <f>+H792*0.4</f>
        <v>1.2000000000000002</v>
      </c>
      <c r="J792" s="316">
        <f t="shared" si="523"/>
        <v>1.2542277292650339</v>
      </c>
      <c r="K792" s="318">
        <f t="shared" si="516"/>
        <v>22.576099126770611</v>
      </c>
    </row>
    <row r="793" spans="2:11" ht="25.5" x14ac:dyDescent="0.25">
      <c r="B793" s="401"/>
      <c r="C793" s="438"/>
      <c r="D793" s="302" t="s">
        <v>579</v>
      </c>
      <c r="E793" s="278">
        <f t="shared" si="517"/>
        <v>41.807590975501121</v>
      </c>
      <c r="F793" s="320">
        <f t="shared" si="524"/>
        <v>40</v>
      </c>
      <c r="G793" s="316">
        <f t="shared" si="522"/>
        <v>1.045189774387528</v>
      </c>
      <c r="H793" s="168">
        <f>+$I$50</f>
        <v>4</v>
      </c>
      <c r="I793" s="157">
        <f>+H793*0.4</f>
        <v>1.6</v>
      </c>
      <c r="J793" s="316">
        <f t="shared" si="523"/>
        <v>1.672303639020045</v>
      </c>
      <c r="K793" s="318">
        <f t="shared" si="516"/>
        <v>30.10146550236081</v>
      </c>
    </row>
    <row r="794" spans="2:11" x14ac:dyDescent="0.25">
      <c r="B794" s="401"/>
      <c r="C794" s="438"/>
      <c r="D794" s="302" t="s">
        <v>578</v>
      </c>
      <c r="E794" s="278">
        <f t="shared" si="517"/>
        <v>41.807590975501121</v>
      </c>
      <c r="F794" s="320">
        <f t="shared" si="524"/>
        <v>40</v>
      </c>
      <c r="G794" s="316">
        <f t="shared" si="522"/>
        <v>1.045189774387528</v>
      </c>
      <c r="H794" s="168">
        <f>+$I$51</f>
        <v>9</v>
      </c>
      <c r="I794" s="157">
        <f>+H794*0.4</f>
        <v>3.6</v>
      </c>
      <c r="J794" s="316">
        <f t="shared" si="523"/>
        <v>3.7626831877951008</v>
      </c>
      <c r="K794" s="318">
        <f t="shared" si="516"/>
        <v>67.728297380311815</v>
      </c>
    </row>
    <row r="795" spans="2:11" x14ac:dyDescent="0.25">
      <c r="B795" s="401"/>
      <c r="C795" s="438"/>
      <c r="D795" s="302" t="s">
        <v>580</v>
      </c>
      <c r="E795" s="278">
        <f t="shared" si="517"/>
        <v>41.807590975501121</v>
      </c>
      <c r="F795" s="320">
        <f t="shared" si="524"/>
        <v>40</v>
      </c>
      <c r="G795" s="316">
        <f t="shared" si="522"/>
        <v>1.045189774387528</v>
      </c>
      <c r="H795" s="168">
        <f>+$I$52</f>
        <v>4</v>
      </c>
      <c r="I795" s="157">
        <f>+H795*0.4</f>
        <v>1.6</v>
      </c>
      <c r="J795" s="316">
        <f t="shared" si="523"/>
        <v>1.672303639020045</v>
      </c>
      <c r="K795" s="318">
        <f t="shared" si="516"/>
        <v>30.10146550236081</v>
      </c>
    </row>
    <row r="796" spans="2:11" x14ac:dyDescent="0.25">
      <c r="B796" s="401"/>
      <c r="C796" s="438"/>
      <c r="D796" s="302" t="s">
        <v>581</v>
      </c>
      <c r="E796" s="278">
        <f t="shared" si="517"/>
        <v>41.807590975501121</v>
      </c>
      <c r="F796" s="320">
        <f t="shared" si="524"/>
        <v>40</v>
      </c>
      <c r="G796" s="316">
        <f t="shared" si="522"/>
        <v>1.045189774387528</v>
      </c>
      <c r="H796" s="168">
        <f>+$I$53</f>
        <v>2</v>
      </c>
      <c r="I796" s="157">
        <f t="shared" ref="I796" si="525">+H796*0.4</f>
        <v>0.8</v>
      </c>
      <c r="J796" s="316">
        <f t="shared" si="523"/>
        <v>0.83615181951002249</v>
      </c>
      <c r="K796" s="318">
        <f t="shared" si="516"/>
        <v>15.050732751180405</v>
      </c>
    </row>
    <row r="797" spans="2:11" x14ac:dyDescent="0.25">
      <c r="B797" s="509"/>
      <c r="K797" s="142"/>
    </row>
    <row r="798" spans="2:11" ht="51" x14ac:dyDescent="0.25">
      <c r="B798" s="330" t="s">
        <v>336</v>
      </c>
      <c r="C798" s="332" t="s">
        <v>512</v>
      </c>
      <c r="D798" s="330" t="s">
        <v>513</v>
      </c>
      <c r="E798" s="330" t="s">
        <v>593</v>
      </c>
      <c r="F798" s="330" t="s">
        <v>515</v>
      </c>
      <c r="G798" s="330" t="s">
        <v>516</v>
      </c>
      <c r="H798" s="330" t="s">
        <v>517</v>
      </c>
      <c r="I798" s="295" t="s">
        <v>518</v>
      </c>
      <c r="J798" s="295" t="s">
        <v>519</v>
      </c>
      <c r="K798" s="295" t="s">
        <v>521</v>
      </c>
    </row>
    <row r="799" spans="2:11" x14ac:dyDescent="0.25">
      <c r="B799" s="401" t="s">
        <v>524</v>
      </c>
      <c r="C799" s="451" t="s">
        <v>455</v>
      </c>
      <c r="D799" s="333"/>
      <c r="E799" s="276">
        <f>+'Pobl. Efectiva CP.'!N26</f>
        <v>41.271239015903213</v>
      </c>
      <c r="F799" s="333"/>
      <c r="G799" s="333"/>
      <c r="H799" s="333"/>
      <c r="I799" s="277">
        <f>SUM(I800:I810)</f>
        <v>16.8</v>
      </c>
      <c r="J799" s="277">
        <f>SUM(J800:J810)</f>
        <v>17.333920386679353</v>
      </c>
      <c r="K799" s="317">
        <f>SUM(K800:K809)</f>
        <v>297.15292091450317</v>
      </c>
    </row>
    <row r="800" spans="2:11" x14ac:dyDescent="0.25">
      <c r="B800" s="401"/>
      <c r="C800" s="451"/>
      <c r="D800" s="331" t="s">
        <v>457</v>
      </c>
      <c r="E800" s="278">
        <f>+E$799</f>
        <v>41.271239015903213</v>
      </c>
      <c r="F800" s="320">
        <v>40</v>
      </c>
      <c r="G800" s="316">
        <f>E800/F800</f>
        <v>1.0317809753975804</v>
      </c>
      <c r="H800" s="168">
        <f>+$H$76</f>
        <v>2</v>
      </c>
      <c r="I800" s="157">
        <f>+H800</f>
        <v>2</v>
      </c>
      <c r="J800" s="157">
        <f t="shared" ref="J800:J801" si="526">G800*I800</f>
        <v>2.0635619507951608</v>
      </c>
      <c r="K800" s="318">
        <f t="shared" ref="K800:K810" si="527">J800*$D$70</f>
        <v>37.144115114312896</v>
      </c>
    </row>
    <row r="801" spans="2:11" x14ac:dyDescent="0.25">
      <c r="B801" s="401"/>
      <c r="C801" s="451"/>
      <c r="D801" s="331" t="s">
        <v>460</v>
      </c>
      <c r="E801" s="278">
        <f t="shared" ref="E801:E810" si="528">+E$799</f>
        <v>41.271239015903213</v>
      </c>
      <c r="F801" s="320">
        <f>+F800</f>
        <v>40</v>
      </c>
      <c r="G801" s="316">
        <f t="shared" ref="G801:G810" si="529">E801/F801</f>
        <v>1.0317809753975804</v>
      </c>
      <c r="H801" s="168">
        <f>+$H$77</f>
        <v>2</v>
      </c>
      <c r="I801" s="157">
        <f>+H801</f>
        <v>2</v>
      </c>
      <c r="J801" s="157">
        <f t="shared" si="526"/>
        <v>2.0635619507951608</v>
      </c>
      <c r="K801" s="318">
        <f t="shared" si="527"/>
        <v>37.144115114312896</v>
      </c>
    </row>
    <row r="802" spans="2:11" x14ac:dyDescent="0.25">
      <c r="B802" s="401"/>
      <c r="C802" s="451"/>
      <c r="D802" s="331" t="s">
        <v>466</v>
      </c>
      <c r="E802" s="278">
        <f t="shared" si="528"/>
        <v>41.271239015903213</v>
      </c>
      <c r="F802" s="320">
        <f t="shared" ref="F802:F810" si="530">+F801</f>
        <v>40</v>
      </c>
      <c r="G802" s="316">
        <f t="shared" si="529"/>
        <v>1.0317809753975804</v>
      </c>
      <c r="H802" s="168">
        <f>+$H$78</f>
        <v>2</v>
      </c>
      <c r="I802" s="157">
        <f>+H802</f>
        <v>2</v>
      </c>
      <c r="J802" s="157">
        <f>G802*I802</f>
        <v>2.0635619507951608</v>
      </c>
      <c r="K802" s="318">
        <f t="shared" si="527"/>
        <v>37.144115114312896</v>
      </c>
    </row>
    <row r="803" spans="2:11" x14ac:dyDescent="0.25">
      <c r="B803" s="401"/>
      <c r="C803" s="451"/>
      <c r="D803" s="331" t="s">
        <v>469</v>
      </c>
      <c r="E803" s="278">
        <f t="shared" si="528"/>
        <v>41.271239015903213</v>
      </c>
      <c r="F803" s="320">
        <f t="shared" si="530"/>
        <v>40</v>
      </c>
      <c r="G803" s="316">
        <f t="shared" si="529"/>
        <v>1.0317809753975804</v>
      </c>
      <c r="H803" s="168">
        <f>+$H$79</f>
        <v>2</v>
      </c>
      <c r="I803" s="157">
        <f>+H803</f>
        <v>2</v>
      </c>
      <c r="J803" s="157">
        <f t="shared" ref="J803:J809" si="531">G803*I803</f>
        <v>2.0635619507951608</v>
      </c>
      <c r="K803" s="318">
        <f t="shared" si="527"/>
        <v>37.144115114312896</v>
      </c>
    </row>
    <row r="804" spans="2:11" ht="25.5" x14ac:dyDescent="0.25">
      <c r="B804" s="401"/>
      <c r="C804" s="438" t="s">
        <v>486</v>
      </c>
      <c r="D804" s="319" t="s">
        <v>541</v>
      </c>
      <c r="E804" s="278">
        <f t="shared" si="528"/>
        <v>41.271239015903213</v>
      </c>
      <c r="F804" s="320">
        <f t="shared" si="530"/>
        <v>40</v>
      </c>
      <c r="G804" s="316">
        <f t="shared" si="529"/>
        <v>1.0317809753975804</v>
      </c>
      <c r="H804" s="168">
        <f>+$H$80</f>
        <v>2</v>
      </c>
      <c r="I804" s="157">
        <f t="shared" ref="I804:I810" si="532">+H804*0.4</f>
        <v>0.8</v>
      </c>
      <c r="J804" s="157">
        <f t="shared" si="531"/>
        <v>0.82542478031806432</v>
      </c>
      <c r="K804" s="318">
        <f t="shared" si="527"/>
        <v>14.857646045725158</v>
      </c>
    </row>
    <row r="805" spans="2:11" ht="25.5" x14ac:dyDescent="0.25">
      <c r="B805" s="401"/>
      <c r="C805" s="438"/>
      <c r="D805" s="319" t="s">
        <v>543</v>
      </c>
      <c r="E805" s="278">
        <f t="shared" si="528"/>
        <v>41.271239015903213</v>
      </c>
      <c r="F805" s="320">
        <f t="shared" si="530"/>
        <v>40</v>
      </c>
      <c r="G805" s="316">
        <f t="shared" si="529"/>
        <v>1.0317809753975804</v>
      </c>
      <c r="H805" s="168">
        <f>+$H$81</f>
        <v>4</v>
      </c>
      <c r="I805" s="157">
        <f t="shared" si="532"/>
        <v>1.6</v>
      </c>
      <c r="J805" s="157">
        <f t="shared" si="531"/>
        <v>1.6508495606361286</v>
      </c>
      <c r="K805" s="318">
        <f t="shared" si="527"/>
        <v>29.715292091450316</v>
      </c>
    </row>
    <row r="806" spans="2:11" ht="25.5" x14ac:dyDescent="0.25">
      <c r="B806" s="401"/>
      <c r="C806" s="438"/>
      <c r="D806" s="319" t="s">
        <v>544</v>
      </c>
      <c r="E806" s="278">
        <f t="shared" si="528"/>
        <v>41.271239015903213</v>
      </c>
      <c r="F806" s="320">
        <f t="shared" si="530"/>
        <v>40</v>
      </c>
      <c r="G806" s="316">
        <f t="shared" si="529"/>
        <v>1.0317809753975804</v>
      </c>
      <c r="H806" s="168">
        <f>+$H$82</f>
        <v>2</v>
      </c>
      <c r="I806" s="157">
        <f t="shared" si="532"/>
        <v>0.8</v>
      </c>
      <c r="J806" s="157">
        <f t="shared" si="531"/>
        <v>0.82542478031806432</v>
      </c>
      <c r="K806" s="318">
        <f t="shared" si="527"/>
        <v>14.857646045725158</v>
      </c>
    </row>
    <row r="807" spans="2:11" ht="25.5" x14ac:dyDescent="0.25">
      <c r="B807" s="401"/>
      <c r="C807" s="438"/>
      <c r="D807" s="319" t="s">
        <v>545</v>
      </c>
      <c r="E807" s="278">
        <f t="shared" si="528"/>
        <v>41.271239015903213</v>
      </c>
      <c r="F807" s="320">
        <f t="shared" si="530"/>
        <v>40</v>
      </c>
      <c r="G807" s="316">
        <f t="shared" si="529"/>
        <v>1.0317809753975804</v>
      </c>
      <c r="H807" s="168">
        <f>+$H$83</f>
        <v>2</v>
      </c>
      <c r="I807" s="157">
        <f t="shared" si="532"/>
        <v>0.8</v>
      </c>
      <c r="J807" s="157">
        <f t="shared" si="531"/>
        <v>0.82542478031806432</v>
      </c>
      <c r="K807" s="318">
        <f t="shared" si="527"/>
        <v>14.857646045725158</v>
      </c>
    </row>
    <row r="808" spans="2:11" ht="25.5" x14ac:dyDescent="0.25">
      <c r="B808" s="401"/>
      <c r="C808" s="438"/>
      <c r="D808" s="319" t="s">
        <v>546</v>
      </c>
      <c r="E808" s="278">
        <f t="shared" si="528"/>
        <v>41.271239015903213</v>
      </c>
      <c r="F808" s="320">
        <f t="shared" si="530"/>
        <v>40</v>
      </c>
      <c r="G808" s="316">
        <f t="shared" si="529"/>
        <v>1.0317809753975804</v>
      </c>
      <c r="H808" s="168">
        <f>+$H$84</f>
        <v>4</v>
      </c>
      <c r="I808" s="157">
        <f t="shared" si="532"/>
        <v>1.6</v>
      </c>
      <c r="J808" s="157">
        <f t="shared" si="531"/>
        <v>1.6508495606361286</v>
      </c>
      <c r="K808" s="318">
        <f t="shared" si="527"/>
        <v>29.715292091450316</v>
      </c>
    </row>
    <row r="809" spans="2:11" x14ac:dyDescent="0.25">
      <c r="B809" s="401"/>
      <c r="C809" s="438"/>
      <c r="D809" s="319" t="s">
        <v>547</v>
      </c>
      <c r="E809" s="278">
        <f t="shared" si="528"/>
        <v>41.271239015903213</v>
      </c>
      <c r="F809" s="320">
        <f t="shared" si="530"/>
        <v>40</v>
      </c>
      <c r="G809" s="316">
        <f t="shared" si="529"/>
        <v>1.0317809753975804</v>
      </c>
      <c r="H809" s="168">
        <f>+$H$85</f>
        <v>6</v>
      </c>
      <c r="I809" s="157">
        <f t="shared" si="532"/>
        <v>2.4000000000000004</v>
      </c>
      <c r="J809" s="157">
        <f t="shared" si="531"/>
        <v>2.4762743409541934</v>
      </c>
      <c r="K809" s="318">
        <f t="shared" si="527"/>
        <v>44.572938137175484</v>
      </c>
    </row>
    <row r="810" spans="2:11" ht="25.5" x14ac:dyDescent="0.25">
      <c r="B810" s="401"/>
      <c r="C810" s="438"/>
      <c r="D810" s="319" t="s">
        <v>549</v>
      </c>
      <c r="E810" s="278">
        <f t="shared" si="528"/>
        <v>41.271239015903213</v>
      </c>
      <c r="F810" s="320">
        <f t="shared" si="530"/>
        <v>40</v>
      </c>
      <c r="G810" s="316">
        <f t="shared" si="529"/>
        <v>1.0317809753975804</v>
      </c>
      <c r="H810" s="168">
        <f>+$H$86</f>
        <v>2</v>
      </c>
      <c r="I810" s="157">
        <f t="shared" si="532"/>
        <v>0.8</v>
      </c>
      <c r="J810" s="157">
        <f>G810*I810</f>
        <v>0.82542478031806432</v>
      </c>
      <c r="K810" s="318">
        <f t="shared" si="527"/>
        <v>14.857646045725158</v>
      </c>
    </row>
    <row r="811" spans="2:11" x14ac:dyDescent="0.25">
      <c r="B811" s="289"/>
      <c r="C811" s="142"/>
      <c r="D811" s="59"/>
      <c r="H811" s="142"/>
      <c r="I811" s="262">
        <f>AVERAGE(I800:I810)</f>
        <v>1.5272727272727273</v>
      </c>
      <c r="J811" s="262"/>
      <c r="K811" s="290"/>
    </row>
    <row r="812" spans="2:11" ht="51" x14ac:dyDescent="0.25">
      <c r="B812" s="330" t="s">
        <v>336</v>
      </c>
      <c r="C812" s="332" t="s">
        <v>512</v>
      </c>
      <c r="D812" s="330" t="s">
        <v>513</v>
      </c>
      <c r="E812" s="330" t="s">
        <v>593</v>
      </c>
      <c r="F812" s="330" t="s">
        <v>515</v>
      </c>
      <c r="G812" s="330" t="s">
        <v>516</v>
      </c>
      <c r="H812" s="330" t="s">
        <v>517</v>
      </c>
      <c r="I812" s="295" t="s">
        <v>518</v>
      </c>
      <c r="J812" s="295" t="s">
        <v>519</v>
      </c>
      <c r="K812" s="295" t="s">
        <v>521</v>
      </c>
    </row>
    <row r="813" spans="2:11" x14ac:dyDescent="0.25">
      <c r="B813" s="401" t="s">
        <v>528</v>
      </c>
      <c r="C813" s="448" t="s">
        <v>455</v>
      </c>
      <c r="D813" s="333"/>
      <c r="E813" s="276">
        <f>+'Pobl. Efectiva CP.'!N27</f>
        <v>41.271239015903213</v>
      </c>
      <c r="F813" s="333"/>
      <c r="G813" s="333"/>
      <c r="H813" s="333"/>
      <c r="I813" s="277">
        <f>SUM(I814:I824)</f>
        <v>18</v>
      </c>
      <c r="J813" s="277">
        <f>SUM(J814:J824)</f>
        <v>18.572057557156452</v>
      </c>
      <c r="K813" s="277">
        <f>SUM(K814:K824)</f>
        <v>334.29703602881602</v>
      </c>
    </row>
    <row r="814" spans="2:11" x14ac:dyDescent="0.25">
      <c r="B814" s="401"/>
      <c r="C814" s="448"/>
      <c r="D814" s="331" t="s">
        <v>458</v>
      </c>
      <c r="E814" s="278">
        <f>+E$813</f>
        <v>41.271239015903213</v>
      </c>
      <c r="F814" s="320">
        <f>+F809</f>
        <v>40</v>
      </c>
      <c r="G814" s="316">
        <f t="shared" ref="G814:G824" si="533">E814/F814</f>
        <v>1.0317809753975804</v>
      </c>
      <c r="H814" s="168">
        <f>+$H$90</f>
        <v>2</v>
      </c>
      <c r="I814" s="157">
        <f>+H814</f>
        <v>2</v>
      </c>
      <c r="J814" s="157">
        <f t="shared" ref="J814:J823" si="534">G814*I814</f>
        <v>2.0635619507951608</v>
      </c>
      <c r="K814" s="318">
        <f t="shared" ref="K814:K824" si="535">J814*$D$70</f>
        <v>37.144115114312896</v>
      </c>
    </row>
    <row r="815" spans="2:11" x14ac:dyDescent="0.25">
      <c r="B815" s="401"/>
      <c r="C815" s="448"/>
      <c r="D815" s="331" t="s">
        <v>461</v>
      </c>
      <c r="E815" s="278">
        <f t="shared" ref="E815:E824" si="536">+E$813</f>
        <v>41.271239015903213</v>
      </c>
      <c r="F815" s="320">
        <f>+F814</f>
        <v>40</v>
      </c>
      <c r="G815" s="316">
        <f t="shared" si="533"/>
        <v>1.0317809753975804</v>
      </c>
      <c r="H815" s="168">
        <f>+$H$91</f>
        <v>2</v>
      </c>
      <c r="I815" s="157">
        <f>+H815</f>
        <v>2</v>
      </c>
      <c r="J815" s="157">
        <f t="shared" si="534"/>
        <v>2.0635619507951608</v>
      </c>
      <c r="K815" s="318">
        <f t="shared" si="535"/>
        <v>37.144115114312896</v>
      </c>
    </row>
    <row r="816" spans="2:11" x14ac:dyDescent="0.25">
      <c r="B816" s="401"/>
      <c r="C816" s="448"/>
      <c r="D816" s="331" t="s">
        <v>467</v>
      </c>
      <c r="E816" s="278">
        <f t="shared" si="536"/>
        <v>41.271239015903213</v>
      </c>
      <c r="F816" s="320">
        <f t="shared" ref="F816:F824" si="537">+F815</f>
        <v>40</v>
      </c>
      <c r="G816" s="316">
        <f t="shared" si="533"/>
        <v>1.0317809753975804</v>
      </c>
      <c r="H816" s="168">
        <f>+$H$92</f>
        <v>2</v>
      </c>
      <c r="I816" s="157">
        <f>+H816</f>
        <v>2</v>
      </c>
      <c r="J816" s="157">
        <f t="shared" si="534"/>
        <v>2.0635619507951608</v>
      </c>
      <c r="K816" s="318">
        <f t="shared" si="535"/>
        <v>37.144115114312896</v>
      </c>
    </row>
    <row r="817" spans="2:11" x14ac:dyDescent="0.25">
      <c r="B817" s="401"/>
      <c r="C817" s="448"/>
      <c r="D817" s="331" t="s">
        <v>470</v>
      </c>
      <c r="E817" s="278">
        <f t="shared" si="536"/>
        <v>41.271239015903213</v>
      </c>
      <c r="F817" s="320">
        <f t="shared" si="537"/>
        <v>40</v>
      </c>
      <c r="G817" s="316">
        <f t="shared" si="533"/>
        <v>1.0317809753975804</v>
      </c>
      <c r="H817" s="168">
        <f>+$H$93</f>
        <v>2</v>
      </c>
      <c r="I817" s="157">
        <f>+H817</f>
        <v>2</v>
      </c>
      <c r="J817" s="157">
        <f t="shared" si="534"/>
        <v>2.0635619507951608</v>
      </c>
      <c r="K817" s="318">
        <f t="shared" si="535"/>
        <v>37.144115114312896</v>
      </c>
    </row>
    <row r="818" spans="2:11" x14ac:dyDescent="0.25">
      <c r="B818" s="401"/>
      <c r="C818" s="448"/>
      <c r="D818" s="331" t="s">
        <v>475</v>
      </c>
      <c r="E818" s="278">
        <f t="shared" si="536"/>
        <v>41.271239015903213</v>
      </c>
      <c r="F818" s="320">
        <f t="shared" si="537"/>
        <v>40</v>
      </c>
      <c r="G818" s="316">
        <f t="shared" si="533"/>
        <v>1.0317809753975804</v>
      </c>
      <c r="H818" s="168">
        <f>+$H$94</f>
        <v>2</v>
      </c>
      <c r="I818" s="157">
        <f>+H818</f>
        <v>2</v>
      </c>
      <c r="J818" s="157">
        <f t="shared" si="534"/>
        <v>2.0635619507951608</v>
      </c>
      <c r="K818" s="318">
        <f t="shared" si="535"/>
        <v>37.144115114312896</v>
      </c>
    </row>
    <row r="819" spans="2:11" ht="25.5" x14ac:dyDescent="0.25">
      <c r="B819" s="401"/>
      <c r="C819" s="438" t="s">
        <v>486</v>
      </c>
      <c r="D819" s="319" t="s">
        <v>551</v>
      </c>
      <c r="E819" s="278">
        <f t="shared" si="536"/>
        <v>41.271239015903213</v>
      </c>
      <c r="F819" s="320">
        <f t="shared" si="537"/>
        <v>40</v>
      </c>
      <c r="G819" s="316">
        <f t="shared" si="533"/>
        <v>1.0317809753975804</v>
      </c>
      <c r="H819" s="168">
        <f>+$H$95</f>
        <v>2</v>
      </c>
      <c r="I819" s="157">
        <f t="shared" ref="I819:I824" si="538">+H819*0.4</f>
        <v>0.8</v>
      </c>
      <c r="J819" s="316">
        <f t="shared" si="534"/>
        <v>0.82542478031806432</v>
      </c>
      <c r="K819" s="318">
        <f t="shared" si="535"/>
        <v>14.857646045725158</v>
      </c>
    </row>
    <row r="820" spans="2:11" ht="25.5" x14ac:dyDescent="0.25">
      <c r="B820" s="401"/>
      <c r="C820" s="438"/>
      <c r="D820" s="319" t="s">
        <v>552</v>
      </c>
      <c r="E820" s="278">
        <f t="shared" si="536"/>
        <v>41.271239015903213</v>
      </c>
      <c r="F820" s="320">
        <f t="shared" si="537"/>
        <v>40</v>
      </c>
      <c r="G820" s="316">
        <f t="shared" si="533"/>
        <v>1.0317809753975804</v>
      </c>
      <c r="H820" s="168">
        <f>+$H$96</f>
        <v>4</v>
      </c>
      <c r="I820" s="157">
        <f t="shared" si="538"/>
        <v>1.6</v>
      </c>
      <c r="J820" s="316">
        <f t="shared" si="534"/>
        <v>1.6508495606361286</v>
      </c>
      <c r="K820" s="318">
        <f t="shared" si="535"/>
        <v>29.715292091450316</v>
      </c>
    </row>
    <row r="821" spans="2:11" ht="25.5" x14ac:dyDescent="0.25">
      <c r="B821" s="401"/>
      <c r="C821" s="438"/>
      <c r="D821" s="319" t="s">
        <v>553</v>
      </c>
      <c r="E821" s="278">
        <f t="shared" si="536"/>
        <v>41.271239015903213</v>
      </c>
      <c r="F821" s="320">
        <f t="shared" si="537"/>
        <v>40</v>
      </c>
      <c r="G821" s="316">
        <f t="shared" si="533"/>
        <v>1.0317809753975804</v>
      </c>
      <c r="H821" s="168">
        <f>+$H$97</f>
        <v>2</v>
      </c>
      <c r="I821" s="157">
        <f t="shared" si="538"/>
        <v>0.8</v>
      </c>
      <c r="J821" s="316">
        <f t="shared" si="534"/>
        <v>0.82542478031806432</v>
      </c>
      <c r="K821" s="318">
        <f t="shared" si="535"/>
        <v>14.857646045725158</v>
      </c>
    </row>
    <row r="822" spans="2:11" ht="25.5" x14ac:dyDescent="0.25">
      <c r="B822" s="401"/>
      <c r="C822" s="438"/>
      <c r="D822" s="319" t="s">
        <v>554</v>
      </c>
      <c r="E822" s="278">
        <f t="shared" si="536"/>
        <v>41.271239015903213</v>
      </c>
      <c r="F822" s="320">
        <f t="shared" si="537"/>
        <v>40</v>
      </c>
      <c r="G822" s="316">
        <f t="shared" si="533"/>
        <v>1.0317809753975804</v>
      </c>
      <c r="H822" s="168">
        <f>+$H$98</f>
        <v>2</v>
      </c>
      <c r="I822" s="157">
        <f t="shared" si="538"/>
        <v>0.8</v>
      </c>
      <c r="J822" s="316">
        <f t="shared" si="534"/>
        <v>0.82542478031806432</v>
      </c>
      <c r="K822" s="318">
        <f t="shared" si="535"/>
        <v>14.857646045725158</v>
      </c>
    </row>
    <row r="823" spans="2:11" x14ac:dyDescent="0.25">
      <c r="B823" s="401"/>
      <c r="C823" s="438"/>
      <c r="D823" s="319" t="s">
        <v>557</v>
      </c>
      <c r="E823" s="278">
        <f t="shared" si="536"/>
        <v>41.271239015903213</v>
      </c>
      <c r="F823" s="320">
        <f t="shared" si="537"/>
        <v>40</v>
      </c>
      <c r="G823" s="316">
        <f t="shared" si="533"/>
        <v>1.0317809753975804</v>
      </c>
      <c r="H823" s="168">
        <f>+$H$99</f>
        <v>4</v>
      </c>
      <c r="I823" s="157">
        <f t="shared" si="538"/>
        <v>1.6</v>
      </c>
      <c r="J823" s="316">
        <f t="shared" si="534"/>
        <v>1.6508495606361286</v>
      </c>
      <c r="K823" s="318">
        <f t="shared" si="535"/>
        <v>29.715292091450316</v>
      </c>
    </row>
    <row r="824" spans="2:11" x14ac:dyDescent="0.25">
      <c r="B824" s="401"/>
      <c r="C824" s="438"/>
      <c r="D824" s="319" t="s">
        <v>548</v>
      </c>
      <c r="E824" s="278">
        <f t="shared" si="536"/>
        <v>41.271239015903213</v>
      </c>
      <c r="F824" s="320">
        <f t="shared" si="537"/>
        <v>40</v>
      </c>
      <c r="G824" s="316">
        <f t="shared" si="533"/>
        <v>1.0317809753975804</v>
      </c>
      <c r="H824" s="168">
        <f>+$H$100</f>
        <v>6</v>
      </c>
      <c r="I824" s="157">
        <f t="shared" si="538"/>
        <v>2.4000000000000004</v>
      </c>
      <c r="J824" s="157">
        <f>G824*I824</f>
        <v>2.4762743409541934</v>
      </c>
      <c r="K824" s="318">
        <f t="shared" si="535"/>
        <v>44.572938137175484</v>
      </c>
    </row>
    <row r="825" spans="2:11" x14ac:dyDescent="0.25">
      <c r="B825" s="289"/>
      <c r="C825" s="142"/>
      <c r="D825" s="59"/>
      <c r="H825" s="142"/>
      <c r="I825" s="262">
        <f>AVERAGE(I814:I824)</f>
        <v>1.6363636363636365</v>
      </c>
      <c r="J825" s="262"/>
      <c r="K825" s="290"/>
    </row>
    <row r="826" spans="2:11" ht="51" x14ac:dyDescent="0.25">
      <c r="B826" s="330" t="s">
        <v>336</v>
      </c>
      <c r="C826" s="332" t="s">
        <v>512</v>
      </c>
      <c r="D826" s="330" t="s">
        <v>513</v>
      </c>
      <c r="E826" s="330" t="s">
        <v>593</v>
      </c>
      <c r="F826" s="330" t="s">
        <v>515</v>
      </c>
      <c r="G826" s="330" t="s">
        <v>516</v>
      </c>
      <c r="H826" s="330" t="s">
        <v>517</v>
      </c>
      <c r="I826" s="295" t="s">
        <v>518</v>
      </c>
      <c r="J826" s="295" t="s">
        <v>519</v>
      </c>
      <c r="K826" s="295" t="s">
        <v>521</v>
      </c>
    </row>
    <row r="827" spans="2:11" x14ac:dyDescent="0.25">
      <c r="B827" s="401" t="s">
        <v>534</v>
      </c>
      <c r="C827" s="448" t="s">
        <v>455</v>
      </c>
      <c r="D827" s="333"/>
      <c r="E827" s="276">
        <f>+'Pobl. Efectiva CP.'!N28</f>
        <v>41.008286374878637</v>
      </c>
      <c r="F827" s="333"/>
      <c r="G827" s="333"/>
      <c r="H827" s="333"/>
      <c r="I827" s="277">
        <f>SUM(I828:I834)</f>
        <v>11.200000000000003</v>
      </c>
      <c r="J827" s="277">
        <f>SUM(J828:J834)</f>
        <v>11.482320184966017</v>
      </c>
      <c r="K827" s="277">
        <f>SUM(K828:K834)</f>
        <v>206.68176332938827</v>
      </c>
    </row>
    <row r="828" spans="2:11" x14ac:dyDescent="0.25">
      <c r="B828" s="401"/>
      <c r="C828" s="448"/>
      <c r="D828" s="331" t="s">
        <v>463</v>
      </c>
      <c r="E828" s="278">
        <f>+E$827</f>
        <v>41.008286374878637</v>
      </c>
      <c r="F828" s="320">
        <f>+F823</f>
        <v>40</v>
      </c>
      <c r="G828" s="316">
        <f>E828/F828</f>
        <v>1.0252071593719658</v>
      </c>
      <c r="H828" s="168">
        <f>+$H$132</f>
        <v>3</v>
      </c>
      <c r="I828" s="157">
        <f>+H828</f>
        <v>3</v>
      </c>
      <c r="J828" s="157">
        <f t="shared" ref="J828:J834" si="539">G828*I828</f>
        <v>3.0756214781158975</v>
      </c>
      <c r="K828" s="318">
        <f t="shared" ref="K828:K834" si="540">J828*$D$70</f>
        <v>55.361186606086157</v>
      </c>
    </row>
    <row r="829" spans="2:11" x14ac:dyDescent="0.25">
      <c r="B829" s="401"/>
      <c r="C829" s="448"/>
      <c r="D829" s="331" t="s">
        <v>464</v>
      </c>
      <c r="E829" s="278">
        <f t="shared" ref="E829:E834" si="541">+E$827</f>
        <v>41.008286374878637</v>
      </c>
      <c r="F829" s="320">
        <f>+F828</f>
        <v>40</v>
      </c>
      <c r="G829" s="316">
        <f t="shared" ref="G829:G834" si="542">E829/F829</f>
        <v>1.0252071593719658</v>
      </c>
      <c r="H829" s="168">
        <f>+$H$133</f>
        <v>3</v>
      </c>
      <c r="I829" s="157">
        <f>+H829</f>
        <v>3</v>
      </c>
      <c r="J829" s="157">
        <f t="shared" si="539"/>
        <v>3.0756214781158975</v>
      </c>
      <c r="K829" s="318">
        <f t="shared" si="540"/>
        <v>55.361186606086157</v>
      </c>
    </row>
    <row r="830" spans="2:11" x14ac:dyDescent="0.25">
      <c r="B830" s="401"/>
      <c r="C830" s="448"/>
      <c r="D830" s="331" t="s">
        <v>476</v>
      </c>
      <c r="E830" s="278">
        <f t="shared" si="541"/>
        <v>41.008286374878637</v>
      </c>
      <c r="F830" s="320">
        <f>+F829</f>
        <v>40</v>
      </c>
      <c r="G830" s="316">
        <f t="shared" si="542"/>
        <v>1.0252071593719658</v>
      </c>
      <c r="H830" s="168">
        <f>+$H$134</f>
        <v>2</v>
      </c>
      <c r="I830" s="157">
        <f>+H830</f>
        <v>2</v>
      </c>
      <c r="J830" s="157">
        <f t="shared" si="539"/>
        <v>2.0504143187439317</v>
      </c>
      <c r="K830" s="318">
        <f t="shared" si="540"/>
        <v>36.907457737390772</v>
      </c>
    </row>
    <row r="831" spans="2:11" ht="25.5" x14ac:dyDescent="0.25">
      <c r="B831" s="401"/>
      <c r="C831" s="438" t="s">
        <v>486</v>
      </c>
      <c r="D831" s="319" t="s">
        <v>559</v>
      </c>
      <c r="E831" s="278">
        <f t="shared" si="541"/>
        <v>41.008286374878637</v>
      </c>
      <c r="F831" s="320">
        <f t="shared" ref="F831:F834" si="543">+F830</f>
        <v>40</v>
      </c>
      <c r="G831" s="316">
        <f t="shared" si="542"/>
        <v>1.0252071593719658</v>
      </c>
      <c r="H831" s="168">
        <f>+$H$135</f>
        <v>2</v>
      </c>
      <c r="I831" s="157">
        <f t="shared" ref="I831:I834" si="544">+H831*0.4</f>
        <v>0.8</v>
      </c>
      <c r="J831" s="316">
        <f t="shared" si="539"/>
        <v>0.82016572749757266</v>
      </c>
      <c r="K831" s="318">
        <f t="shared" si="540"/>
        <v>14.762983094956308</v>
      </c>
    </row>
    <row r="832" spans="2:11" ht="25.5" x14ac:dyDescent="0.25">
      <c r="B832" s="401"/>
      <c r="C832" s="438"/>
      <c r="D832" s="319" t="s">
        <v>560</v>
      </c>
      <c r="E832" s="278">
        <f t="shared" si="541"/>
        <v>41.008286374878637</v>
      </c>
      <c r="F832" s="320">
        <f t="shared" si="543"/>
        <v>40</v>
      </c>
      <c r="G832" s="316">
        <f t="shared" si="542"/>
        <v>1.0252071593719658</v>
      </c>
      <c r="H832" s="168">
        <f>+$H$136</f>
        <v>2</v>
      </c>
      <c r="I832" s="157">
        <f t="shared" si="544"/>
        <v>0.8</v>
      </c>
      <c r="J832" s="316">
        <f t="shared" si="539"/>
        <v>0.82016572749757266</v>
      </c>
      <c r="K832" s="318">
        <f t="shared" si="540"/>
        <v>14.762983094956308</v>
      </c>
    </row>
    <row r="833" spans="2:11" ht="25.5" x14ac:dyDescent="0.25">
      <c r="B833" s="401"/>
      <c r="C833" s="438"/>
      <c r="D833" s="319" t="s">
        <v>561</v>
      </c>
      <c r="E833" s="278">
        <f t="shared" si="541"/>
        <v>41.008286374878637</v>
      </c>
      <c r="F833" s="320">
        <f t="shared" si="543"/>
        <v>40</v>
      </c>
      <c r="G833" s="316">
        <f t="shared" si="542"/>
        <v>1.0252071593719658</v>
      </c>
      <c r="H833" s="168">
        <f>+$H$137</f>
        <v>2</v>
      </c>
      <c r="I833" s="157">
        <f t="shared" si="544"/>
        <v>0.8</v>
      </c>
      <c r="J833" s="316">
        <f t="shared" si="539"/>
        <v>0.82016572749757266</v>
      </c>
      <c r="K833" s="318">
        <f t="shared" si="540"/>
        <v>14.762983094956308</v>
      </c>
    </row>
    <row r="834" spans="2:11" ht="25.5" x14ac:dyDescent="0.25">
      <c r="B834" s="401"/>
      <c r="C834" s="438"/>
      <c r="D834" s="319" t="s">
        <v>562</v>
      </c>
      <c r="E834" s="278">
        <f t="shared" si="541"/>
        <v>41.008286374878637</v>
      </c>
      <c r="F834" s="320">
        <f t="shared" si="543"/>
        <v>40</v>
      </c>
      <c r="G834" s="316">
        <f t="shared" si="542"/>
        <v>1.0252071593719658</v>
      </c>
      <c r="H834" s="168">
        <f>+$H$138</f>
        <v>2</v>
      </c>
      <c r="I834" s="157">
        <f t="shared" si="544"/>
        <v>0.8</v>
      </c>
      <c r="J834" s="316">
        <f t="shared" si="539"/>
        <v>0.82016572749757266</v>
      </c>
      <c r="K834" s="318">
        <f t="shared" si="540"/>
        <v>14.762983094956308</v>
      </c>
    </row>
    <row r="835" spans="2:11" x14ac:dyDescent="0.25">
      <c r="B835" s="324"/>
      <c r="C835" s="321"/>
      <c r="D835" s="321"/>
      <c r="E835" s="323"/>
      <c r="F835" s="323"/>
      <c r="G835" s="323"/>
      <c r="H835" s="322"/>
      <c r="I835" s="323"/>
      <c r="J835" s="323"/>
      <c r="K835" s="323"/>
    </row>
    <row r="836" spans="2:11" ht="51" x14ac:dyDescent="0.25">
      <c r="B836" s="330" t="s">
        <v>336</v>
      </c>
      <c r="C836" s="332" t="s">
        <v>512</v>
      </c>
      <c r="D836" s="330" t="s">
        <v>513</v>
      </c>
      <c r="E836" s="330" t="s">
        <v>593</v>
      </c>
      <c r="F836" s="330" t="s">
        <v>515</v>
      </c>
      <c r="G836" s="330" t="s">
        <v>516</v>
      </c>
      <c r="H836" s="330" t="s">
        <v>517</v>
      </c>
      <c r="I836" s="295" t="s">
        <v>518</v>
      </c>
      <c r="J836" s="295" t="s">
        <v>519</v>
      </c>
      <c r="K836" s="295" t="s">
        <v>521</v>
      </c>
    </row>
    <row r="837" spans="2:11" x14ac:dyDescent="0.25">
      <c r="B837" s="401" t="s">
        <v>535</v>
      </c>
      <c r="C837" s="448" t="s">
        <v>455</v>
      </c>
      <c r="D837" s="333"/>
      <c r="E837" s="276">
        <f>+'Pobl. Efectiva CP.'!N29</f>
        <v>41.422511489776404</v>
      </c>
      <c r="F837" s="333"/>
      <c r="G837" s="333"/>
      <c r="H837" s="333"/>
      <c r="I837" s="277">
        <f>SUM(I838:I844)</f>
        <v>15.6</v>
      </c>
      <c r="J837" s="277">
        <f>SUM(J838:J844)</f>
        <v>16.154779481012799</v>
      </c>
      <c r="K837" s="277">
        <f>SUM(K838:K843)</f>
        <v>260.9618223855914</v>
      </c>
    </row>
    <row r="838" spans="2:11" x14ac:dyDescent="0.25">
      <c r="B838" s="401"/>
      <c r="C838" s="448"/>
      <c r="D838" s="331" t="s">
        <v>472</v>
      </c>
      <c r="E838" s="278">
        <f>+E$837</f>
        <v>41.422511489776404</v>
      </c>
      <c r="F838" s="320">
        <f>+F833</f>
        <v>40</v>
      </c>
      <c r="G838" s="316">
        <f>E838/F838</f>
        <v>1.0355627872444102</v>
      </c>
      <c r="H838" s="168">
        <f>+$H$142</f>
        <v>2</v>
      </c>
      <c r="I838" s="157">
        <f>+H838</f>
        <v>2</v>
      </c>
      <c r="J838" s="157">
        <f>G838*I838</f>
        <v>2.0711255744888204</v>
      </c>
      <c r="K838" s="318">
        <f t="shared" ref="K838:K844" si="545">J838*$D$70</f>
        <v>37.280260340798769</v>
      </c>
    </row>
    <row r="839" spans="2:11" x14ac:dyDescent="0.25">
      <c r="B839" s="401"/>
      <c r="C839" s="448"/>
      <c r="D839" s="331" t="s">
        <v>477</v>
      </c>
      <c r="E839" s="278">
        <f t="shared" ref="E839:E844" si="546">+E$837</f>
        <v>41.422511489776404</v>
      </c>
      <c r="F839" s="320">
        <f>+F838</f>
        <v>40</v>
      </c>
      <c r="G839" s="316">
        <f t="shared" ref="G839:G844" si="547">E839/F839</f>
        <v>1.0355627872444102</v>
      </c>
      <c r="H839" s="168">
        <f>+$H$143</f>
        <v>4</v>
      </c>
      <c r="I839" s="157">
        <f>+H839</f>
        <v>4</v>
      </c>
      <c r="J839" s="157">
        <f t="shared" ref="J839:J844" si="548">G839*I839</f>
        <v>4.1422511489776408</v>
      </c>
      <c r="K839" s="318">
        <f t="shared" si="545"/>
        <v>74.560520681597538</v>
      </c>
    </row>
    <row r="840" spans="2:11" ht="25.5" x14ac:dyDescent="0.25">
      <c r="B840" s="401"/>
      <c r="C840" s="438" t="s">
        <v>486</v>
      </c>
      <c r="D840" s="319" t="s">
        <v>563</v>
      </c>
      <c r="E840" s="278">
        <f t="shared" si="546"/>
        <v>41.422511489776404</v>
      </c>
      <c r="F840" s="320">
        <f t="shared" ref="F840:F844" si="549">+F839</f>
        <v>40</v>
      </c>
      <c r="G840" s="316">
        <f t="shared" si="547"/>
        <v>1.0355627872444102</v>
      </c>
      <c r="H840" s="168">
        <f>+$H$144</f>
        <v>4</v>
      </c>
      <c r="I840" s="157">
        <f>+H840*0.4</f>
        <v>1.6</v>
      </c>
      <c r="J840" s="316">
        <f t="shared" si="548"/>
        <v>1.6569004595910564</v>
      </c>
      <c r="K840" s="318">
        <f t="shared" si="545"/>
        <v>29.824208272639016</v>
      </c>
    </row>
    <row r="841" spans="2:11" x14ac:dyDescent="0.25">
      <c r="B841" s="401"/>
      <c r="C841" s="438"/>
      <c r="D841" s="319" t="s">
        <v>564</v>
      </c>
      <c r="E841" s="278">
        <f t="shared" si="546"/>
        <v>41.422511489776404</v>
      </c>
      <c r="F841" s="320">
        <f t="shared" si="549"/>
        <v>40</v>
      </c>
      <c r="G841" s="316">
        <f t="shared" si="547"/>
        <v>1.0355627872444102</v>
      </c>
      <c r="H841" s="168">
        <f>+$H$145</f>
        <v>10</v>
      </c>
      <c r="I841" s="157">
        <f>+H841*0.4</f>
        <v>4</v>
      </c>
      <c r="J841" s="316">
        <f t="shared" si="548"/>
        <v>4.1422511489776408</v>
      </c>
      <c r="K841" s="318">
        <f t="shared" si="545"/>
        <v>74.560520681597538</v>
      </c>
    </row>
    <row r="842" spans="2:11" ht="25.5" x14ac:dyDescent="0.25">
      <c r="B842" s="401"/>
      <c r="C842" s="438"/>
      <c r="D842" s="319" t="s">
        <v>565</v>
      </c>
      <c r="E842" s="278">
        <f t="shared" si="546"/>
        <v>41.422511489776404</v>
      </c>
      <c r="F842" s="320">
        <f t="shared" si="549"/>
        <v>40</v>
      </c>
      <c r="G842" s="316">
        <f t="shared" si="547"/>
        <v>1.0355627872444102</v>
      </c>
      <c r="H842" s="168">
        <f>+$H$146</f>
        <v>4</v>
      </c>
      <c r="I842" s="157">
        <f>+H842*0.4</f>
        <v>1.6</v>
      </c>
      <c r="J842" s="316">
        <f t="shared" si="548"/>
        <v>1.6569004595910564</v>
      </c>
      <c r="K842" s="318">
        <f t="shared" si="545"/>
        <v>29.824208272639016</v>
      </c>
    </row>
    <row r="843" spans="2:11" ht="25.5" x14ac:dyDescent="0.25">
      <c r="B843" s="401"/>
      <c r="C843" s="438"/>
      <c r="D843" s="319" t="s">
        <v>567</v>
      </c>
      <c r="E843" s="278">
        <f t="shared" si="546"/>
        <v>41.422511489776404</v>
      </c>
      <c r="F843" s="320">
        <f t="shared" si="549"/>
        <v>40</v>
      </c>
      <c r="G843" s="316">
        <f t="shared" si="547"/>
        <v>1.0355627872444102</v>
      </c>
      <c r="H843" s="168">
        <f>+$H$147</f>
        <v>2</v>
      </c>
      <c r="I843" s="157">
        <f>+H843*0.4</f>
        <v>0.8</v>
      </c>
      <c r="J843" s="316">
        <f t="shared" si="548"/>
        <v>0.82845022979552818</v>
      </c>
      <c r="K843" s="318">
        <f t="shared" si="545"/>
        <v>14.912104136319508</v>
      </c>
    </row>
    <row r="844" spans="2:11" ht="25.5" x14ac:dyDescent="0.25">
      <c r="B844" s="401"/>
      <c r="C844" s="438"/>
      <c r="D844" s="319" t="s">
        <v>568</v>
      </c>
      <c r="E844" s="278">
        <f t="shared" si="546"/>
        <v>41.422511489776404</v>
      </c>
      <c r="F844" s="320">
        <f t="shared" si="549"/>
        <v>40</v>
      </c>
      <c r="G844" s="316">
        <f t="shared" si="547"/>
        <v>1.0355627872444102</v>
      </c>
      <c r="H844" s="168">
        <f>+$H$148</f>
        <v>4</v>
      </c>
      <c r="I844" s="157">
        <f>+H844*0.4</f>
        <v>1.6</v>
      </c>
      <c r="J844" s="316">
        <f t="shared" si="548"/>
        <v>1.6569004595910564</v>
      </c>
      <c r="K844" s="318">
        <f t="shared" si="545"/>
        <v>29.824208272639016</v>
      </c>
    </row>
    <row r="845" spans="2:11" x14ac:dyDescent="0.25">
      <c r="C845" s="142"/>
      <c r="H845" s="142"/>
      <c r="I845" s="142"/>
      <c r="K845" s="142"/>
    </row>
    <row r="846" spans="2:11" ht="51" x14ac:dyDescent="0.25">
      <c r="B846" s="330" t="s">
        <v>336</v>
      </c>
      <c r="C846" s="332" t="s">
        <v>512</v>
      </c>
      <c r="D846" s="330" t="s">
        <v>513</v>
      </c>
      <c r="E846" s="330" t="s">
        <v>593</v>
      </c>
      <c r="F846" s="330" t="s">
        <v>515</v>
      </c>
      <c r="G846" s="330" t="s">
        <v>516</v>
      </c>
      <c r="H846" s="330" t="s">
        <v>517</v>
      </c>
      <c r="I846" s="295" t="s">
        <v>518</v>
      </c>
      <c r="J846" s="295" t="s">
        <v>519</v>
      </c>
      <c r="K846" s="295" t="s">
        <v>521</v>
      </c>
    </row>
    <row r="847" spans="2:11" x14ac:dyDescent="0.25">
      <c r="B847" s="401" t="s">
        <v>536</v>
      </c>
      <c r="C847" s="448" t="s">
        <v>455</v>
      </c>
      <c r="D847" s="333"/>
      <c r="E847" s="276">
        <f>+'Pobl. Efectiva CP.'!N30</f>
        <v>41.18466790790859</v>
      </c>
      <c r="F847" s="333"/>
      <c r="G847" s="333"/>
      <c r="H847" s="333"/>
      <c r="I847" s="277">
        <f>SUM(I848:I856)</f>
        <v>15.6</v>
      </c>
      <c r="J847" s="277">
        <f>SUM(J848:J856)</f>
        <v>16.062020484084353</v>
      </c>
      <c r="K847" s="317">
        <f>SUM(K848:K854)</f>
        <v>244.63692737297706</v>
      </c>
    </row>
    <row r="848" spans="2:11" x14ac:dyDescent="0.25">
      <c r="B848" s="401"/>
      <c r="C848" s="448"/>
      <c r="D848" s="46" t="s">
        <v>473</v>
      </c>
      <c r="E848" s="278">
        <f>+E$847</f>
        <v>41.18466790790859</v>
      </c>
      <c r="F848" s="320">
        <f>+F843</f>
        <v>40</v>
      </c>
      <c r="G848" s="316">
        <f>E848/F848</f>
        <v>1.0296166976977148</v>
      </c>
      <c r="H848" s="168">
        <f>+$I$15</f>
        <v>2</v>
      </c>
      <c r="I848" s="157">
        <f>+H848</f>
        <v>2</v>
      </c>
      <c r="J848" s="157">
        <f>G848*I848</f>
        <v>2.0592333953954296</v>
      </c>
      <c r="K848" s="318">
        <f t="shared" ref="K848:K856" si="550">J848*$D$70</f>
        <v>37.066201117117735</v>
      </c>
    </row>
    <row r="849" spans="2:11" x14ac:dyDescent="0.25">
      <c r="B849" s="401"/>
      <c r="C849" s="448"/>
      <c r="D849" s="46" t="s">
        <v>479</v>
      </c>
      <c r="E849" s="278">
        <f t="shared" ref="E849:E856" si="551">+E$847</f>
        <v>41.18466790790859</v>
      </c>
      <c r="F849" s="320">
        <f>+F848</f>
        <v>40</v>
      </c>
      <c r="G849" s="316">
        <f t="shared" ref="G849" si="552">E849/F849</f>
        <v>1.0296166976977148</v>
      </c>
      <c r="H849" s="168">
        <f>+$I$19</f>
        <v>2</v>
      </c>
      <c r="I849" s="157">
        <f>+H849</f>
        <v>2</v>
      </c>
      <c r="J849" s="157">
        <f t="shared" ref="J849" si="553">G849*I849</f>
        <v>2.0592333953954296</v>
      </c>
      <c r="K849" s="318">
        <f t="shared" si="550"/>
        <v>37.066201117117735</v>
      </c>
    </row>
    <row r="850" spans="2:11" x14ac:dyDescent="0.25">
      <c r="B850" s="401"/>
      <c r="C850" s="448"/>
      <c r="D850" s="46" t="s">
        <v>482</v>
      </c>
      <c r="E850" s="278">
        <f t="shared" si="551"/>
        <v>41.18466790790859</v>
      </c>
      <c r="F850" s="320">
        <f>+F849</f>
        <v>40</v>
      </c>
      <c r="G850" s="316">
        <f t="shared" ref="G850" si="554">E850/F850</f>
        <v>1.0296166976977148</v>
      </c>
      <c r="H850" s="168">
        <f>+$I$21</f>
        <v>2</v>
      </c>
      <c r="I850" s="157">
        <f>+H850</f>
        <v>2</v>
      </c>
      <c r="J850" s="157">
        <f t="shared" ref="J850" si="555">G850*I850</f>
        <v>2.0592333953954296</v>
      </c>
      <c r="K850" s="318">
        <f t="shared" si="550"/>
        <v>37.066201117117735</v>
      </c>
    </row>
    <row r="851" spans="2:11" ht="25.5" x14ac:dyDescent="0.25">
      <c r="B851" s="401"/>
      <c r="C851" s="438" t="s">
        <v>486</v>
      </c>
      <c r="D851" s="302" t="s">
        <v>569</v>
      </c>
      <c r="E851" s="278">
        <f t="shared" si="551"/>
        <v>41.18466790790859</v>
      </c>
      <c r="F851" s="320">
        <f>+F849</f>
        <v>40</v>
      </c>
      <c r="G851" s="316">
        <f t="shared" ref="G851:G856" si="556">E851/F851</f>
        <v>1.0296166976977148</v>
      </c>
      <c r="H851" s="168">
        <f>+$I$48</f>
        <v>2</v>
      </c>
      <c r="I851" s="157">
        <f>+H851*0.4</f>
        <v>0.8</v>
      </c>
      <c r="J851" s="316">
        <f t="shared" ref="J851:J856" si="557">G851*I851</f>
        <v>0.82369335815817191</v>
      </c>
      <c r="K851" s="318">
        <f t="shared" si="550"/>
        <v>14.826480446847095</v>
      </c>
    </row>
    <row r="852" spans="2:11" ht="25.5" x14ac:dyDescent="0.25">
      <c r="B852" s="401"/>
      <c r="C852" s="438"/>
      <c r="D852" s="302" t="s">
        <v>570</v>
      </c>
      <c r="E852" s="278">
        <f t="shared" si="551"/>
        <v>41.18466790790859</v>
      </c>
      <c r="F852" s="320">
        <f t="shared" ref="F852:F856" si="558">+F851</f>
        <v>40</v>
      </c>
      <c r="G852" s="316">
        <f t="shared" si="556"/>
        <v>1.0296166976977148</v>
      </c>
      <c r="H852" s="168">
        <f>+$I$49</f>
        <v>3</v>
      </c>
      <c r="I852" s="157">
        <f>+H852*0.4</f>
        <v>1.2000000000000002</v>
      </c>
      <c r="J852" s="316">
        <f t="shared" si="557"/>
        <v>1.235540037237258</v>
      </c>
      <c r="K852" s="318">
        <f t="shared" si="550"/>
        <v>22.239720670270643</v>
      </c>
    </row>
    <row r="853" spans="2:11" ht="25.5" x14ac:dyDescent="0.25">
      <c r="B853" s="401"/>
      <c r="C853" s="438"/>
      <c r="D853" s="302" t="s">
        <v>571</v>
      </c>
      <c r="E853" s="278">
        <f t="shared" si="551"/>
        <v>41.18466790790859</v>
      </c>
      <c r="F853" s="320">
        <f t="shared" si="558"/>
        <v>40</v>
      </c>
      <c r="G853" s="316">
        <f t="shared" si="556"/>
        <v>1.0296166976977148</v>
      </c>
      <c r="H853" s="168">
        <f>+$I$50</f>
        <v>4</v>
      </c>
      <c r="I853" s="157">
        <f>+H853*0.4</f>
        <v>1.6</v>
      </c>
      <c r="J853" s="316">
        <f t="shared" si="557"/>
        <v>1.6473867163163438</v>
      </c>
      <c r="K853" s="318">
        <f t="shared" si="550"/>
        <v>29.652960893694189</v>
      </c>
    </row>
    <row r="854" spans="2:11" x14ac:dyDescent="0.25">
      <c r="B854" s="401"/>
      <c r="C854" s="438"/>
      <c r="D854" s="302" t="s">
        <v>572</v>
      </c>
      <c r="E854" s="278">
        <f t="shared" si="551"/>
        <v>41.18466790790859</v>
      </c>
      <c r="F854" s="320">
        <f t="shared" si="558"/>
        <v>40</v>
      </c>
      <c r="G854" s="316">
        <f t="shared" si="556"/>
        <v>1.0296166976977148</v>
      </c>
      <c r="H854" s="168">
        <f>+$I$51</f>
        <v>9</v>
      </c>
      <c r="I854" s="157">
        <f>+H854*0.4</f>
        <v>3.6</v>
      </c>
      <c r="J854" s="316">
        <f t="shared" si="557"/>
        <v>3.7066201117117732</v>
      </c>
      <c r="K854" s="318">
        <f t="shared" si="550"/>
        <v>66.719162010811914</v>
      </c>
    </row>
    <row r="855" spans="2:11" ht="25.5" x14ac:dyDescent="0.25">
      <c r="B855" s="401"/>
      <c r="C855" s="438"/>
      <c r="D855" s="302" t="s">
        <v>573</v>
      </c>
      <c r="E855" s="278">
        <f t="shared" si="551"/>
        <v>41.18466790790859</v>
      </c>
      <c r="F855" s="320">
        <f t="shared" si="558"/>
        <v>40</v>
      </c>
      <c r="G855" s="316">
        <f t="shared" si="556"/>
        <v>1.0296166976977148</v>
      </c>
      <c r="H855" s="168">
        <f>+$I$52</f>
        <v>4</v>
      </c>
      <c r="I855" s="157">
        <f>+H855*0.4</f>
        <v>1.6</v>
      </c>
      <c r="J855" s="316">
        <f t="shared" si="557"/>
        <v>1.6473867163163438</v>
      </c>
      <c r="K855" s="318">
        <f t="shared" si="550"/>
        <v>29.652960893694189</v>
      </c>
    </row>
    <row r="856" spans="2:11" ht="25.5" x14ac:dyDescent="0.25">
      <c r="B856" s="401"/>
      <c r="C856" s="438"/>
      <c r="D856" s="302" t="s">
        <v>575</v>
      </c>
      <c r="E856" s="278">
        <f t="shared" si="551"/>
        <v>41.18466790790859</v>
      </c>
      <c r="F856" s="320">
        <f t="shared" si="558"/>
        <v>40</v>
      </c>
      <c r="G856" s="316">
        <f t="shared" si="556"/>
        <v>1.0296166976977148</v>
      </c>
      <c r="H856" s="168">
        <f>+$I$53</f>
        <v>2</v>
      </c>
      <c r="I856" s="157">
        <f t="shared" ref="I856" si="559">+H856*0.4</f>
        <v>0.8</v>
      </c>
      <c r="J856" s="316">
        <f t="shared" si="557"/>
        <v>0.82369335815817191</v>
      </c>
      <c r="K856" s="318">
        <f t="shared" si="550"/>
        <v>14.826480446847095</v>
      </c>
    </row>
    <row r="857" spans="2:11" x14ac:dyDescent="0.25">
      <c r="E857" s="262"/>
      <c r="F857" s="262"/>
      <c r="G857" s="262"/>
      <c r="J857" s="262"/>
      <c r="K857" s="142"/>
    </row>
    <row r="858" spans="2:11" ht="51" x14ac:dyDescent="0.25">
      <c r="B858" s="330" t="s">
        <v>336</v>
      </c>
      <c r="C858" s="332" t="s">
        <v>512</v>
      </c>
      <c r="D858" s="330" t="s">
        <v>513</v>
      </c>
      <c r="E858" s="330" t="s">
        <v>593</v>
      </c>
      <c r="F858" s="330" t="s">
        <v>515</v>
      </c>
      <c r="G858" s="330" t="s">
        <v>516</v>
      </c>
      <c r="H858" s="330" t="s">
        <v>517</v>
      </c>
      <c r="I858" s="295" t="s">
        <v>518</v>
      </c>
      <c r="J858" s="295" t="s">
        <v>519</v>
      </c>
      <c r="K858" s="295" t="s">
        <v>521</v>
      </c>
    </row>
    <row r="859" spans="2:11" x14ac:dyDescent="0.25">
      <c r="B859" s="401" t="s">
        <v>538</v>
      </c>
      <c r="C859" s="448" t="s">
        <v>455</v>
      </c>
      <c r="D859" s="333"/>
      <c r="E859" s="276">
        <f>+'Pobl. Efectiva CP.'!N31</f>
        <v>41.600674654453123</v>
      </c>
      <c r="F859" s="333"/>
      <c r="G859" s="333"/>
      <c r="H859" s="333"/>
      <c r="I859" s="277">
        <f>SUM(I860:I868)</f>
        <v>15.6</v>
      </c>
      <c r="J859" s="277">
        <f>SUM(J860:J868)</f>
        <v>16.22426311523672</v>
      </c>
      <c r="K859" s="317">
        <f>SUM(K860:K866)</f>
        <v>247.10800744745154</v>
      </c>
    </row>
    <row r="860" spans="2:11" x14ac:dyDescent="0.25">
      <c r="B860" s="401"/>
      <c r="C860" s="448"/>
      <c r="D860" s="46" t="s">
        <v>480</v>
      </c>
      <c r="E860" s="278">
        <f>+E$859</f>
        <v>41.600674654453123</v>
      </c>
      <c r="F860" s="320">
        <f>+F855</f>
        <v>40</v>
      </c>
      <c r="G860" s="316">
        <f>E860/F860</f>
        <v>1.0400168663613281</v>
      </c>
      <c r="H860" s="168">
        <f>+$I$15</f>
        <v>2</v>
      </c>
      <c r="I860" s="157">
        <f>+H860</f>
        <v>2</v>
      </c>
      <c r="J860" s="157">
        <f>G860*I860</f>
        <v>2.0800337327226561</v>
      </c>
      <c r="K860" s="318">
        <f t="shared" ref="K860:K868" si="560">J860*$D$70</f>
        <v>37.440607189007807</v>
      </c>
    </row>
    <row r="861" spans="2:11" x14ac:dyDescent="0.25">
      <c r="B861" s="401"/>
      <c r="C861" s="448"/>
      <c r="D861" s="46" t="s">
        <v>483</v>
      </c>
      <c r="E861" s="278">
        <f t="shared" ref="E861:E867" si="561">+E$859</f>
        <v>41.600674654453123</v>
      </c>
      <c r="F861" s="320">
        <f>+F860</f>
        <v>40</v>
      </c>
      <c r="G861" s="316">
        <f t="shared" ref="G861" si="562">E861/F861</f>
        <v>1.0400168663613281</v>
      </c>
      <c r="H861" s="168">
        <f>+$I$19</f>
        <v>2</v>
      </c>
      <c r="I861" s="157">
        <f>+H861</f>
        <v>2</v>
      </c>
      <c r="J861" s="157">
        <f t="shared" ref="J861" si="563">G861*I861</f>
        <v>2.0800337327226561</v>
      </c>
      <c r="K861" s="318">
        <f t="shared" si="560"/>
        <v>37.440607189007807</v>
      </c>
    </row>
    <row r="862" spans="2:11" x14ac:dyDescent="0.25">
      <c r="B862" s="401"/>
      <c r="C862" s="448"/>
      <c r="D862" s="46" t="s">
        <v>485</v>
      </c>
      <c r="E862" s="278">
        <f t="shared" si="561"/>
        <v>41.600674654453123</v>
      </c>
      <c r="F862" s="320">
        <f>+F861</f>
        <v>40</v>
      </c>
      <c r="G862" s="316">
        <f t="shared" ref="G862" si="564">E862/F862</f>
        <v>1.0400168663613281</v>
      </c>
      <c r="H862" s="168">
        <f>+$I$21</f>
        <v>2</v>
      </c>
      <c r="I862" s="157">
        <f>+H862</f>
        <v>2</v>
      </c>
      <c r="J862" s="157">
        <f t="shared" ref="J862" si="565">G862*I862</f>
        <v>2.0800337327226561</v>
      </c>
      <c r="K862" s="318">
        <f t="shared" si="560"/>
        <v>37.440607189007807</v>
      </c>
    </row>
    <row r="863" spans="2:11" x14ac:dyDescent="0.25">
      <c r="B863" s="401"/>
      <c r="C863" s="438" t="s">
        <v>486</v>
      </c>
      <c r="D863" s="302" t="s">
        <v>576</v>
      </c>
      <c r="E863" s="278">
        <f t="shared" si="561"/>
        <v>41.600674654453123</v>
      </c>
      <c r="F863" s="320">
        <f>+F861</f>
        <v>40</v>
      </c>
      <c r="G863" s="316">
        <f t="shared" ref="G863:G868" si="566">E863/F863</f>
        <v>1.0400168663613281</v>
      </c>
      <c r="H863" s="168">
        <f>+$I$48</f>
        <v>2</v>
      </c>
      <c r="I863" s="157">
        <f>+H863*0.4</f>
        <v>0.8</v>
      </c>
      <c r="J863" s="316">
        <f t="shared" ref="J863:J868" si="567">G863*I863</f>
        <v>0.83201349308906247</v>
      </c>
      <c r="K863" s="318">
        <f t="shared" si="560"/>
        <v>14.976242875603125</v>
      </c>
    </row>
    <row r="864" spans="2:11" x14ac:dyDescent="0.25">
      <c r="B864" s="401"/>
      <c r="C864" s="438"/>
      <c r="D864" s="302" t="s">
        <v>577</v>
      </c>
      <c r="E864" s="278">
        <f t="shared" si="561"/>
        <v>41.600674654453123</v>
      </c>
      <c r="F864" s="320">
        <f t="shared" ref="F864:F868" si="568">+F863</f>
        <v>40</v>
      </c>
      <c r="G864" s="316">
        <f t="shared" si="566"/>
        <v>1.0400168663613281</v>
      </c>
      <c r="H864" s="168">
        <f>+$I$49</f>
        <v>3</v>
      </c>
      <c r="I864" s="157">
        <f>+H864*0.4</f>
        <v>1.2000000000000002</v>
      </c>
      <c r="J864" s="316">
        <f t="shared" si="567"/>
        <v>1.2480202396335938</v>
      </c>
      <c r="K864" s="318">
        <f t="shared" si="560"/>
        <v>22.464364313404687</v>
      </c>
    </row>
    <row r="865" spans="2:11" ht="25.5" x14ac:dyDescent="0.25">
      <c r="B865" s="401"/>
      <c r="C865" s="438"/>
      <c r="D865" s="302" t="s">
        <v>579</v>
      </c>
      <c r="E865" s="278">
        <f t="shared" si="561"/>
        <v>41.600674654453123</v>
      </c>
      <c r="F865" s="320">
        <f t="shared" si="568"/>
        <v>40</v>
      </c>
      <c r="G865" s="316">
        <f t="shared" si="566"/>
        <v>1.0400168663613281</v>
      </c>
      <c r="H865" s="168">
        <f>+$I$50</f>
        <v>4</v>
      </c>
      <c r="I865" s="157">
        <f>+H865*0.4</f>
        <v>1.6</v>
      </c>
      <c r="J865" s="316">
        <f t="shared" si="567"/>
        <v>1.6640269861781249</v>
      </c>
      <c r="K865" s="318">
        <f t="shared" si="560"/>
        <v>29.95248575120625</v>
      </c>
    </row>
    <row r="866" spans="2:11" x14ac:dyDescent="0.25">
      <c r="B866" s="401"/>
      <c r="C866" s="438"/>
      <c r="D866" s="302" t="s">
        <v>578</v>
      </c>
      <c r="E866" s="278">
        <f t="shared" si="561"/>
        <v>41.600674654453123</v>
      </c>
      <c r="F866" s="320">
        <f t="shared" si="568"/>
        <v>40</v>
      </c>
      <c r="G866" s="316">
        <f t="shared" si="566"/>
        <v>1.0400168663613281</v>
      </c>
      <c r="H866" s="168">
        <f>+$I$51</f>
        <v>9</v>
      </c>
      <c r="I866" s="157">
        <f>+H866*0.4</f>
        <v>3.6</v>
      </c>
      <c r="J866" s="316">
        <f t="shared" si="567"/>
        <v>3.7440607189007813</v>
      </c>
      <c r="K866" s="318">
        <f t="shared" si="560"/>
        <v>67.393092940214061</v>
      </c>
    </row>
    <row r="867" spans="2:11" x14ac:dyDescent="0.25">
      <c r="B867" s="401"/>
      <c r="C867" s="438"/>
      <c r="D867" s="302" t="s">
        <v>580</v>
      </c>
      <c r="E867" s="278">
        <f t="shared" si="561"/>
        <v>41.600674654453123</v>
      </c>
      <c r="F867" s="320">
        <f t="shared" si="568"/>
        <v>40</v>
      </c>
      <c r="G867" s="316">
        <f t="shared" si="566"/>
        <v>1.0400168663613281</v>
      </c>
      <c r="H867" s="168">
        <f>+$I$52</f>
        <v>4</v>
      </c>
      <c r="I867" s="157">
        <f>+H867*0.4</f>
        <v>1.6</v>
      </c>
      <c r="J867" s="316">
        <f t="shared" si="567"/>
        <v>1.6640269861781249</v>
      </c>
      <c r="K867" s="318">
        <f t="shared" si="560"/>
        <v>29.95248575120625</v>
      </c>
    </row>
    <row r="868" spans="2:11" x14ac:dyDescent="0.25">
      <c r="B868" s="401"/>
      <c r="C868" s="438"/>
      <c r="D868" s="302" t="s">
        <v>581</v>
      </c>
      <c r="E868" s="278">
        <f>+E$859</f>
        <v>41.600674654453123</v>
      </c>
      <c r="F868" s="320">
        <f t="shared" si="568"/>
        <v>40</v>
      </c>
      <c r="G868" s="316">
        <f t="shared" si="566"/>
        <v>1.0400168663613281</v>
      </c>
      <c r="H868" s="168">
        <f>+$I$53</f>
        <v>2</v>
      </c>
      <c r="I868" s="157">
        <f t="shared" ref="I868" si="569">+H868*0.4</f>
        <v>0.8</v>
      </c>
      <c r="J868" s="316">
        <f t="shared" si="567"/>
        <v>0.83201349308906247</v>
      </c>
      <c r="K868" s="318">
        <f t="shared" si="560"/>
        <v>14.976242875603125</v>
      </c>
    </row>
  </sheetData>
  <mergeCells count="303">
    <mergeCell ref="B847:B856"/>
    <mergeCell ref="C847:C850"/>
    <mergeCell ref="C851:C856"/>
    <mergeCell ref="B859:B868"/>
    <mergeCell ref="C859:C862"/>
    <mergeCell ref="C863:C868"/>
    <mergeCell ref="B70:C70"/>
    <mergeCell ref="B813:B824"/>
    <mergeCell ref="C813:C818"/>
    <mergeCell ref="C819:C824"/>
    <mergeCell ref="B827:B834"/>
    <mergeCell ref="C827:C830"/>
    <mergeCell ref="C831:C834"/>
    <mergeCell ref="B837:B844"/>
    <mergeCell ref="C837:C839"/>
    <mergeCell ref="C840:C844"/>
    <mergeCell ref="B787:B796"/>
    <mergeCell ref="C787:C790"/>
    <mergeCell ref="C791:C796"/>
    <mergeCell ref="B799:B810"/>
    <mergeCell ref="C799:C803"/>
    <mergeCell ref="C804:C810"/>
    <mergeCell ref="B755:B762"/>
    <mergeCell ref="C755:C758"/>
    <mergeCell ref="C759:C762"/>
    <mergeCell ref="B765:B772"/>
    <mergeCell ref="C765:C767"/>
    <mergeCell ref="C768:C772"/>
    <mergeCell ref="B775:B784"/>
    <mergeCell ref="C775:C778"/>
    <mergeCell ref="C779:C784"/>
    <mergeCell ref="B715:B724"/>
    <mergeCell ref="C715:C718"/>
    <mergeCell ref="C719:C724"/>
    <mergeCell ref="B727:B738"/>
    <mergeCell ref="C727:C731"/>
    <mergeCell ref="C732:C738"/>
    <mergeCell ref="B741:B752"/>
    <mergeCell ref="C741:C746"/>
    <mergeCell ref="C747:C752"/>
    <mergeCell ref="B683:B690"/>
    <mergeCell ref="C683:C686"/>
    <mergeCell ref="C687:C690"/>
    <mergeCell ref="B693:B700"/>
    <mergeCell ref="C693:C695"/>
    <mergeCell ref="C696:C700"/>
    <mergeCell ref="B703:B712"/>
    <mergeCell ref="C703:C706"/>
    <mergeCell ref="C707:C712"/>
    <mergeCell ref="B643:B652"/>
    <mergeCell ref="C643:C646"/>
    <mergeCell ref="C647:C652"/>
    <mergeCell ref="B655:B666"/>
    <mergeCell ref="C655:C659"/>
    <mergeCell ref="C660:C666"/>
    <mergeCell ref="B669:B680"/>
    <mergeCell ref="C669:C674"/>
    <mergeCell ref="C675:C680"/>
    <mergeCell ref="B611:B618"/>
    <mergeCell ref="C611:C614"/>
    <mergeCell ref="C615:C618"/>
    <mergeCell ref="B621:B628"/>
    <mergeCell ref="C621:C623"/>
    <mergeCell ref="C624:C628"/>
    <mergeCell ref="B631:B640"/>
    <mergeCell ref="C631:C634"/>
    <mergeCell ref="C635:C640"/>
    <mergeCell ref="B571:B580"/>
    <mergeCell ref="C571:C574"/>
    <mergeCell ref="C575:C580"/>
    <mergeCell ref="B583:B594"/>
    <mergeCell ref="C583:C587"/>
    <mergeCell ref="C588:C594"/>
    <mergeCell ref="B597:B608"/>
    <mergeCell ref="C597:C602"/>
    <mergeCell ref="C603:C608"/>
    <mergeCell ref="B539:B546"/>
    <mergeCell ref="C539:C542"/>
    <mergeCell ref="C543:C546"/>
    <mergeCell ref="B549:B556"/>
    <mergeCell ref="C549:C551"/>
    <mergeCell ref="C552:C556"/>
    <mergeCell ref="B559:B568"/>
    <mergeCell ref="C559:C562"/>
    <mergeCell ref="C563:C568"/>
    <mergeCell ref="B499:B508"/>
    <mergeCell ref="C499:C502"/>
    <mergeCell ref="C503:C508"/>
    <mergeCell ref="B511:B522"/>
    <mergeCell ref="C511:C515"/>
    <mergeCell ref="C516:C522"/>
    <mergeCell ref="B525:B536"/>
    <mergeCell ref="C525:C530"/>
    <mergeCell ref="C531:C536"/>
    <mergeCell ref="B467:B474"/>
    <mergeCell ref="C467:C470"/>
    <mergeCell ref="C471:C474"/>
    <mergeCell ref="B477:B484"/>
    <mergeCell ref="C477:C479"/>
    <mergeCell ref="C480:C484"/>
    <mergeCell ref="B487:B496"/>
    <mergeCell ref="C487:C490"/>
    <mergeCell ref="C491:C496"/>
    <mergeCell ref="B427:B436"/>
    <mergeCell ref="C427:C430"/>
    <mergeCell ref="C431:C436"/>
    <mergeCell ref="B439:B450"/>
    <mergeCell ref="C439:C443"/>
    <mergeCell ref="C444:C450"/>
    <mergeCell ref="B453:B464"/>
    <mergeCell ref="C453:C458"/>
    <mergeCell ref="C459:C464"/>
    <mergeCell ref="B395:B402"/>
    <mergeCell ref="C395:C398"/>
    <mergeCell ref="C399:C402"/>
    <mergeCell ref="B405:B412"/>
    <mergeCell ref="C405:C407"/>
    <mergeCell ref="C408:C412"/>
    <mergeCell ref="B415:B424"/>
    <mergeCell ref="C415:C418"/>
    <mergeCell ref="C419:C424"/>
    <mergeCell ref="B355:B364"/>
    <mergeCell ref="C355:C358"/>
    <mergeCell ref="C359:C364"/>
    <mergeCell ref="B367:B378"/>
    <mergeCell ref="C367:C371"/>
    <mergeCell ref="C372:C378"/>
    <mergeCell ref="B381:B392"/>
    <mergeCell ref="C381:C386"/>
    <mergeCell ref="C387:C392"/>
    <mergeCell ref="B323:B330"/>
    <mergeCell ref="C323:C326"/>
    <mergeCell ref="C327:C330"/>
    <mergeCell ref="B333:B340"/>
    <mergeCell ref="C333:C335"/>
    <mergeCell ref="C336:C340"/>
    <mergeCell ref="B343:B352"/>
    <mergeCell ref="C343:C346"/>
    <mergeCell ref="C347:C352"/>
    <mergeCell ref="B283:B292"/>
    <mergeCell ref="C283:C286"/>
    <mergeCell ref="C287:C292"/>
    <mergeCell ref="B295:B306"/>
    <mergeCell ref="C295:C299"/>
    <mergeCell ref="C300:C306"/>
    <mergeCell ref="B309:B320"/>
    <mergeCell ref="C309:C314"/>
    <mergeCell ref="C315:C320"/>
    <mergeCell ref="B251:B258"/>
    <mergeCell ref="C251:C254"/>
    <mergeCell ref="C255:C258"/>
    <mergeCell ref="B261:B268"/>
    <mergeCell ref="C261:C263"/>
    <mergeCell ref="C264:C268"/>
    <mergeCell ref="B271:B280"/>
    <mergeCell ref="C271:C274"/>
    <mergeCell ref="C275:C280"/>
    <mergeCell ref="B211:B220"/>
    <mergeCell ref="C211:C214"/>
    <mergeCell ref="C215:C220"/>
    <mergeCell ref="B223:B234"/>
    <mergeCell ref="C223:C227"/>
    <mergeCell ref="C228:C234"/>
    <mergeCell ref="B237:B248"/>
    <mergeCell ref="C237:C242"/>
    <mergeCell ref="C243:C248"/>
    <mergeCell ref="B189:B196"/>
    <mergeCell ref="C189:C191"/>
    <mergeCell ref="C192:C196"/>
    <mergeCell ref="C203:C208"/>
    <mergeCell ref="C199:C202"/>
    <mergeCell ref="B199:B208"/>
    <mergeCell ref="B151:B162"/>
    <mergeCell ref="C151:C155"/>
    <mergeCell ref="C156:C162"/>
    <mergeCell ref="B165:B176"/>
    <mergeCell ref="C165:C170"/>
    <mergeCell ref="C171:C176"/>
    <mergeCell ref="B179:B186"/>
    <mergeCell ref="C179:C182"/>
    <mergeCell ref="C183:C186"/>
    <mergeCell ref="B131:B138"/>
    <mergeCell ref="C131:C134"/>
    <mergeCell ref="C135:C138"/>
    <mergeCell ref="C141:C143"/>
    <mergeCell ref="C144:C148"/>
    <mergeCell ref="B141:B148"/>
    <mergeCell ref="B117:B128"/>
    <mergeCell ref="C117:C122"/>
    <mergeCell ref="C123:C128"/>
    <mergeCell ref="C80:C86"/>
    <mergeCell ref="B75:B86"/>
    <mergeCell ref="B103:B114"/>
    <mergeCell ref="C103:C107"/>
    <mergeCell ref="C108:C114"/>
    <mergeCell ref="AB1:AY1"/>
    <mergeCell ref="C32:C38"/>
    <mergeCell ref="B1:Y1"/>
    <mergeCell ref="AC126:AC128"/>
    <mergeCell ref="AC129:AC132"/>
    <mergeCell ref="AB125:AB132"/>
    <mergeCell ref="AK125:AK132"/>
    <mergeCell ref="AB116:AB122"/>
    <mergeCell ref="AK116:AK122"/>
    <mergeCell ref="AC117:AC119"/>
    <mergeCell ref="AC120:AC122"/>
    <mergeCell ref="AC107:AC109"/>
    <mergeCell ref="AK107:AK113"/>
    <mergeCell ref="AC110:AC113"/>
    <mergeCell ref="AC101:AC104"/>
    <mergeCell ref="AB107:AB113"/>
    <mergeCell ref="C95:C100"/>
    <mergeCell ref="B89:B100"/>
    <mergeCell ref="C89:C94"/>
    <mergeCell ref="O88:R88"/>
    <mergeCell ref="O96:O97"/>
    <mergeCell ref="P96:P97"/>
    <mergeCell ref="AB97:AB104"/>
    <mergeCell ref="AP94:AP95"/>
    <mergeCell ref="AQ94:AQ95"/>
    <mergeCell ref="S86:T86"/>
    <mergeCell ref="AB86:AB94"/>
    <mergeCell ref="AC86:AC91"/>
    <mergeCell ref="AK86:AK94"/>
    <mergeCell ref="AP86:AS86"/>
    <mergeCell ref="AC97:AC100"/>
    <mergeCell ref="AK97:AK104"/>
    <mergeCell ref="AC92:AC94"/>
    <mergeCell ref="S93:T93"/>
    <mergeCell ref="U93:V93"/>
    <mergeCell ref="AP89:AS89"/>
    <mergeCell ref="AT91:AU91"/>
    <mergeCell ref="AV91:AW91"/>
    <mergeCell ref="AX91:AY91"/>
    <mergeCell ref="W93:X93"/>
    <mergeCell ref="AP88:AS88"/>
    <mergeCell ref="AC80:AC82"/>
    <mergeCell ref="AP85:AS85"/>
    <mergeCell ref="C75:C79"/>
    <mergeCell ref="AB75:AB82"/>
    <mergeCell ref="AC75:AC79"/>
    <mergeCell ref="AK75:AK82"/>
    <mergeCell ref="O87:R87"/>
    <mergeCell ref="AP87:AS87"/>
    <mergeCell ref="AP90:AS90"/>
    <mergeCell ref="O91:R91"/>
    <mergeCell ref="AP91:AS91"/>
    <mergeCell ref="O92:R92"/>
    <mergeCell ref="O93:R93"/>
    <mergeCell ref="O89:R89"/>
    <mergeCell ref="O90:R90"/>
    <mergeCell ref="AB24:AB44"/>
    <mergeCell ref="AC24:AC29"/>
    <mergeCell ref="AC30:AC36"/>
    <mergeCell ref="C16:C18"/>
    <mergeCell ref="AC16:AC18"/>
    <mergeCell ref="C19:C20"/>
    <mergeCell ref="AC19:AC20"/>
    <mergeCell ref="N74:Z74"/>
    <mergeCell ref="AN74:AZ74"/>
    <mergeCell ref="AC37:AC44"/>
    <mergeCell ref="AB45:AD45"/>
    <mergeCell ref="AB46:AD46"/>
    <mergeCell ref="AB47:AD47"/>
    <mergeCell ref="C21:C22"/>
    <mergeCell ref="AC21:AC22"/>
    <mergeCell ref="AC10:AC11"/>
    <mergeCell ref="C12:C13"/>
    <mergeCell ref="AC12:AC13"/>
    <mergeCell ref="C14:C15"/>
    <mergeCell ref="AC14:AC15"/>
    <mergeCell ref="B4:B23"/>
    <mergeCell ref="C4:C5"/>
    <mergeCell ref="AB4:AB23"/>
    <mergeCell ref="AC4:AC5"/>
    <mergeCell ref="C6:C7"/>
    <mergeCell ref="AC6:AC7"/>
    <mergeCell ref="C10:C11"/>
    <mergeCell ref="AO2:AO3"/>
    <mergeCell ref="AP2:AY2"/>
    <mergeCell ref="AD2:AD3"/>
    <mergeCell ref="AE2:AJ2"/>
    <mergeCell ref="AK2:AK3"/>
    <mergeCell ref="AL2:AL3"/>
    <mergeCell ref="AM2:AM3"/>
    <mergeCell ref="AN2:AN3"/>
    <mergeCell ref="M2:M3"/>
    <mergeCell ref="N2:N3"/>
    <mergeCell ref="O2:O3"/>
    <mergeCell ref="P2:Y2"/>
    <mergeCell ref="AB2:AB3"/>
    <mergeCell ref="AC2:AC3"/>
    <mergeCell ref="B2:B3"/>
    <mergeCell ref="C2:C3"/>
    <mergeCell ref="D2:D3"/>
    <mergeCell ref="E2:J2"/>
    <mergeCell ref="K2:K3"/>
    <mergeCell ref="L2:L3"/>
    <mergeCell ref="C39:C45"/>
    <mergeCell ref="C46:C52"/>
    <mergeCell ref="C53:C59"/>
    <mergeCell ref="B24:B59"/>
    <mergeCell ref="C24:C31"/>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Pobl. área de Influencia</vt:lpstr>
      <vt:lpstr>Pobl. Historica Ingres. Total</vt:lpstr>
      <vt:lpstr>Pobl. Referencia</vt:lpstr>
      <vt:lpstr>Pobl. Potencial</vt:lpstr>
      <vt:lpstr>matriculados Ind. Aprob.</vt:lpstr>
      <vt:lpstr>Pobl. Efectiva SP.</vt:lpstr>
      <vt:lpstr>Pobl. Efectiva CP.</vt:lpstr>
      <vt:lpstr>Demanda Efectiva CP Horas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ORFEI-PC-02</dc:creator>
  <cp:lastModifiedBy>Usuario de Windows</cp:lastModifiedBy>
  <dcterms:created xsi:type="dcterms:W3CDTF">2020-06-22T13:18:35Z</dcterms:created>
  <dcterms:modified xsi:type="dcterms:W3CDTF">2020-07-02T23:03:07Z</dcterms:modified>
</cp:coreProperties>
</file>