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REPOSITORIO ORFEI\PROYECTO-035\CALCULOS DE DEMANDA\"/>
    </mc:Choice>
  </mc:AlternateContent>
  <xr:revisionPtr revIDLastSave="0" documentId="13_ncr:1_{BFC4D1C4-4757-4DFF-B31E-A15EBD2D5F8F}" xr6:coauthVersionLast="45" xr6:coauthVersionMax="45" xr10:uidLastSave="{00000000-0000-0000-0000-000000000000}"/>
  <bookViews>
    <workbookView xWindow="-120" yWindow="-120" windowWidth="25440" windowHeight="15390" tabRatio="931" firstSheet="1" activeTab="9" xr2:uid="{35FB2B50-CCB2-49E2-8EB9-1608D8A05A77}"/>
  </bookViews>
  <sheets>
    <sheet name="Pobl. área de Influencia" sheetId="1" r:id="rId1"/>
    <sheet name="Pobl. Historica Ingres. Total" sheetId="2" r:id="rId2"/>
    <sheet name="Pobl. Referencia" sheetId="4" r:id="rId3"/>
    <sheet name="Pobl. Potencial" sheetId="5" r:id="rId4"/>
    <sheet name="matriculados Ind. Aprob." sheetId="3" r:id="rId5"/>
    <sheet name="Pobl. Efectiva SP." sheetId="6" r:id="rId6"/>
    <sheet name="Pobl. Efectiva CP." sheetId="7" r:id="rId7"/>
    <sheet name="Demanda Efectiva CP Horas" sheetId="8" r:id="rId8"/>
    <sheet name="Brecha O-D" sheetId="9" r:id="rId9"/>
    <sheet name="PROGR. ARQUITECTONICO" sheetId="10"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1" i="10" l="1"/>
  <c r="H20" i="10"/>
  <c r="H15" i="10"/>
  <c r="H14" i="10"/>
  <c r="C15" i="10"/>
  <c r="C14" i="10"/>
  <c r="C19" i="10"/>
  <c r="AB100" i="9"/>
  <c r="AC100" i="9" s="1"/>
  <c r="AD100" i="9" s="1"/>
  <c r="AE100" i="9" s="1"/>
  <c r="AF100" i="9" s="1"/>
  <c r="AG100" i="9" s="1"/>
  <c r="AH100" i="9" s="1"/>
  <c r="AI100" i="9" s="1"/>
  <c r="AJ100" i="9" s="1"/>
  <c r="N100" i="9"/>
  <c r="O100" i="9" s="1"/>
  <c r="P100" i="9" s="1"/>
  <c r="Q100" i="9" s="1"/>
  <c r="R100" i="9" s="1"/>
  <c r="S100" i="9" s="1"/>
  <c r="T100" i="9" s="1"/>
  <c r="U100" i="9" s="1"/>
  <c r="V100" i="9" s="1"/>
  <c r="P96" i="8"/>
  <c r="BQ96" i="8"/>
  <c r="BQ94" i="8"/>
  <c r="Z66" i="9"/>
  <c r="Z68" i="9" s="1"/>
  <c r="Z69" i="9" s="1"/>
  <c r="AB103" i="9" s="1"/>
  <c r="AA66" i="9"/>
  <c r="AB66" i="9"/>
  <c r="AC66" i="9"/>
  <c r="AD66" i="9"/>
  <c r="AE66" i="9"/>
  <c r="AF66" i="9"/>
  <c r="AG66" i="9"/>
  <c r="AH66" i="9"/>
  <c r="AI66" i="9"/>
  <c r="AJ66" i="9"/>
  <c r="Y66" i="9"/>
  <c r="Y67" i="9"/>
  <c r="Z67" i="9" s="1"/>
  <c r="AA67" i="9" s="1"/>
  <c r="AB67" i="9" s="1"/>
  <c r="AC67" i="9" s="1"/>
  <c r="AD67" i="9" s="1"/>
  <c r="AE67" i="9" s="1"/>
  <c r="AF67" i="9" s="1"/>
  <c r="AG67" i="9" s="1"/>
  <c r="AH67" i="9" s="1"/>
  <c r="AI67" i="9" s="1"/>
  <c r="AJ67" i="9" s="1"/>
  <c r="Z65" i="9"/>
  <c r="AA65" i="9" s="1"/>
  <c r="AB65" i="9" s="1"/>
  <c r="AC65" i="9" s="1"/>
  <c r="AD65" i="9" s="1"/>
  <c r="AE65" i="9" s="1"/>
  <c r="AF65" i="9" s="1"/>
  <c r="AG65" i="9" s="1"/>
  <c r="AH65" i="9" s="1"/>
  <c r="AI65" i="9" s="1"/>
  <c r="AJ65" i="9" s="1"/>
  <c r="L66" i="9"/>
  <c r="M66" i="9"/>
  <c r="N66" i="9"/>
  <c r="O66" i="9"/>
  <c r="P66" i="9"/>
  <c r="Q66" i="9"/>
  <c r="R66" i="9"/>
  <c r="S66" i="9"/>
  <c r="T66" i="9"/>
  <c r="U66" i="9"/>
  <c r="V66" i="9"/>
  <c r="K66" i="9"/>
  <c r="K67" i="9"/>
  <c r="L67" i="9" s="1"/>
  <c r="M67" i="9" s="1"/>
  <c r="N67" i="9" s="1"/>
  <c r="O67" i="9" s="1"/>
  <c r="P67" i="9" s="1"/>
  <c r="Q67" i="9" s="1"/>
  <c r="R67" i="9" s="1"/>
  <c r="S67" i="9" s="1"/>
  <c r="T67" i="9" s="1"/>
  <c r="U67" i="9" s="1"/>
  <c r="V67" i="9" s="1"/>
  <c r="L65" i="9"/>
  <c r="M65" i="9" s="1"/>
  <c r="N65" i="9" s="1"/>
  <c r="O65" i="9" s="1"/>
  <c r="P65" i="9" s="1"/>
  <c r="Q65" i="9" s="1"/>
  <c r="R65" i="9" s="1"/>
  <c r="S65" i="9" s="1"/>
  <c r="T65" i="9" s="1"/>
  <c r="U65" i="9" s="1"/>
  <c r="V65" i="9" s="1"/>
  <c r="K68" i="9" l="1"/>
  <c r="K69" i="9" s="1"/>
  <c r="M103" i="9" s="1"/>
  <c r="S68" i="9"/>
  <c r="S69" i="9" s="1"/>
  <c r="U103" i="9" s="1"/>
  <c r="O68" i="9"/>
  <c r="O69" i="9" s="1"/>
  <c r="Q103" i="9" s="1"/>
  <c r="Y68" i="9"/>
  <c r="Y69" i="9" s="1"/>
  <c r="AA103" i="9" s="1"/>
  <c r="AG68" i="9"/>
  <c r="AG69" i="9" s="1"/>
  <c r="AI103" i="9" s="1"/>
  <c r="AC68" i="9"/>
  <c r="AC69" i="9" s="1"/>
  <c r="AE103" i="9" s="1"/>
  <c r="AD68" i="9"/>
  <c r="AD69" i="9" s="1"/>
  <c r="AF103" i="9" s="1"/>
  <c r="AH68" i="9"/>
  <c r="AH69" i="9" s="1"/>
  <c r="AJ103" i="9" s="1"/>
  <c r="AA68" i="9"/>
  <c r="AA69" i="9" s="1"/>
  <c r="AC103" i="9" s="1"/>
  <c r="AE68" i="9"/>
  <c r="AE69" i="9" s="1"/>
  <c r="AG103" i="9" s="1"/>
  <c r="AI68" i="9"/>
  <c r="AI69" i="9" s="1"/>
  <c r="AB68" i="9"/>
  <c r="AB69" i="9" s="1"/>
  <c r="AD103" i="9" s="1"/>
  <c r="AF68" i="9"/>
  <c r="AF69" i="9" s="1"/>
  <c r="AH103" i="9" s="1"/>
  <c r="AJ68" i="9"/>
  <c r="AJ69" i="9" s="1"/>
  <c r="L68" i="9"/>
  <c r="L69" i="9" s="1"/>
  <c r="N103" i="9" s="1"/>
  <c r="M68" i="9"/>
  <c r="M69" i="9" s="1"/>
  <c r="O103" i="9" s="1"/>
  <c r="Q68" i="9"/>
  <c r="Q69" i="9" s="1"/>
  <c r="S103" i="9" s="1"/>
  <c r="T68" i="9"/>
  <c r="T69" i="9" s="1"/>
  <c r="V103" i="9" s="1"/>
  <c r="P68" i="9"/>
  <c r="P69" i="9" s="1"/>
  <c r="R103" i="9" s="1"/>
  <c r="U68" i="9"/>
  <c r="U69" i="9" s="1"/>
  <c r="N68" i="9"/>
  <c r="N69" i="9" s="1"/>
  <c r="P103" i="9" s="1"/>
  <c r="R68" i="9"/>
  <c r="R69" i="9" s="1"/>
  <c r="T103" i="9" s="1"/>
  <c r="V68" i="9"/>
  <c r="V69" i="9" s="1"/>
  <c r="P98" i="8" l="1"/>
  <c r="CI120" i="8" l="1"/>
  <c r="CI121" i="8"/>
  <c r="CI122" i="8"/>
  <c r="CI103" i="8"/>
  <c r="CI130" i="8"/>
  <c r="CI132" i="8"/>
  <c r="CI190" i="8"/>
  <c r="CI250" i="8"/>
  <c r="CI310" i="8"/>
  <c r="CI370" i="8"/>
  <c r="CI430" i="8"/>
  <c r="CI490" i="8"/>
  <c r="CI550" i="8"/>
  <c r="CI610" i="8"/>
  <c r="CI670" i="8"/>
  <c r="CI730" i="8"/>
  <c r="CI790" i="8"/>
  <c r="CI129" i="8"/>
  <c r="CI131" i="8"/>
  <c r="CI180" i="8"/>
  <c r="CI181" i="8"/>
  <c r="CI182" i="8"/>
  <c r="CI189" i="8"/>
  <c r="CI191" i="8"/>
  <c r="CI192" i="8"/>
  <c r="CI240" i="8"/>
  <c r="CI241" i="8"/>
  <c r="CI242" i="8"/>
  <c r="CI249" i="8"/>
  <c r="CI251" i="8"/>
  <c r="CI252" i="8"/>
  <c r="CI300" i="8"/>
  <c r="CI301" i="8"/>
  <c r="CI302" i="8"/>
  <c r="CI309" i="8"/>
  <c r="CI311" i="8"/>
  <c r="CI312" i="8"/>
  <c r="CI361" i="8"/>
  <c r="CI362" i="8"/>
  <c r="CI369" i="8"/>
  <c r="CI371" i="8"/>
  <c r="CI372" i="8"/>
  <c r="CI421" i="8"/>
  <c r="CI422" i="8"/>
  <c r="CI429" i="8"/>
  <c r="CI431" i="8"/>
  <c r="CI432" i="8"/>
  <c r="CI481" i="8"/>
  <c r="CI482" i="8"/>
  <c r="CI489" i="8"/>
  <c r="CI491" i="8"/>
  <c r="CI492" i="8"/>
  <c r="CI541" i="8"/>
  <c r="CI542" i="8"/>
  <c r="CI549" i="8"/>
  <c r="CI551" i="8"/>
  <c r="CI552" i="8"/>
  <c r="CI601" i="8"/>
  <c r="CI602" i="8"/>
  <c r="CI609" i="8"/>
  <c r="CI611" i="8"/>
  <c r="CI612" i="8"/>
  <c r="CI661" i="8"/>
  <c r="CI662" i="8"/>
  <c r="CI669" i="8"/>
  <c r="CI671" i="8"/>
  <c r="CI672" i="8"/>
  <c r="CI721" i="8"/>
  <c r="CI722" i="8"/>
  <c r="CI729" i="8"/>
  <c r="CI731" i="8"/>
  <c r="CI732" i="8"/>
  <c r="CI781" i="8"/>
  <c r="CI782" i="8"/>
  <c r="CI789" i="8"/>
  <c r="CI791" i="8"/>
  <c r="CI792" i="8"/>
  <c r="CI643" i="8"/>
  <c r="Z32" i="9" l="1"/>
  <c r="Z83" i="9" s="1"/>
  <c r="AA32" i="9"/>
  <c r="AA83" i="9" s="1"/>
  <c r="AB32" i="9"/>
  <c r="AC32" i="9"/>
  <c r="AC83" i="9" s="1"/>
  <c r="AD32" i="9"/>
  <c r="AE32" i="9"/>
  <c r="AE83" i="9" s="1"/>
  <c r="AF32" i="9"/>
  <c r="AG32" i="9"/>
  <c r="AH32" i="9"/>
  <c r="AI32" i="9"/>
  <c r="AI83" i="9" s="1"/>
  <c r="AJ32" i="9"/>
  <c r="AJ83" i="9" s="1"/>
  <c r="Y32" i="9"/>
  <c r="Y83" i="9" s="1"/>
  <c r="Z90" i="9"/>
  <c r="AA90" i="9" s="1"/>
  <c r="AB90" i="9" s="1"/>
  <c r="AC90" i="9" s="1"/>
  <c r="AD90" i="9" s="1"/>
  <c r="AE90" i="9" s="1"/>
  <c r="AF90" i="9" s="1"/>
  <c r="AG90" i="9" s="1"/>
  <c r="AH90" i="9" s="1"/>
  <c r="AI90" i="9" s="1"/>
  <c r="AJ90" i="9" s="1"/>
  <c r="Z82" i="9"/>
  <c r="AA82" i="9" s="1"/>
  <c r="AB82" i="9" s="1"/>
  <c r="AC82" i="9" s="1"/>
  <c r="AD82" i="9" s="1"/>
  <c r="AE82" i="9" s="1"/>
  <c r="AF82" i="9" s="1"/>
  <c r="AG82" i="9" s="1"/>
  <c r="AH82" i="9" s="1"/>
  <c r="AI82" i="9" s="1"/>
  <c r="AJ82" i="9" s="1"/>
  <c r="Z73" i="9"/>
  <c r="AA73" i="9" s="1"/>
  <c r="AB73" i="9" s="1"/>
  <c r="AC73" i="9" s="1"/>
  <c r="AD73" i="9" s="1"/>
  <c r="AE73" i="9" s="1"/>
  <c r="AF73" i="9" s="1"/>
  <c r="AG73" i="9" s="1"/>
  <c r="AH73" i="9" s="1"/>
  <c r="AI73" i="9" s="1"/>
  <c r="AJ73" i="9" s="1"/>
  <c r="Y59" i="9"/>
  <c r="Z59" i="9" s="1"/>
  <c r="AA59" i="9" s="1"/>
  <c r="AB59" i="9" s="1"/>
  <c r="AC59" i="9" s="1"/>
  <c r="AD59" i="9" s="1"/>
  <c r="AE59" i="9" s="1"/>
  <c r="AF59" i="9" s="1"/>
  <c r="AG59" i="9" s="1"/>
  <c r="AH59" i="9" s="1"/>
  <c r="AI59" i="9" s="1"/>
  <c r="AJ59" i="9" s="1"/>
  <c r="Z57" i="9"/>
  <c r="AA57" i="9" s="1"/>
  <c r="AB57" i="9" s="1"/>
  <c r="AC57" i="9" s="1"/>
  <c r="AD57" i="9" s="1"/>
  <c r="AE57" i="9" s="1"/>
  <c r="AF57" i="9" s="1"/>
  <c r="AG57" i="9" s="1"/>
  <c r="AH57" i="9" s="1"/>
  <c r="AI57" i="9" s="1"/>
  <c r="AJ57" i="9" s="1"/>
  <c r="Z48" i="9"/>
  <c r="AA48" i="9" s="1"/>
  <c r="AB48" i="9" s="1"/>
  <c r="AC48" i="9" s="1"/>
  <c r="AD48" i="9" s="1"/>
  <c r="AE48" i="9" s="1"/>
  <c r="AF48" i="9" s="1"/>
  <c r="AG48" i="9" s="1"/>
  <c r="AH48" i="9" s="1"/>
  <c r="AI48" i="9" s="1"/>
  <c r="AJ48" i="9" s="1"/>
  <c r="Y42" i="9"/>
  <c r="Z42" i="9" s="1"/>
  <c r="AA42" i="9" s="1"/>
  <c r="AB42" i="9" s="1"/>
  <c r="AC42" i="9" s="1"/>
  <c r="AD42" i="9" s="1"/>
  <c r="AE42" i="9" s="1"/>
  <c r="AF42" i="9" s="1"/>
  <c r="AG42" i="9" s="1"/>
  <c r="AH42" i="9" s="1"/>
  <c r="AI42" i="9" s="1"/>
  <c r="AJ42" i="9" s="1"/>
  <c r="Z40" i="9"/>
  <c r="AA40" i="9" s="1"/>
  <c r="AB40" i="9" s="1"/>
  <c r="AC40" i="9" s="1"/>
  <c r="AD40" i="9" s="1"/>
  <c r="AE40" i="9" s="1"/>
  <c r="AF40" i="9" s="1"/>
  <c r="AG40" i="9" s="1"/>
  <c r="AH40" i="9" s="1"/>
  <c r="AI40" i="9" s="1"/>
  <c r="AJ40" i="9" s="1"/>
  <c r="AH83" i="9"/>
  <c r="AD83" i="9"/>
  <c r="Z31" i="9"/>
  <c r="AA31" i="9" s="1"/>
  <c r="AB31" i="9" s="1"/>
  <c r="AC31" i="9" s="1"/>
  <c r="AD31" i="9" s="1"/>
  <c r="AE31" i="9" s="1"/>
  <c r="AF31" i="9" s="1"/>
  <c r="AG31" i="9" s="1"/>
  <c r="AH31" i="9" s="1"/>
  <c r="AI31" i="9" s="1"/>
  <c r="AJ31" i="9" s="1"/>
  <c r="AB83" i="9" l="1"/>
  <c r="AF83" i="9"/>
  <c r="AG83" i="9"/>
  <c r="K92" i="9" l="1"/>
  <c r="L92" i="9" s="1"/>
  <c r="M92" i="9" s="1"/>
  <c r="N92" i="9" s="1"/>
  <c r="O92" i="9" s="1"/>
  <c r="P92" i="9" s="1"/>
  <c r="Q92" i="9" s="1"/>
  <c r="R92" i="9" s="1"/>
  <c r="S92" i="9" s="1"/>
  <c r="T92" i="9" s="1"/>
  <c r="U92" i="9" s="1"/>
  <c r="V92" i="9" s="1"/>
  <c r="L90" i="9"/>
  <c r="M90" i="9" s="1"/>
  <c r="N90" i="9" s="1"/>
  <c r="O90" i="9" s="1"/>
  <c r="P90" i="9" s="1"/>
  <c r="Q90" i="9" s="1"/>
  <c r="R90" i="9" s="1"/>
  <c r="S90" i="9" s="1"/>
  <c r="T90" i="9" s="1"/>
  <c r="U90" i="9" s="1"/>
  <c r="V90" i="9" s="1"/>
  <c r="K84" i="9"/>
  <c r="L84" i="9" s="1"/>
  <c r="M84" i="9" s="1"/>
  <c r="N84" i="9" s="1"/>
  <c r="O84" i="9" s="1"/>
  <c r="P84" i="9" s="1"/>
  <c r="Q84" i="9" s="1"/>
  <c r="R84" i="9" s="1"/>
  <c r="S84" i="9" s="1"/>
  <c r="T84" i="9" s="1"/>
  <c r="U84" i="9" s="1"/>
  <c r="V84" i="9" s="1"/>
  <c r="L82" i="9"/>
  <c r="M82" i="9" s="1"/>
  <c r="N82" i="9" s="1"/>
  <c r="O82" i="9" s="1"/>
  <c r="P82" i="9" s="1"/>
  <c r="Q82" i="9" s="1"/>
  <c r="R82" i="9" s="1"/>
  <c r="S82" i="9" s="1"/>
  <c r="T82" i="9" s="1"/>
  <c r="U82" i="9" s="1"/>
  <c r="V82" i="9" s="1"/>
  <c r="F91" i="9"/>
  <c r="L74" i="9"/>
  <c r="M74" i="9"/>
  <c r="N74" i="9"/>
  <c r="O74" i="9"/>
  <c r="P74" i="9"/>
  <c r="Q74" i="9"/>
  <c r="R74" i="9"/>
  <c r="S74" i="9"/>
  <c r="T74" i="9"/>
  <c r="U74" i="9"/>
  <c r="V74" i="9"/>
  <c r="K74" i="9"/>
  <c r="AI203" i="8"/>
  <c r="AI144" i="8"/>
  <c r="K75" i="9" l="1"/>
  <c r="L75" i="9" s="1"/>
  <c r="M75" i="9" s="1"/>
  <c r="N75" i="9" s="1"/>
  <c r="O75" i="9" s="1"/>
  <c r="L73" i="9"/>
  <c r="M73" i="9" s="1"/>
  <c r="N73" i="9" s="1"/>
  <c r="O73" i="9" s="1"/>
  <c r="P73" i="9" s="1"/>
  <c r="Q73" i="9" s="1"/>
  <c r="R73" i="9" s="1"/>
  <c r="S73" i="9" s="1"/>
  <c r="T73" i="9" s="1"/>
  <c r="U73" i="9" s="1"/>
  <c r="V73" i="9" s="1"/>
  <c r="E39" i="9"/>
  <c r="G39" i="9" s="1"/>
  <c r="E66" i="8"/>
  <c r="E65" i="8"/>
  <c r="E63" i="8"/>
  <c r="S92" i="8"/>
  <c r="K33" i="9"/>
  <c r="P75" i="9" l="1"/>
  <c r="M76" i="9"/>
  <c r="M77" i="9" s="1"/>
  <c r="O104" i="9" s="1"/>
  <c r="O76" i="9"/>
  <c r="O77" i="9" s="1"/>
  <c r="Q104" i="9" s="1"/>
  <c r="P76" i="9"/>
  <c r="P77" i="9" s="1"/>
  <c r="R104" i="9" s="1"/>
  <c r="L76" i="9"/>
  <c r="L77" i="9" s="1"/>
  <c r="N104" i="9" s="1"/>
  <c r="N76" i="9"/>
  <c r="N77" i="9" s="1"/>
  <c r="P104" i="9" s="1"/>
  <c r="K76" i="9"/>
  <c r="K77" i="9" s="1"/>
  <c r="M104" i="9" s="1"/>
  <c r="K50" i="9"/>
  <c r="L50" i="9" s="1"/>
  <c r="K59" i="9"/>
  <c r="L59" i="9" s="1"/>
  <c r="M59" i="9" s="1"/>
  <c r="N59" i="9" s="1"/>
  <c r="O59" i="9" s="1"/>
  <c r="P59" i="9" s="1"/>
  <c r="Q59" i="9" s="1"/>
  <c r="R59" i="9" s="1"/>
  <c r="S59" i="9" s="1"/>
  <c r="T59" i="9" s="1"/>
  <c r="U59" i="9" s="1"/>
  <c r="V59" i="9" s="1"/>
  <c r="L57" i="9"/>
  <c r="M57" i="9" s="1"/>
  <c r="N57" i="9" s="1"/>
  <c r="O57" i="9" s="1"/>
  <c r="P57" i="9" s="1"/>
  <c r="Q57" i="9" s="1"/>
  <c r="R57" i="9" s="1"/>
  <c r="S57" i="9" s="1"/>
  <c r="T57" i="9" s="1"/>
  <c r="U57" i="9" s="1"/>
  <c r="V57" i="9" s="1"/>
  <c r="L48" i="9"/>
  <c r="M48" i="9" s="1"/>
  <c r="N48" i="9" s="1"/>
  <c r="O48" i="9" s="1"/>
  <c r="K42" i="9"/>
  <c r="L42" i="9" s="1"/>
  <c r="M42" i="9" s="1"/>
  <c r="N42" i="9" s="1"/>
  <c r="O42" i="9" s="1"/>
  <c r="P42" i="9" s="1"/>
  <c r="Q42" i="9" s="1"/>
  <c r="R42" i="9" s="1"/>
  <c r="S42" i="9" s="1"/>
  <c r="T42" i="9" s="1"/>
  <c r="U42" i="9" s="1"/>
  <c r="V42" i="9" s="1"/>
  <c r="L40" i="9"/>
  <c r="M40" i="9" s="1"/>
  <c r="N40" i="9" s="1"/>
  <c r="O40" i="9" s="1"/>
  <c r="P40" i="9" s="1"/>
  <c r="Q40" i="9" s="1"/>
  <c r="R40" i="9" s="1"/>
  <c r="S40" i="9" s="1"/>
  <c r="T40" i="9" s="1"/>
  <c r="U40" i="9" s="1"/>
  <c r="V40" i="9" s="1"/>
  <c r="E64" i="8"/>
  <c r="L32" i="9"/>
  <c r="L83" i="9" s="1"/>
  <c r="L85" i="9" s="1"/>
  <c r="L86" i="9" s="1"/>
  <c r="N105" i="9" s="1"/>
  <c r="M32" i="9"/>
  <c r="M83" i="9" s="1"/>
  <c r="M85" i="9" s="1"/>
  <c r="M86" i="9" s="1"/>
  <c r="O105" i="9" s="1"/>
  <c r="N32" i="9"/>
  <c r="N83" i="9" s="1"/>
  <c r="N85" i="9" s="1"/>
  <c r="N86" i="9" s="1"/>
  <c r="P105" i="9" s="1"/>
  <c r="O32" i="9"/>
  <c r="P32" i="9"/>
  <c r="Q32" i="9"/>
  <c r="R32" i="9"/>
  <c r="S32" i="9"/>
  <c r="T32" i="9"/>
  <c r="U32" i="9"/>
  <c r="V32" i="9"/>
  <c r="K32" i="9"/>
  <c r="V83" i="9" l="1"/>
  <c r="V85" i="9" s="1"/>
  <c r="V86" i="9" s="1"/>
  <c r="R83" i="9"/>
  <c r="R85" i="9" s="1"/>
  <c r="R86" i="9" s="1"/>
  <c r="T105" i="9" s="1"/>
  <c r="U83" i="9"/>
  <c r="U85" i="9" s="1"/>
  <c r="U86" i="9" s="1"/>
  <c r="P48" i="9"/>
  <c r="Q83" i="9"/>
  <c r="Q85" i="9" s="1"/>
  <c r="Q86" i="9" s="1"/>
  <c r="S105" i="9" s="1"/>
  <c r="T83" i="9"/>
  <c r="T85" i="9" s="1"/>
  <c r="T86" i="9" s="1"/>
  <c r="V105" i="9" s="1"/>
  <c r="P83" i="9"/>
  <c r="P85" i="9" s="1"/>
  <c r="P86" i="9" s="1"/>
  <c r="R105" i="9" s="1"/>
  <c r="S83" i="9"/>
  <c r="S85" i="9" s="1"/>
  <c r="S86" i="9" s="1"/>
  <c r="U105" i="9" s="1"/>
  <c r="O83" i="9"/>
  <c r="O85" i="9" s="1"/>
  <c r="O86" i="9" s="1"/>
  <c r="Q105" i="9" s="1"/>
  <c r="Q75" i="9"/>
  <c r="K34" i="9"/>
  <c r="K35" i="9" s="1"/>
  <c r="K83" i="9"/>
  <c r="K85" i="9" s="1"/>
  <c r="K86" i="9" s="1"/>
  <c r="M105" i="9" s="1"/>
  <c r="L33" i="9"/>
  <c r="M50" i="9"/>
  <c r="R75" i="9" l="1"/>
  <c r="Q76" i="9"/>
  <c r="Q77" i="9" s="1"/>
  <c r="S104" i="9" s="1"/>
  <c r="Q48" i="9"/>
  <c r="L34" i="9"/>
  <c r="L35" i="9" s="1"/>
  <c r="M33" i="9"/>
  <c r="N50" i="9"/>
  <c r="S75" i="9" l="1"/>
  <c r="R76" i="9"/>
  <c r="R77" i="9" s="1"/>
  <c r="T104" i="9" s="1"/>
  <c r="R48" i="9"/>
  <c r="N33" i="9"/>
  <c r="M34" i="9"/>
  <c r="M35" i="9" s="1"/>
  <c r="O50" i="9"/>
  <c r="S48" i="9" l="1"/>
  <c r="T75" i="9"/>
  <c r="S76" i="9"/>
  <c r="S77" i="9" s="1"/>
  <c r="U104" i="9" s="1"/>
  <c r="O33" i="9"/>
  <c r="N34" i="9"/>
  <c r="N35" i="9" s="1"/>
  <c r="P50" i="9"/>
  <c r="U75" i="9" l="1"/>
  <c r="T76" i="9"/>
  <c r="T77" i="9" s="1"/>
  <c r="V104" i="9" s="1"/>
  <c r="T48" i="9"/>
  <c r="P33" i="9"/>
  <c r="O34" i="9"/>
  <c r="O35" i="9" s="1"/>
  <c r="Q50" i="9"/>
  <c r="U48" i="9" l="1"/>
  <c r="V75" i="9"/>
  <c r="U76" i="9"/>
  <c r="U77" i="9" s="1"/>
  <c r="Q33" i="9"/>
  <c r="P34" i="9"/>
  <c r="P35" i="9" s="1"/>
  <c r="R50" i="9"/>
  <c r="V76" i="9" l="1"/>
  <c r="V77" i="9" s="1"/>
  <c r="V48" i="9"/>
  <c r="R33" i="9"/>
  <c r="Q34" i="9"/>
  <c r="Q35" i="9" s="1"/>
  <c r="S50" i="9"/>
  <c r="S33" i="9" l="1"/>
  <c r="R34" i="9"/>
  <c r="R35" i="9" s="1"/>
  <c r="T50" i="9"/>
  <c r="T33" i="9" l="1"/>
  <c r="S34" i="9"/>
  <c r="S35" i="9" s="1"/>
  <c r="U50" i="9"/>
  <c r="U33" i="9" l="1"/>
  <c r="T34" i="9"/>
  <c r="T35" i="9" s="1"/>
  <c r="V50" i="9"/>
  <c r="V33" i="9" l="1"/>
  <c r="V34" i="9" s="1"/>
  <c r="V35" i="9" s="1"/>
  <c r="U34" i="9"/>
  <c r="U35" i="9" s="1"/>
  <c r="L31" i="9" l="1"/>
  <c r="M31" i="9" s="1"/>
  <c r="N31" i="9" s="1"/>
  <c r="O31" i="9" s="1"/>
  <c r="P31" i="9" s="1"/>
  <c r="Q31" i="9" s="1"/>
  <c r="R31" i="9" s="1"/>
  <c r="S31" i="9" s="1"/>
  <c r="T31" i="9" s="1"/>
  <c r="U31" i="9" s="1"/>
  <c r="V31" i="9" s="1"/>
  <c r="AT89" i="8"/>
  <c r="AU89" i="8"/>
  <c r="AV89" i="8"/>
  <c r="AW89" i="8"/>
  <c r="AX89" i="8"/>
  <c r="AY89" i="8"/>
  <c r="AU88" i="8"/>
  <c r="AV88" i="8"/>
  <c r="AW88" i="8"/>
  <c r="AX88" i="8"/>
  <c r="AY88" i="8"/>
  <c r="AT88" i="8"/>
  <c r="CT87" i="8"/>
  <c r="CU87" i="8"/>
  <c r="CV87" i="8"/>
  <c r="CW87" i="8"/>
  <c r="CX87" i="8"/>
  <c r="CY87" i="8"/>
  <c r="CU86" i="8"/>
  <c r="CV86" i="8"/>
  <c r="CW86" i="8"/>
  <c r="CX86" i="8"/>
  <c r="CY86" i="8"/>
  <c r="CT86" i="8"/>
  <c r="F104" i="9"/>
  <c r="C116" i="9" s="1"/>
  <c r="F103" i="9"/>
  <c r="C115" i="9" s="1"/>
  <c r="F92" i="9"/>
  <c r="F80" i="9"/>
  <c r="Y50" i="9" s="1"/>
  <c r="F79" i="9"/>
  <c r="C112" i="9" s="1"/>
  <c r="Y33" i="9" s="1"/>
  <c r="Y84" i="9" l="1"/>
  <c r="Z33" i="9"/>
  <c r="Y34" i="9"/>
  <c r="Y35" i="9" s="1"/>
  <c r="Y41" i="9" s="1"/>
  <c r="Y43" i="9" s="1"/>
  <c r="Y44" i="9" s="1"/>
  <c r="AA101" i="9" s="1"/>
  <c r="Z50" i="9"/>
  <c r="AA50" i="9" s="1"/>
  <c r="AB50" i="9" s="1"/>
  <c r="AC50" i="9" s="1"/>
  <c r="AD50" i="9" s="1"/>
  <c r="AE50" i="9" s="1"/>
  <c r="AF50" i="9" s="1"/>
  <c r="AG50" i="9" s="1"/>
  <c r="AH50" i="9" s="1"/>
  <c r="AI50" i="9" s="1"/>
  <c r="AJ50" i="9" s="1"/>
  <c r="Y92" i="9"/>
  <c r="Z92" i="9" s="1"/>
  <c r="AA92" i="9" s="1"/>
  <c r="AB92" i="9" s="1"/>
  <c r="AC92" i="9" s="1"/>
  <c r="AD92" i="9" s="1"/>
  <c r="AE92" i="9" s="1"/>
  <c r="AF92" i="9" s="1"/>
  <c r="AG92" i="9" s="1"/>
  <c r="AH92" i="9" s="1"/>
  <c r="AI92" i="9" s="1"/>
  <c r="AJ92" i="9" s="1"/>
  <c r="C114" i="9"/>
  <c r="Y75" i="9" s="1"/>
  <c r="Z75" i="9" s="1"/>
  <c r="AA75" i="9" s="1"/>
  <c r="AB75" i="9" s="1"/>
  <c r="AC75" i="9" s="1"/>
  <c r="AD75" i="9" s="1"/>
  <c r="AE75" i="9" s="1"/>
  <c r="AF75" i="9" s="1"/>
  <c r="AG75" i="9" s="1"/>
  <c r="AH75" i="9" s="1"/>
  <c r="AI75" i="9" s="1"/>
  <c r="AJ75" i="9" s="1"/>
  <c r="E40" i="9"/>
  <c r="G40" i="9" s="1"/>
  <c r="F49" i="9"/>
  <c r="F48" i="9"/>
  <c r="AA33" i="9" l="1"/>
  <c r="Z34" i="9"/>
  <c r="Z35" i="9" s="1"/>
  <c r="Z41" i="9" s="1"/>
  <c r="Z43" i="9" s="1"/>
  <c r="Z44" i="9" s="1"/>
  <c r="AB101" i="9" s="1"/>
  <c r="F50" i="9"/>
  <c r="Z84" i="9"/>
  <c r="Y85" i="9"/>
  <c r="Y86" i="9" s="1"/>
  <c r="AA105" i="9" s="1"/>
  <c r="K41" i="9"/>
  <c r="K43" i="9" s="1"/>
  <c r="K44" i="9" s="1"/>
  <c r="M101" i="9" s="1"/>
  <c r="L41" i="9"/>
  <c r="L43" i="9" s="1"/>
  <c r="L44" i="9" s="1"/>
  <c r="N101" i="9" s="1"/>
  <c r="M41" i="9"/>
  <c r="M43" i="9" s="1"/>
  <c r="M44" i="9" s="1"/>
  <c r="O101" i="9" s="1"/>
  <c r="N41" i="9"/>
  <c r="N43" i="9" s="1"/>
  <c r="N44" i="9" s="1"/>
  <c r="P101" i="9" s="1"/>
  <c r="O41" i="9"/>
  <c r="O43" i="9" s="1"/>
  <c r="O44" i="9" s="1"/>
  <c r="Q101" i="9" s="1"/>
  <c r="P41" i="9"/>
  <c r="P43" i="9" s="1"/>
  <c r="P44" i="9" s="1"/>
  <c r="R101" i="9" s="1"/>
  <c r="Q41" i="9"/>
  <c r="Q43" i="9" s="1"/>
  <c r="Q44" i="9" s="1"/>
  <c r="S101" i="9" s="1"/>
  <c r="R41" i="9"/>
  <c r="R43" i="9" s="1"/>
  <c r="R44" i="9" s="1"/>
  <c r="T101" i="9" s="1"/>
  <c r="S41" i="9"/>
  <c r="S43" i="9" s="1"/>
  <c r="S44" i="9" s="1"/>
  <c r="U101" i="9" s="1"/>
  <c r="T41" i="9"/>
  <c r="T43" i="9" s="1"/>
  <c r="T44" i="9" s="1"/>
  <c r="V101" i="9" s="1"/>
  <c r="U41" i="9"/>
  <c r="U43" i="9" s="1"/>
  <c r="U44" i="9" s="1"/>
  <c r="V41" i="9"/>
  <c r="V43" i="9" s="1"/>
  <c r="V44" i="9" s="1"/>
  <c r="C26" i="9"/>
  <c r="C27" i="9"/>
  <c r="AA84" i="9" l="1"/>
  <c r="Z85" i="9"/>
  <c r="Z86" i="9" s="1"/>
  <c r="AB105" i="9" s="1"/>
  <c r="AB33" i="9"/>
  <c r="AA34" i="9"/>
  <c r="AA35" i="9" s="1"/>
  <c r="AA41" i="9" s="1"/>
  <c r="AA43" i="9" s="1"/>
  <c r="AA44" i="9" s="1"/>
  <c r="AC101" i="9" s="1"/>
  <c r="C28" i="9"/>
  <c r="D27" i="9" s="1"/>
  <c r="CG109" i="8"/>
  <c r="CG110" i="8" s="1"/>
  <c r="CG111" i="8" s="1"/>
  <c r="CG112" i="8" s="1"/>
  <c r="CG113" i="8" s="1"/>
  <c r="CG99" i="8"/>
  <c r="CG100" i="8" s="1"/>
  <c r="CG101" i="8" s="1"/>
  <c r="CG102" i="8" s="1"/>
  <c r="CG103" i="8" s="1"/>
  <c r="CG104" i="8" s="1"/>
  <c r="CG88" i="8"/>
  <c r="CG89" i="8" s="1"/>
  <c r="CG90" i="8" s="1"/>
  <c r="CG91" i="8" s="1"/>
  <c r="CG92" i="8" s="1"/>
  <c r="CG93" i="8" s="1"/>
  <c r="CG94" i="8" s="1"/>
  <c r="CG78" i="8"/>
  <c r="CG79" i="8" s="1"/>
  <c r="CG80" i="8" s="1"/>
  <c r="CG81" i="8" s="1"/>
  <c r="CG82" i="8" s="1"/>
  <c r="CG77" i="8"/>
  <c r="CJ792" i="8"/>
  <c r="CJ791" i="8"/>
  <c r="CJ782" i="8"/>
  <c r="CJ781" i="8"/>
  <c r="CJ780" i="8"/>
  <c r="CJ773" i="8"/>
  <c r="CJ772" i="8"/>
  <c r="CJ771" i="8"/>
  <c r="CJ770" i="8"/>
  <c r="CJ764" i="8"/>
  <c r="CJ763" i="8"/>
  <c r="CJ762" i="8"/>
  <c r="CJ761" i="8"/>
  <c r="CJ754" i="8"/>
  <c r="CJ753" i="8"/>
  <c r="CJ752" i="8"/>
  <c r="CJ742" i="8"/>
  <c r="CJ741" i="8"/>
  <c r="CJ740" i="8"/>
  <c r="CJ732" i="8"/>
  <c r="CJ731" i="8"/>
  <c r="CJ722" i="8"/>
  <c r="CJ721" i="8"/>
  <c r="CJ720" i="8"/>
  <c r="CJ713" i="8"/>
  <c r="CJ712" i="8"/>
  <c r="CJ711" i="8"/>
  <c r="CJ710" i="8"/>
  <c r="CJ704" i="8"/>
  <c r="CJ703" i="8"/>
  <c r="CJ702" i="8"/>
  <c r="CJ701" i="8"/>
  <c r="CJ694" i="8"/>
  <c r="CJ693" i="8"/>
  <c r="CJ692" i="8"/>
  <c r="CJ682" i="8"/>
  <c r="CJ681" i="8"/>
  <c r="CJ680" i="8"/>
  <c r="CJ672" i="8"/>
  <c r="CJ671" i="8"/>
  <c r="CJ662" i="8"/>
  <c r="CJ661" i="8"/>
  <c r="CJ660" i="8"/>
  <c r="CJ653" i="8"/>
  <c r="CJ652" i="8"/>
  <c r="CJ651" i="8"/>
  <c r="CJ650" i="8"/>
  <c r="CJ644" i="8"/>
  <c r="CJ643" i="8"/>
  <c r="CJ642" i="8"/>
  <c r="CJ641" i="8"/>
  <c r="CJ634" i="8"/>
  <c r="CJ633" i="8"/>
  <c r="CJ632" i="8"/>
  <c r="CJ622" i="8"/>
  <c r="CJ621" i="8"/>
  <c r="CJ620" i="8"/>
  <c r="CJ612" i="8"/>
  <c r="CJ611" i="8"/>
  <c r="CJ602" i="8"/>
  <c r="CJ601" i="8"/>
  <c r="CJ600" i="8"/>
  <c r="CJ593" i="8"/>
  <c r="CJ592" i="8"/>
  <c r="CJ591" i="8"/>
  <c r="CJ590" i="8"/>
  <c r="CJ584" i="8"/>
  <c r="CJ583" i="8"/>
  <c r="CJ582" i="8"/>
  <c r="CJ581" i="8"/>
  <c r="CJ574" i="8"/>
  <c r="CJ573" i="8"/>
  <c r="CJ572" i="8"/>
  <c r="CJ562" i="8"/>
  <c r="CJ561" i="8"/>
  <c r="CJ560" i="8"/>
  <c r="CJ552" i="8"/>
  <c r="CJ551" i="8"/>
  <c r="CJ542" i="8"/>
  <c r="CJ541" i="8"/>
  <c r="CJ540" i="8"/>
  <c r="CJ533" i="8"/>
  <c r="CJ532" i="8"/>
  <c r="CJ531" i="8"/>
  <c r="CJ530" i="8"/>
  <c r="CJ524" i="8"/>
  <c r="CJ523" i="8"/>
  <c r="CJ522" i="8"/>
  <c r="CJ521" i="8"/>
  <c r="CJ514" i="8"/>
  <c r="CJ513" i="8"/>
  <c r="CJ512" i="8"/>
  <c r="CJ502" i="8"/>
  <c r="CJ501" i="8"/>
  <c r="CJ500" i="8"/>
  <c r="CJ492" i="8"/>
  <c r="CJ491" i="8"/>
  <c r="CJ482" i="8"/>
  <c r="CJ481" i="8"/>
  <c r="CJ480" i="8"/>
  <c r="CJ473" i="8"/>
  <c r="CJ472" i="8"/>
  <c r="CJ471" i="8"/>
  <c r="CJ470" i="8"/>
  <c r="CJ464" i="8"/>
  <c r="CJ463" i="8"/>
  <c r="CJ462" i="8"/>
  <c r="CJ461" i="8"/>
  <c r="CJ454" i="8"/>
  <c r="CJ453" i="8"/>
  <c r="CJ452" i="8"/>
  <c r="CJ442" i="8"/>
  <c r="CJ441" i="8"/>
  <c r="CJ440" i="8"/>
  <c r="CJ432" i="8"/>
  <c r="CJ431" i="8"/>
  <c r="CJ422" i="8"/>
  <c r="CJ421" i="8"/>
  <c r="CJ420" i="8"/>
  <c r="CJ413" i="8"/>
  <c r="CJ412" i="8"/>
  <c r="CJ411" i="8"/>
  <c r="CJ410" i="8"/>
  <c r="CJ404" i="8"/>
  <c r="CJ403" i="8"/>
  <c r="CJ402" i="8"/>
  <c r="CJ401" i="8"/>
  <c r="CJ394" i="8"/>
  <c r="CJ393" i="8"/>
  <c r="CJ392" i="8"/>
  <c r="CJ382" i="8"/>
  <c r="CJ381" i="8"/>
  <c r="CJ380" i="8"/>
  <c r="CJ372" i="8"/>
  <c r="CJ371" i="8"/>
  <c r="CJ362" i="8"/>
  <c r="CJ361" i="8"/>
  <c r="CJ360" i="8"/>
  <c r="CJ353" i="8"/>
  <c r="CJ352" i="8"/>
  <c r="CJ351" i="8"/>
  <c r="CJ350" i="8"/>
  <c r="CJ344" i="8"/>
  <c r="CJ343" i="8"/>
  <c r="CJ342" i="8"/>
  <c r="CJ341" i="8"/>
  <c r="CJ334" i="8"/>
  <c r="CJ333" i="8"/>
  <c r="CJ332" i="8"/>
  <c r="CJ322" i="8"/>
  <c r="CJ321" i="8"/>
  <c r="CJ320" i="8"/>
  <c r="CJ312" i="8"/>
  <c r="CJ311" i="8"/>
  <c r="CJ302" i="8"/>
  <c r="CJ301" i="8"/>
  <c r="CJ300" i="8"/>
  <c r="CJ293" i="8"/>
  <c r="CJ292" i="8"/>
  <c r="CJ291" i="8"/>
  <c r="CJ290" i="8"/>
  <c r="CJ284" i="8"/>
  <c r="CJ283" i="8"/>
  <c r="CJ282" i="8"/>
  <c r="CJ281" i="8"/>
  <c r="CJ274" i="8"/>
  <c r="CJ273" i="8"/>
  <c r="CJ272" i="8"/>
  <c r="CJ262" i="8"/>
  <c r="CJ261" i="8"/>
  <c r="CJ260" i="8"/>
  <c r="CJ252" i="8"/>
  <c r="CJ251" i="8"/>
  <c r="CJ242" i="8"/>
  <c r="CJ241" i="8"/>
  <c r="CJ240" i="8"/>
  <c r="CJ233" i="8"/>
  <c r="CJ232" i="8"/>
  <c r="CJ231" i="8"/>
  <c r="CJ230" i="8"/>
  <c r="CJ224" i="8"/>
  <c r="CJ223" i="8"/>
  <c r="CJ222" i="8"/>
  <c r="CJ221" i="8"/>
  <c r="CJ214" i="8"/>
  <c r="CJ213" i="8"/>
  <c r="CJ212" i="8"/>
  <c r="CJ202" i="8"/>
  <c r="CJ201" i="8"/>
  <c r="CJ200" i="8"/>
  <c r="CJ192" i="8"/>
  <c r="CJ191" i="8"/>
  <c r="CJ182" i="8"/>
  <c r="CJ181" i="8"/>
  <c r="CJ180" i="8"/>
  <c r="CJ173" i="8"/>
  <c r="CJ172" i="8"/>
  <c r="CJ171" i="8"/>
  <c r="CJ170" i="8"/>
  <c r="CJ164" i="8"/>
  <c r="CJ163" i="8"/>
  <c r="CJ162" i="8"/>
  <c r="CJ161" i="8"/>
  <c r="CJ154" i="8"/>
  <c r="CJ153" i="8"/>
  <c r="CJ152" i="8"/>
  <c r="CJ142" i="8"/>
  <c r="CJ141" i="8"/>
  <c r="CJ140" i="8"/>
  <c r="CJ132" i="8"/>
  <c r="CJ131" i="8"/>
  <c r="CJ122" i="8"/>
  <c r="CJ121" i="8"/>
  <c r="CJ120" i="8"/>
  <c r="CJ113" i="8"/>
  <c r="CJ112" i="8"/>
  <c r="CJ111" i="8"/>
  <c r="CJ110" i="8"/>
  <c r="CJ104" i="8"/>
  <c r="CJ103" i="8"/>
  <c r="CJ102" i="8"/>
  <c r="CJ101" i="8"/>
  <c r="CJ94" i="8"/>
  <c r="CJ93" i="8"/>
  <c r="CJ92" i="8"/>
  <c r="CJ82" i="8"/>
  <c r="CJ81" i="8"/>
  <c r="CJ80" i="8"/>
  <c r="CF785" i="8"/>
  <c r="CF786" i="8" s="1"/>
  <c r="CH786" i="8" s="1"/>
  <c r="CF776" i="8"/>
  <c r="CF782" i="8" s="1"/>
  <c r="CH782" i="8" s="1"/>
  <c r="CK782" i="8" s="1"/>
  <c r="CL782" i="8" s="1"/>
  <c r="CF767" i="8"/>
  <c r="CF769" i="8" s="1"/>
  <c r="CH769" i="8" s="1"/>
  <c r="CF757" i="8"/>
  <c r="CF746" i="8"/>
  <c r="CF735" i="8"/>
  <c r="CF725" i="8"/>
  <c r="CF716" i="8"/>
  <c r="CF707" i="8"/>
  <c r="CF697" i="8"/>
  <c r="CF686" i="8"/>
  <c r="CF675" i="8"/>
  <c r="CF665" i="8"/>
  <c r="CF656" i="8"/>
  <c r="CF647" i="8"/>
  <c r="CF637" i="8"/>
  <c r="CF626" i="8"/>
  <c r="CF615" i="8"/>
  <c r="CF605" i="8"/>
  <c r="CF596" i="8"/>
  <c r="CF587" i="8"/>
  <c r="CF577" i="8"/>
  <c r="CF566" i="8"/>
  <c r="CF555" i="8"/>
  <c r="CF545" i="8"/>
  <c r="CF536" i="8"/>
  <c r="CF527" i="8"/>
  <c r="CF517" i="8"/>
  <c r="CF506" i="8"/>
  <c r="CF495" i="8"/>
  <c r="CF485" i="8"/>
  <c r="CF476" i="8"/>
  <c r="CF467" i="8"/>
  <c r="CF457" i="8"/>
  <c r="CF446" i="8"/>
  <c r="CF435" i="8"/>
  <c r="CF425" i="8"/>
  <c r="CF416" i="8"/>
  <c r="CF407" i="8"/>
  <c r="CF397" i="8"/>
  <c r="CF386" i="8"/>
  <c r="CF375" i="8"/>
  <c r="CF365" i="8"/>
  <c r="CF356" i="8"/>
  <c r="CF347" i="8"/>
  <c r="CF337" i="8"/>
  <c r="CF326" i="8"/>
  <c r="CF315" i="8"/>
  <c r="CF305" i="8"/>
  <c r="CF296" i="8"/>
  <c r="CF287" i="8"/>
  <c r="CF277" i="8"/>
  <c r="CF266" i="8"/>
  <c r="CF255" i="8"/>
  <c r="CF245" i="8"/>
  <c r="CF236" i="8"/>
  <c r="CF227" i="8"/>
  <c r="CF217" i="8"/>
  <c r="CF206" i="8"/>
  <c r="CF195" i="8"/>
  <c r="CF185" i="8"/>
  <c r="CF167" i="8"/>
  <c r="CF176" i="8"/>
  <c r="CF157" i="8"/>
  <c r="CF146" i="8"/>
  <c r="CF135" i="8"/>
  <c r="CF125" i="8"/>
  <c r="CF116" i="8"/>
  <c r="CF108" i="8"/>
  <c r="CF107" i="8"/>
  <c r="CF97" i="8"/>
  <c r="CF86" i="8"/>
  <c r="CF75" i="8"/>
  <c r="CE792" i="8"/>
  <c r="CE791" i="8"/>
  <c r="CJ790" i="8"/>
  <c r="CE790" i="8"/>
  <c r="CJ789" i="8"/>
  <c r="CF789" i="8"/>
  <c r="CH789" i="8" s="1"/>
  <c r="CE789" i="8"/>
  <c r="CJ788" i="8"/>
  <c r="CE788" i="8"/>
  <c r="CJ787" i="8"/>
  <c r="CE787" i="8"/>
  <c r="CJ786" i="8"/>
  <c r="CE786" i="8"/>
  <c r="CE782" i="8"/>
  <c r="CF781" i="8"/>
  <c r="CH781" i="8" s="1"/>
  <c r="CK781" i="8" s="1"/>
  <c r="CL781" i="8" s="1"/>
  <c r="CE781" i="8"/>
  <c r="CI780" i="8"/>
  <c r="CE780" i="8"/>
  <c r="CJ779" i="8"/>
  <c r="CE779" i="8"/>
  <c r="CJ778" i="8"/>
  <c r="CE778" i="8"/>
  <c r="CJ777" i="8"/>
  <c r="CF777" i="8"/>
  <c r="CH777" i="8" s="1"/>
  <c r="CE777" i="8"/>
  <c r="CE773" i="8"/>
  <c r="CE772" i="8"/>
  <c r="CE771" i="8"/>
  <c r="CE770" i="8"/>
  <c r="CJ769" i="8"/>
  <c r="CE769" i="8"/>
  <c r="CJ768" i="8"/>
  <c r="CE768" i="8"/>
  <c r="CF770" i="8"/>
  <c r="CH770" i="8" s="1"/>
  <c r="CE764" i="8"/>
  <c r="CI763" i="8"/>
  <c r="CE763" i="8"/>
  <c r="CF762" i="8"/>
  <c r="CH762" i="8" s="1"/>
  <c r="CK762" i="8" s="1"/>
  <c r="CL762" i="8" s="1"/>
  <c r="CE762" i="8"/>
  <c r="CF761" i="8"/>
  <c r="CH761" i="8" s="1"/>
  <c r="CE761" i="8"/>
  <c r="CD761" i="8"/>
  <c r="CJ760" i="8"/>
  <c r="CK760" i="8" s="1"/>
  <c r="CL760" i="8" s="1"/>
  <c r="CF760" i="8"/>
  <c r="CH760" i="8" s="1"/>
  <c r="CE760" i="8"/>
  <c r="CJ759" i="8"/>
  <c r="CE759" i="8"/>
  <c r="CJ758" i="8"/>
  <c r="CE758" i="8"/>
  <c r="CF763" i="8"/>
  <c r="CH763" i="8" s="1"/>
  <c r="CK763" i="8" s="1"/>
  <c r="CL763" i="8" s="1"/>
  <c r="CE754" i="8"/>
  <c r="CF753" i="8"/>
  <c r="CH753" i="8" s="1"/>
  <c r="CK753" i="8" s="1"/>
  <c r="CL753" i="8" s="1"/>
  <c r="CE753" i="8"/>
  <c r="CE752" i="8"/>
  <c r="CJ751" i="8"/>
  <c r="CE751" i="8"/>
  <c r="CJ750" i="8"/>
  <c r="CE750" i="8"/>
  <c r="CJ749" i="8"/>
  <c r="CF749" i="8"/>
  <c r="CH749" i="8" s="1"/>
  <c r="CE749" i="8"/>
  <c r="CJ748" i="8"/>
  <c r="CK748" i="8" s="1"/>
  <c r="CL748" i="8" s="1"/>
  <c r="CF748" i="8"/>
  <c r="CH748" i="8" s="1"/>
  <c r="CE748" i="8"/>
  <c r="CJ747" i="8"/>
  <c r="CE747" i="8"/>
  <c r="CE742" i="8"/>
  <c r="CE741" i="8"/>
  <c r="CE740" i="8"/>
  <c r="CJ739" i="8"/>
  <c r="CE739" i="8"/>
  <c r="CJ738" i="8"/>
  <c r="CE738" i="8"/>
  <c r="CJ737" i="8"/>
  <c r="CE737" i="8"/>
  <c r="CJ736" i="8"/>
  <c r="CE736" i="8"/>
  <c r="CE732" i="8"/>
  <c r="CE731" i="8"/>
  <c r="CJ730" i="8"/>
  <c r="CE730" i="8"/>
  <c r="CJ729" i="8"/>
  <c r="CE729" i="8"/>
  <c r="CJ728" i="8"/>
  <c r="CE728" i="8"/>
  <c r="CJ727" i="8"/>
  <c r="CE727" i="8"/>
  <c r="CJ726" i="8"/>
  <c r="CF726" i="8"/>
  <c r="CE726" i="8"/>
  <c r="CE722" i="8"/>
  <c r="CE721" i="8"/>
  <c r="CI720" i="8"/>
  <c r="CE720" i="8"/>
  <c r="CJ719" i="8"/>
  <c r="CE719" i="8"/>
  <c r="CJ718" i="8"/>
  <c r="CE718" i="8"/>
  <c r="CJ717" i="8"/>
  <c r="CE717" i="8"/>
  <c r="CF713" i="8"/>
  <c r="CH713" i="8" s="1"/>
  <c r="CK713" i="8" s="1"/>
  <c r="CL713" i="8" s="1"/>
  <c r="CE713" i="8"/>
  <c r="CE712" i="8"/>
  <c r="CE711" i="8"/>
  <c r="CE710" i="8"/>
  <c r="CJ709" i="8"/>
  <c r="CF709" i="8"/>
  <c r="CH709" i="8" s="1"/>
  <c r="CE709" i="8"/>
  <c r="CJ708" i="8"/>
  <c r="CE708" i="8"/>
  <c r="CF704" i="8"/>
  <c r="CH704" i="8" s="1"/>
  <c r="CE704" i="8"/>
  <c r="CI703" i="8"/>
  <c r="CE703" i="8"/>
  <c r="CE702" i="8"/>
  <c r="CE701" i="8"/>
  <c r="CD701" i="8"/>
  <c r="CJ700" i="8"/>
  <c r="CE700" i="8"/>
  <c r="CJ699" i="8"/>
  <c r="CF699" i="8"/>
  <c r="CH699" i="8" s="1"/>
  <c r="CK699" i="8" s="1"/>
  <c r="CL699" i="8" s="1"/>
  <c r="CE699" i="8"/>
  <c r="CJ698" i="8"/>
  <c r="CE698" i="8"/>
  <c r="CE694" i="8"/>
  <c r="CF693" i="8"/>
  <c r="CH693" i="8" s="1"/>
  <c r="CE693" i="8"/>
  <c r="CE692" i="8"/>
  <c r="CJ691" i="8"/>
  <c r="CF691" i="8"/>
  <c r="CH691" i="8" s="1"/>
  <c r="CE691" i="8"/>
  <c r="CJ690" i="8"/>
  <c r="CH690" i="8"/>
  <c r="CK690" i="8" s="1"/>
  <c r="CL690" i="8" s="1"/>
  <c r="CF690" i="8"/>
  <c r="CE690" i="8"/>
  <c r="CJ689" i="8"/>
  <c r="CF689" i="8"/>
  <c r="CH689" i="8" s="1"/>
  <c r="CK689" i="8" s="1"/>
  <c r="CL689" i="8" s="1"/>
  <c r="CE689" i="8"/>
  <c r="CJ688" i="8"/>
  <c r="CE688" i="8"/>
  <c r="CJ687" i="8"/>
  <c r="CJ695" i="8" s="1"/>
  <c r="CF687" i="8"/>
  <c r="CH687" i="8" s="1"/>
  <c r="CE687" i="8"/>
  <c r="CF692" i="8"/>
  <c r="CH692" i="8" s="1"/>
  <c r="CK692" i="8" s="1"/>
  <c r="CL692" i="8" s="1"/>
  <c r="CE682" i="8"/>
  <c r="CE681" i="8"/>
  <c r="CE680" i="8"/>
  <c r="CJ679" i="8"/>
  <c r="CE679" i="8"/>
  <c r="CJ678" i="8"/>
  <c r="CE678" i="8"/>
  <c r="CJ677" i="8"/>
  <c r="CE677" i="8"/>
  <c r="CJ676" i="8"/>
  <c r="CE676" i="8"/>
  <c r="CF672" i="8"/>
  <c r="CH672" i="8" s="1"/>
  <c r="CK672" i="8" s="1"/>
  <c r="CL672" i="8" s="1"/>
  <c r="CE672" i="8"/>
  <c r="CE671" i="8"/>
  <c r="CJ670" i="8"/>
  <c r="CF670" i="8"/>
  <c r="CH670" i="8" s="1"/>
  <c r="CE670" i="8"/>
  <c r="CJ669" i="8"/>
  <c r="CE669" i="8"/>
  <c r="CJ668" i="8"/>
  <c r="CF668" i="8"/>
  <c r="CH668" i="8" s="1"/>
  <c r="CK668" i="8" s="1"/>
  <c r="CL668" i="8" s="1"/>
  <c r="CE668" i="8"/>
  <c r="CJ667" i="8"/>
  <c r="CE667" i="8"/>
  <c r="CJ666" i="8"/>
  <c r="CF666" i="8"/>
  <c r="CH666" i="8" s="1"/>
  <c r="CE666" i="8"/>
  <c r="CF669" i="8"/>
  <c r="CH669" i="8" s="1"/>
  <c r="CK669" i="8" s="1"/>
  <c r="CL669" i="8" s="1"/>
  <c r="CE662" i="8"/>
  <c r="CE661" i="8"/>
  <c r="CI660" i="8"/>
  <c r="CE660" i="8"/>
  <c r="CJ659" i="8"/>
  <c r="CE659" i="8"/>
  <c r="CJ658" i="8"/>
  <c r="CE658" i="8"/>
  <c r="CJ657" i="8"/>
  <c r="CJ663" i="8" s="1"/>
  <c r="CE657" i="8"/>
  <c r="CE653" i="8"/>
  <c r="CE652" i="8"/>
  <c r="CE651" i="8"/>
  <c r="CF650" i="8"/>
  <c r="CH650" i="8" s="1"/>
  <c r="CE650" i="8"/>
  <c r="CJ649" i="8"/>
  <c r="CE649" i="8"/>
  <c r="CJ648" i="8"/>
  <c r="CE648" i="8"/>
  <c r="CF651" i="8"/>
  <c r="CH651" i="8" s="1"/>
  <c r="CE644" i="8"/>
  <c r="CE643" i="8"/>
  <c r="CF642" i="8"/>
  <c r="CH642" i="8" s="1"/>
  <c r="CE642" i="8"/>
  <c r="CF641" i="8"/>
  <c r="CH641" i="8" s="1"/>
  <c r="CE641" i="8"/>
  <c r="CD641" i="8"/>
  <c r="CJ640" i="8"/>
  <c r="CF640" i="8"/>
  <c r="CH640" i="8" s="1"/>
  <c r="CE640" i="8"/>
  <c r="CJ639" i="8"/>
  <c r="CE639" i="8"/>
  <c r="CJ638" i="8"/>
  <c r="CE638" i="8"/>
  <c r="CF643" i="8"/>
  <c r="CH643" i="8" s="1"/>
  <c r="CK643" i="8" s="1"/>
  <c r="CL643" i="8" s="1"/>
  <c r="CE634" i="8"/>
  <c r="CF633" i="8"/>
  <c r="CH633" i="8" s="1"/>
  <c r="CK633" i="8" s="1"/>
  <c r="CL633" i="8" s="1"/>
  <c r="CE633" i="8"/>
  <c r="CE632" i="8"/>
  <c r="CJ631" i="8"/>
  <c r="CE631" i="8"/>
  <c r="CJ630" i="8"/>
  <c r="CE630" i="8"/>
  <c r="CJ629" i="8"/>
  <c r="CF629" i="8"/>
  <c r="CH629" i="8" s="1"/>
  <c r="CE629" i="8"/>
  <c r="CJ628" i="8"/>
  <c r="CE628" i="8"/>
  <c r="CJ627" i="8"/>
  <c r="CE627" i="8"/>
  <c r="CF634" i="8"/>
  <c r="CH634" i="8" s="1"/>
  <c r="CK634" i="8" s="1"/>
  <c r="CL634" i="8" s="1"/>
  <c r="CE622" i="8"/>
  <c r="CF621" i="8"/>
  <c r="CH621" i="8" s="1"/>
  <c r="CK621" i="8" s="1"/>
  <c r="CL621" i="8" s="1"/>
  <c r="CE621" i="8"/>
  <c r="CE620" i="8"/>
  <c r="CJ619" i="8"/>
  <c r="CE619" i="8"/>
  <c r="CJ618" i="8"/>
  <c r="CE618" i="8"/>
  <c r="CJ617" i="8"/>
  <c r="CF617" i="8"/>
  <c r="CH617" i="8" s="1"/>
  <c r="CE617" i="8"/>
  <c r="CJ616" i="8"/>
  <c r="CE616" i="8"/>
  <c r="CE612" i="8"/>
  <c r="CH611" i="8"/>
  <c r="CK611" i="8" s="1"/>
  <c r="CL611" i="8" s="1"/>
  <c r="CE611" i="8"/>
  <c r="CJ610" i="8"/>
  <c r="CF610" i="8"/>
  <c r="CH610" i="8" s="1"/>
  <c r="CK610" i="8" s="1"/>
  <c r="CL610" i="8" s="1"/>
  <c r="CE610" i="8"/>
  <c r="CJ609" i="8"/>
  <c r="CF609" i="8"/>
  <c r="CH609" i="8" s="1"/>
  <c r="CE609" i="8"/>
  <c r="CJ608" i="8"/>
  <c r="CE608" i="8"/>
  <c r="CJ607" i="8"/>
  <c r="CE607" i="8"/>
  <c r="CJ606" i="8"/>
  <c r="CF606" i="8"/>
  <c r="CH606" i="8" s="1"/>
  <c r="CE606" i="8"/>
  <c r="CF611" i="8"/>
  <c r="CF602" i="8"/>
  <c r="CH602" i="8" s="1"/>
  <c r="CK602" i="8" s="1"/>
  <c r="CL602" i="8" s="1"/>
  <c r="CE602" i="8"/>
  <c r="CE601" i="8"/>
  <c r="CI600" i="8"/>
  <c r="CE600" i="8"/>
  <c r="CJ599" i="8"/>
  <c r="CE599" i="8"/>
  <c r="CJ598" i="8"/>
  <c r="CF598" i="8"/>
  <c r="CH598" i="8" s="1"/>
  <c r="CE598" i="8"/>
  <c r="CJ597" i="8"/>
  <c r="CE597" i="8"/>
  <c r="CE593" i="8"/>
  <c r="CE592" i="8"/>
  <c r="CE591" i="8"/>
  <c r="CE590" i="8"/>
  <c r="CJ589" i="8"/>
  <c r="CE589" i="8"/>
  <c r="CJ588" i="8"/>
  <c r="CE588" i="8"/>
  <c r="CE584" i="8"/>
  <c r="CI583" i="8"/>
  <c r="CE583" i="8"/>
  <c r="CF582" i="8"/>
  <c r="CH582" i="8" s="1"/>
  <c r="CK582" i="8" s="1"/>
  <c r="CL582" i="8" s="1"/>
  <c r="CE582" i="8"/>
  <c r="CF581" i="8"/>
  <c r="CH581" i="8" s="1"/>
  <c r="CE581" i="8"/>
  <c r="CD581" i="8"/>
  <c r="CJ580" i="8"/>
  <c r="CF580" i="8"/>
  <c r="CH580" i="8" s="1"/>
  <c r="CE580" i="8"/>
  <c r="CJ579" i="8"/>
  <c r="CE579" i="8"/>
  <c r="CJ578" i="8"/>
  <c r="CE578" i="8"/>
  <c r="CE574" i="8"/>
  <c r="CE573" i="8"/>
  <c r="CF572" i="8"/>
  <c r="CH572" i="8" s="1"/>
  <c r="CE572" i="8"/>
  <c r="CJ571" i="8"/>
  <c r="CE571" i="8"/>
  <c r="CJ570" i="8"/>
  <c r="CE570" i="8"/>
  <c r="CJ569" i="8"/>
  <c r="CE569" i="8"/>
  <c r="CJ568" i="8"/>
  <c r="CE568" i="8"/>
  <c r="CJ567" i="8"/>
  <c r="CE567" i="8"/>
  <c r="CE562" i="8"/>
  <c r="CE561" i="8"/>
  <c r="CF560" i="8"/>
  <c r="CH560" i="8" s="1"/>
  <c r="CK560" i="8" s="1"/>
  <c r="CL560" i="8" s="1"/>
  <c r="CE560" i="8"/>
  <c r="CJ559" i="8"/>
  <c r="CE559" i="8"/>
  <c r="CJ558" i="8"/>
  <c r="CE558" i="8"/>
  <c r="CJ557" i="8"/>
  <c r="CE557" i="8"/>
  <c r="CJ556" i="8"/>
  <c r="CF556" i="8"/>
  <c r="CH556" i="8" s="1"/>
  <c r="CE556" i="8"/>
  <c r="CF561" i="8"/>
  <c r="CH561" i="8" s="1"/>
  <c r="CK561" i="8" s="1"/>
  <c r="CL561" i="8" s="1"/>
  <c r="CE552" i="8"/>
  <c r="CE551" i="8"/>
  <c r="CJ550" i="8"/>
  <c r="CF550" i="8"/>
  <c r="CH550" i="8" s="1"/>
  <c r="CE550" i="8"/>
  <c r="CJ549" i="8"/>
  <c r="CF549" i="8"/>
  <c r="CH549" i="8" s="1"/>
  <c r="CK549" i="8" s="1"/>
  <c r="CL549" i="8" s="1"/>
  <c r="CE549" i="8"/>
  <c r="CJ548" i="8"/>
  <c r="CE548" i="8"/>
  <c r="CJ547" i="8"/>
  <c r="CE547" i="8"/>
  <c r="CJ546" i="8"/>
  <c r="CF546" i="8"/>
  <c r="CH546" i="8" s="1"/>
  <c r="CE546" i="8"/>
  <c r="CF551" i="8"/>
  <c r="CH551" i="8" s="1"/>
  <c r="CE542" i="8"/>
  <c r="CF541" i="8"/>
  <c r="CH541" i="8" s="1"/>
  <c r="CK541" i="8" s="1"/>
  <c r="CL541" i="8" s="1"/>
  <c r="CE541" i="8"/>
  <c r="CI540" i="8"/>
  <c r="CE540" i="8"/>
  <c r="CJ539" i="8"/>
  <c r="CE539" i="8"/>
  <c r="CJ538" i="8"/>
  <c r="CE538" i="8"/>
  <c r="CJ537" i="8"/>
  <c r="CF537" i="8"/>
  <c r="CH537" i="8" s="1"/>
  <c r="CE537" i="8"/>
  <c r="CF542" i="8"/>
  <c r="CH542" i="8" s="1"/>
  <c r="CK542" i="8" s="1"/>
  <c r="CL542" i="8" s="1"/>
  <c r="CF533" i="8"/>
  <c r="CH533" i="8" s="1"/>
  <c r="CE533" i="8"/>
  <c r="CE532" i="8"/>
  <c r="CE531" i="8"/>
  <c r="CE530" i="8"/>
  <c r="CJ529" i="8"/>
  <c r="CE529" i="8"/>
  <c r="CJ528" i="8"/>
  <c r="CE528" i="8"/>
  <c r="CE524" i="8"/>
  <c r="CI523" i="8"/>
  <c r="CE523" i="8"/>
  <c r="CF522" i="8"/>
  <c r="CH522" i="8" s="1"/>
  <c r="CE522" i="8"/>
  <c r="CF521" i="8"/>
  <c r="CH521" i="8" s="1"/>
  <c r="CK521" i="8" s="1"/>
  <c r="CL521" i="8" s="1"/>
  <c r="CE521" i="8"/>
  <c r="CD521" i="8"/>
  <c r="CK520" i="8"/>
  <c r="CL520" i="8" s="1"/>
  <c r="CJ520" i="8"/>
  <c r="CF520" i="8"/>
  <c r="CH520" i="8" s="1"/>
  <c r="CE520" i="8"/>
  <c r="CJ519" i="8"/>
  <c r="CE519" i="8"/>
  <c r="CJ518" i="8"/>
  <c r="CE518" i="8"/>
  <c r="CF523" i="8"/>
  <c r="CH523" i="8" s="1"/>
  <c r="CK523" i="8" s="1"/>
  <c r="CL523" i="8" s="1"/>
  <c r="CE514" i="8"/>
  <c r="CE513" i="8"/>
  <c r="CE512" i="8"/>
  <c r="CJ511" i="8"/>
  <c r="CE511" i="8"/>
  <c r="CJ510" i="8"/>
  <c r="CE510" i="8"/>
  <c r="CJ509" i="8"/>
  <c r="CE509" i="8"/>
  <c r="CJ508" i="8"/>
  <c r="CF508" i="8"/>
  <c r="CH508" i="8" s="1"/>
  <c r="CE508" i="8"/>
  <c r="CJ507" i="8"/>
  <c r="CE507" i="8"/>
  <c r="CF512" i="8"/>
  <c r="CH512" i="8" s="1"/>
  <c r="CK512" i="8" s="1"/>
  <c r="CL512" i="8" s="1"/>
  <c r="CE502" i="8"/>
  <c r="CE501" i="8"/>
  <c r="CF500" i="8"/>
  <c r="CH500" i="8" s="1"/>
  <c r="CK500" i="8" s="1"/>
  <c r="CL500" i="8" s="1"/>
  <c r="CE500" i="8"/>
  <c r="CJ499" i="8"/>
  <c r="CE499" i="8"/>
  <c r="CJ498" i="8"/>
  <c r="CE498" i="8"/>
  <c r="CJ497" i="8"/>
  <c r="CE497" i="8"/>
  <c r="CJ496" i="8"/>
  <c r="CF496" i="8"/>
  <c r="CH496" i="8" s="1"/>
  <c r="CE496" i="8"/>
  <c r="CF501" i="8"/>
  <c r="CH501" i="8" s="1"/>
  <c r="CE492" i="8"/>
  <c r="CE491" i="8"/>
  <c r="CJ490" i="8"/>
  <c r="CF490" i="8"/>
  <c r="CH490" i="8" s="1"/>
  <c r="CE490" i="8"/>
  <c r="CJ489" i="8"/>
  <c r="CF489" i="8"/>
  <c r="CH489" i="8" s="1"/>
  <c r="CE489" i="8"/>
  <c r="CJ488" i="8"/>
  <c r="CE488" i="8"/>
  <c r="CJ487" i="8"/>
  <c r="CE487" i="8"/>
  <c r="CJ486" i="8"/>
  <c r="CF486" i="8"/>
  <c r="CH486" i="8" s="1"/>
  <c r="CE486" i="8"/>
  <c r="CF491" i="8"/>
  <c r="CH491" i="8" s="1"/>
  <c r="CE482" i="8"/>
  <c r="CF481" i="8"/>
  <c r="CH481" i="8" s="1"/>
  <c r="CK481" i="8" s="1"/>
  <c r="CL481" i="8" s="1"/>
  <c r="CE481" i="8"/>
  <c r="CI480" i="8"/>
  <c r="CE480" i="8"/>
  <c r="CJ479" i="8"/>
  <c r="CE479" i="8"/>
  <c r="CJ478" i="8"/>
  <c r="CE478" i="8"/>
  <c r="CJ477" i="8"/>
  <c r="CF477" i="8"/>
  <c r="CH477" i="8" s="1"/>
  <c r="CE477" i="8"/>
  <c r="CF482" i="8"/>
  <c r="CH482" i="8" s="1"/>
  <c r="CK482" i="8" s="1"/>
  <c r="CL482" i="8" s="1"/>
  <c r="CF473" i="8"/>
  <c r="CH473" i="8" s="1"/>
  <c r="CE473" i="8"/>
  <c r="CE472" i="8"/>
  <c r="CE471" i="8"/>
  <c r="CE470" i="8"/>
  <c r="CJ469" i="8"/>
  <c r="CE469" i="8"/>
  <c r="CJ468" i="8"/>
  <c r="CE468" i="8"/>
  <c r="CE464" i="8"/>
  <c r="CI463" i="8"/>
  <c r="CE463" i="8"/>
  <c r="CF462" i="8"/>
  <c r="CH462" i="8" s="1"/>
  <c r="CE462" i="8"/>
  <c r="CF461" i="8"/>
  <c r="CH461" i="8" s="1"/>
  <c r="CK461" i="8" s="1"/>
  <c r="CL461" i="8" s="1"/>
  <c r="CE461" i="8"/>
  <c r="CD461" i="8"/>
  <c r="CJ460" i="8"/>
  <c r="CF460" i="8"/>
  <c r="CH460" i="8" s="1"/>
  <c r="CE460" i="8"/>
  <c r="CJ459" i="8"/>
  <c r="CE459" i="8"/>
  <c r="CJ458" i="8"/>
  <c r="CE458" i="8"/>
  <c r="CF463" i="8"/>
  <c r="CH463" i="8" s="1"/>
  <c r="CK463" i="8" s="1"/>
  <c r="CL463" i="8" s="1"/>
  <c r="CE454" i="8"/>
  <c r="CE453" i="8"/>
  <c r="CE452" i="8"/>
  <c r="CJ451" i="8"/>
  <c r="CE451" i="8"/>
  <c r="CJ450" i="8"/>
  <c r="CE450" i="8"/>
  <c r="CJ449" i="8"/>
  <c r="CE449" i="8"/>
  <c r="CJ448" i="8"/>
  <c r="CE448" i="8"/>
  <c r="CJ447" i="8"/>
  <c r="CE447" i="8"/>
  <c r="CF452" i="8"/>
  <c r="CH452" i="8" s="1"/>
  <c r="CE442" i="8"/>
  <c r="CE441" i="8"/>
  <c r="CE440" i="8"/>
  <c r="CJ439" i="8"/>
  <c r="CE439" i="8"/>
  <c r="CJ438" i="8"/>
  <c r="CE438" i="8"/>
  <c r="CJ437" i="8"/>
  <c r="CE437" i="8"/>
  <c r="CJ436" i="8"/>
  <c r="CF436" i="8"/>
  <c r="CH436" i="8" s="1"/>
  <c r="CE436" i="8"/>
  <c r="CE432" i="8"/>
  <c r="CE431" i="8"/>
  <c r="CJ430" i="8"/>
  <c r="CK430" i="8" s="1"/>
  <c r="CL430" i="8" s="1"/>
  <c r="CF430" i="8"/>
  <c r="CH430" i="8" s="1"/>
  <c r="CE430" i="8"/>
  <c r="CJ429" i="8"/>
  <c r="CF429" i="8"/>
  <c r="CH429" i="8" s="1"/>
  <c r="CE429" i="8"/>
  <c r="CJ428" i="8"/>
  <c r="CE428" i="8"/>
  <c r="CJ427" i="8"/>
  <c r="CE427" i="8"/>
  <c r="CJ426" i="8"/>
  <c r="CJ425" i="8" s="1"/>
  <c r="CF426" i="8"/>
  <c r="CH426" i="8" s="1"/>
  <c r="CE426" i="8"/>
  <c r="CF431" i="8"/>
  <c r="CH431" i="8" s="1"/>
  <c r="CK431" i="8" s="1"/>
  <c r="CL431" i="8" s="1"/>
  <c r="CE422" i="8"/>
  <c r="CE421" i="8"/>
  <c r="CI420" i="8"/>
  <c r="CE420" i="8"/>
  <c r="CJ419" i="8"/>
  <c r="CE419" i="8"/>
  <c r="CJ418" i="8"/>
  <c r="CE418" i="8"/>
  <c r="CJ417" i="8"/>
  <c r="CE417" i="8"/>
  <c r="CE413" i="8"/>
  <c r="CE412" i="8"/>
  <c r="CF411" i="8"/>
  <c r="CH411" i="8" s="1"/>
  <c r="CE411" i="8"/>
  <c r="CF410" i="8"/>
  <c r="CH410" i="8" s="1"/>
  <c r="CE410" i="8"/>
  <c r="CJ409" i="8"/>
  <c r="CE409" i="8"/>
  <c r="CJ408" i="8"/>
  <c r="CE408" i="8"/>
  <c r="CF412" i="8"/>
  <c r="CH412" i="8" s="1"/>
  <c r="CK412" i="8" s="1"/>
  <c r="CL412" i="8" s="1"/>
  <c r="CE404" i="8"/>
  <c r="CI403" i="8"/>
  <c r="CF403" i="8"/>
  <c r="CH403" i="8" s="1"/>
  <c r="CK403" i="8" s="1"/>
  <c r="CL403" i="8" s="1"/>
  <c r="CE403" i="8"/>
  <c r="CF402" i="8"/>
  <c r="CH402" i="8" s="1"/>
  <c r="CE402" i="8"/>
  <c r="CE401" i="8"/>
  <c r="CD401" i="8"/>
  <c r="CJ400" i="8"/>
  <c r="CE400" i="8"/>
  <c r="CJ399" i="8"/>
  <c r="CE399" i="8"/>
  <c r="CJ398" i="8"/>
  <c r="CF398" i="8"/>
  <c r="CH398" i="8" s="1"/>
  <c r="CE398" i="8"/>
  <c r="CF404" i="8"/>
  <c r="CH404" i="8" s="1"/>
  <c r="CK404" i="8" s="1"/>
  <c r="CL404" i="8" s="1"/>
  <c r="CF394" i="8"/>
  <c r="CH394" i="8" s="1"/>
  <c r="CK394" i="8" s="1"/>
  <c r="CL394" i="8" s="1"/>
  <c r="CE394" i="8"/>
  <c r="CF393" i="8"/>
  <c r="CH393" i="8" s="1"/>
  <c r="CE393" i="8"/>
  <c r="CE392" i="8"/>
  <c r="CJ391" i="8"/>
  <c r="CH391" i="8"/>
  <c r="CE391" i="8"/>
  <c r="CJ390" i="8"/>
  <c r="CF390" i="8"/>
  <c r="CH390" i="8" s="1"/>
  <c r="CK390" i="8" s="1"/>
  <c r="CL390" i="8" s="1"/>
  <c r="CE390" i="8"/>
  <c r="CJ389" i="8"/>
  <c r="CF389" i="8"/>
  <c r="CH389" i="8" s="1"/>
  <c r="CE389" i="8"/>
  <c r="CJ388" i="8"/>
  <c r="CE388" i="8"/>
  <c r="CJ387" i="8"/>
  <c r="CE387" i="8"/>
  <c r="CF391" i="8"/>
  <c r="CF382" i="8"/>
  <c r="CH382" i="8" s="1"/>
  <c r="CE382" i="8"/>
  <c r="CE381" i="8"/>
  <c r="CE380" i="8"/>
  <c r="CJ379" i="8"/>
  <c r="CE379" i="8"/>
  <c r="CJ378" i="8"/>
  <c r="CF378" i="8"/>
  <c r="CH378" i="8" s="1"/>
  <c r="CE378" i="8"/>
  <c r="CJ377" i="8"/>
  <c r="CE377" i="8"/>
  <c r="CJ376" i="8"/>
  <c r="CE376" i="8"/>
  <c r="CF379" i="8"/>
  <c r="CH379" i="8" s="1"/>
  <c r="CK379" i="8" s="1"/>
  <c r="CL379" i="8" s="1"/>
  <c r="CE372" i="8"/>
  <c r="CF371" i="8"/>
  <c r="CH371" i="8" s="1"/>
  <c r="CK371" i="8" s="1"/>
  <c r="CL371" i="8" s="1"/>
  <c r="CE371" i="8"/>
  <c r="CJ370" i="8"/>
  <c r="CE370" i="8"/>
  <c r="CJ369" i="8"/>
  <c r="CE369" i="8"/>
  <c r="CJ368" i="8"/>
  <c r="CE368" i="8"/>
  <c r="CJ367" i="8"/>
  <c r="CF367" i="8"/>
  <c r="CH367" i="8" s="1"/>
  <c r="CE367" i="8"/>
  <c r="CJ366" i="8"/>
  <c r="CE366" i="8"/>
  <c r="CE362" i="8"/>
  <c r="CE361" i="8"/>
  <c r="CI360" i="8"/>
  <c r="CE360" i="8"/>
  <c r="CJ359" i="8"/>
  <c r="CF359" i="8"/>
  <c r="CH359" i="8" s="1"/>
  <c r="CE359" i="8"/>
  <c r="CJ358" i="8"/>
  <c r="CE358" i="8"/>
  <c r="CJ357" i="8"/>
  <c r="CE357" i="8"/>
  <c r="CF360" i="8"/>
  <c r="CH360" i="8" s="1"/>
  <c r="CK360" i="8" s="1"/>
  <c r="CL360" i="8" s="1"/>
  <c r="CE353" i="8"/>
  <c r="CH352" i="8"/>
  <c r="CK352" i="8" s="1"/>
  <c r="CL352" i="8" s="1"/>
  <c r="CE352" i="8"/>
  <c r="CF351" i="8"/>
  <c r="CH351" i="8" s="1"/>
  <c r="CK351" i="8" s="1"/>
  <c r="CL351" i="8" s="1"/>
  <c r="CE351" i="8"/>
  <c r="CF350" i="8"/>
  <c r="CH350" i="8" s="1"/>
  <c r="CE350" i="8"/>
  <c r="CJ349" i="8"/>
  <c r="CE349" i="8"/>
  <c r="CJ348" i="8"/>
  <c r="CE348" i="8"/>
  <c r="CF352" i="8"/>
  <c r="CE344" i="8"/>
  <c r="CI343" i="8"/>
  <c r="CF343" i="8"/>
  <c r="CH343" i="8" s="1"/>
  <c r="CK343" i="8" s="1"/>
  <c r="CL343" i="8" s="1"/>
  <c r="CE343" i="8"/>
  <c r="CF342" i="8"/>
  <c r="CH342" i="8" s="1"/>
  <c r="CK342" i="8" s="1"/>
  <c r="CL342" i="8" s="1"/>
  <c r="CE342" i="8"/>
  <c r="CE341" i="8"/>
  <c r="CD341" i="8"/>
  <c r="CJ340" i="8"/>
  <c r="CE340" i="8"/>
  <c r="CJ339" i="8"/>
  <c r="CE339" i="8"/>
  <c r="CJ338" i="8"/>
  <c r="CJ345" i="8" s="1"/>
  <c r="CF338" i="8"/>
  <c r="CH338" i="8" s="1"/>
  <c r="CE338" i="8"/>
  <c r="CF344" i="8"/>
  <c r="CH344" i="8" s="1"/>
  <c r="CK344" i="8" s="1"/>
  <c r="CL344" i="8" s="1"/>
  <c r="CF334" i="8"/>
  <c r="CH334" i="8" s="1"/>
  <c r="CK334" i="8" s="1"/>
  <c r="CL334" i="8" s="1"/>
  <c r="CE334" i="8"/>
  <c r="CF333" i="8"/>
  <c r="CH333" i="8" s="1"/>
  <c r="CE333" i="8"/>
  <c r="CE332" i="8"/>
  <c r="CJ331" i="8"/>
  <c r="CE331" i="8"/>
  <c r="CJ330" i="8"/>
  <c r="CF330" i="8"/>
  <c r="CH330" i="8" s="1"/>
  <c r="CE330" i="8"/>
  <c r="CJ329" i="8"/>
  <c r="CF329" i="8"/>
  <c r="CH329" i="8" s="1"/>
  <c r="CK329" i="8" s="1"/>
  <c r="CL329" i="8" s="1"/>
  <c r="CE329" i="8"/>
  <c r="CJ328" i="8"/>
  <c r="CE328" i="8"/>
  <c r="CJ327" i="8"/>
  <c r="CE327" i="8"/>
  <c r="CF331" i="8"/>
  <c r="CH331" i="8" s="1"/>
  <c r="CF322" i="8"/>
  <c r="CH322" i="8" s="1"/>
  <c r="CE322" i="8"/>
  <c r="CE321" i="8"/>
  <c r="CE320" i="8"/>
  <c r="CJ319" i="8"/>
  <c r="CE319" i="8"/>
  <c r="CJ318" i="8"/>
  <c r="CK318" i="8" s="1"/>
  <c r="CL318" i="8" s="1"/>
  <c r="CF318" i="8"/>
  <c r="CH318" i="8" s="1"/>
  <c r="CE318" i="8"/>
  <c r="CJ317" i="8"/>
  <c r="CE317" i="8"/>
  <c r="CJ316" i="8"/>
  <c r="CE316" i="8"/>
  <c r="CF319" i="8"/>
  <c r="CH319" i="8" s="1"/>
  <c r="CE312" i="8"/>
  <c r="CF311" i="8"/>
  <c r="CH311" i="8" s="1"/>
  <c r="CE311" i="8"/>
  <c r="CJ310" i="8"/>
  <c r="CE310" i="8"/>
  <c r="CJ309" i="8"/>
  <c r="CE309" i="8"/>
  <c r="CJ308" i="8"/>
  <c r="CE308" i="8"/>
  <c r="CJ307" i="8"/>
  <c r="CE307" i="8"/>
  <c r="CJ306" i="8"/>
  <c r="CE306" i="8"/>
  <c r="CE302" i="8"/>
  <c r="CE301" i="8"/>
  <c r="CE300" i="8"/>
  <c r="CJ299" i="8"/>
  <c r="CE299" i="8"/>
  <c r="CJ298" i="8"/>
  <c r="CE298" i="8"/>
  <c r="CJ297" i="8"/>
  <c r="CE297" i="8"/>
  <c r="CE293" i="8"/>
  <c r="CE292" i="8"/>
  <c r="CH291" i="8"/>
  <c r="CF291" i="8"/>
  <c r="CE291" i="8"/>
  <c r="CK290" i="8"/>
  <c r="CL290" i="8" s="1"/>
  <c r="CF290" i="8"/>
  <c r="CH290" i="8" s="1"/>
  <c r="CE290" i="8"/>
  <c r="CJ289" i="8"/>
  <c r="CE289" i="8"/>
  <c r="CJ288" i="8"/>
  <c r="CE288" i="8"/>
  <c r="CF292" i="8"/>
  <c r="CH292" i="8" s="1"/>
  <c r="CK292" i="8" s="1"/>
  <c r="CL292" i="8" s="1"/>
  <c r="CE284" i="8"/>
  <c r="CI283" i="8"/>
  <c r="CE283" i="8"/>
  <c r="CF282" i="8"/>
  <c r="CH282" i="8" s="1"/>
  <c r="CK282" i="8" s="1"/>
  <c r="CL282" i="8" s="1"/>
  <c r="CE282" i="8"/>
  <c r="CE281" i="8"/>
  <c r="CD281" i="8"/>
  <c r="CJ280" i="8"/>
  <c r="CE280" i="8"/>
  <c r="CJ279" i="8"/>
  <c r="CE279" i="8"/>
  <c r="CJ278" i="8"/>
  <c r="CH278" i="8"/>
  <c r="CF278" i="8"/>
  <c r="CE278" i="8"/>
  <c r="CF283" i="8"/>
  <c r="CH283" i="8" s="1"/>
  <c r="CK283" i="8" s="1"/>
  <c r="CL283" i="8" s="1"/>
  <c r="CE274" i="8"/>
  <c r="CF273" i="8"/>
  <c r="CH273" i="8" s="1"/>
  <c r="CE273" i="8"/>
  <c r="CE272" i="8"/>
  <c r="CJ271" i="8"/>
  <c r="CE271" i="8"/>
  <c r="CJ270" i="8"/>
  <c r="CE270" i="8"/>
  <c r="CJ269" i="8"/>
  <c r="CF269" i="8"/>
  <c r="CH269" i="8" s="1"/>
  <c r="CE269" i="8"/>
  <c r="CJ268" i="8"/>
  <c r="CE268" i="8"/>
  <c r="CJ267" i="8"/>
  <c r="CE267" i="8"/>
  <c r="CF274" i="8"/>
  <c r="CH274" i="8" s="1"/>
  <c r="CE262" i="8"/>
  <c r="CE261" i="8"/>
  <c r="CE260" i="8"/>
  <c r="CJ259" i="8"/>
  <c r="CE259" i="8"/>
  <c r="CJ258" i="8"/>
  <c r="CE258" i="8"/>
  <c r="CJ257" i="8"/>
  <c r="CE257" i="8"/>
  <c r="CJ256" i="8"/>
  <c r="CE256" i="8"/>
  <c r="CF252" i="8"/>
  <c r="CH252" i="8" s="1"/>
  <c r="CK252" i="8" s="1"/>
  <c r="CL252" i="8" s="1"/>
  <c r="CE252" i="8"/>
  <c r="CH251" i="8"/>
  <c r="CK251" i="8" s="1"/>
  <c r="CL251" i="8" s="1"/>
  <c r="CE251" i="8"/>
  <c r="CJ250" i="8"/>
  <c r="CF250" i="8"/>
  <c r="CH250" i="8" s="1"/>
  <c r="CE250" i="8"/>
  <c r="CJ249" i="8"/>
  <c r="CE249" i="8"/>
  <c r="CJ248" i="8"/>
  <c r="CF248" i="8"/>
  <c r="CH248" i="8" s="1"/>
  <c r="CE248" i="8"/>
  <c r="CJ247" i="8"/>
  <c r="CE247" i="8"/>
  <c r="CJ246" i="8"/>
  <c r="CF246" i="8"/>
  <c r="CH246" i="8" s="1"/>
  <c r="CK246" i="8" s="1"/>
  <c r="CE246" i="8"/>
  <c r="CF251" i="8"/>
  <c r="CE242" i="8"/>
  <c r="CE241" i="8"/>
  <c r="CE240" i="8"/>
  <c r="CJ239" i="8"/>
  <c r="CE239" i="8"/>
  <c r="CJ238" i="8"/>
  <c r="CE238" i="8"/>
  <c r="CJ237" i="8"/>
  <c r="CE237" i="8"/>
  <c r="CF242" i="8"/>
  <c r="CH242" i="8" s="1"/>
  <c r="CE233" i="8"/>
  <c r="CE232" i="8"/>
  <c r="CE231" i="8"/>
  <c r="CE230" i="8"/>
  <c r="CJ229" i="8"/>
  <c r="CE229" i="8"/>
  <c r="CJ228" i="8"/>
  <c r="CF228" i="8"/>
  <c r="CH228" i="8" s="1"/>
  <c r="CE228" i="8"/>
  <c r="CE224" i="8"/>
  <c r="CI223" i="8"/>
  <c r="CE223" i="8"/>
  <c r="CF222" i="8"/>
  <c r="CH222" i="8" s="1"/>
  <c r="CK222" i="8" s="1"/>
  <c r="CL222" i="8" s="1"/>
  <c r="CE222" i="8"/>
  <c r="CE221" i="8"/>
  <c r="CD221" i="8"/>
  <c r="CJ220" i="8"/>
  <c r="CE220" i="8"/>
  <c r="CJ219" i="8"/>
  <c r="CE219" i="8"/>
  <c r="CJ218" i="8"/>
  <c r="CE218" i="8"/>
  <c r="CF223" i="8"/>
  <c r="CH223" i="8" s="1"/>
  <c r="CK223" i="8" s="1"/>
  <c r="CL223" i="8" s="1"/>
  <c r="CE214" i="8"/>
  <c r="CF213" i="8"/>
  <c r="CH213" i="8" s="1"/>
  <c r="CE213" i="8"/>
  <c r="CE212" i="8"/>
  <c r="CJ211" i="8"/>
  <c r="CF211" i="8"/>
  <c r="CH211" i="8" s="1"/>
  <c r="CE211" i="8"/>
  <c r="CJ210" i="8"/>
  <c r="CE210" i="8"/>
  <c r="CJ209" i="8"/>
  <c r="CF209" i="8"/>
  <c r="CH209" i="8" s="1"/>
  <c r="CE209" i="8"/>
  <c r="CJ208" i="8"/>
  <c r="CE208" i="8"/>
  <c r="CJ207" i="8"/>
  <c r="CF207" i="8"/>
  <c r="CH207" i="8" s="1"/>
  <c r="CE207" i="8"/>
  <c r="CF214" i="8"/>
  <c r="CH214" i="8" s="1"/>
  <c r="CK214" i="8" s="1"/>
  <c r="CL214" i="8" s="1"/>
  <c r="CE202" i="8"/>
  <c r="CE201" i="8"/>
  <c r="CE200" i="8"/>
  <c r="CJ199" i="8"/>
  <c r="CE199" i="8"/>
  <c r="CJ198" i="8"/>
  <c r="CE198" i="8"/>
  <c r="CJ197" i="8"/>
  <c r="CE197" i="8"/>
  <c r="CJ196" i="8"/>
  <c r="CE196" i="8"/>
  <c r="CF201" i="8"/>
  <c r="CH201" i="8" s="1"/>
  <c r="CF192" i="8"/>
  <c r="CH192" i="8" s="1"/>
  <c r="CK192" i="8" s="1"/>
  <c r="CL192" i="8" s="1"/>
  <c r="CE192" i="8"/>
  <c r="CE191" i="8"/>
  <c r="CJ190" i="8"/>
  <c r="CF190" i="8"/>
  <c r="CH190" i="8" s="1"/>
  <c r="CE190" i="8"/>
  <c r="CJ189" i="8"/>
  <c r="CE189" i="8"/>
  <c r="CJ188" i="8"/>
  <c r="CF188" i="8"/>
  <c r="CH188" i="8" s="1"/>
  <c r="CE188" i="8"/>
  <c r="CJ187" i="8"/>
  <c r="CE187" i="8"/>
  <c r="CJ186" i="8"/>
  <c r="CF186" i="8"/>
  <c r="CH186" i="8" s="1"/>
  <c r="CE186" i="8"/>
  <c r="CF191" i="8"/>
  <c r="CH191" i="8" s="1"/>
  <c r="CK191" i="8" s="1"/>
  <c r="CL191" i="8" s="1"/>
  <c r="CF182" i="8"/>
  <c r="CH182" i="8" s="1"/>
  <c r="CK182" i="8" s="1"/>
  <c r="CL182" i="8" s="1"/>
  <c r="CE182" i="8"/>
  <c r="CE181" i="8"/>
  <c r="CE180" i="8"/>
  <c r="CJ179" i="8"/>
  <c r="CE179" i="8"/>
  <c r="CJ178" i="8"/>
  <c r="CF178" i="8"/>
  <c r="CH178" i="8" s="1"/>
  <c r="CE178" i="8"/>
  <c r="CJ177" i="8"/>
  <c r="CE177" i="8"/>
  <c r="CE173" i="8"/>
  <c r="CF172" i="8"/>
  <c r="CH172" i="8" s="1"/>
  <c r="CE172" i="8"/>
  <c r="CE171" i="8"/>
  <c r="CF170" i="8"/>
  <c r="CH170" i="8" s="1"/>
  <c r="CE170" i="8"/>
  <c r="CJ169" i="8"/>
  <c r="CE169" i="8"/>
  <c r="CJ168" i="8"/>
  <c r="CF168" i="8"/>
  <c r="CH168" i="8" s="1"/>
  <c r="CE168" i="8"/>
  <c r="CF171" i="8"/>
  <c r="CH171" i="8" s="1"/>
  <c r="CE164" i="8"/>
  <c r="CI163" i="8"/>
  <c r="CE163" i="8"/>
  <c r="CF162" i="8"/>
  <c r="CH162" i="8" s="1"/>
  <c r="CE162" i="8"/>
  <c r="CE161" i="8"/>
  <c r="CD161" i="8"/>
  <c r="CJ160" i="8"/>
  <c r="CE160" i="8"/>
  <c r="CJ159" i="8"/>
  <c r="CE159" i="8"/>
  <c r="CJ158" i="8"/>
  <c r="CE158" i="8"/>
  <c r="CF163" i="8"/>
  <c r="CH163" i="8" s="1"/>
  <c r="CK163" i="8" s="1"/>
  <c r="CL163" i="8" s="1"/>
  <c r="CE154" i="8"/>
  <c r="CF153" i="8"/>
  <c r="CH153" i="8" s="1"/>
  <c r="CK153" i="8" s="1"/>
  <c r="CL153" i="8" s="1"/>
  <c r="CE153" i="8"/>
  <c r="CE152" i="8"/>
  <c r="CJ151" i="8"/>
  <c r="CF151" i="8"/>
  <c r="CH151" i="8" s="1"/>
  <c r="CE151" i="8"/>
  <c r="CJ150" i="8"/>
  <c r="CE150" i="8"/>
  <c r="CJ149" i="8"/>
  <c r="CF149" i="8"/>
  <c r="CH149" i="8" s="1"/>
  <c r="CE149" i="8"/>
  <c r="CJ148" i="8"/>
  <c r="CE148" i="8"/>
  <c r="CJ147" i="8"/>
  <c r="CF147" i="8"/>
  <c r="CH147" i="8" s="1"/>
  <c r="CE147" i="8"/>
  <c r="CF154" i="8"/>
  <c r="CH154" i="8" s="1"/>
  <c r="CK154" i="8" s="1"/>
  <c r="CL154" i="8" s="1"/>
  <c r="CE142" i="8"/>
  <c r="CF141" i="8"/>
  <c r="CH141" i="8" s="1"/>
  <c r="CK141" i="8" s="1"/>
  <c r="CL141" i="8" s="1"/>
  <c r="CE141" i="8"/>
  <c r="CE140" i="8"/>
  <c r="CJ139" i="8"/>
  <c r="CE139" i="8"/>
  <c r="CJ138" i="8"/>
  <c r="CE138" i="8"/>
  <c r="CJ137" i="8"/>
  <c r="CF137" i="8"/>
  <c r="CH137" i="8" s="1"/>
  <c r="CE137" i="8"/>
  <c r="CJ136" i="8"/>
  <c r="CE136" i="8"/>
  <c r="CE132" i="8"/>
  <c r="CE131" i="8"/>
  <c r="CJ130" i="8"/>
  <c r="CE130" i="8"/>
  <c r="CJ129" i="8"/>
  <c r="CF129" i="8"/>
  <c r="CH129" i="8" s="1"/>
  <c r="CE129" i="8"/>
  <c r="CJ128" i="8"/>
  <c r="CE128" i="8"/>
  <c r="CJ127" i="8"/>
  <c r="CE127" i="8"/>
  <c r="CJ126" i="8"/>
  <c r="CE126" i="8"/>
  <c r="CF130" i="8"/>
  <c r="CH130" i="8" s="1"/>
  <c r="CE122" i="8"/>
  <c r="CF121" i="8"/>
  <c r="CH121" i="8" s="1"/>
  <c r="CE121" i="8"/>
  <c r="CE120" i="8"/>
  <c r="CJ119" i="8"/>
  <c r="CF119" i="8"/>
  <c r="CH119" i="8" s="1"/>
  <c r="CE119" i="8"/>
  <c r="CJ118" i="8"/>
  <c r="CE118" i="8"/>
  <c r="CJ117" i="8"/>
  <c r="CF117" i="8"/>
  <c r="CH117" i="8" s="1"/>
  <c r="CK117" i="8" s="1"/>
  <c r="CE117" i="8"/>
  <c r="CF122" i="8"/>
  <c r="CH122" i="8" s="1"/>
  <c r="CK122" i="8" s="1"/>
  <c r="CL122" i="8" s="1"/>
  <c r="CF113" i="8"/>
  <c r="CE113" i="8"/>
  <c r="CE112" i="8"/>
  <c r="CE111" i="8"/>
  <c r="CE110" i="8"/>
  <c r="CJ109" i="8"/>
  <c r="CF109" i="8"/>
  <c r="CE109" i="8"/>
  <c r="CJ108" i="8"/>
  <c r="CE108" i="8"/>
  <c r="CF230" i="8"/>
  <c r="CH230" i="8" s="1"/>
  <c r="CK230" i="8" s="1"/>
  <c r="CL230" i="8" s="1"/>
  <c r="CE104" i="8"/>
  <c r="CF103" i="8"/>
  <c r="CE103" i="8"/>
  <c r="CE102" i="8"/>
  <c r="CF101" i="8"/>
  <c r="CE101" i="8"/>
  <c r="CD101" i="8"/>
  <c r="CJ100" i="8"/>
  <c r="CF100" i="8"/>
  <c r="CE100" i="8"/>
  <c r="CJ99" i="8"/>
  <c r="CE99" i="8"/>
  <c r="CJ98" i="8"/>
  <c r="CF98" i="8"/>
  <c r="CH98" i="8" s="1"/>
  <c r="CE98" i="8"/>
  <c r="CF102" i="8"/>
  <c r="CQ96" i="8"/>
  <c r="CQ94" i="8"/>
  <c r="CE94" i="8"/>
  <c r="CE93" i="8"/>
  <c r="CE92" i="8"/>
  <c r="CJ91" i="8"/>
  <c r="CE91" i="8"/>
  <c r="CJ90" i="8"/>
  <c r="CE90" i="8"/>
  <c r="CU89" i="8"/>
  <c r="CV89" i="8" s="1"/>
  <c r="CW89" i="8" s="1"/>
  <c r="CX89" i="8" s="1"/>
  <c r="CY89" i="8" s="1"/>
  <c r="CJ89" i="8"/>
  <c r="CE89" i="8"/>
  <c r="CY88" i="8"/>
  <c r="CU88" i="8"/>
  <c r="CU90" i="8" s="1"/>
  <c r="CJ88" i="8"/>
  <c r="CE88" i="8"/>
  <c r="CJ87" i="8"/>
  <c r="CF87" i="8"/>
  <c r="CH87" i="8" s="1"/>
  <c r="CK87" i="8" s="1"/>
  <c r="CE87" i="8"/>
  <c r="CX88" i="8"/>
  <c r="CW88" i="8"/>
  <c r="CW90" i="8" s="1"/>
  <c r="CV88" i="8"/>
  <c r="CV90" i="8" s="1"/>
  <c r="CT88" i="8"/>
  <c r="CT90" i="8" s="1"/>
  <c r="CF93" i="8"/>
  <c r="CE82" i="8"/>
  <c r="CE81" i="8"/>
  <c r="CE80" i="8"/>
  <c r="CJ79" i="8"/>
  <c r="CE79" i="8"/>
  <c r="CJ78" i="8"/>
  <c r="CE78" i="8"/>
  <c r="CJ77" i="8"/>
  <c r="CE77" i="8"/>
  <c r="CJ76" i="8"/>
  <c r="CE76" i="8"/>
  <c r="CP75" i="8"/>
  <c r="CQ75" i="8" s="1"/>
  <c r="CR75" i="8" s="1"/>
  <c r="CS75" i="8" s="1"/>
  <c r="CT75" i="8" s="1"/>
  <c r="CU75" i="8" s="1"/>
  <c r="CV75" i="8" s="1"/>
  <c r="CW75" i="8" s="1"/>
  <c r="CX75" i="8" s="1"/>
  <c r="CY75" i="8" s="1"/>
  <c r="CZ75" i="8" s="1"/>
  <c r="CF81" i="8"/>
  <c r="BZ81" i="8"/>
  <c r="BZ80" i="8"/>
  <c r="BZ79" i="8"/>
  <c r="BZ78" i="8"/>
  <c r="BZ77" i="8"/>
  <c r="BZ76" i="8"/>
  <c r="BY81" i="8"/>
  <c r="BY80" i="8"/>
  <c r="BY79" i="8"/>
  <c r="BY78" i="8"/>
  <c r="BY77" i="8"/>
  <c r="BY76" i="8"/>
  <c r="BX81" i="8"/>
  <c r="BX80" i="8"/>
  <c r="BX79" i="8"/>
  <c r="BX78" i="8"/>
  <c r="BX77" i="8"/>
  <c r="BX76" i="8"/>
  <c r="BW81" i="8"/>
  <c r="BW80" i="8"/>
  <c r="BW79" i="8"/>
  <c r="BW78" i="8"/>
  <c r="BW77" i="8"/>
  <c r="BW76" i="8"/>
  <c r="BV81" i="8"/>
  <c r="BV80" i="8"/>
  <c r="BV79" i="8"/>
  <c r="BV78" i="8"/>
  <c r="BV77" i="8"/>
  <c r="BV76" i="8"/>
  <c r="BU81" i="8"/>
  <c r="BU80" i="8"/>
  <c r="BU79" i="8"/>
  <c r="BU78" i="8"/>
  <c r="BU77" i="8"/>
  <c r="BU76" i="8"/>
  <c r="BT81" i="8"/>
  <c r="BT80" i="8"/>
  <c r="BT79" i="8"/>
  <c r="BT78" i="8"/>
  <c r="BT77" i="8"/>
  <c r="BT76" i="8"/>
  <c r="BS81" i="8"/>
  <c r="BS80" i="8"/>
  <c r="BS79" i="8"/>
  <c r="BS78" i="8"/>
  <c r="BS77" i="8"/>
  <c r="BS76" i="8"/>
  <c r="BR81" i="8"/>
  <c r="BR80" i="8"/>
  <c r="BR79" i="8"/>
  <c r="BR78" i="8"/>
  <c r="BR77" i="8"/>
  <c r="BR76" i="8"/>
  <c r="BQ81" i="8"/>
  <c r="BQ80" i="8"/>
  <c r="BQ79" i="8"/>
  <c r="BQ78" i="8"/>
  <c r="BQ77" i="8"/>
  <c r="BQ76" i="8"/>
  <c r="BP81" i="8"/>
  <c r="BP80" i="8"/>
  <c r="BP79" i="8"/>
  <c r="BP78" i="8"/>
  <c r="BP77" i="8"/>
  <c r="BP76" i="8"/>
  <c r="BO81" i="8"/>
  <c r="AC33" i="9" l="1"/>
  <c r="AB34" i="9"/>
  <c r="AB35" i="9" s="1"/>
  <c r="AB41" i="9" s="1"/>
  <c r="AB43" i="9" s="1"/>
  <c r="AB44" i="9" s="1"/>
  <c r="AD101" i="9" s="1"/>
  <c r="AB84" i="9"/>
  <c r="AA85" i="9"/>
  <c r="AA86" i="9" s="1"/>
  <c r="AC105" i="9" s="1"/>
  <c r="CJ615" i="8"/>
  <c r="CJ135" i="8"/>
  <c r="CJ285" i="8"/>
  <c r="CK572" i="8"/>
  <c r="CL572" i="8" s="1"/>
  <c r="CJ665" i="8"/>
  <c r="CK670" i="8"/>
  <c r="CL670" i="8" s="1"/>
  <c r="CJ185" i="8"/>
  <c r="CK129" i="8"/>
  <c r="CL129" i="8" s="1"/>
  <c r="CK201" i="8"/>
  <c r="CL201" i="8" s="1"/>
  <c r="CK242" i="8"/>
  <c r="CL242" i="8" s="1"/>
  <c r="CK273" i="8"/>
  <c r="CL273" i="8" s="1"/>
  <c r="CK473" i="8"/>
  <c r="CL473" i="8" s="1"/>
  <c r="CK490" i="8"/>
  <c r="CL490" i="8" s="1"/>
  <c r="CK489" i="8"/>
  <c r="CL489" i="8" s="1"/>
  <c r="CK501" i="8"/>
  <c r="CL501" i="8" s="1"/>
  <c r="CK550" i="8"/>
  <c r="CL550" i="8" s="1"/>
  <c r="CJ545" i="8"/>
  <c r="CJ585" i="8"/>
  <c r="CK642" i="8"/>
  <c r="CL642" i="8" s="1"/>
  <c r="CJ785" i="8"/>
  <c r="CK704" i="8"/>
  <c r="CL704" i="8" s="1"/>
  <c r="CK651" i="8"/>
  <c r="CL651" i="8" s="1"/>
  <c r="CJ637" i="8"/>
  <c r="CK609" i="8"/>
  <c r="CL609" i="8" s="1"/>
  <c r="CJ605" i="8"/>
  <c r="CK533" i="8"/>
  <c r="CL533" i="8" s="1"/>
  <c r="CK429" i="8"/>
  <c r="CL429" i="8" s="1"/>
  <c r="CK322" i="8"/>
  <c r="CL322" i="8" s="1"/>
  <c r="CJ305" i="8"/>
  <c r="CK311" i="8"/>
  <c r="CL311" i="8" s="1"/>
  <c r="CK250" i="8"/>
  <c r="CL250" i="8" s="1"/>
  <c r="CK190" i="8"/>
  <c r="CL190" i="8" s="1"/>
  <c r="CK172" i="8"/>
  <c r="CL172" i="8" s="1"/>
  <c r="CK130" i="8"/>
  <c r="CL130" i="8" s="1"/>
  <c r="CJ133" i="8"/>
  <c r="CK121" i="8"/>
  <c r="CL121" i="8" s="1"/>
  <c r="CK786" i="8"/>
  <c r="CJ776" i="8"/>
  <c r="CK769" i="8"/>
  <c r="CL769" i="8" s="1"/>
  <c r="CK749" i="8"/>
  <c r="CL749" i="8" s="1"/>
  <c r="CJ714" i="8"/>
  <c r="CJ707" i="8"/>
  <c r="CK709" i="8"/>
  <c r="CL709" i="8" s="1"/>
  <c r="CK687" i="8"/>
  <c r="CK691" i="8"/>
  <c r="CL691" i="8" s="1"/>
  <c r="CJ656" i="8"/>
  <c r="CK640" i="8"/>
  <c r="CL640" i="8" s="1"/>
  <c r="CK617" i="8"/>
  <c r="CL617" i="8" s="1"/>
  <c r="CK606" i="8"/>
  <c r="CK580" i="8"/>
  <c r="CL580" i="8" s="1"/>
  <c r="CJ566" i="8"/>
  <c r="CK556" i="8"/>
  <c r="CK546" i="8"/>
  <c r="CL546" i="8" s="1"/>
  <c r="CK537" i="8"/>
  <c r="CJ536" i="8"/>
  <c r="CK508" i="8"/>
  <c r="CL508" i="8" s="1"/>
  <c r="CJ515" i="8"/>
  <c r="CK496" i="8"/>
  <c r="CJ495" i="8"/>
  <c r="CK486" i="8"/>
  <c r="CL486" i="8" s="1"/>
  <c r="CK477" i="8"/>
  <c r="CJ476" i="8"/>
  <c r="CK460" i="8"/>
  <c r="CL460" i="8" s="1"/>
  <c r="CK436" i="8"/>
  <c r="CK426" i="8"/>
  <c r="CJ416" i="8"/>
  <c r="CK398" i="8"/>
  <c r="CL398" i="8" s="1"/>
  <c r="CK391" i="8"/>
  <c r="CL391" i="8" s="1"/>
  <c r="CK389" i="8"/>
  <c r="CL389" i="8" s="1"/>
  <c r="CK367" i="8"/>
  <c r="CL367" i="8" s="1"/>
  <c r="CK359" i="8"/>
  <c r="CL359" i="8" s="1"/>
  <c r="CK338" i="8"/>
  <c r="CK330" i="8"/>
  <c r="CL330" i="8" s="1"/>
  <c r="CK319" i="8"/>
  <c r="CL319" i="8" s="1"/>
  <c r="CK278" i="8"/>
  <c r="CL278" i="8" s="1"/>
  <c r="CK269" i="8"/>
  <c r="CL269" i="8" s="1"/>
  <c r="CJ245" i="8"/>
  <c r="CK228" i="8"/>
  <c r="CJ225" i="8"/>
  <c r="CK207" i="8"/>
  <c r="CK209" i="8"/>
  <c r="CL209" i="8" s="1"/>
  <c r="CK186" i="8"/>
  <c r="CK178" i="8"/>
  <c r="CL178" i="8" s="1"/>
  <c r="CK151" i="8"/>
  <c r="CL151" i="8" s="1"/>
  <c r="CK137" i="8"/>
  <c r="CL137" i="8" s="1"/>
  <c r="CJ116" i="8"/>
  <c r="CJ105" i="8"/>
  <c r="CJ97" i="8"/>
  <c r="CK98" i="8"/>
  <c r="CJ75" i="8"/>
  <c r="D26" i="9"/>
  <c r="D28" i="9" s="1"/>
  <c r="CV91" i="8"/>
  <c r="CK789" i="8"/>
  <c r="CL789" i="8" s="1"/>
  <c r="CK666" i="8"/>
  <c r="CH109" i="8"/>
  <c r="CK109" i="8" s="1"/>
  <c r="CL109" i="8" s="1"/>
  <c r="CH113" i="8"/>
  <c r="CK113" i="8" s="1"/>
  <c r="CL113" i="8" s="1"/>
  <c r="CH100" i="8"/>
  <c r="CK100" i="8" s="1"/>
  <c r="CL100" i="8" s="1"/>
  <c r="CH101" i="8"/>
  <c r="CK101" i="8" s="1"/>
  <c r="CL101" i="8" s="1"/>
  <c r="CH102" i="8"/>
  <c r="CK102" i="8" s="1"/>
  <c r="CL102" i="8" s="1"/>
  <c r="CH103" i="8"/>
  <c r="CK103" i="8" s="1"/>
  <c r="CL103" i="8" s="1"/>
  <c r="CH93" i="8"/>
  <c r="CK93" i="8" s="1"/>
  <c r="CL93" i="8" s="1"/>
  <c r="CH81" i="8"/>
  <c r="CK81" i="8" s="1"/>
  <c r="CL81" i="8" s="1"/>
  <c r="CK770" i="8"/>
  <c r="CL770" i="8" s="1"/>
  <c r="CK761" i="8"/>
  <c r="CL761" i="8" s="1"/>
  <c r="CK650" i="8"/>
  <c r="CL650" i="8" s="1"/>
  <c r="CK581" i="8"/>
  <c r="CL581" i="8" s="1"/>
  <c r="CJ555" i="8"/>
  <c r="CK522" i="8"/>
  <c r="CL522" i="8" s="1"/>
  <c r="CK462" i="8"/>
  <c r="CL462" i="8" s="1"/>
  <c r="CK452" i="8"/>
  <c r="CL452" i="8" s="1"/>
  <c r="CK382" i="8"/>
  <c r="CL382" i="8" s="1"/>
  <c r="CJ354" i="8"/>
  <c r="CK350" i="8"/>
  <c r="CL350" i="8" s="1"/>
  <c r="CK291" i="8"/>
  <c r="CL291" i="8" s="1"/>
  <c r="CK171" i="8"/>
  <c r="CL171" i="8" s="1"/>
  <c r="CJ165" i="8"/>
  <c r="CF791" i="8"/>
  <c r="CH791" i="8" s="1"/>
  <c r="CK791" i="8" s="1"/>
  <c r="CL791" i="8" s="1"/>
  <c r="CF790" i="8"/>
  <c r="CH790" i="8" s="1"/>
  <c r="CK790" i="8" s="1"/>
  <c r="CL790" i="8" s="1"/>
  <c r="CK411" i="8"/>
  <c r="CL411" i="8" s="1"/>
  <c r="CK378" i="8"/>
  <c r="CL378" i="8" s="1"/>
  <c r="CK213" i="8"/>
  <c r="CL213" i="8" s="1"/>
  <c r="CK170" i="8"/>
  <c r="CL170" i="8" s="1"/>
  <c r="CK162" i="8"/>
  <c r="CL162" i="8" s="1"/>
  <c r="CK149" i="8"/>
  <c r="CL149" i="8" s="1"/>
  <c r="CL117" i="8"/>
  <c r="CL186" i="8"/>
  <c r="CL246" i="8"/>
  <c r="CL87" i="8"/>
  <c r="CY90" i="8"/>
  <c r="CT91" i="8"/>
  <c r="CJ95" i="8"/>
  <c r="CJ86" i="8"/>
  <c r="CL98" i="8"/>
  <c r="CX90" i="8"/>
  <c r="CF76" i="8"/>
  <c r="CH76" i="8" s="1"/>
  <c r="CK76" i="8" s="1"/>
  <c r="CF80" i="8"/>
  <c r="CH80" i="8" s="1"/>
  <c r="CK80" i="8" s="1"/>
  <c r="CL80" i="8" s="1"/>
  <c r="CL75" i="8" s="1"/>
  <c r="CO76" i="8" s="1"/>
  <c r="CF88" i="8"/>
  <c r="CH88" i="8" s="1"/>
  <c r="CK88" i="8" s="1"/>
  <c r="CL88" i="8" s="1"/>
  <c r="CJ123" i="8"/>
  <c r="CK119" i="8"/>
  <c r="CL119" i="8" s="1"/>
  <c r="CF142" i="8"/>
  <c r="CH142" i="8" s="1"/>
  <c r="CK142" i="8" s="1"/>
  <c r="CL142" i="8" s="1"/>
  <c r="CF138" i="8"/>
  <c r="CH138" i="8" s="1"/>
  <c r="CK138" i="8" s="1"/>
  <c r="CL138" i="8" s="1"/>
  <c r="CF139" i="8"/>
  <c r="CH139" i="8" s="1"/>
  <c r="CK139" i="8" s="1"/>
  <c r="CL139" i="8" s="1"/>
  <c r="CF140" i="8"/>
  <c r="CH140" i="8" s="1"/>
  <c r="CK140" i="8" s="1"/>
  <c r="CL140" i="8" s="1"/>
  <c r="CF136" i="8"/>
  <c r="CH136" i="8" s="1"/>
  <c r="CK136" i="8" s="1"/>
  <c r="CJ157" i="8"/>
  <c r="CK188" i="8"/>
  <c r="CL188" i="8" s="1"/>
  <c r="CJ195" i="8"/>
  <c r="CJ206" i="8"/>
  <c r="CJ215" i="8"/>
  <c r="CJ234" i="8"/>
  <c r="CJ227" i="8"/>
  <c r="CK248" i="8"/>
  <c r="CL248" i="8" s="1"/>
  <c r="CJ255" i="8"/>
  <c r="CK274" i="8"/>
  <c r="CL274" i="8" s="1"/>
  <c r="CF79" i="8"/>
  <c r="CH79" i="8" s="1"/>
  <c r="CK79" i="8" s="1"/>
  <c r="CL79" i="8" s="1"/>
  <c r="CF89" i="8"/>
  <c r="CH89" i="8" s="1"/>
  <c r="CK89" i="8" s="1"/>
  <c r="CL89" i="8" s="1"/>
  <c r="CF92" i="8"/>
  <c r="CH92" i="8" s="1"/>
  <c r="CK92" i="8" s="1"/>
  <c r="CL92" i="8" s="1"/>
  <c r="CJ114" i="8"/>
  <c r="CJ107" i="8"/>
  <c r="CJ183" i="8"/>
  <c r="CJ176" i="8"/>
  <c r="CF202" i="8"/>
  <c r="CH202" i="8" s="1"/>
  <c r="CK202" i="8" s="1"/>
  <c r="CL202" i="8" s="1"/>
  <c r="CF198" i="8"/>
  <c r="CH198" i="8" s="1"/>
  <c r="CK198" i="8" s="1"/>
  <c r="CL198" i="8" s="1"/>
  <c r="CF199" i="8"/>
  <c r="CH199" i="8" s="1"/>
  <c r="CK199" i="8" s="1"/>
  <c r="CL199" i="8" s="1"/>
  <c r="CF200" i="8"/>
  <c r="CH200" i="8" s="1"/>
  <c r="CK200" i="8" s="1"/>
  <c r="CL200" i="8" s="1"/>
  <c r="CF196" i="8"/>
  <c r="CH196" i="8" s="1"/>
  <c r="CK196" i="8" s="1"/>
  <c r="CJ217" i="8"/>
  <c r="CJ243" i="8"/>
  <c r="CJ236" i="8"/>
  <c r="CF262" i="8"/>
  <c r="CH262" i="8" s="1"/>
  <c r="CK262" i="8" s="1"/>
  <c r="CL262" i="8" s="1"/>
  <c r="CF258" i="8"/>
  <c r="CH258" i="8" s="1"/>
  <c r="CK258" i="8" s="1"/>
  <c r="CL258" i="8" s="1"/>
  <c r="CF259" i="8"/>
  <c r="CH259" i="8" s="1"/>
  <c r="CK259" i="8" s="1"/>
  <c r="CL259" i="8" s="1"/>
  <c r="CF260" i="8"/>
  <c r="CH260" i="8" s="1"/>
  <c r="CK260" i="8" s="1"/>
  <c r="CL260" i="8" s="1"/>
  <c r="CF256" i="8"/>
  <c r="CH256" i="8" s="1"/>
  <c r="CK256" i="8" s="1"/>
  <c r="CF261" i="8"/>
  <c r="CH261" i="8" s="1"/>
  <c r="CK261" i="8" s="1"/>
  <c r="CL261" i="8" s="1"/>
  <c r="CF78" i="8"/>
  <c r="CH78" i="8" s="1"/>
  <c r="CK78" i="8" s="1"/>
  <c r="CL78" i="8" s="1"/>
  <c r="CF82" i="8"/>
  <c r="CH82" i="8" s="1"/>
  <c r="CK82" i="8" s="1"/>
  <c r="CL82" i="8" s="1"/>
  <c r="CF90" i="8"/>
  <c r="CH90" i="8" s="1"/>
  <c r="CK90" i="8" s="1"/>
  <c r="CL90" i="8" s="1"/>
  <c r="CF231" i="8"/>
  <c r="CH231" i="8" s="1"/>
  <c r="CK231" i="8" s="1"/>
  <c r="CL231" i="8" s="1"/>
  <c r="CF110" i="8"/>
  <c r="CH110" i="8" s="1"/>
  <c r="CK110" i="8" s="1"/>
  <c r="CL110" i="8" s="1"/>
  <c r="CF232" i="8"/>
  <c r="CH232" i="8" s="1"/>
  <c r="CK232" i="8" s="1"/>
  <c r="CL232" i="8" s="1"/>
  <c r="CF111" i="8"/>
  <c r="CH111" i="8" s="1"/>
  <c r="CK111" i="8" s="1"/>
  <c r="CL111" i="8" s="1"/>
  <c r="CF233" i="8"/>
  <c r="CH233" i="8" s="1"/>
  <c r="CK233" i="8" s="1"/>
  <c r="CL233" i="8" s="1"/>
  <c r="CF229" i="8"/>
  <c r="CH229" i="8" s="1"/>
  <c r="CK229" i="8" s="1"/>
  <c r="CL229" i="8" s="1"/>
  <c r="CF112" i="8"/>
  <c r="CH112" i="8" s="1"/>
  <c r="CK112" i="8" s="1"/>
  <c r="CL112" i="8" s="1"/>
  <c r="CH108" i="8"/>
  <c r="CK108" i="8" s="1"/>
  <c r="CK147" i="8"/>
  <c r="CK168" i="8"/>
  <c r="CF179" i="8"/>
  <c r="CH179" i="8" s="1"/>
  <c r="CK179" i="8" s="1"/>
  <c r="CL179" i="8" s="1"/>
  <c r="CF180" i="8"/>
  <c r="CH180" i="8" s="1"/>
  <c r="CK180" i="8" s="1"/>
  <c r="CL180" i="8" s="1"/>
  <c r="CF181" i="8"/>
  <c r="CH181" i="8" s="1"/>
  <c r="CK181" i="8" s="1"/>
  <c r="CL181" i="8" s="1"/>
  <c r="CF177" i="8"/>
  <c r="CH177" i="8" s="1"/>
  <c r="CK177" i="8" s="1"/>
  <c r="CF197" i="8"/>
  <c r="CH197" i="8" s="1"/>
  <c r="CK197" i="8" s="1"/>
  <c r="CL197" i="8" s="1"/>
  <c r="CK211" i="8"/>
  <c r="CL211" i="8" s="1"/>
  <c r="CF239" i="8"/>
  <c r="CH239" i="8" s="1"/>
  <c r="CK239" i="8" s="1"/>
  <c r="CL239" i="8" s="1"/>
  <c r="CF240" i="8"/>
  <c r="CH240" i="8" s="1"/>
  <c r="CK240" i="8" s="1"/>
  <c r="CL240" i="8" s="1"/>
  <c r="CF241" i="8"/>
  <c r="CH241" i="8" s="1"/>
  <c r="CK241" i="8" s="1"/>
  <c r="CL241" i="8" s="1"/>
  <c r="CF237" i="8"/>
  <c r="CH237" i="8" s="1"/>
  <c r="CK237" i="8" s="1"/>
  <c r="CF257" i="8"/>
  <c r="CH257" i="8" s="1"/>
  <c r="CK257" i="8" s="1"/>
  <c r="CL257" i="8" s="1"/>
  <c r="CJ266" i="8"/>
  <c r="CJ275" i="8"/>
  <c r="CL338" i="8"/>
  <c r="CF77" i="8"/>
  <c r="CH77" i="8" s="1"/>
  <c r="CK77" i="8" s="1"/>
  <c r="CL77" i="8" s="1"/>
  <c r="CF91" i="8"/>
  <c r="CH91" i="8" s="1"/>
  <c r="CK91" i="8" s="1"/>
  <c r="CL91" i="8" s="1"/>
  <c r="CF94" i="8"/>
  <c r="CH94" i="8" s="1"/>
  <c r="CK94" i="8" s="1"/>
  <c r="CL94" i="8" s="1"/>
  <c r="CJ146" i="8"/>
  <c r="CJ155" i="8"/>
  <c r="CJ174" i="8"/>
  <c r="CJ167" i="8"/>
  <c r="CL207" i="8"/>
  <c r="CL228" i="8"/>
  <c r="CF238" i="8"/>
  <c r="CH238" i="8" s="1"/>
  <c r="CK238" i="8" s="1"/>
  <c r="CL238" i="8" s="1"/>
  <c r="CJ277" i="8"/>
  <c r="CJ287" i="8"/>
  <c r="CF300" i="8"/>
  <c r="CH300" i="8" s="1"/>
  <c r="CK300" i="8" s="1"/>
  <c r="CL300" i="8" s="1"/>
  <c r="CF301" i="8"/>
  <c r="CH301" i="8" s="1"/>
  <c r="CK301" i="8" s="1"/>
  <c r="CL301" i="8" s="1"/>
  <c r="CF297" i="8"/>
  <c r="CH297" i="8" s="1"/>
  <c r="CK297" i="8" s="1"/>
  <c r="CF302" i="8"/>
  <c r="CH302" i="8" s="1"/>
  <c r="CK302" i="8" s="1"/>
  <c r="CL302" i="8" s="1"/>
  <c r="CJ303" i="8"/>
  <c r="CJ296" i="8"/>
  <c r="CJ414" i="8"/>
  <c r="CJ407" i="8"/>
  <c r="CJ465" i="8"/>
  <c r="CJ457" i="8"/>
  <c r="CJ525" i="8"/>
  <c r="CJ517" i="8"/>
  <c r="CF591" i="8"/>
  <c r="CH591" i="8" s="1"/>
  <c r="CK591" i="8" s="1"/>
  <c r="CL591" i="8" s="1"/>
  <c r="CF592" i="8"/>
  <c r="CH592" i="8" s="1"/>
  <c r="CK592" i="8" s="1"/>
  <c r="CL592" i="8" s="1"/>
  <c r="CF588" i="8"/>
  <c r="CH588" i="8" s="1"/>
  <c r="CK588" i="8" s="1"/>
  <c r="CF593" i="8"/>
  <c r="CH593" i="8" s="1"/>
  <c r="CK593" i="8" s="1"/>
  <c r="CL593" i="8" s="1"/>
  <c r="CF590" i="8"/>
  <c r="CH590" i="8" s="1"/>
  <c r="CK590" i="8" s="1"/>
  <c r="CL590" i="8" s="1"/>
  <c r="CF589" i="8"/>
  <c r="CH589" i="8" s="1"/>
  <c r="CK589" i="8" s="1"/>
  <c r="CL589" i="8" s="1"/>
  <c r="CF99" i="8"/>
  <c r="CH99" i="8" s="1"/>
  <c r="CK99" i="8" s="1"/>
  <c r="CL99" i="8" s="1"/>
  <c r="CF104" i="8"/>
  <c r="CH104" i="8" s="1"/>
  <c r="CK104" i="8" s="1"/>
  <c r="CL104" i="8" s="1"/>
  <c r="CF120" i="8"/>
  <c r="CH120" i="8" s="1"/>
  <c r="CK120" i="8" s="1"/>
  <c r="CL120" i="8" s="1"/>
  <c r="CF128" i="8"/>
  <c r="CH128" i="8" s="1"/>
  <c r="CK128" i="8" s="1"/>
  <c r="CL128" i="8" s="1"/>
  <c r="CF132" i="8"/>
  <c r="CH132" i="8" s="1"/>
  <c r="CK132" i="8" s="1"/>
  <c r="CL132" i="8" s="1"/>
  <c r="CF148" i="8"/>
  <c r="CH148" i="8" s="1"/>
  <c r="CK148" i="8" s="1"/>
  <c r="CL148" i="8" s="1"/>
  <c r="CF152" i="8"/>
  <c r="CH152" i="8" s="1"/>
  <c r="CK152" i="8" s="1"/>
  <c r="CL152" i="8" s="1"/>
  <c r="CF160" i="8"/>
  <c r="CH160" i="8" s="1"/>
  <c r="CK160" i="8" s="1"/>
  <c r="CL160" i="8" s="1"/>
  <c r="CF161" i="8"/>
  <c r="CH161" i="8" s="1"/>
  <c r="CK161" i="8" s="1"/>
  <c r="CL161" i="8" s="1"/>
  <c r="CF169" i="8"/>
  <c r="CH169" i="8" s="1"/>
  <c r="CK169" i="8" s="1"/>
  <c r="CL169" i="8" s="1"/>
  <c r="CF173" i="8"/>
  <c r="CH173" i="8" s="1"/>
  <c r="CK173" i="8" s="1"/>
  <c r="CL173" i="8" s="1"/>
  <c r="CF189" i="8"/>
  <c r="CH189" i="8" s="1"/>
  <c r="CK189" i="8" s="1"/>
  <c r="CL189" i="8" s="1"/>
  <c r="CF208" i="8"/>
  <c r="CH208" i="8" s="1"/>
  <c r="CK208" i="8" s="1"/>
  <c r="CL208" i="8" s="1"/>
  <c r="CF212" i="8"/>
  <c r="CH212" i="8" s="1"/>
  <c r="CK212" i="8" s="1"/>
  <c r="CL212" i="8" s="1"/>
  <c r="CF220" i="8"/>
  <c r="CH220" i="8" s="1"/>
  <c r="CK220" i="8" s="1"/>
  <c r="CL220" i="8" s="1"/>
  <c r="CF221" i="8"/>
  <c r="CH221" i="8" s="1"/>
  <c r="CK221" i="8" s="1"/>
  <c r="CL221" i="8" s="1"/>
  <c r="CF249" i="8"/>
  <c r="CH249" i="8" s="1"/>
  <c r="CK249" i="8" s="1"/>
  <c r="CL249" i="8" s="1"/>
  <c r="CF268" i="8"/>
  <c r="CH268" i="8" s="1"/>
  <c r="CK268" i="8" s="1"/>
  <c r="CL268" i="8" s="1"/>
  <c r="CF272" i="8"/>
  <c r="CH272" i="8" s="1"/>
  <c r="CK272" i="8" s="1"/>
  <c r="CL272" i="8" s="1"/>
  <c r="CF312" i="8"/>
  <c r="CH312" i="8" s="1"/>
  <c r="CK312" i="8" s="1"/>
  <c r="CL312" i="8" s="1"/>
  <c r="CF308" i="8"/>
  <c r="CH308" i="8" s="1"/>
  <c r="CK308" i="8" s="1"/>
  <c r="CL308" i="8" s="1"/>
  <c r="CF309" i="8"/>
  <c r="CH309" i="8" s="1"/>
  <c r="CK309" i="8" s="1"/>
  <c r="CL309" i="8" s="1"/>
  <c r="CF310" i="8"/>
  <c r="CH310" i="8" s="1"/>
  <c r="CK310" i="8" s="1"/>
  <c r="CL310" i="8" s="1"/>
  <c r="CF306" i="8"/>
  <c r="CH306" i="8" s="1"/>
  <c r="CK306" i="8" s="1"/>
  <c r="CJ315" i="8"/>
  <c r="CK333" i="8"/>
  <c r="CL333" i="8" s="1"/>
  <c r="CJ337" i="8"/>
  <c r="CJ363" i="8"/>
  <c r="CJ356" i="8"/>
  <c r="CJ365" i="8"/>
  <c r="CJ405" i="8"/>
  <c r="CK402" i="8"/>
  <c r="CL402" i="8" s="1"/>
  <c r="CK410" i="8"/>
  <c r="CL410" i="8" s="1"/>
  <c r="CJ446" i="8"/>
  <c r="CJ455" i="8"/>
  <c r="CF127" i="8"/>
  <c r="CH127" i="8" s="1"/>
  <c r="CK127" i="8" s="1"/>
  <c r="CL127" i="8" s="1"/>
  <c r="CF131" i="8"/>
  <c r="CH131" i="8" s="1"/>
  <c r="CK131" i="8" s="1"/>
  <c r="CL131" i="8" s="1"/>
  <c r="CF159" i="8"/>
  <c r="CH159" i="8" s="1"/>
  <c r="CK159" i="8" s="1"/>
  <c r="CL159" i="8" s="1"/>
  <c r="CF164" i="8"/>
  <c r="CH164" i="8" s="1"/>
  <c r="CK164" i="8" s="1"/>
  <c r="CL164" i="8" s="1"/>
  <c r="CF219" i="8"/>
  <c r="CH219" i="8" s="1"/>
  <c r="CK219" i="8" s="1"/>
  <c r="CL219" i="8" s="1"/>
  <c r="CF224" i="8"/>
  <c r="CH224" i="8" s="1"/>
  <c r="CK224" i="8" s="1"/>
  <c r="CL224" i="8" s="1"/>
  <c r="CF267" i="8"/>
  <c r="CH267" i="8" s="1"/>
  <c r="CK267" i="8" s="1"/>
  <c r="CF271" i="8"/>
  <c r="CH271" i="8" s="1"/>
  <c r="CK271" i="8" s="1"/>
  <c r="CL271" i="8" s="1"/>
  <c r="CF284" i="8"/>
  <c r="CH284" i="8" s="1"/>
  <c r="CK284" i="8" s="1"/>
  <c r="CL284" i="8" s="1"/>
  <c r="CF279" i="8"/>
  <c r="CH279" i="8" s="1"/>
  <c r="CK279" i="8" s="1"/>
  <c r="CL279" i="8" s="1"/>
  <c r="CF281" i="8"/>
  <c r="CH281" i="8" s="1"/>
  <c r="CK281" i="8" s="1"/>
  <c r="CL281" i="8" s="1"/>
  <c r="CF280" i="8"/>
  <c r="CH280" i="8" s="1"/>
  <c r="CK280" i="8" s="1"/>
  <c r="CL280" i="8" s="1"/>
  <c r="CF298" i="8"/>
  <c r="CH298" i="8" s="1"/>
  <c r="CK298" i="8" s="1"/>
  <c r="CL298" i="8" s="1"/>
  <c r="CF307" i="8"/>
  <c r="CH307" i="8" s="1"/>
  <c r="CK307" i="8" s="1"/>
  <c r="CL307" i="8" s="1"/>
  <c r="CJ326" i="8"/>
  <c r="CJ335" i="8"/>
  <c r="CF372" i="8"/>
  <c r="CH372" i="8" s="1"/>
  <c r="CK372" i="8" s="1"/>
  <c r="CL372" i="8" s="1"/>
  <c r="CF368" i="8"/>
  <c r="CH368" i="8" s="1"/>
  <c r="CK368" i="8" s="1"/>
  <c r="CL368" i="8" s="1"/>
  <c r="CF369" i="8"/>
  <c r="CH369" i="8" s="1"/>
  <c r="CK369" i="8" s="1"/>
  <c r="CL369" i="8" s="1"/>
  <c r="CF370" i="8"/>
  <c r="CH370" i="8" s="1"/>
  <c r="CK370" i="8" s="1"/>
  <c r="CL370" i="8" s="1"/>
  <c r="CF366" i="8"/>
  <c r="CH366" i="8" s="1"/>
  <c r="CK366" i="8" s="1"/>
  <c r="CJ375" i="8"/>
  <c r="CK393" i="8"/>
  <c r="CL393" i="8" s="1"/>
  <c r="CJ397" i="8"/>
  <c r="CF419" i="8"/>
  <c r="CH419" i="8" s="1"/>
  <c r="CK419" i="8" s="1"/>
  <c r="CL419" i="8" s="1"/>
  <c r="CF420" i="8"/>
  <c r="CH420" i="8" s="1"/>
  <c r="CK420" i="8" s="1"/>
  <c r="CL420" i="8" s="1"/>
  <c r="CF417" i="8"/>
  <c r="CH417" i="8" s="1"/>
  <c r="CK417" i="8" s="1"/>
  <c r="CF422" i="8"/>
  <c r="CH422" i="8" s="1"/>
  <c r="CK422" i="8" s="1"/>
  <c r="CL422" i="8" s="1"/>
  <c r="CF421" i="8"/>
  <c r="CH421" i="8" s="1"/>
  <c r="CK421" i="8" s="1"/>
  <c r="CL421" i="8" s="1"/>
  <c r="CL426" i="8"/>
  <c r="CJ435" i="8"/>
  <c r="CF454" i="8"/>
  <c r="CH454" i="8" s="1"/>
  <c r="CK454" i="8" s="1"/>
  <c r="CL454" i="8" s="1"/>
  <c r="CF450" i="8"/>
  <c r="CH450" i="8" s="1"/>
  <c r="CK450" i="8" s="1"/>
  <c r="CL450" i="8" s="1"/>
  <c r="CF451" i="8"/>
  <c r="CH451" i="8" s="1"/>
  <c r="CK451" i="8" s="1"/>
  <c r="CL451" i="8" s="1"/>
  <c r="CF447" i="8"/>
  <c r="CH447" i="8" s="1"/>
  <c r="CK447" i="8" s="1"/>
  <c r="CF449" i="8"/>
  <c r="CH449" i="8" s="1"/>
  <c r="CK449" i="8" s="1"/>
  <c r="CL449" i="8" s="1"/>
  <c r="CF448" i="8"/>
  <c r="CH448" i="8" s="1"/>
  <c r="CK448" i="8" s="1"/>
  <c r="CL448" i="8" s="1"/>
  <c r="CF453" i="8"/>
  <c r="CH453" i="8" s="1"/>
  <c r="CK453" i="8" s="1"/>
  <c r="CL453" i="8" s="1"/>
  <c r="CL496" i="8"/>
  <c r="CJ534" i="8"/>
  <c r="CJ527" i="8"/>
  <c r="CF573" i="8"/>
  <c r="CH573" i="8" s="1"/>
  <c r="CK573" i="8" s="1"/>
  <c r="CL573" i="8" s="1"/>
  <c r="CF569" i="8"/>
  <c r="CH569" i="8" s="1"/>
  <c r="CK569" i="8" s="1"/>
  <c r="CL569" i="8" s="1"/>
  <c r="CF574" i="8"/>
  <c r="CH574" i="8" s="1"/>
  <c r="CK574" i="8" s="1"/>
  <c r="CL574" i="8" s="1"/>
  <c r="CF570" i="8"/>
  <c r="CH570" i="8" s="1"/>
  <c r="CK570" i="8" s="1"/>
  <c r="CL570" i="8" s="1"/>
  <c r="CF571" i="8"/>
  <c r="CH571" i="8" s="1"/>
  <c r="CK571" i="8" s="1"/>
  <c r="CL571" i="8" s="1"/>
  <c r="CF567" i="8"/>
  <c r="CH567" i="8" s="1"/>
  <c r="CK567" i="8" s="1"/>
  <c r="CF568" i="8"/>
  <c r="CH568" i="8" s="1"/>
  <c r="CK568" i="8" s="1"/>
  <c r="CL568" i="8" s="1"/>
  <c r="CL687" i="8"/>
  <c r="CF118" i="8"/>
  <c r="CH118" i="8" s="1"/>
  <c r="CK118" i="8" s="1"/>
  <c r="CL118" i="8" s="1"/>
  <c r="CJ125" i="8"/>
  <c r="CF126" i="8"/>
  <c r="CH126" i="8" s="1"/>
  <c r="CK126" i="8" s="1"/>
  <c r="CF150" i="8"/>
  <c r="CH150" i="8" s="1"/>
  <c r="CK150" i="8" s="1"/>
  <c r="CL150" i="8" s="1"/>
  <c r="CF158" i="8"/>
  <c r="CH158" i="8" s="1"/>
  <c r="CK158" i="8" s="1"/>
  <c r="CF187" i="8"/>
  <c r="CH187" i="8" s="1"/>
  <c r="CK187" i="8" s="1"/>
  <c r="CL187" i="8" s="1"/>
  <c r="CF210" i="8"/>
  <c r="CH210" i="8" s="1"/>
  <c r="CK210" i="8" s="1"/>
  <c r="CL210" i="8" s="1"/>
  <c r="CF218" i="8"/>
  <c r="CH218" i="8" s="1"/>
  <c r="CK218" i="8" s="1"/>
  <c r="CF247" i="8"/>
  <c r="CH247" i="8" s="1"/>
  <c r="CK247" i="8" s="1"/>
  <c r="CL247" i="8" s="1"/>
  <c r="CF270" i="8"/>
  <c r="CH270" i="8" s="1"/>
  <c r="CK270" i="8" s="1"/>
  <c r="CL270" i="8" s="1"/>
  <c r="CJ294" i="8"/>
  <c r="CF299" i="8"/>
  <c r="CH299" i="8" s="1"/>
  <c r="CK299" i="8" s="1"/>
  <c r="CL299" i="8" s="1"/>
  <c r="CK331" i="8"/>
  <c r="CL331" i="8" s="1"/>
  <c r="CJ347" i="8"/>
  <c r="CJ386" i="8"/>
  <c r="CJ395" i="8"/>
  <c r="CF418" i="8"/>
  <c r="CH418" i="8" s="1"/>
  <c r="CK418" i="8" s="1"/>
  <c r="CL418" i="8" s="1"/>
  <c r="CL436" i="8"/>
  <c r="CJ474" i="8"/>
  <c r="CJ467" i="8"/>
  <c r="CL537" i="8"/>
  <c r="CL606" i="8"/>
  <c r="CF317" i="8"/>
  <c r="CH317" i="8" s="1"/>
  <c r="CK317" i="8" s="1"/>
  <c r="CL317" i="8" s="1"/>
  <c r="CF321" i="8"/>
  <c r="CH321" i="8" s="1"/>
  <c r="CK321" i="8" s="1"/>
  <c r="CL321" i="8" s="1"/>
  <c r="CF358" i="8"/>
  <c r="CH358" i="8" s="1"/>
  <c r="CK358" i="8" s="1"/>
  <c r="CL358" i="8" s="1"/>
  <c r="CF362" i="8"/>
  <c r="CH362" i="8" s="1"/>
  <c r="CK362" i="8" s="1"/>
  <c r="CL362" i="8" s="1"/>
  <c r="CF377" i="8"/>
  <c r="CH377" i="8" s="1"/>
  <c r="CK377" i="8" s="1"/>
  <c r="CL377" i="8" s="1"/>
  <c r="CF381" i="8"/>
  <c r="CH381" i="8" s="1"/>
  <c r="CK381" i="8" s="1"/>
  <c r="CL381" i="8" s="1"/>
  <c r="CJ423" i="8"/>
  <c r="CF442" i="8"/>
  <c r="CH442" i="8" s="1"/>
  <c r="CK442" i="8" s="1"/>
  <c r="CL442" i="8" s="1"/>
  <c r="CF438" i="8"/>
  <c r="CH438" i="8" s="1"/>
  <c r="CK438" i="8" s="1"/>
  <c r="CL438" i="8" s="1"/>
  <c r="CF439" i="8"/>
  <c r="CH439" i="8" s="1"/>
  <c r="CK439" i="8" s="1"/>
  <c r="CL439" i="8" s="1"/>
  <c r="CF437" i="8"/>
  <c r="CH437" i="8" s="1"/>
  <c r="CK437" i="8" s="1"/>
  <c r="CL437" i="8" s="1"/>
  <c r="CF470" i="8"/>
  <c r="CH470" i="8" s="1"/>
  <c r="CK470" i="8" s="1"/>
  <c r="CL470" i="8" s="1"/>
  <c r="CF471" i="8"/>
  <c r="CH471" i="8" s="1"/>
  <c r="CK471" i="8" s="1"/>
  <c r="CL471" i="8" s="1"/>
  <c r="CF472" i="8"/>
  <c r="CH472" i="8" s="1"/>
  <c r="CK472" i="8" s="1"/>
  <c r="CL472" i="8" s="1"/>
  <c r="CF468" i="8"/>
  <c r="CH468" i="8" s="1"/>
  <c r="CK468" i="8" s="1"/>
  <c r="CJ483" i="8"/>
  <c r="CK491" i="8"/>
  <c r="CL491" i="8" s="1"/>
  <c r="CF530" i="8"/>
  <c r="CH530" i="8" s="1"/>
  <c r="CK530" i="8" s="1"/>
  <c r="CL530" i="8" s="1"/>
  <c r="CF531" i="8"/>
  <c r="CH531" i="8" s="1"/>
  <c r="CK531" i="8" s="1"/>
  <c r="CL531" i="8" s="1"/>
  <c r="CF532" i="8"/>
  <c r="CH532" i="8" s="1"/>
  <c r="CK532" i="8" s="1"/>
  <c r="CL532" i="8" s="1"/>
  <c r="CF528" i="8"/>
  <c r="CH528" i="8" s="1"/>
  <c r="CK528" i="8" s="1"/>
  <c r="CJ543" i="8"/>
  <c r="CL556" i="8"/>
  <c r="CK629" i="8"/>
  <c r="CL629" i="8" s="1"/>
  <c r="CF289" i="8"/>
  <c r="CH289" i="8" s="1"/>
  <c r="CK289" i="8" s="1"/>
  <c r="CL289" i="8" s="1"/>
  <c r="CF293" i="8"/>
  <c r="CH293" i="8" s="1"/>
  <c r="CK293" i="8" s="1"/>
  <c r="CL293" i="8" s="1"/>
  <c r="CF316" i="8"/>
  <c r="CH316" i="8" s="1"/>
  <c r="CK316" i="8" s="1"/>
  <c r="CF320" i="8"/>
  <c r="CH320" i="8" s="1"/>
  <c r="CK320" i="8" s="1"/>
  <c r="CL320" i="8" s="1"/>
  <c r="CF328" i="8"/>
  <c r="CH328" i="8" s="1"/>
  <c r="CK328" i="8" s="1"/>
  <c r="CL328" i="8" s="1"/>
  <c r="CF332" i="8"/>
  <c r="CH332" i="8" s="1"/>
  <c r="CK332" i="8" s="1"/>
  <c r="CL332" i="8" s="1"/>
  <c r="CF340" i="8"/>
  <c r="CH340" i="8" s="1"/>
  <c r="CK340" i="8" s="1"/>
  <c r="CL340" i="8" s="1"/>
  <c r="CF341" i="8"/>
  <c r="CH341" i="8" s="1"/>
  <c r="CK341" i="8" s="1"/>
  <c r="CL341" i="8" s="1"/>
  <c r="CF349" i="8"/>
  <c r="CH349" i="8" s="1"/>
  <c r="CK349" i="8" s="1"/>
  <c r="CL349" i="8" s="1"/>
  <c r="CF353" i="8"/>
  <c r="CH353" i="8" s="1"/>
  <c r="CK353" i="8" s="1"/>
  <c r="CL353" i="8" s="1"/>
  <c r="CF357" i="8"/>
  <c r="CH357" i="8" s="1"/>
  <c r="CK357" i="8" s="1"/>
  <c r="CF361" i="8"/>
  <c r="CH361" i="8" s="1"/>
  <c r="CK361" i="8" s="1"/>
  <c r="CL361" i="8" s="1"/>
  <c r="CF376" i="8"/>
  <c r="CH376" i="8" s="1"/>
  <c r="CK376" i="8" s="1"/>
  <c r="CF380" i="8"/>
  <c r="CH380" i="8" s="1"/>
  <c r="CK380" i="8" s="1"/>
  <c r="CL380" i="8" s="1"/>
  <c r="CF388" i="8"/>
  <c r="CH388" i="8" s="1"/>
  <c r="CK388" i="8" s="1"/>
  <c r="CL388" i="8" s="1"/>
  <c r="CF392" i="8"/>
  <c r="CH392" i="8" s="1"/>
  <c r="CK392" i="8" s="1"/>
  <c r="CL392" i="8" s="1"/>
  <c r="CF400" i="8"/>
  <c r="CH400" i="8" s="1"/>
  <c r="CK400" i="8" s="1"/>
  <c r="CL400" i="8" s="1"/>
  <c r="CF401" i="8"/>
  <c r="CH401" i="8" s="1"/>
  <c r="CK401" i="8" s="1"/>
  <c r="CL401" i="8" s="1"/>
  <c r="CF409" i="8"/>
  <c r="CH409" i="8" s="1"/>
  <c r="CK409" i="8" s="1"/>
  <c r="CL409" i="8" s="1"/>
  <c r="CF413" i="8"/>
  <c r="CH413" i="8" s="1"/>
  <c r="CK413" i="8" s="1"/>
  <c r="CL413" i="8" s="1"/>
  <c r="CF440" i="8"/>
  <c r="CH440" i="8" s="1"/>
  <c r="CK440" i="8" s="1"/>
  <c r="CL440" i="8" s="1"/>
  <c r="CF469" i="8"/>
  <c r="CH469" i="8" s="1"/>
  <c r="CK469" i="8" s="1"/>
  <c r="CL469" i="8" s="1"/>
  <c r="CL477" i="8"/>
  <c r="CJ485" i="8"/>
  <c r="CJ506" i="8"/>
  <c r="CF529" i="8"/>
  <c r="CH529" i="8" s="1"/>
  <c r="CK529" i="8" s="1"/>
  <c r="CL529" i="8" s="1"/>
  <c r="CK551" i="8"/>
  <c r="CL551" i="8" s="1"/>
  <c r="CF288" i="8"/>
  <c r="CH288" i="8" s="1"/>
  <c r="CK288" i="8" s="1"/>
  <c r="CF327" i="8"/>
  <c r="CH327" i="8" s="1"/>
  <c r="CK327" i="8" s="1"/>
  <c r="CF339" i="8"/>
  <c r="CH339" i="8" s="1"/>
  <c r="CK339" i="8" s="1"/>
  <c r="CL339" i="8" s="1"/>
  <c r="CF348" i="8"/>
  <c r="CH348" i="8" s="1"/>
  <c r="CK348" i="8" s="1"/>
  <c r="CF387" i="8"/>
  <c r="CH387" i="8" s="1"/>
  <c r="CK387" i="8" s="1"/>
  <c r="CF399" i="8"/>
  <c r="CH399" i="8" s="1"/>
  <c r="CK399" i="8" s="1"/>
  <c r="CL399" i="8" s="1"/>
  <c r="CF408" i="8"/>
  <c r="CH408" i="8" s="1"/>
  <c r="CK408" i="8" s="1"/>
  <c r="CF441" i="8"/>
  <c r="CH441" i="8" s="1"/>
  <c r="CK441" i="8" s="1"/>
  <c r="CL441" i="8" s="1"/>
  <c r="CF513" i="8"/>
  <c r="CH513" i="8" s="1"/>
  <c r="CK513" i="8" s="1"/>
  <c r="CL513" i="8" s="1"/>
  <c r="CF509" i="8"/>
  <c r="CH509" i="8" s="1"/>
  <c r="CK509" i="8" s="1"/>
  <c r="CL509" i="8" s="1"/>
  <c r="CF514" i="8"/>
  <c r="CH514" i="8" s="1"/>
  <c r="CK514" i="8" s="1"/>
  <c r="CL514" i="8" s="1"/>
  <c r="CF510" i="8"/>
  <c r="CH510" i="8" s="1"/>
  <c r="CK510" i="8" s="1"/>
  <c r="CL510" i="8" s="1"/>
  <c r="CF511" i="8"/>
  <c r="CH511" i="8" s="1"/>
  <c r="CK511" i="8" s="1"/>
  <c r="CL511" i="8" s="1"/>
  <c r="CF507" i="8"/>
  <c r="CH507" i="8" s="1"/>
  <c r="CK507" i="8" s="1"/>
  <c r="CJ575" i="8"/>
  <c r="CJ594" i="8"/>
  <c r="CJ587" i="8"/>
  <c r="CK598" i="8"/>
  <c r="CL598" i="8" s="1"/>
  <c r="CF428" i="8"/>
  <c r="CH428" i="8" s="1"/>
  <c r="CK428" i="8" s="1"/>
  <c r="CL428" i="8" s="1"/>
  <c r="CF432" i="8"/>
  <c r="CH432" i="8" s="1"/>
  <c r="CK432" i="8" s="1"/>
  <c r="CL432" i="8" s="1"/>
  <c r="CF459" i="8"/>
  <c r="CH459" i="8" s="1"/>
  <c r="CK459" i="8" s="1"/>
  <c r="CL459" i="8" s="1"/>
  <c r="CF464" i="8"/>
  <c r="CH464" i="8" s="1"/>
  <c r="CK464" i="8" s="1"/>
  <c r="CL464" i="8" s="1"/>
  <c r="CF480" i="8"/>
  <c r="CH480" i="8" s="1"/>
  <c r="CK480" i="8" s="1"/>
  <c r="CL480" i="8" s="1"/>
  <c r="CF488" i="8"/>
  <c r="CH488" i="8" s="1"/>
  <c r="CK488" i="8" s="1"/>
  <c r="CL488" i="8" s="1"/>
  <c r="CF492" i="8"/>
  <c r="CH492" i="8" s="1"/>
  <c r="CK492" i="8" s="1"/>
  <c r="CL492" i="8" s="1"/>
  <c r="CF499" i="8"/>
  <c r="CH499" i="8" s="1"/>
  <c r="CK499" i="8" s="1"/>
  <c r="CL499" i="8" s="1"/>
  <c r="CF519" i="8"/>
  <c r="CH519" i="8" s="1"/>
  <c r="CK519" i="8" s="1"/>
  <c r="CL519" i="8" s="1"/>
  <c r="CF524" i="8"/>
  <c r="CH524" i="8" s="1"/>
  <c r="CK524" i="8" s="1"/>
  <c r="CL524" i="8" s="1"/>
  <c r="CF540" i="8"/>
  <c r="CH540" i="8" s="1"/>
  <c r="CK540" i="8" s="1"/>
  <c r="CL540" i="8" s="1"/>
  <c r="CF548" i="8"/>
  <c r="CH548" i="8" s="1"/>
  <c r="CK548" i="8" s="1"/>
  <c r="CL548" i="8" s="1"/>
  <c r="CF552" i="8"/>
  <c r="CH552" i="8" s="1"/>
  <c r="CK552" i="8" s="1"/>
  <c r="CL552" i="8" s="1"/>
  <c r="CF559" i="8"/>
  <c r="CH559" i="8" s="1"/>
  <c r="CK559" i="8" s="1"/>
  <c r="CL559" i="8" s="1"/>
  <c r="CF583" i="8"/>
  <c r="CH583" i="8" s="1"/>
  <c r="CK583" i="8" s="1"/>
  <c r="CL583" i="8" s="1"/>
  <c r="CF578" i="8"/>
  <c r="CH578" i="8" s="1"/>
  <c r="CK578" i="8" s="1"/>
  <c r="CF584" i="8"/>
  <c r="CH584" i="8" s="1"/>
  <c r="CK584" i="8" s="1"/>
  <c r="CL584" i="8" s="1"/>
  <c r="CF579" i="8"/>
  <c r="CH579" i="8" s="1"/>
  <c r="CK579" i="8" s="1"/>
  <c r="CL579" i="8" s="1"/>
  <c r="CJ603" i="8"/>
  <c r="CJ596" i="8"/>
  <c r="CF622" i="8"/>
  <c r="CH622" i="8" s="1"/>
  <c r="CK622" i="8" s="1"/>
  <c r="CL622" i="8" s="1"/>
  <c r="CF618" i="8"/>
  <c r="CH618" i="8" s="1"/>
  <c r="CK618" i="8" s="1"/>
  <c r="CL618" i="8" s="1"/>
  <c r="CF619" i="8"/>
  <c r="CH619" i="8" s="1"/>
  <c r="CK619" i="8" s="1"/>
  <c r="CL619" i="8" s="1"/>
  <c r="CF620" i="8"/>
  <c r="CH620" i="8" s="1"/>
  <c r="CK620" i="8" s="1"/>
  <c r="CL620" i="8" s="1"/>
  <c r="CF616" i="8"/>
  <c r="CH616" i="8" s="1"/>
  <c r="CK616" i="8" s="1"/>
  <c r="CK641" i="8"/>
  <c r="CL641" i="8" s="1"/>
  <c r="CF427" i="8"/>
  <c r="CH427" i="8" s="1"/>
  <c r="CK427" i="8" s="1"/>
  <c r="CL427" i="8" s="1"/>
  <c r="CF458" i="8"/>
  <c r="CH458" i="8" s="1"/>
  <c r="CK458" i="8" s="1"/>
  <c r="CF479" i="8"/>
  <c r="CH479" i="8" s="1"/>
  <c r="CK479" i="8" s="1"/>
  <c r="CL479" i="8" s="1"/>
  <c r="CF487" i="8"/>
  <c r="CH487" i="8" s="1"/>
  <c r="CK487" i="8" s="1"/>
  <c r="CL487" i="8" s="1"/>
  <c r="CF498" i="8"/>
  <c r="CH498" i="8" s="1"/>
  <c r="CK498" i="8" s="1"/>
  <c r="CL498" i="8" s="1"/>
  <c r="CF502" i="8"/>
  <c r="CH502" i="8" s="1"/>
  <c r="CK502" i="8" s="1"/>
  <c r="CL502" i="8" s="1"/>
  <c r="CF518" i="8"/>
  <c r="CH518" i="8" s="1"/>
  <c r="CK518" i="8" s="1"/>
  <c r="CF539" i="8"/>
  <c r="CH539" i="8" s="1"/>
  <c r="CK539" i="8" s="1"/>
  <c r="CL539" i="8" s="1"/>
  <c r="CF547" i="8"/>
  <c r="CH547" i="8" s="1"/>
  <c r="CK547" i="8" s="1"/>
  <c r="CF558" i="8"/>
  <c r="CH558" i="8" s="1"/>
  <c r="CK558" i="8" s="1"/>
  <c r="CL558" i="8" s="1"/>
  <c r="CF562" i="8"/>
  <c r="CH562" i="8" s="1"/>
  <c r="CK562" i="8" s="1"/>
  <c r="CL562" i="8" s="1"/>
  <c r="CJ577" i="8"/>
  <c r="CF599" i="8"/>
  <c r="CH599" i="8" s="1"/>
  <c r="CK599" i="8" s="1"/>
  <c r="CL599" i="8" s="1"/>
  <c r="CF600" i="8"/>
  <c r="CH600" i="8" s="1"/>
  <c r="CK600" i="8" s="1"/>
  <c r="CL600" i="8" s="1"/>
  <c r="CF601" i="8"/>
  <c r="CH601" i="8" s="1"/>
  <c r="CK601" i="8" s="1"/>
  <c r="CL601" i="8" s="1"/>
  <c r="CF597" i="8"/>
  <c r="CH597" i="8" s="1"/>
  <c r="CK597" i="8" s="1"/>
  <c r="CJ626" i="8"/>
  <c r="CJ635" i="8"/>
  <c r="CJ645" i="8"/>
  <c r="CJ654" i="8"/>
  <c r="CJ647" i="8"/>
  <c r="CL666" i="8"/>
  <c r="CF719" i="8"/>
  <c r="CH719" i="8" s="1"/>
  <c r="CK719" i="8" s="1"/>
  <c r="CL719" i="8" s="1"/>
  <c r="CF720" i="8"/>
  <c r="CH720" i="8" s="1"/>
  <c r="CK720" i="8" s="1"/>
  <c r="CL720" i="8" s="1"/>
  <c r="CF717" i="8"/>
  <c r="CH717" i="8" s="1"/>
  <c r="CK717" i="8" s="1"/>
  <c r="CF722" i="8"/>
  <c r="CH722" i="8" s="1"/>
  <c r="CK722" i="8" s="1"/>
  <c r="CL722" i="8" s="1"/>
  <c r="CF721" i="8"/>
  <c r="CH721" i="8" s="1"/>
  <c r="CK721" i="8" s="1"/>
  <c r="CL721" i="8" s="1"/>
  <c r="CF718" i="8"/>
  <c r="CH718" i="8" s="1"/>
  <c r="CK718" i="8" s="1"/>
  <c r="CL718" i="8" s="1"/>
  <c r="CF478" i="8"/>
  <c r="CH478" i="8" s="1"/>
  <c r="CK478" i="8" s="1"/>
  <c r="CL478" i="8" s="1"/>
  <c r="CF497" i="8"/>
  <c r="CH497" i="8" s="1"/>
  <c r="CK497" i="8" s="1"/>
  <c r="CL497" i="8" s="1"/>
  <c r="CF538" i="8"/>
  <c r="CH538" i="8" s="1"/>
  <c r="CK538" i="8" s="1"/>
  <c r="CL538" i="8" s="1"/>
  <c r="CF557" i="8"/>
  <c r="CH557" i="8" s="1"/>
  <c r="CK557" i="8" s="1"/>
  <c r="CL557" i="8" s="1"/>
  <c r="CF661" i="8"/>
  <c r="CH661" i="8" s="1"/>
  <c r="CK661" i="8" s="1"/>
  <c r="CL661" i="8" s="1"/>
  <c r="CF657" i="8"/>
  <c r="CH657" i="8" s="1"/>
  <c r="CK657" i="8" s="1"/>
  <c r="CF659" i="8"/>
  <c r="CH659" i="8" s="1"/>
  <c r="CK659" i="8" s="1"/>
  <c r="CL659" i="8" s="1"/>
  <c r="CF662" i="8"/>
  <c r="CH662" i="8" s="1"/>
  <c r="CK662" i="8" s="1"/>
  <c r="CL662" i="8" s="1"/>
  <c r="CF660" i="8"/>
  <c r="CH660" i="8" s="1"/>
  <c r="CK660" i="8" s="1"/>
  <c r="CL660" i="8" s="1"/>
  <c r="CF658" i="8"/>
  <c r="CH658" i="8" s="1"/>
  <c r="CK658" i="8" s="1"/>
  <c r="CL658" i="8" s="1"/>
  <c r="CF742" i="8"/>
  <c r="CH742" i="8" s="1"/>
  <c r="CK742" i="8" s="1"/>
  <c r="CL742" i="8" s="1"/>
  <c r="CF738" i="8"/>
  <c r="CH738" i="8" s="1"/>
  <c r="CK738" i="8" s="1"/>
  <c r="CL738" i="8" s="1"/>
  <c r="CF739" i="8"/>
  <c r="CH739" i="8" s="1"/>
  <c r="CK739" i="8" s="1"/>
  <c r="CL739" i="8" s="1"/>
  <c r="CF736" i="8"/>
  <c r="CH736" i="8" s="1"/>
  <c r="CK736" i="8" s="1"/>
  <c r="CF741" i="8"/>
  <c r="CH741" i="8" s="1"/>
  <c r="CK741" i="8" s="1"/>
  <c r="CL741" i="8" s="1"/>
  <c r="CF740" i="8"/>
  <c r="CH740" i="8" s="1"/>
  <c r="CK740" i="8" s="1"/>
  <c r="CL740" i="8" s="1"/>
  <c r="CF737" i="8"/>
  <c r="CH737" i="8" s="1"/>
  <c r="CK737" i="8" s="1"/>
  <c r="CL737" i="8" s="1"/>
  <c r="CL786" i="8"/>
  <c r="CF628" i="8"/>
  <c r="CH628" i="8" s="1"/>
  <c r="CK628" i="8" s="1"/>
  <c r="CL628" i="8" s="1"/>
  <c r="CF632" i="8"/>
  <c r="CH632" i="8" s="1"/>
  <c r="CK632" i="8" s="1"/>
  <c r="CL632" i="8" s="1"/>
  <c r="CF649" i="8"/>
  <c r="CH649" i="8" s="1"/>
  <c r="CK649" i="8" s="1"/>
  <c r="CL649" i="8" s="1"/>
  <c r="CF653" i="8"/>
  <c r="CH653" i="8" s="1"/>
  <c r="CK653" i="8" s="1"/>
  <c r="CL653" i="8" s="1"/>
  <c r="CF680" i="8"/>
  <c r="CH680" i="8" s="1"/>
  <c r="CK680" i="8" s="1"/>
  <c r="CL680" i="8" s="1"/>
  <c r="CF676" i="8"/>
  <c r="CH676" i="8" s="1"/>
  <c r="CK676" i="8" s="1"/>
  <c r="CF682" i="8"/>
  <c r="CH682" i="8" s="1"/>
  <c r="CK682" i="8" s="1"/>
  <c r="CL682" i="8" s="1"/>
  <c r="CF678" i="8"/>
  <c r="CH678" i="8" s="1"/>
  <c r="CK678" i="8" s="1"/>
  <c r="CL678" i="8" s="1"/>
  <c r="CF677" i="8"/>
  <c r="CH677" i="8" s="1"/>
  <c r="CK677" i="8" s="1"/>
  <c r="CL677" i="8" s="1"/>
  <c r="CJ746" i="8"/>
  <c r="CJ755" i="8"/>
  <c r="CJ783" i="8"/>
  <c r="CF608" i="8"/>
  <c r="CH608" i="8" s="1"/>
  <c r="CK608" i="8" s="1"/>
  <c r="CL608" i="8" s="1"/>
  <c r="CF612" i="8"/>
  <c r="CH612" i="8" s="1"/>
  <c r="CK612" i="8" s="1"/>
  <c r="CL612" i="8" s="1"/>
  <c r="CF627" i="8"/>
  <c r="CH627" i="8" s="1"/>
  <c r="CK627" i="8" s="1"/>
  <c r="CF631" i="8"/>
  <c r="CH631" i="8" s="1"/>
  <c r="CK631" i="8" s="1"/>
  <c r="CL631" i="8" s="1"/>
  <c r="CF639" i="8"/>
  <c r="CH639" i="8" s="1"/>
  <c r="CK639" i="8" s="1"/>
  <c r="CL639" i="8" s="1"/>
  <c r="CF644" i="8"/>
  <c r="CH644" i="8" s="1"/>
  <c r="CK644" i="8" s="1"/>
  <c r="CL644" i="8" s="1"/>
  <c r="CF648" i="8"/>
  <c r="CH648" i="8" s="1"/>
  <c r="CK648" i="8" s="1"/>
  <c r="CF652" i="8"/>
  <c r="CH652" i="8" s="1"/>
  <c r="CK652" i="8" s="1"/>
  <c r="CL652" i="8" s="1"/>
  <c r="CJ675" i="8"/>
  <c r="CF679" i="8"/>
  <c r="CH679" i="8" s="1"/>
  <c r="CK679" i="8" s="1"/>
  <c r="CL679" i="8" s="1"/>
  <c r="CJ686" i="8"/>
  <c r="CK693" i="8"/>
  <c r="CL693" i="8" s="1"/>
  <c r="CJ705" i="8"/>
  <c r="CJ697" i="8"/>
  <c r="CJ716" i="8"/>
  <c r="CF727" i="8"/>
  <c r="CH726" i="8"/>
  <c r="CK726" i="8" s="1"/>
  <c r="CJ735" i="8"/>
  <c r="CF607" i="8"/>
  <c r="CH607" i="8" s="1"/>
  <c r="CK607" i="8" s="1"/>
  <c r="CL607" i="8" s="1"/>
  <c r="CF630" i="8"/>
  <c r="CH630" i="8" s="1"/>
  <c r="CK630" i="8" s="1"/>
  <c r="CL630" i="8" s="1"/>
  <c r="CF638" i="8"/>
  <c r="CH638" i="8" s="1"/>
  <c r="CK638" i="8" s="1"/>
  <c r="CF681" i="8"/>
  <c r="CH681" i="8" s="1"/>
  <c r="CK681" i="8" s="1"/>
  <c r="CL681" i="8" s="1"/>
  <c r="CF701" i="8"/>
  <c r="CH701" i="8" s="1"/>
  <c r="CK701" i="8" s="1"/>
  <c r="CL701" i="8" s="1"/>
  <c r="CF700" i="8"/>
  <c r="CH700" i="8" s="1"/>
  <c r="CK700" i="8" s="1"/>
  <c r="CL700" i="8" s="1"/>
  <c r="CF702" i="8"/>
  <c r="CH702" i="8" s="1"/>
  <c r="CK702" i="8" s="1"/>
  <c r="CL702" i="8" s="1"/>
  <c r="CF703" i="8"/>
  <c r="CH703" i="8" s="1"/>
  <c r="CK703" i="8" s="1"/>
  <c r="CL703" i="8" s="1"/>
  <c r="CF698" i="8"/>
  <c r="CH698" i="8" s="1"/>
  <c r="CK698" i="8" s="1"/>
  <c r="CJ725" i="8"/>
  <c r="CJ765" i="8"/>
  <c r="CK777" i="8"/>
  <c r="CF667" i="8"/>
  <c r="CH667" i="8" s="1"/>
  <c r="CK667" i="8" s="1"/>
  <c r="CL667" i="8" s="1"/>
  <c r="CF671" i="8"/>
  <c r="CH671" i="8" s="1"/>
  <c r="CK671" i="8" s="1"/>
  <c r="CL671" i="8" s="1"/>
  <c r="CF694" i="8"/>
  <c r="CH694" i="8" s="1"/>
  <c r="CK694" i="8" s="1"/>
  <c r="CL694" i="8" s="1"/>
  <c r="CJ723" i="8"/>
  <c r="CF771" i="8"/>
  <c r="CH771" i="8" s="1"/>
  <c r="CK771" i="8" s="1"/>
  <c r="CL771" i="8" s="1"/>
  <c r="CF772" i="8"/>
  <c r="CH772" i="8" s="1"/>
  <c r="CK772" i="8" s="1"/>
  <c r="CL772" i="8" s="1"/>
  <c r="CF768" i="8"/>
  <c r="CH768" i="8" s="1"/>
  <c r="CK768" i="8" s="1"/>
  <c r="CJ774" i="8"/>
  <c r="CJ767" i="8"/>
  <c r="CF688" i="8"/>
  <c r="CH688" i="8" s="1"/>
  <c r="CK688" i="8" s="1"/>
  <c r="CL688" i="8" s="1"/>
  <c r="CF711" i="8"/>
  <c r="CH711" i="8" s="1"/>
  <c r="CK711" i="8" s="1"/>
  <c r="CL711" i="8" s="1"/>
  <c r="CF712" i="8"/>
  <c r="CH712" i="8" s="1"/>
  <c r="CK712" i="8" s="1"/>
  <c r="CL712" i="8" s="1"/>
  <c r="CF708" i="8"/>
  <c r="CH708" i="8" s="1"/>
  <c r="CK708" i="8" s="1"/>
  <c r="CF710" i="8"/>
  <c r="CH710" i="8" s="1"/>
  <c r="CK710" i="8" s="1"/>
  <c r="CL710" i="8" s="1"/>
  <c r="CF754" i="8"/>
  <c r="CH754" i="8" s="1"/>
  <c r="CK754" i="8" s="1"/>
  <c r="CL754" i="8" s="1"/>
  <c r="CF750" i="8"/>
  <c r="CH750" i="8" s="1"/>
  <c r="CK750" i="8" s="1"/>
  <c r="CL750" i="8" s="1"/>
  <c r="CF751" i="8"/>
  <c r="CH751" i="8" s="1"/>
  <c r="CK751" i="8" s="1"/>
  <c r="CL751" i="8" s="1"/>
  <c r="CF747" i="8"/>
  <c r="CH747" i="8" s="1"/>
  <c r="CK747" i="8" s="1"/>
  <c r="CF752" i="8"/>
  <c r="CH752" i="8" s="1"/>
  <c r="CK752" i="8" s="1"/>
  <c r="CL752" i="8" s="1"/>
  <c r="CJ757" i="8"/>
  <c r="CF773" i="8"/>
  <c r="CH773" i="8" s="1"/>
  <c r="CK773" i="8" s="1"/>
  <c r="CL773" i="8" s="1"/>
  <c r="CF779" i="8"/>
  <c r="CH779" i="8" s="1"/>
  <c r="CK779" i="8" s="1"/>
  <c r="CL779" i="8" s="1"/>
  <c r="CF780" i="8"/>
  <c r="CH780" i="8" s="1"/>
  <c r="CK780" i="8" s="1"/>
  <c r="CL780" i="8" s="1"/>
  <c r="CF778" i="8"/>
  <c r="CH778" i="8" s="1"/>
  <c r="CK778" i="8" s="1"/>
  <c r="CL778" i="8" s="1"/>
  <c r="CF759" i="8"/>
  <c r="CH759" i="8" s="1"/>
  <c r="CK759" i="8" s="1"/>
  <c r="CL759" i="8" s="1"/>
  <c r="CF764" i="8"/>
  <c r="CH764" i="8" s="1"/>
  <c r="CK764" i="8" s="1"/>
  <c r="CL764" i="8" s="1"/>
  <c r="CF788" i="8"/>
  <c r="CH788" i="8" s="1"/>
  <c r="CK788" i="8" s="1"/>
  <c r="CL788" i="8" s="1"/>
  <c r="CF792" i="8"/>
  <c r="CH792" i="8" s="1"/>
  <c r="CK792" i="8" s="1"/>
  <c r="CL792" i="8" s="1"/>
  <c r="CF758" i="8"/>
  <c r="CH758" i="8" s="1"/>
  <c r="CK758" i="8" s="1"/>
  <c r="CF787" i="8"/>
  <c r="CH787" i="8" s="1"/>
  <c r="CK787" i="8" s="1"/>
  <c r="CL787" i="8" s="1"/>
  <c r="BT89" i="8"/>
  <c r="BF787" i="8"/>
  <c r="BF788" i="8"/>
  <c r="BF789" i="8"/>
  <c r="BF790" i="8"/>
  <c r="BH790" i="8" s="1"/>
  <c r="BF791" i="8"/>
  <c r="BF792" i="8"/>
  <c r="BF786" i="8"/>
  <c r="BF785" i="8"/>
  <c r="BF778" i="8"/>
  <c r="BF779" i="8"/>
  <c r="BF780" i="8"/>
  <c r="BF781" i="8"/>
  <c r="BH781" i="8" s="1"/>
  <c r="BF782" i="8"/>
  <c r="BF777" i="8"/>
  <c r="BF776" i="8"/>
  <c r="BF769" i="8"/>
  <c r="BF770" i="8"/>
  <c r="BF771" i="8"/>
  <c r="BF772" i="8"/>
  <c r="BF773" i="8"/>
  <c r="BF768" i="8"/>
  <c r="BF767" i="8"/>
  <c r="BF759" i="8"/>
  <c r="BF760" i="8"/>
  <c r="BH760" i="8" s="1"/>
  <c r="BK760" i="8" s="1"/>
  <c r="BL760" i="8" s="1"/>
  <c r="BF761" i="8"/>
  <c r="BH761" i="8" s="1"/>
  <c r="BK761" i="8" s="1"/>
  <c r="BL761" i="8" s="1"/>
  <c r="BF762" i="8"/>
  <c r="BH762" i="8" s="1"/>
  <c r="BK762" i="8" s="1"/>
  <c r="BL762" i="8" s="1"/>
  <c r="BF763" i="8"/>
  <c r="BF764" i="8"/>
  <c r="BF758" i="8"/>
  <c r="BF757" i="8"/>
  <c r="BF748" i="8"/>
  <c r="BF749" i="8"/>
  <c r="BF750" i="8"/>
  <c r="BF751" i="8"/>
  <c r="BH751" i="8" s="1"/>
  <c r="BF752" i="8"/>
  <c r="BF753" i="8"/>
  <c r="BF754" i="8"/>
  <c r="BF747" i="8"/>
  <c r="BF746" i="8"/>
  <c r="BF737" i="8"/>
  <c r="BF738" i="8"/>
  <c r="BF739" i="8"/>
  <c r="BF740" i="8"/>
  <c r="BH740" i="8" s="1"/>
  <c r="BK740" i="8" s="1"/>
  <c r="BL740" i="8" s="1"/>
  <c r="BF741" i="8"/>
  <c r="BF742" i="8"/>
  <c r="BF736" i="8"/>
  <c r="BF735" i="8"/>
  <c r="BF727" i="8"/>
  <c r="BF728" i="8" s="1"/>
  <c r="BF726" i="8"/>
  <c r="BF725" i="8"/>
  <c r="BF718" i="8"/>
  <c r="BF719" i="8"/>
  <c r="BF720" i="8"/>
  <c r="BF721" i="8"/>
  <c r="BH721" i="8" s="1"/>
  <c r="BK721" i="8" s="1"/>
  <c r="BL721" i="8" s="1"/>
  <c r="BF722" i="8"/>
  <c r="BF717" i="8"/>
  <c r="BF716" i="8"/>
  <c r="BF709" i="8"/>
  <c r="BF710" i="8"/>
  <c r="BF711" i="8"/>
  <c r="BF712" i="8"/>
  <c r="BH712" i="8" s="1"/>
  <c r="BK712" i="8" s="1"/>
  <c r="BL712" i="8" s="1"/>
  <c r="BF713" i="8"/>
  <c r="BF708" i="8"/>
  <c r="BF707" i="8"/>
  <c r="BF699" i="8"/>
  <c r="BF700" i="8"/>
  <c r="BF701" i="8"/>
  <c r="BF702" i="8"/>
  <c r="BH702" i="8" s="1"/>
  <c r="BF703" i="8"/>
  <c r="BF704" i="8"/>
  <c r="BF698" i="8"/>
  <c r="BF697" i="8"/>
  <c r="BF688" i="8"/>
  <c r="BF689" i="8"/>
  <c r="BF690" i="8"/>
  <c r="BF691" i="8"/>
  <c r="BH691" i="8" s="1"/>
  <c r="BK691" i="8" s="1"/>
  <c r="BL691" i="8" s="1"/>
  <c r="BF692" i="8"/>
  <c r="BF693" i="8"/>
  <c r="BF694" i="8"/>
  <c r="BF687" i="8"/>
  <c r="BF686" i="8"/>
  <c r="BF677" i="8"/>
  <c r="BF678" i="8"/>
  <c r="BF679" i="8"/>
  <c r="BF680" i="8"/>
  <c r="BH680" i="8" s="1"/>
  <c r="BK680" i="8" s="1"/>
  <c r="BL680" i="8" s="1"/>
  <c r="BF681" i="8"/>
  <c r="BF682" i="8"/>
  <c r="BF676" i="8"/>
  <c r="BF675" i="8"/>
  <c r="BF667" i="8"/>
  <c r="BF668" i="8"/>
  <c r="BF669" i="8"/>
  <c r="BF670" i="8"/>
  <c r="BH670" i="8" s="1"/>
  <c r="BF671" i="8"/>
  <c r="BF672" i="8"/>
  <c r="BF666" i="8"/>
  <c r="BF665" i="8"/>
  <c r="BF658" i="8"/>
  <c r="BF659" i="8"/>
  <c r="BF660" i="8"/>
  <c r="BF661" i="8"/>
  <c r="BH661" i="8" s="1"/>
  <c r="BK661" i="8" s="1"/>
  <c r="BL661" i="8" s="1"/>
  <c r="BF662" i="8"/>
  <c r="BF657" i="8"/>
  <c r="BF656" i="8"/>
  <c r="BF653" i="8"/>
  <c r="BF649" i="8"/>
  <c r="BF650" i="8"/>
  <c r="BF651" i="8"/>
  <c r="BF652" i="8"/>
  <c r="BH652" i="8" s="1"/>
  <c r="BK652" i="8" s="1"/>
  <c r="BL652" i="8" s="1"/>
  <c r="BF648" i="8"/>
  <c r="BF647" i="8"/>
  <c r="BF639" i="8"/>
  <c r="BF640" i="8"/>
  <c r="BF641" i="8"/>
  <c r="BF642" i="8"/>
  <c r="BF643" i="8"/>
  <c r="BF644" i="8"/>
  <c r="BF638" i="8"/>
  <c r="BF637" i="8"/>
  <c r="BF628" i="8"/>
  <c r="BF629" i="8"/>
  <c r="BF630" i="8"/>
  <c r="BF631" i="8"/>
  <c r="BH631" i="8" s="1"/>
  <c r="BK631" i="8" s="1"/>
  <c r="BL631" i="8" s="1"/>
  <c r="BF632" i="8"/>
  <c r="BF633" i="8"/>
  <c r="BF634" i="8"/>
  <c r="BF627" i="8"/>
  <c r="BF626" i="8"/>
  <c r="BF617" i="8"/>
  <c r="BF618" i="8"/>
  <c r="BF619" i="8"/>
  <c r="BH619" i="8" s="1"/>
  <c r="BK619" i="8" s="1"/>
  <c r="BL619" i="8" s="1"/>
  <c r="BF620" i="8"/>
  <c r="BH620" i="8" s="1"/>
  <c r="BK620" i="8" s="1"/>
  <c r="BL620" i="8" s="1"/>
  <c r="BF621" i="8"/>
  <c r="BF622" i="8"/>
  <c r="BF616" i="8"/>
  <c r="BF615" i="8"/>
  <c r="BF607" i="8"/>
  <c r="BF608" i="8"/>
  <c r="BF609" i="8"/>
  <c r="BF610" i="8"/>
  <c r="BH610" i="8" s="1"/>
  <c r="BF611" i="8"/>
  <c r="BF612" i="8"/>
  <c r="BF606" i="8"/>
  <c r="BF605" i="8"/>
  <c r="BF598" i="8"/>
  <c r="BF599" i="8"/>
  <c r="BF600" i="8"/>
  <c r="BF601" i="8"/>
  <c r="BH601" i="8" s="1"/>
  <c r="BK601" i="8" s="1"/>
  <c r="BL601" i="8" s="1"/>
  <c r="BF602" i="8"/>
  <c r="BF597" i="8"/>
  <c r="BF596" i="8"/>
  <c r="BF589" i="8"/>
  <c r="BF590" i="8"/>
  <c r="BF591" i="8"/>
  <c r="BF592" i="8"/>
  <c r="BF593" i="8"/>
  <c r="BF588" i="8"/>
  <c r="BF587" i="8"/>
  <c r="BF579" i="8"/>
  <c r="BF580" i="8"/>
  <c r="BF581" i="8"/>
  <c r="BH581" i="8" s="1"/>
  <c r="BK581" i="8" s="1"/>
  <c r="BL581" i="8" s="1"/>
  <c r="BF582" i="8"/>
  <c r="BH582" i="8" s="1"/>
  <c r="BF583" i="8"/>
  <c r="BF584" i="8"/>
  <c r="BF578" i="8"/>
  <c r="BF577" i="8"/>
  <c r="BF568" i="8"/>
  <c r="BF569" i="8"/>
  <c r="BF570" i="8"/>
  <c r="BH570" i="8" s="1"/>
  <c r="BK570" i="8" s="1"/>
  <c r="BL570" i="8" s="1"/>
  <c r="BF571" i="8"/>
  <c r="BF572" i="8"/>
  <c r="BF573" i="8"/>
  <c r="BF574" i="8"/>
  <c r="BH574" i="8" s="1"/>
  <c r="BK574" i="8" s="1"/>
  <c r="BL574" i="8" s="1"/>
  <c r="BF567" i="8"/>
  <c r="BF566" i="8"/>
  <c r="BF557" i="8"/>
  <c r="BF558" i="8"/>
  <c r="BF559" i="8"/>
  <c r="BF560" i="8"/>
  <c r="BH560" i="8" s="1"/>
  <c r="BK560" i="8" s="1"/>
  <c r="BL560" i="8" s="1"/>
  <c r="BF561" i="8"/>
  <c r="BF562" i="8"/>
  <c r="BF556" i="8"/>
  <c r="BF555" i="8"/>
  <c r="BF547" i="8"/>
  <c r="BF548" i="8"/>
  <c r="BF549" i="8"/>
  <c r="BF550" i="8"/>
  <c r="BF551" i="8"/>
  <c r="BF552" i="8"/>
  <c r="BF546" i="8"/>
  <c r="BF545" i="8"/>
  <c r="BF538" i="8"/>
  <c r="BF539" i="8"/>
  <c r="BF540" i="8"/>
  <c r="BF541" i="8"/>
  <c r="BF542" i="8"/>
  <c r="BF537" i="8"/>
  <c r="BF536" i="8"/>
  <c r="BF529" i="8"/>
  <c r="BF530" i="8"/>
  <c r="BF531" i="8"/>
  <c r="BF532" i="8"/>
  <c r="BH532" i="8" s="1"/>
  <c r="BK532" i="8" s="1"/>
  <c r="BL532" i="8" s="1"/>
  <c r="BF533" i="8"/>
  <c r="BF528" i="8"/>
  <c r="BF527" i="8"/>
  <c r="BF519" i="8"/>
  <c r="BF520" i="8"/>
  <c r="BF521" i="8"/>
  <c r="BF522" i="8"/>
  <c r="BF523" i="8"/>
  <c r="BF524" i="8"/>
  <c r="BF518" i="8"/>
  <c r="BF517" i="8"/>
  <c r="BF508" i="8"/>
  <c r="BF509" i="8"/>
  <c r="BF510" i="8"/>
  <c r="BF511" i="8"/>
  <c r="BH511" i="8" s="1"/>
  <c r="BF512" i="8"/>
  <c r="BF513" i="8"/>
  <c r="BF514" i="8"/>
  <c r="BF507" i="8"/>
  <c r="BF506" i="8"/>
  <c r="BF497" i="8"/>
  <c r="BF498" i="8"/>
  <c r="BF499" i="8"/>
  <c r="BF500" i="8"/>
  <c r="BH500" i="8" s="1"/>
  <c r="BK500" i="8" s="1"/>
  <c r="BL500" i="8" s="1"/>
  <c r="BF501" i="8"/>
  <c r="BF502" i="8"/>
  <c r="BF496" i="8"/>
  <c r="BF495" i="8"/>
  <c r="BF487" i="8"/>
  <c r="BF488" i="8"/>
  <c r="BF489" i="8"/>
  <c r="BF490" i="8"/>
  <c r="BH490" i="8" s="1"/>
  <c r="BF491" i="8"/>
  <c r="BF492" i="8"/>
  <c r="BF486" i="8"/>
  <c r="BF485" i="8"/>
  <c r="BF478" i="8"/>
  <c r="BF479" i="8"/>
  <c r="BF480" i="8"/>
  <c r="BF481" i="8"/>
  <c r="BH481" i="8" s="1"/>
  <c r="BK481" i="8" s="1"/>
  <c r="BL481" i="8" s="1"/>
  <c r="BF482" i="8"/>
  <c r="BF477" i="8"/>
  <c r="BF476" i="8"/>
  <c r="BF469" i="8"/>
  <c r="BF470" i="8"/>
  <c r="BF471" i="8"/>
  <c r="BF472" i="8"/>
  <c r="BH472" i="8" s="1"/>
  <c r="BK472" i="8" s="1"/>
  <c r="BL472" i="8" s="1"/>
  <c r="BF473" i="8"/>
  <c r="BF468" i="8"/>
  <c r="BF467" i="8"/>
  <c r="BF459" i="8"/>
  <c r="BF460" i="8"/>
  <c r="BF461" i="8"/>
  <c r="BF462" i="8"/>
  <c r="BF463" i="8"/>
  <c r="BF464" i="8"/>
  <c r="BF458" i="8"/>
  <c r="BF457" i="8"/>
  <c r="BF448" i="8"/>
  <c r="BF449" i="8"/>
  <c r="BF450" i="8"/>
  <c r="BF451" i="8"/>
  <c r="BH451" i="8" s="1"/>
  <c r="BK451" i="8" s="1"/>
  <c r="BL451" i="8" s="1"/>
  <c r="BF452" i="8"/>
  <c r="BF453" i="8"/>
  <c r="BF454" i="8"/>
  <c r="BH454" i="8" s="1"/>
  <c r="BK454" i="8" s="1"/>
  <c r="BL454" i="8" s="1"/>
  <c r="BF447" i="8"/>
  <c r="BF446" i="8"/>
  <c r="BF437" i="8"/>
  <c r="BF438" i="8"/>
  <c r="BF439" i="8"/>
  <c r="BF440" i="8"/>
  <c r="BF441" i="8"/>
  <c r="BF442" i="8"/>
  <c r="BF436" i="8"/>
  <c r="BF435" i="8"/>
  <c r="BF427" i="8"/>
  <c r="BF428" i="8"/>
  <c r="BF429" i="8"/>
  <c r="BF430" i="8"/>
  <c r="BF431" i="8"/>
  <c r="BF432" i="8"/>
  <c r="BF426" i="8"/>
  <c r="BF425" i="8"/>
  <c r="BF418" i="8"/>
  <c r="BF419" i="8"/>
  <c r="BF420" i="8"/>
  <c r="BF421" i="8"/>
  <c r="BH421" i="8" s="1"/>
  <c r="BK421" i="8" s="1"/>
  <c r="BL421" i="8" s="1"/>
  <c r="BF422" i="8"/>
  <c r="BF417" i="8"/>
  <c r="BF416" i="8"/>
  <c r="BF409" i="8"/>
  <c r="BF410" i="8"/>
  <c r="BF411" i="8"/>
  <c r="BH411" i="8" s="1"/>
  <c r="BK411" i="8" s="1"/>
  <c r="BL411" i="8" s="1"/>
  <c r="BF412" i="8"/>
  <c r="BH412" i="8" s="1"/>
  <c r="BF413" i="8"/>
  <c r="BF408" i="8"/>
  <c r="BF407" i="8"/>
  <c r="BF399" i="8"/>
  <c r="BF400" i="8"/>
  <c r="BF401" i="8"/>
  <c r="BF402" i="8"/>
  <c r="BH402" i="8" s="1"/>
  <c r="BK402" i="8" s="1"/>
  <c r="BL402" i="8" s="1"/>
  <c r="BF403" i="8"/>
  <c r="BF404" i="8"/>
  <c r="BF398" i="8"/>
  <c r="BF397" i="8"/>
  <c r="BF388" i="8"/>
  <c r="BF389" i="8"/>
  <c r="BF390" i="8"/>
  <c r="BF391" i="8"/>
  <c r="BH391" i="8" s="1"/>
  <c r="BK391" i="8" s="1"/>
  <c r="BL391" i="8" s="1"/>
  <c r="BF392" i="8"/>
  <c r="BF393" i="8"/>
  <c r="BF394" i="8"/>
  <c r="BF387" i="8"/>
  <c r="BF386" i="8"/>
  <c r="BF377" i="8"/>
  <c r="BF378" i="8"/>
  <c r="BF379" i="8"/>
  <c r="BF380" i="8"/>
  <c r="BF381" i="8"/>
  <c r="BF382" i="8"/>
  <c r="BF376" i="8"/>
  <c r="BF375" i="8"/>
  <c r="BF367" i="8"/>
  <c r="BF368" i="8"/>
  <c r="BF369" i="8"/>
  <c r="BH369" i="8" s="1"/>
  <c r="BK369" i="8" s="1"/>
  <c r="BL369" i="8" s="1"/>
  <c r="BF370" i="8"/>
  <c r="BH370" i="8" s="1"/>
  <c r="BF371" i="8"/>
  <c r="BF372" i="8"/>
  <c r="BF366" i="8"/>
  <c r="BF365" i="8"/>
  <c r="BF358" i="8"/>
  <c r="BF359" i="8"/>
  <c r="BF360" i="8"/>
  <c r="BF361" i="8"/>
  <c r="BH361" i="8" s="1"/>
  <c r="BK361" i="8" s="1"/>
  <c r="BL361" i="8" s="1"/>
  <c r="BF362" i="8"/>
  <c r="BF357" i="8"/>
  <c r="BF356" i="8"/>
  <c r="BF349" i="8"/>
  <c r="BF350" i="8"/>
  <c r="BF351" i="8"/>
  <c r="BF352" i="8"/>
  <c r="BH352" i="8" s="1"/>
  <c r="BK352" i="8" s="1"/>
  <c r="BL352" i="8" s="1"/>
  <c r="BF353" i="8"/>
  <c r="BF348" i="8"/>
  <c r="BF347" i="8"/>
  <c r="BF339" i="8"/>
  <c r="BF340" i="8"/>
  <c r="BF341" i="8"/>
  <c r="BF342" i="8"/>
  <c r="BH342" i="8" s="1"/>
  <c r="BF343" i="8"/>
  <c r="BF344" i="8"/>
  <c r="BF338" i="8"/>
  <c r="BF337" i="8"/>
  <c r="BF328" i="8"/>
  <c r="BF329" i="8"/>
  <c r="BF330" i="8"/>
  <c r="BF331" i="8"/>
  <c r="BF332" i="8"/>
  <c r="BF333" i="8"/>
  <c r="BF334" i="8"/>
  <c r="BF327" i="8"/>
  <c r="BF326" i="8"/>
  <c r="BF317" i="8"/>
  <c r="BF318" i="8"/>
  <c r="BF319" i="8"/>
  <c r="BF320" i="8"/>
  <c r="BH320" i="8" s="1"/>
  <c r="BK320" i="8" s="1"/>
  <c r="BL320" i="8" s="1"/>
  <c r="BF321" i="8"/>
  <c r="BF322" i="8"/>
  <c r="BF316" i="8"/>
  <c r="BF315" i="8"/>
  <c r="BF307" i="8"/>
  <c r="BF308" i="8"/>
  <c r="BF309" i="8"/>
  <c r="BF310" i="8"/>
  <c r="BF311" i="8"/>
  <c r="BF312" i="8"/>
  <c r="BF306" i="8"/>
  <c r="BF305" i="8"/>
  <c r="BF298" i="8"/>
  <c r="BF299" i="8"/>
  <c r="BF300" i="8"/>
  <c r="BH300" i="8" s="1"/>
  <c r="BK300" i="8" s="1"/>
  <c r="BL300" i="8" s="1"/>
  <c r="BF301" i="8"/>
  <c r="BH301" i="8" s="1"/>
  <c r="BK301" i="8" s="1"/>
  <c r="BL301" i="8" s="1"/>
  <c r="BF302" i="8"/>
  <c r="BF297" i="8"/>
  <c r="BF296" i="8"/>
  <c r="BF289" i="8"/>
  <c r="BF290" i="8"/>
  <c r="BF291" i="8"/>
  <c r="BF292" i="8"/>
  <c r="BH292" i="8" s="1"/>
  <c r="BF293" i="8"/>
  <c r="BF288" i="8"/>
  <c r="BF287" i="8"/>
  <c r="BF279" i="8"/>
  <c r="BF280" i="8"/>
  <c r="BF281" i="8"/>
  <c r="BF282" i="8"/>
  <c r="BH282" i="8" s="1"/>
  <c r="BK282" i="8" s="1"/>
  <c r="BL282" i="8" s="1"/>
  <c r="BF283" i="8"/>
  <c r="BF284" i="8"/>
  <c r="BF278" i="8"/>
  <c r="BF277" i="8"/>
  <c r="BF268" i="8"/>
  <c r="BF269" i="8"/>
  <c r="BF270" i="8"/>
  <c r="BF271" i="8"/>
  <c r="BF272" i="8"/>
  <c r="BF273" i="8"/>
  <c r="BF274" i="8"/>
  <c r="BF267" i="8"/>
  <c r="BF266" i="8"/>
  <c r="BF257" i="8"/>
  <c r="BF258" i="8"/>
  <c r="BF259" i="8"/>
  <c r="BF260" i="8"/>
  <c r="BH260" i="8" s="1"/>
  <c r="BF261" i="8"/>
  <c r="BF262" i="8"/>
  <c r="BF256" i="8"/>
  <c r="BF255" i="8"/>
  <c r="BF242" i="8"/>
  <c r="BF247" i="8"/>
  <c r="BF248" i="8"/>
  <c r="BF249" i="8"/>
  <c r="BF250" i="8"/>
  <c r="BH250" i="8" s="1"/>
  <c r="BF251" i="8"/>
  <c r="BF252" i="8"/>
  <c r="BF246" i="8"/>
  <c r="BF245" i="8"/>
  <c r="BF238" i="8"/>
  <c r="BF239" i="8"/>
  <c r="BF240" i="8"/>
  <c r="BF241" i="8"/>
  <c r="BH241" i="8" s="1"/>
  <c r="BK241" i="8" s="1"/>
  <c r="BL241" i="8" s="1"/>
  <c r="BF237" i="8"/>
  <c r="BF236" i="8"/>
  <c r="BF228" i="8"/>
  <c r="BF227" i="8"/>
  <c r="BF219" i="8"/>
  <c r="BF220" i="8"/>
  <c r="BF221" i="8"/>
  <c r="BF222" i="8"/>
  <c r="BH222" i="8" s="1"/>
  <c r="BK222" i="8" s="1"/>
  <c r="BL222" i="8" s="1"/>
  <c r="BF223" i="8"/>
  <c r="BF224" i="8"/>
  <c r="BF218" i="8"/>
  <c r="BF217" i="8"/>
  <c r="BF208" i="8"/>
  <c r="BF209" i="8"/>
  <c r="BF210" i="8"/>
  <c r="BF211" i="8"/>
  <c r="BH211" i="8" s="1"/>
  <c r="BK211" i="8" s="1"/>
  <c r="BL211" i="8" s="1"/>
  <c r="BF212" i="8"/>
  <c r="BF213" i="8"/>
  <c r="BF214" i="8"/>
  <c r="BF207" i="8"/>
  <c r="BF206" i="8"/>
  <c r="BJ202" i="8"/>
  <c r="BJ201" i="8"/>
  <c r="BJ199" i="8"/>
  <c r="BJ200" i="8"/>
  <c r="BK200" i="8"/>
  <c r="BK199" i="8"/>
  <c r="BK196" i="8"/>
  <c r="BL195" i="8"/>
  <c r="BF197" i="8"/>
  <c r="BF198" i="8"/>
  <c r="BF199" i="8"/>
  <c r="BF200" i="8"/>
  <c r="BH200" i="8" s="1"/>
  <c r="BL200" i="8" s="1"/>
  <c r="BF201" i="8"/>
  <c r="BF202" i="8"/>
  <c r="BF196" i="8"/>
  <c r="BF195" i="8"/>
  <c r="BF187" i="8"/>
  <c r="BF188" i="8"/>
  <c r="BF189" i="8"/>
  <c r="BF190" i="8"/>
  <c r="BF191" i="8"/>
  <c r="BF192" i="8"/>
  <c r="BF186" i="8"/>
  <c r="BF185" i="8"/>
  <c r="BF181" i="8"/>
  <c r="BF178" i="8"/>
  <c r="BF179" i="8"/>
  <c r="BF180" i="8"/>
  <c r="BH181" i="8"/>
  <c r="BK181" i="8" s="1"/>
  <c r="BL181" i="8" s="1"/>
  <c r="BF182" i="8"/>
  <c r="BF177" i="8"/>
  <c r="BF176" i="8"/>
  <c r="BF169" i="8"/>
  <c r="BF170" i="8"/>
  <c r="BF171" i="8"/>
  <c r="BF172" i="8"/>
  <c r="BF173" i="8"/>
  <c r="BF168" i="8"/>
  <c r="BF167" i="8"/>
  <c r="BF159" i="8"/>
  <c r="BF160" i="8"/>
  <c r="BF161" i="8"/>
  <c r="BF162" i="8"/>
  <c r="BH162" i="8" s="1"/>
  <c r="BK162" i="8" s="1"/>
  <c r="BL162" i="8" s="1"/>
  <c r="BF163" i="8"/>
  <c r="BF164" i="8"/>
  <c r="BF158" i="8"/>
  <c r="BF157" i="8"/>
  <c r="BF148" i="8"/>
  <c r="BF149" i="8"/>
  <c r="BF150" i="8"/>
  <c r="BF151" i="8"/>
  <c r="BF152" i="8"/>
  <c r="BF153" i="8"/>
  <c r="BF154" i="8"/>
  <c r="BF147" i="8"/>
  <c r="BF146" i="8"/>
  <c r="BF137" i="8"/>
  <c r="BF138" i="8"/>
  <c r="BF139" i="8"/>
  <c r="BF140" i="8"/>
  <c r="BH140" i="8" s="1"/>
  <c r="BK140" i="8" s="1"/>
  <c r="BL140" i="8" s="1"/>
  <c r="BF141" i="8"/>
  <c r="BF142" i="8"/>
  <c r="BF136" i="8"/>
  <c r="BF135" i="8"/>
  <c r="BI792" i="8"/>
  <c r="BJ792" i="8" s="1"/>
  <c r="BH792" i="8"/>
  <c r="BK792" i="8" s="1"/>
  <c r="BL792" i="8" s="1"/>
  <c r="BE792" i="8"/>
  <c r="BI791" i="8"/>
  <c r="BJ791" i="8" s="1"/>
  <c r="BH791" i="8"/>
  <c r="BE791" i="8"/>
  <c r="BI790" i="8"/>
  <c r="BJ790" i="8" s="1"/>
  <c r="BE790" i="8"/>
  <c r="BJ789" i="8"/>
  <c r="BI789" i="8"/>
  <c r="BH789" i="8"/>
  <c r="BK789" i="8" s="1"/>
  <c r="BL789" i="8" s="1"/>
  <c r="BE789" i="8"/>
  <c r="BI788" i="8"/>
  <c r="BJ788" i="8" s="1"/>
  <c r="BH788" i="8"/>
  <c r="BK788" i="8" s="1"/>
  <c r="BL788" i="8" s="1"/>
  <c r="BE788" i="8"/>
  <c r="BI787" i="8"/>
  <c r="BJ787" i="8" s="1"/>
  <c r="BH787" i="8"/>
  <c r="BE787" i="8"/>
  <c r="BI786" i="8"/>
  <c r="BJ786" i="8" s="1"/>
  <c r="BH786" i="8"/>
  <c r="BE786" i="8"/>
  <c r="BJ782" i="8"/>
  <c r="BI782" i="8"/>
  <c r="BH782" i="8"/>
  <c r="BK782" i="8" s="1"/>
  <c r="BL782" i="8" s="1"/>
  <c r="BE782" i="8"/>
  <c r="BI781" i="8"/>
  <c r="BJ781" i="8" s="1"/>
  <c r="BE781" i="8"/>
  <c r="BI780" i="8"/>
  <c r="BJ780" i="8" s="1"/>
  <c r="BH780" i="8"/>
  <c r="BE780" i="8"/>
  <c r="BJ779" i="8"/>
  <c r="BI779" i="8"/>
  <c r="BH779" i="8"/>
  <c r="BK779" i="8" s="1"/>
  <c r="BL779" i="8" s="1"/>
  <c r="BE779" i="8"/>
  <c r="BJ778" i="8"/>
  <c r="BI778" i="8"/>
  <c r="BH778" i="8"/>
  <c r="BK778" i="8" s="1"/>
  <c r="BL778" i="8" s="1"/>
  <c r="BE778" i="8"/>
  <c r="BI777" i="8"/>
  <c r="BJ777" i="8" s="1"/>
  <c r="BH777" i="8"/>
  <c r="BE777" i="8"/>
  <c r="BI773" i="8"/>
  <c r="BJ773" i="8" s="1"/>
  <c r="BH773" i="8"/>
  <c r="BK773" i="8" s="1"/>
  <c r="BL773" i="8" s="1"/>
  <c r="BE773" i="8"/>
  <c r="BI772" i="8"/>
  <c r="BJ772" i="8" s="1"/>
  <c r="BH772" i="8"/>
  <c r="BK772" i="8" s="1"/>
  <c r="BL772" i="8" s="1"/>
  <c r="BE772" i="8"/>
  <c r="BJ771" i="8"/>
  <c r="BI771" i="8"/>
  <c r="BH771" i="8"/>
  <c r="BK771" i="8" s="1"/>
  <c r="BL771" i="8" s="1"/>
  <c r="BE771" i="8"/>
  <c r="BJ770" i="8"/>
  <c r="BI770" i="8"/>
  <c r="BH770" i="8"/>
  <c r="BK770" i="8" s="1"/>
  <c r="BL770" i="8" s="1"/>
  <c r="BE770" i="8"/>
  <c r="BI769" i="8"/>
  <c r="BJ769" i="8" s="1"/>
  <c r="BH769" i="8"/>
  <c r="BK769" i="8" s="1"/>
  <c r="BL769" i="8" s="1"/>
  <c r="BE769" i="8"/>
  <c r="BI768" i="8"/>
  <c r="BJ768" i="8" s="1"/>
  <c r="BH768" i="8"/>
  <c r="BK768" i="8" s="1"/>
  <c r="BE768" i="8"/>
  <c r="BI764" i="8"/>
  <c r="BJ764" i="8" s="1"/>
  <c r="BH764" i="8"/>
  <c r="BE764" i="8"/>
  <c r="BI763" i="8"/>
  <c r="BJ763" i="8" s="1"/>
  <c r="BH763" i="8"/>
  <c r="BE763" i="8"/>
  <c r="BJ762" i="8"/>
  <c r="BI762" i="8"/>
  <c r="BE762" i="8"/>
  <c r="BI761" i="8"/>
  <c r="BJ761" i="8" s="1"/>
  <c r="BE761" i="8"/>
  <c r="BD761" i="8"/>
  <c r="BI760" i="8"/>
  <c r="BJ760" i="8" s="1"/>
  <c r="BE760" i="8"/>
  <c r="BI759" i="8"/>
  <c r="BJ759" i="8" s="1"/>
  <c r="BH759" i="8"/>
  <c r="BE759" i="8"/>
  <c r="BI758" i="8"/>
  <c r="BJ758" i="8" s="1"/>
  <c r="BH758" i="8"/>
  <c r="BE758" i="8"/>
  <c r="BI754" i="8"/>
  <c r="BJ754" i="8" s="1"/>
  <c r="BH754" i="8"/>
  <c r="BE754" i="8"/>
  <c r="BJ753" i="8"/>
  <c r="BI753" i="8"/>
  <c r="BH753" i="8"/>
  <c r="BE753" i="8"/>
  <c r="BI752" i="8"/>
  <c r="BJ752" i="8" s="1"/>
  <c r="BH752" i="8"/>
  <c r="BE752" i="8"/>
  <c r="BI751" i="8"/>
  <c r="BJ751" i="8" s="1"/>
  <c r="BE751" i="8"/>
  <c r="BI750" i="8"/>
  <c r="BJ750" i="8" s="1"/>
  <c r="BH750" i="8"/>
  <c r="BK750" i="8" s="1"/>
  <c r="BL750" i="8" s="1"/>
  <c r="BE750" i="8"/>
  <c r="BJ749" i="8"/>
  <c r="BI749" i="8"/>
  <c r="BH749" i="8"/>
  <c r="BE749" i="8"/>
  <c r="BI748" i="8"/>
  <c r="BJ748" i="8" s="1"/>
  <c r="BH748" i="8"/>
  <c r="BE748" i="8"/>
  <c r="BI747" i="8"/>
  <c r="BJ747" i="8" s="1"/>
  <c r="BH747" i="8"/>
  <c r="BE747" i="8"/>
  <c r="BI742" i="8"/>
  <c r="BJ742" i="8" s="1"/>
  <c r="BH742" i="8"/>
  <c r="BK742" i="8" s="1"/>
  <c r="BL742" i="8" s="1"/>
  <c r="BE742" i="8"/>
  <c r="BJ741" i="8"/>
  <c r="BI741" i="8"/>
  <c r="BH741" i="8"/>
  <c r="BK741" i="8" s="1"/>
  <c r="BL741" i="8" s="1"/>
  <c r="BE741" i="8"/>
  <c r="BI740" i="8"/>
  <c r="BJ740" i="8" s="1"/>
  <c r="BE740" i="8"/>
  <c r="BI739" i="8"/>
  <c r="BJ739" i="8" s="1"/>
  <c r="BH739" i="8"/>
  <c r="BK739" i="8" s="1"/>
  <c r="BL739" i="8" s="1"/>
  <c r="BE739" i="8"/>
  <c r="BI738" i="8"/>
  <c r="BJ738" i="8" s="1"/>
  <c r="BH738" i="8"/>
  <c r="BK738" i="8" s="1"/>
  <c r="BL738" i="8" s="1"/>
  <c r="BE738" i="8"/>
  <c r="BJ737" i="8"/>
  <c r="BI737" i="8"/>
  <c r="BH737" i="8"/>
  <c r="BK737" i="8" s="1"/>
  <c r="BL737" i="8" s="1"/>
  <c r="BE737" i="8"/>
  <c r="BI736" i="8"/>
  <c r="BJ736" i="8" s="1"/>
  <c r="BH736" i="8"/>
  <c r="BK736" i="8" s="1"/>
  <c r="BE736" i="8"/>
  <c r="BI732" i="8"/>
  <c r="BJ732" i="8" s="1"/>
  <c r="BE732" i="8"/>
  <c r="BI731" i="8"/>
  <c r="BJ731" i="8" s="1"/>
  <c r="BE731" i="8"/>
  <c r="BI730" i="8"/>
  <c r="BJ730" i="8" s="1"/>
  <c r="BE730" i="8"/>
  <c r="BJ729" i="8"/>
  <c r="BI729" i="8"/>
  <c r="BE729" i="8"/>
  <c r="BI728" i="8"/>
  <c r="BJ728" i="8" s="1"/>
  <c r="BE728" i="8"/>
  <c r="BI727" i="8"/>
  <c r="BJ727" i="8" s="1"/>
  <c r="BH727" i="8"/>
  <c r="BE727" i="8"/>
  <c r="BI726" i="8"/>
  <c r="BJ726" i="8" s="1"/>
  <c r="BJ725" i="8" s="1"/>
  <c r="BH726" i="8"/>
  <c r="BE726" i="8"/>
  <c r="BI722" i="8"/>
  <c r="BJ722" i="8" s="1"/>
  <c r="BH722" i="8"/>
  <c r="BE722" i="8"/>
  <c r="BJ721" i="8"/>
  <c r="BI721" i="8"/>
  <c r="BE721" i="8"/>
  <c r="BI720" i="8"/>
  <c r="BJ720" i="8" s="1"/>
  <c r="BH720" i="8"/>
  <c r="BE720" i="8"/>
  <c r="BJ719" i="8"/>
  <c r="BI719" i="8"/>
  <c r="BH719" i="8"/>
  <c r="BK719" i="8" s="1"/>
  <c r="BL719" i="8" s="1"/>
  <c r="BE719" i="8"/>
  <c r="BI718" i="8"/>
  <c r="BJ718" i="8" s="1"/>
  <c r="BH718" i="8"/>
  <c r="BK718" i="8" s="1"/>
  <c r="BL718" i="8" s="1"/>
  <c r="BE718" i="8"/>
  <c r="BJ717" i="8"/>
  <c r="BJ723" i="8" s="1"/>
  <c r="BI717" i="8"/>
  <c r="BH717" i="8"/>
  <c r="BK717" i="8" s="1"/>
  <c r="BE717" i="8"/>
  <c r="BJ713" i="8"/>
  <c r="BI713" i="8"/>
  <c r="BH713" i="8"/>
  <c r="BK713" i="8" s="1"/>
  <c r="BL713" i="8" s="1"/>
  <c r="BE713" i="8"/>
  <c r="BI712" i="8"/>
  <c r="BJ712" i="8" s="1"/>
  <c r="BE712" i="8"/>
  <c r="BJ711" i="8"/>
  <c r="BI711" i="8"/>
  <c r="BH711" i="8"/>
  <c r="BK711" i="8" s="1"/>
  <c r="BL711" i="8" s="1"/>
  <c r="BE711" i="8"/>
  <c r="BI710" i="8"/>
  <c r="BJ710" i="8" s="1"/>
  <c r="BH710" i="8"/>
  <c r="BK710" i="8" s="1"/>
  <c r="BL710" i="8" s="1"/>
  <c r="BE710" i="8"/>
  <c r="BJ709" i="8"/>
  <c r="BI709" i="8"/>
  <c r="BH709" i="8"/>
  <c r="BK709" i="8" s="1"/>
  <c r="BL709" i="8" s="1"/>
  <c r="BE709" i="8"/>
  <c r="BI708" i="8"/>
  <c r="BJ708" i="8" s="1"/>
  <c r="BH708" i="8"/>
  <c r="BK708" i="8" s="1"/>
  <c r="BE708" i="8"/>
  <c r="BI704" i="8"/>
  <c r="BJ704" i="8" s="1"/>
  <c r="BH704" i="8"/>
  <c r="BK704" i="8" s="1"/>
  <c r="BL704" i="8" s="1"/>
  <c r="BE704" i="8"/>
  <c r="BI703" i="8"/>
  <c r="BJ703" i="8" s="1"/>
  <c r="BH703" i="8"/>
  <c r="BE703" i="8"/>
  <c r="BI702" i="8"/>
  <c r="BJ702" i="8" s="1"/>
  <c r="BE702" i="8"/>
  <c r="BJ701" i="8"/>
  <c r="BI701" i="8"/>
  <c r="BH701" i="8"/>
  <c r="BK701" i="8" s="1"/>
  <c r="BL701" i="8" s="1"/>
  <c r="BE701" i="8"/>
  <c r="BD701" i="8"/>
  <c r="BJ700" i="8"/>
  <c r="BI700" i="8"/>
  <c r="BH700" i="8"/>
  <c r="BK700" i="8" s="1"/>
  <c r="BL700" i="8" s="1"/>
  <c r="BE700" i="8"/>
  <c r="BI699" i="8"/>
  <c r="BJ699" i="8" s="1"/>
  <c r="BH699" i="8"/>
  <c r="BE699" i="8"/>
  <c r="BI698" i="8"/>
  <c r="BJ698" i="8" s="1"/>
  <c r="BH698" i="8"/>
  <c r="BE698" i="8"/>
  <c r="BI694" i="8"/>
  <c r="BJ694" i="8" s="1"/>
  <c r="BH694" i="8"/>
  <c r="BK694" i="8" s="1"/>
  <c r="BL694" i="8" s="1"/>
  <c r="BE694" i="8"/>
  <c r="BJ693" i="8"/>
  <c r="BI693" i="8"/>
  <c r="BH693" i="8"/>
  <c r="BK693" i="8" s="1"/>
  <c r="BL693" i="8" s="1"/>
  <c r="BE693" i="8"/>
  <c r="BJ692" i="8"/>
  <c r="BI692" i="8"/>
  <c r="BH692" i="8"/>
  <c r="BK692" i="8" s="1"/>
  <c r="BL692" i="8" s="1"/>
  <c r="BE692" i="8"/>
  <c r="BI691" i="8"/>
  <c r="BJ691" i="8" s="1"/>
  <c r="BE691" i="8"/>
  <c r="BI690" i="8"/>
  <c r="BJ690" i="8" s="1"/>
  <c r="BH690" i="8"/>
  <c r="BK690" i="8" s="1"/>
  <c r="BL690" i="8" s="1"/>
  <c r="BE690" i="8"/>
  <c r="BJ689" i="8"/>
  <c r="BI689" i="8"/>
  <c r="BH689" i="8"/>
  <c r="BK689" i="8" s="1"/>
  <c r="BL689" i="8" s="1"/>
  <c r="BE689" i="8"/>
  <c r="BJ688" i="8"/>
  <c r="BI688" i="8"/>
  <c r="BH688" i="8"/>
  <c r="BK688" i="8" s="1"/>
  <c r="BL688" i="8" s="1"/>
  <c r="BE688" i="8"/>
  <c r="BI687" i="8"/>
  <c r="BJ687" i="8" s="1"/>
  <c r="BH687" i="8"/>
  <c r="BK687" i="8" s="1"/>
  <c r="BE687" i="8"/>
  <c r="BI682" i="8"/>
  <c r="BJ682" i="8" s="1"/>
  <c r="BH682" i="8"/>
  <c r="BE682" i="8"/>
  <c r="BI681" i="8"/>
  <c r="BJ681" i="8" s="1"/>
  <c r="BH681" i="8"/>
  <c r="BE681" i="8"/>
  <c r="BJ680" i="8"/>
  <c r="BI680" i="8"/>
  <c r="BE680" i="8"/>
  <c r="BI679" i="8"/>
  <c r="BJ679" i="8" s="1"/>
  <c r="BH679" i="8"/>
  <c r="BK679" i="8" s="1"/>
  <c r="BL679" i="8" s="1"/>
  <c r="BE679" i="8"/>
  <c r="BI678" i="8"/>
  <c r="BJ678" i="8" s="1"/>
  <c r="BH678" i="8"/>
  <c r="BK678" i="8" s="1"/>
  <c r="BL678" i="8" s="1"/>
  <c r="BE678" i="8"/>
  <c r="BI677" i="8"/>
  <c r="BJ677" i="8" s="1"/>
  <c r="BH677" i="8"/>
  <c r="BK677" i="8" s="1"/>
  <c r="BL677" i="8" s="1"/>
  <c r="BE677" i="8"/>
  <c r="BJ676" i="8"/>
  <c r="BI676" i="8"/>
  <c r="BH676" i="8"/>
  <c r="BK676" i="8" s="1"/>
  <c r="BE676" i="8"/>
  <c r="BI672" i="8"/>
  <c r="BJ672" i="8" s="1"/>
  <c r="BH672" i="8"/>
  <c r="BK672" i="8" s="1"/>
  <c r="BL672" i="8" s="1"/>
  <c r="BE672" i="8"/>
  <c r="BI671" i="8"/>
  <c r="BJ671" i="8" s="1"/>
  <c r="BH671" i="8"/>
  <c r="BE671" i="8"/>
  <c r="BI670" i="8"/>
  <c r="BJ670" i="8" s="1"/>
  <c r="BE670" i="8"/>
  <c r="BJ669" i="8"/>
  <c r="BI669" i="8"/>
  <c r="BH669" i="8"/>
  <c r="BK669" i="8" s="1"/>
  <c r="BL669" i="8" s="1"/>
  <c r="BE669" i="8"/>
  <c r="BI668" i="8"/>
  <c r="BJ668" i="8" s="1"/>
  <c r="BH668" i="8"/>
  <c r="BE668" i="8"/>
  <c r="BI667" i="8"/>
  <c r="BJ667" i="8" s="1"/>
  <c r="BH667" i="8"/>
  <c r="BK667" i="8" s="1"/>
  <c r="BL667" i="8" s="1"/>
  <c r="BE667" i="8"/>
  <c r="BI666" i="8"/>
  <c r="BJ666" i="8" s="1"/>
  <c r="BH666" i="8"/>
  <c r="BK666" i="8" s="1"/>
  <c r="BE666" i="8"/>
  <c r="BI662" i="8"/>
  <c r="BJ662" i="8" s="1"/>
  <c r="BH662" i="8"/>
  <c r="BK662" i="8" s="1"/>
  <c r="BL662" i="8" s="1"/>
  <c r="BE662" i="8"/>
  <c r="BJ661" i="8"/>
  <c r="BI661" i="8"/>
  <c r="BE661" i="8"/>
  <c r="BI660" i="8"/>
  <c r="BJ660" i="8" s="1"/>
  <c r="BH660" i="8"/>
  <c r="BK660" i="8" s="1"/>
  <c r="BL660" i="8" s="1"/>
  <c r="BE660" i="8"/>
  <c r="BJ659" i="8"/>
  <c r="BI659" i="8"/>
  <c r="BH659" i="8"/>
  <c r="BK659" i="8" s="1"/>
  <c r="BL659" i="8" s="1"/>
  <c r="BE659" i="8"/>
  <c r="BI658" i="8"/>
  <c r="BJ658" i="8" s="1"/>
  <c r="BH658" i="8"/>
  <c r="BK658" i="8" s="1"/>
  <c r="BL658" i="8" s="1"/>
  <c r="BE658" i="8"/>
  <c r="BJ657" i="8"/>
  <c r="BI657" i="8"/>
  <c r="BH657" i="8"/>
  <c r="BK657" i="8" s="1"/>
  <c r="BE657" i="8"/>
  <c r="BJ653" i="8"/>
  <c r="BI653" i="8"/>
  <c r="BH653" i="8"/>
  <c r="BK653" i="8" s="1"/>
  <c r="BL653" i="8" s="1"/>
  <c r="BE653" i="8"/>
  <c r="BI652" i="8"/>
  <c r="BJ652" i="8" s="1"/>
  <c r="BE652" i="8"/>
  <c r="BJ651" i="8"/>
  <c r="BI651" i="8"/>
  <c r="BH651" i="8"/>
  <c r="BK651" i="8" s="1"/>
  <c r="BL651" i="8" s="1"/>
  <c r="BE651" i="8"/>
  <c r="BI650" i="8"/>
  <c r="BJ650" i="8" s="1"/>
  <c r="BH650" i="8"/>
  <c r="BK650" i="8" s="1"/>
  <c r="BL650" i="8" s="1"/>
  <c r="BE650" i="8"/>
  <c r="BJ649" i="8"/>
  <c r="BI649" i="8"/>
  <c r="BH649" i="8"/>
  <c r="BK649" i="8" s="1"/>
  <c r="BL649" i="8" s="1"/>
  <c r="BE649" i="8"/>
  <c r="BI648" i="8"/>
  <c r="BJ648" i="8" s="1"/>
  <c r="BH648" i="8"/>
  <c r="BK648" i="8" s="1"/>
  <c r="BE648" i="8"/>
  <c r="BI644" i="8"/>
  <c r="BJ644" i="8" s="1"/>
  <c r="BH644" i="8"/>
  <c r="BK644" i="8" s="1"/>
  <c r="BL644" i="8" s="1"/>
  <c r="BE644" i="8"/>
  <c r="BJ643" i="8"/>
  <c r="BI643" i="8"/>
  <c r="BH643" i="8"/>
  <c r="BK643" i="8" s="1"/>
  <c r="BL643" i="8" s="1"/>
  <c r="BE643" i="8"/>
  <c r="BI642" i="8"/>
  <c r="BJ642" i="8" s="1"/>
  <c r="BH642" i="8"/>
  <c r="BK642" i="8" s="1"/>
  <c r="BL642" i="8" s="1"/>
  <c r="BE642" i="8"/>
  <c r="BJ641" i="8"/>
  <c r="BI641" i="8"/>
  <c r="BH641" i="8"/>
  <c r="BK641" i="8" s="1"/>
  <c r="BL641" i="8" s="1"/>
  <c r="BE641" i="8"/>
  <c r="BD641" i="8"/>
  <c r="BJ640" i="8"/>
  <c r="BI640" i="8"/>
  <c r="BH640" i="8"/>
  <c r="BK640" i="8" s="1"/>
  <c r="BL640" i="8" s="1"/>
  <c r="BE640" i="8"/>
  <c r="BI639" i="8"/>
  <c r="BJ639" i="8" s="1"/>
  <c r="BH639" i="8"/>
  <c r="BK639" i="8" s="1"/>
  <c r="BL639" i="8" s="1"/>
  <c r="BE639" i="8"/>
  <c r="BI638" i="8"/>
  <c r="BJ638" i="8" s="1"/>
  <c r="BH638" i="8"/>
  <c r="BK638" i="8" s="1"/>
  <c r="BE638" i="8"/>
  <c r="BI634" i="8"/>
  <c r="BJ634" i="8" s="1"/>
  <c r="BH634" i="8"/>
  <c r="BK634" i="8" s="1"/>
  <c r="BL634" i="8" s="1"/>
  <c r="BE634" i="8"/>
  <c r="BI633" i="8"/>
  <c r="BJ633" i="8" s="1"/>
  <c r="BH633" i="8"/>
  <c r="BK633" i="8" s="1"/>
  <c r="BL633" i="8" s="1"/>
  <c r="BE633" i="8"/>
  <c r="BJ632" i="8"/>
  <c r="BI632" i="8"/>
  <c r="BH632" i="8"/>
  <c r="BK632" i="8" s="1"/>
  <c r="BL632" i="8" s="1"/>
  <c r="BE632" i="8"/>
  <c r="BI631" i="8"/>
  <c r="BJ631" i="8" s="1"/>
  <c r="BE631" i="8"/>
  <c r="BI630" i="8"/>
  <c r="BJ630" i="8" s="1"/>
  <c r="BH630" i="8"/>
  <c r="BK630" i="8" s="1"/>
  <c r="BL630" i="8" s="1"/>
  <c r="BE630" i="8"/>
  <c r="BI629" i="8"/>
  <c r="BJ629" i="8" s="1"/>
  <c r="BH629" i="8"/>
  <c r="BK629" i="8" s="1"/>
  <c r="BL629" i="8" s="1"/>
  <c r="BE629" i="8"/>
  <c r="BJ628" i="8"/>
  <c r="BI628" i="8"/>
  <c r="BH628" i="8"/>
  <c r="BK628" i="8" s="1"/>
  <c r="BL628" i="8" s="1"/>
  <c r="BE628" i="8"/>
  <c r="BI627" i="8"/>
  <c r="BJ627" i="8" s="1"/>
  <c r="BH627" i="8"/>
  <c r="BE627" i="8"/>
  <c r="BI622" i="8"/>
  <c r="BJ622" i="8" s="1"/>
  <c r="BH622" i="8"/>
  <c r="BE622" i="8"/>
  <c r="BI621" i="8"/>
  <c r="BJ621" i="8" s="1"/>
  <c r="BH621" i="8"/>
  <c r="BE621" i="8"/>
  <c r="BJ620" i="8"/>
  <c r="BI620" i="8"/>
  <c r="BE620" i="8"/>
  <c r="BI619" i="8"/>
  <c r="BJ619" i="8" s="1"/>
  <c r="BE619" i="8"/>
  <c r="BI618" i="8"/>
  <c r="BJ618" i="8" s="1"/>
  <c r="BH618" i="8"/>
  <c r="BK618" i="8" s="1"/>
  <c r="BL618" i="8" s="1"/>
  <c r="BE618" i="8"/>
  <c r="BI617" i="8"/>
  <c r="BJ617" i="8" s="1"/>
  <c r="BH617" i="8"/>
  <c r="BK617" i="8" s="1"/>
  <c r="BL617" i="8" s="1"/>
  <c r="BE617" i="8"/>
  <c r="BJ616" i="8"/>
  <c r="BI616" i="8"/>
  <c r="BH616" i="8"/>
  <c r="BK616" i="8" s="1"/>
  <c r="BE616" i="8"/>
  <c r="BI612" i="8"/>
  <c r="BJ612" i="8" s="1"/>
  <c r="BH612" i="8"/>
  <c r="BK612" i="8" s="1"/>
  <c r="BL612" i="8" s="1"/>
  <c r="BE612" i="8"/>
  <c r="BI611" i="8"/>
  <c r="BJ611" i="8" s="1"/>
  <c r="BH611" i="8"/>
  <c r="BE611" i="8"/>
  <c r="BI610" i="8"/>
  <c r="BJ610" i="8" s="1"/>
  <c r="BE610" i="8"/>
  <c r="BJ609" i="8"/>
  <c r="BI609" i="8"/>
  <c r="BH609" i="8"/>
  <c r="BK609" i="8" s="1"/>
  <c r="BL609" i="8" s="1"/>
  <c r="BE609" i="8"/>
  <c r="BI608" i="8"/>
  <c r="BJ608" i="8" s="1"/>
  <c r="BH608" i="8"/>
  <c r="BK608" i="8" s="1"/>
  <c r="BL608" i="8" s="1"/>
  <c r="BE608" i="8"/>
  <c r="BI607" i="8"/>
  <c r="BJ607" i="8" s="1"/>
  <c r="BH607" i="8"/>
  <c r="BE607" i="8"/>
  <c r="BI606" i="8"/>
  <c r="BJ606" i="8" s="1"/>
  <c r="BH606" i="8"/>
  <c r="BK606" i="8" s="1"/>
  <c r="BE606" i="8"/>
  <c r="BI602" i="8"/>
  <c r="BJ602" i="8" s="1"/>
  <c r="BH602" i="8"/>
  <c r="BE602" i="8"/>
  <c r="BJ601" i="8"/>
  <c r="BI601" i="8"/>
  <c r="BE601" i="8"/>
  <c r="BI600" i="8"/>
  <c r="BJ600" i="8" s="1"/>
  <c r="BH600" i="8"/>
  <c r="BK600" i="8" s="1"/>
  <c r="BL600" i="8" s="1"/>
  <c r="BE600" i="8"/>
  <c r="BJ599" i="8"/>
  <c r="BI599" i="8"/>
  <c r="BH599" i="8"/>
  <c r="BK599" i="8" s="1"/>
  <c r="BL599" i="8" s="1"/>
  <c r="BE599" i="8"/>
  <c r="BI598" i="8"/>
  <c r="BJ598" i="8" s="1"/>
  <c r="BH598" i="8"/>
  <c r="BK598" i="8" s="1"/>
  <c r="BL598" i="8" s="1"/>
  <c r="BE598" i="8"/>
  <c r="BJ597" i="8"/>
  <c r="BJ603" i="8" s="1"/>
  <c r="BI597" i="8"/>
  <c r="BH597" i="8"/>
  <c r="BK597" i="8" s="1"/>
  <c r="BE597" i="8"/>
  <c r="BJ593" i="8"/>
  <c r="BI593" i="8"/>
  <c r="BH593" i="8"/>
  <c r="BK593" i="8" s="1"/>
  <c r="BL593" i="8" s="1"/>
  <c r="BE593" i="8"/>
  <c r="BI592" i="8"/>
  <c r="BJ592" i="8" s="1"/>
  <c r="BH592" i="8"/>
  <c r="BE592" i="8"/>
  <c r="BJ591" i="8"/>
  <c r="BI591" i="8"/>
  <c r="BH591" i="8"/>
  <c r="BK591" i="8" s="1"/>
  <c r="BL591" i="8" s="1"/>
  <c r="BE591" i="8"/>
  <c r="BI590" i="8"/>
  <c r="BJ590" i="8" s="1"/>
  <c r="BH590" i="8"/>
  <c r="BE590" i="8"/>
  <c r="BJ589" i="8"/>
  <c r="BI589" i="8"/>
  <c r="BH589" i="8"/>
  <c r="BK589" i="8" s="1"/>
  <c r="BL589" i="8" s="1"/>
  <c r="BE589" i="8"/>
  <c r="BI588" i="8"/>
  <c r="BJ588" i="8" s="1"/>
  <c r="BH588" i="8"/>
  <c r="BE588" i="8"/>
  <c r="BI584" i="8"/>
  <c r="BJ584" i="8" s="1"/>
  <c r="BH584" i="8"/>
  <c r="BE584" i="8"/>
  <c r="BJ583" i="8"/>
  <c r="BI583" i="8"/>
  <c r="BH583" i="8"/>
  <c r="BK583" i="8" s="1"/>
  <c r="BL583" i="8" s="1"/>
  <c r="BE583" i="8"/>
  <c r="BI582" i="8"/>
  <c r="BJ582" i="8" s="1"/>
  <c r="BE582" i="8"/>
  <c r="BJ581" i="8"/>
  <c r="BI581" i="8"/>
  <c r="BE581" i="8"/>
  <c r="BD581" i="8"/>
  <c r="BJ580" i="8"/>
  <c r="BI580" i="8"/>
  <c r="BH580" i="8"/>
  <c r="BK580" i="8" s="1"/>
  <c r="BL580" i="8" s="1"/>
  <c r="BE580" i="8"/>
  <c r="BI579" i="8"/>
  <c r="BJ579" i="8" s="1"/>
  <c r="BH579" i="8"/>
  <c r="BK579" i="8" s="1"/>
  <c r="BL579" i="8" s="1"/>
  <c r="BE579" i="8"/>
  <c r="BI578" i="8"/>
  <c r="BJ578" i="8" s="1"/>
  <c r="BH578" i="8"/>
  <c r="BK578" i="8" s="1"/>
  <c r="BE578" i="8"/>
  <c r="BI574" i="8"/>
  <c r="BJ574" i="8" s="1"/>
  <c r="BE574" i="8"/>
  <c r="BJ573" i="8"/>
  <c r="BI573" i="8"/>
  <c r="BH573" i="8"/>
  <c r="BK573" i="8" s="1"/>
  <c r="BL573" i="8" s="1"/>
  <c r="BE573" i="8"/>
  <c r="BJ572" i="8"/>
  <c r="BI572" i="8"/>
  <c r="BH572" i="8"/>
  <c r="BK572" i="8" s="1"/>
  <c r="BL572" i="8" s="1"/>
  <c r="BE572" i="8"/>
  <c r="BI571" i="8"/>
  <c r="BJ571" i="8" s="1"/>
  <c r="BH571" i="8"/>
  <c r="BK571" i="8" s="1"/>
  <c r="BL571" i="8" s="1"/>
  <c r="BE571" i="8"/>
  <c r="BI570" i="8"/>
  <c r="BJ570" i="8" s="1"/>
  <c r="BE570" i="8"/>
  <c r="BJ569" i="8"/>
  <c r="BI569" i="8"/>
  <c r="BH569" i="8"/>
  <c r="BK569" i="8" s="1"/>
  <c r="BL569" i="8" s="1"/>
  <c r="BE569" i="8"/>
  <c r="BJ568" i="8"/>
  <c r="BI568" i="8"/>
  <c r="BH568" i="8"/>
  <c r="BK568" i="8" s="1"/>
  <c r="BL568" i="8" s="1"/>
  <c r="BE568" i="8"/>
  <c r="BI567" i="8"/>
  <c r="BJ567" i="8" s="1"/>
  <c r="BH567" i="8"/>
  <c r="BK567" i="8" s="1"/>
  <c r="BE567" i="8"/>
  <c r="BI562" i="8"/>
  <c r="BJ562" i="8" s="1"/>
  <c r="BH562" i="8"/>
  <c r="BE562" i="8"/>
  <c r="BJ561" i="8"/>
  <c r="BI561" i="8"/>
  <c r="BH561" i="8"/>
  <c r="BK561" i="8" s="1"/>
  <c r="BL561" i="8" s="1"/>
  <c r="BE561" i="8"/>
  <c r="BJ560" i="8"/>
  <c r="BI560" i="8"/>
  <c r="BE560" i="8"/>
  <c r="BI559" i="8"/>
  <c r="BJ559" i="8" s="1"/>
  <c r="BH559" i="8"/>
  <c r="BE559" i="8"/>
  <c r="BI558" i="8"/>
  <c r="BJ558" i="8" s="1"/>
  <c r="BH558" i="8"/>
  <c r="BE558" i="8"/>
  <c r="BJ557" i="8"/>
  <c r="BI557" i="8"/>
  <c r="BH557" i="8"/>
  <c r="BK557" i="8" s="1"/>
  <c r="BL557" i="8" s="1"/>
  <c r="BE557" i="8"/>
  <c r="BJ556" i="8"/>
  <c r="BJ555" i="8" s="1"/>
  <c r="BI556" i="8"/>
  <c r="BH556" i="8"/>
  <c r="BK556" i="8" s="1"/>
  <c r="BE556" i="8"/>
  <c r="BI552" i="8"/>
  <c r="BJ552" i="8" s="1"/>
  <c r="BH552" i="8"/>
  <c r="BK552" i="8" s="1"/>
  <c r="BL552" i="8" s="1"/>
  <c r="BE552" i="8"/>
  <c r="BI551" i="8"/>
  <c r="BJ551" i="8" s="1"/>
  <c r="BH551" i="8"/>
  <c r="BE551" i="8"/>
  <c r="BI550" i="8"/>
  <c r="BJ550" i="8" s="1"/>
  <c r="BH550" i="8"/>
  <c r="BK550" i="8" s="1"/>
  <c r="BL550" i="8" s="1"/>
  <c r="BE550" i="8"/>
  <c r="BJ549" i="8"/>
  <c r="BI549" i="8"/>
  <c r="BH549" i="8"/>
  <c r="BK549" i="8" s="1"/>
  <c r="BL549" i="8" s="1"/>
  <c r="BE549" i="8"/>
  <c r="BI548" i="8"/>
  <c r="BJ548" i="8" s="1"/>
  <c r="BH548" i="8"/>
  <c r="BK548" i="8" s="1"/>
  <c r="BL548" i="8" s="1"/>
  <c r="BE548" i="8"/>
  <c r="BI547" i="8"/>
  <c r="BJ547" i="8" s="1"/>
  <c r="BH547" i="8"/>
  <c r="BK547" i="8" s="1"/>
  <c r="BL547" i="8" s="1"/>
  <c r="BE547" i="8"/>
  <c r="BI546" i="8"/>
  <c r="BJ546" i="8" s="1"/>
  <c r="BJ545" i="8" s="1"/>
  <c r="BH546" i="8"/>
  <c r="BK546" i="8" s="1"/>
  <c r="BE546" i="8"/>
  <c r="BI542" i="8"/>
  <c r="BJ542" i="8" s="1"/>
  <c r="BH542" i="8"/>
  <c r="BK542" i="8" s="1"/>
  <c r="BL542" i="8" s="1"/>
  <c r="BE542" i="8"/>
  <c r="BJ541" i="8"/>
  <c r="BI541" i="8"/>
  <c r="BH541" i="8"/>
  <c r="BK541" i="8" s="1"/>
  <c r="BL541" i="8" s="1"/>
  <c r="BE541" i="8"/>
  <c r="BI540" i="8"/>
  <c r="BJ540" i="8" s="1"/>
  <c r="BH540" i="8"/>
  <c r="BK540" i="8" s="1"/>
  <c r="BL540" i="8" s="1"/>
  <c r="BE540" i="8"/>
  <c r="BI539" i="8"/>
  <c r="BJ539" i="8" s="1"/>
  <c r="BH539" i="8"/>
  <c r="BE539" i="8"/>
  <c r="BI538" i="8"/>
  <c r="BJ538" i="8" s="1"/>
  <c r="BH538" i="8"/>
  <c r="BE538" i="8"/>
  <c r="BJ537" i="8"/>
  <c r="BJ536" i="8" s="1"/>
  <c r="BI537" i="8"/>
  <c r="BH537" i="8"/>
  <c r="BK537" i="8" s="1"/>
  <c r="BE537" i="8"/>
  <c r="BJ533" i="8"/>
  <c r="BI533" i="8"/>
  <c r="BH533" i="8"/>
  <c r="BK533" i="8" s="1"/>
  <c r="BL533" i="8" s="1"/>
  <c r="BE533" i="8"/>
  <c r="BI532" i="8"/>
  <c r="BJ532" i="8" s="1"/>
  <c r="BE532" i="8"/>
  <c r="BI531" i="8"/>
  <c r="BJ531" i="8" s="1"/>
  <c r="BH531" i="8"/>
  <c r="BK531" i="8" s="1"/>
  <c r="BL531" i="8" s="1"/>
  <c r="BE531" i="8"/>
  <c r="BJ530" i="8"/>
  <c r="BI530" i="8"/>
  <c r="BH530" i="8"/>
  <c r="BK530" i="8" s="1"/>
  <c r="BL530" i="8" s="1"/>
  <c r="BE530" i="8"/>
  <c r="BJ529" i="8"/>
  <c r="BI529" i="8"/>
  <c r="BH529" i="8"/>
  <c r="BK529" i="8" s="1"/>
  <c r="BL529" i="8" s="1"/>
  <c r="BE529" i="8"/>
  <c r="BI528" i="8"/>
  <c r="BJ528" i="8" s="1"/>
  <c r="BH528" i="8"/>
  <c r="BK528" i="8" s="1"/>
  <c r="BE528" i="8"/>
  <c r="BI524" i="8"/>
  <c r="BJ524" i="8" s="1"/>
  <c r="BH524" i="8"/>
  <c r="BK524" i="8" s="1"/>
  <c r="BL524" i="8" s="1"/>
  <c r="BE524" i="8"/>
  <c r="BI523" i="8"/>
  <c r="BJ523" i="8" s="1"/>
  <c r="BH523" i="8"/>
  <c r="BK523" i="8" s="1"/>
  <c r="BL523" i="8" s="1"/>
  <c r="BE523" i="8"/>
  <c r="BJ522" i="8"/>
  <c r="BI522" i="8"/>
  <c r="BH522" i="8"/>
  <c r="BK522" i="8" s="1"/>
  <c r="BL522" i="8" s="1"/>
  <c r="BE522" i="8"/>
  <c r="BJ521" i="8"/>
  <c r="BI521" i="8"/>
  <c r="BH521" i="8"/>
  <c r="BK521" i="8" s="1"/>
  <c r="BL521" i="8" s="1"/>
  <c r="BE521" i="8"/>
  <c r="BD521" i="8"/>
  <c r="BJ520" i="8"/>
  <c r="BI520" i="8"/>
  <c r="BH520" i="8"/>
  <c r="BK520" i="8" s="1"/>
  <c r="BL520" i="8" s="1"/>
  <c r="BE520" i="8"/>
  <c r="BI519" i="8"/>
  <c r="BJ519" i="8" s="1"/>
  <c r="BH519" i="8"/>
  <c r="BE519" i="8"/>
  <c r="BI518" i="8"/>
  <c r="BJ518" i="8" s="1"/>
  <c r="BH518" i="8"/>
  <c r="BE518" i="8"/>
  <c r="BI514" i="8"/>
  <c r="BJ514" i="8" s="1"/>
  <c r="BH514" i="8"/>
  <c r="BE514" i="8"/>
  <c r="BJ513" i="8"/>
  <c r="BI513" i="8"/>
  <c r="BH513" i="8"/>
  <c r="BK513" i="8" s="1"/>
  <c r="BL513" i="8" s="1"/>
  <c r="BE513" i="8"/>
  <c r="BJ512" i="8"/>
  <c r="BI512" i="8"/>
  <c r="BH512" i="8"/>
  <c r="BK512" i="8" s="1"/>
  <c r="BL512" i="8" s="1"/>
  <c r="BE512" i="8"/>
  <c r="BI511" i="8"/>
  <c r="BJ511" i="8" s="1"/>
  <c r="BE511" i="8"/>
  <c r="BI510" i="8"/>
  <c r="BJ510" i="8" s="1"/>
  <c r="BH510" i="8"/>
  <c r="BE510" i="8"/>
  <c r="BJ509" i="8"/>
  <c r="BI509" i="8"/>
  <c r="BH509" i="8"/>
  <c r="BK509" i="8" s="1"/>
  <c r="BL509" i="8" s="1"/>
  <c r="BE509" i="8"/>
  <c r="BJ508" i="8"/>
  <c r="BI508" i="8"/>
  <c r="BH508" i="8"/>
  <c r="BK508" i="8" s="1"/>
  <c r="BL508" i="8" s="1"/>
  <c r="BE508" i="8"/>
  <c r="BI507" i="8"/>
  <c r="BJ507" i="8" s="1"/>
  <c r="BH507" i="8"/>
  <c r="BE507" i="8"/>
  <c r="BI502" i="8"/>
  <c r="BJ502" i="8" s="1"/>
  <c r="BH502" i="8"/>
  <c r="BK502" i="8" s="1"/>
  <c r="BL502" i="8" s="1"/>
  <c r="BE502" i="8"/>
  <c r="BJ501" i="8"/>
  <c r="BI501" i="8"/>
  <c r="BH501" i="8"/>
  <c r="BK501" i="8" s="1"/>
  <c r="BL501" i="8" s="1"/>
  <c r="BE501" i="8"/>
  <c r="BJ500" i="8"/>
  <c r="BI500" i="8"/>
  <c r="BE500" i="8"/>
  <c r="BI499" i="8"/>
  <c r="BJ499" i="8" s="1"/>
  <c r="BH499" i="8"/>
  <c r="BK499" i="8" s="1"/>
  <c r="BL499" i="8" s="1"/>
  <c r="BE499" i="8"/>
  <c r="BI498" i="8"/>
  <c r="BJ498" i="8" s="1"/>
  <c r="BH498" i="8"/>
  <c r="BK498" i="8" s="1"/>
  <c r="BL498" i="8" s="1"/>
  <c r="BE498" i="8"/>
  <c r="BI497" i="8"/>
  <c r="BJ497" i="8" s="1"/>
  <c r="BH497" i="8"/>
  <c r="BK497" i="8" s="1"/>
  <c r="BL497" i="8" s="1"/>
  <c r="BE497" i="8"/>
  <c r="BJ496" i="8"/>
  <c r="BJ495" i="8" s="1"/>
  <c r="BI496" i="8"/>
  <c r="BH496" i="8"/>
  <c r="BK496" i="8" s="1"/>
  <c r="BE496" i="8"/>
  <c r="BI492" i="8"/>
  <c r="BJ492" i="8" s="1"/>
  <c r="BH492" i="8"/>
  <c r="BK492" i="8" s="1"/>
  <c r="BL492" i="8" s="1"/>
  <c r="BE492" i="8"/>
  <c r="BI491" i="8"/>
  <c r="BJ491" i="8" s="1"/>
  <c r="BH491" i="8"/>
  <c r="BE491" i="8"/>
  <c r="BI490" i="8"/>
  <c r="BJ490" i="8" s="1"/>
  <c r="BE490" i="8"/>
  <c r="BJ489" i="8"/>
  <c r="BI489" i="8"/>
  <c r="BH489" i="8"/>
  <c r="BK489" i="8" s="1"/>
  <c r="BL489" i="8" s="1"/>
  <c r="BE489" i="8"/>
  <c r="BI488" i="8"/>
  <c r="BJ488" i="8" s="1"/>
  <c r="BH488" i="8"/>
  <c r="BE488" i="8"/>
  <c r="BI487" i="8"/>
  <c r="BJ487" i="8" s="1"/>
  <c r="BH487" i="8"/>
  <c r="BK487" i="8" s="1"/>
  <c r="BL487" i="8" s="1"/>
  <c r="BE487" i="8"/>
  <c r="BI486" i="8"/>
  <c r="BJ486" i="8" s="1"/>
  <c r="BH486" i="8"/>
  <c r="BK486" i="8" s="1"/>
  <c r="BE486" i="8"/>
  <c r="BI482" i="8"/>
  <c r="BJ482" i="8" s="1"/>
  <c r="BH482" i="8"/>
  <c r="BK482" i="8" s="1"/>
  <c r="BL482" i="8" s="1"/>
  <c r="BE482" i="8"/>
  <c r="BJ481" i="8"/>
  <c r="BI481" i="8"/>
  <c r="BE481" i="8"/>
  <c r="BI480" i="8"/>
  <c r="BJ480" i="8" s="1"/>
  <c r="BH480" i="8"/>
  <c r="BK480" i="8" s="1"/>
  <c r="BL480" i="8" s="1"/>
  <c r="BE480" i="8"/>
  <c r="BJ479" i="8"/>
  <c r="BI479" i="8"/>
  <c r="BH479" i="8"/>
  <c r="BK479" i="8" s="1"/>
  <c r="BL479" i="8" s="1"/>
  <c r="BE479" i="8"/>
  <c r="BI478" i="8"/>
  <c r="BJ478" i="8" s="1"/>
  <c r="BH478" i="8"/>
  <c r="BK478" i="8" s="1"/>
  <c r="BL478" i="8" s="1"/>
  <c r="BE478" i="8"/>
  <c r="BJ477" i="8"/>
  <c r="BJ483" i="8" s="1"/>
  <c r="BI477" i="8"/>
  <c r="BH477" i="8"/>
  <c r="BK477" i="8" s="1"/>
  <c r="BE477" i="8"/>
  <c r="BJ473" i="8"/>
  <c r="BI473" i="8"/>
  <c r="BH473" i="8"/>
  <c r="BK473" i="8" s="1"/>
  <c r="BL473" i="8" s="1"/>
  <c r="BE473" i="8"/>
  <c r="BI472" i="8"/>
  <c r="BJ472" i="8" s="1"/>
  <c r="BE472" i="8"/>
  <c r="BJ471" i="8"/>
  <c r="BI471" i="8"/>
  <c r="BH471" i="8"/>
  <c r="BK471" i="8" s="1"/>
  <c r="BL471" i="8" s="1"/>
  <c r="BE471" i="8"/>
  <c r="BI470" i="8"/>
  <c r="BJ470" i="8" s="1"/>
  <c r="BH470" i="8"/>
  <c r="BK470" i="8" s="1"/>
  <c r="BL470" i="8" s="1"/>
  <c r="BE470" i="8"/>
  <c r="BJ469" i="8"/>
  <c r="BI469" i="8"/>
  <c r="BH469" i="8"/>
  <c r="BK469" i="8" s="1"/>
  <c r="BL469" i="8" s="1"/>
  <c r="BE469" i="8"/>
  <c r="BI468" i="8"/>
  <c r="BJ468" i="8" s="1"/>
  <c r="BH468" i="8"/>
  <c r="BK468" i="8" s="1"/>
  <c r="BE468" i="8"/>
  <c r="BI464" i="8"/>
  <c r="BJ464" i="8" s="1"/>
  <c r="BH464" i="8"/>
  <c r="BK464" i="8" s="1"/>
  <c r="BL464" i="8" s="1"/>
  <c r="BE464" i="8"/>
  <c r="BJ463" i="8"/>
  <c r="BI463" i="8"/>
  <c r="BH463" i="8"/>
  <c r="BK463" i="8" s="1"/>
  <c r="BL463" i="8" s="1"/>
  <c r="BE463" i="8"/>
  <c r="BI462" i="8"/>
  <c r="BJ462" i="8" s="1"/>
  <c r="BH462" i="8"/>
  <c r="BK462" i="8" s="1"/>
  <c r="BL462" i="8" s="1"/>
  <c r="BE462" i="8"/>
  <c r="BJ461" i="8"/>
  <c r="BI461" i="8"/>
  <c r="BH461" i="8"/>
  <c r="BK461" i="8" s="1"/>
  <c r="BL461" i="8" s="1"/>
  <c r="BE461" i="8"/>
  <c r="BD461" i="8"/>
  <c r="BJ460" i="8"/>
  <c r="BI460" i="8"/>
  <c r="BH460" i="8"/>
  <c r="BK460" i="8" s="1"/>
  <c r="BL460" i="8" s="1"/>
  <c r="BE460" i="8"/>
  <c r="BI459" i="8"/>
  <c r="BJ459" i="8" s="1"/>
  <c r="BJ465" i="8" s="1"/>
  <c r="BH459" i="8"/>
  <c r="BK459" i="8" s="1"/>
  <c r="BL459" i="8" s="1"/>
  <c r="BE459" i="8"/>
  <c r="BJ458" i="8"/>
  <c r="BJ457" i="8" s="1"/>
  <c r="BI458" i="8"/>
  <c r="BH458" i="8"/>
  <c r="BK458" i="8" s="1"/>
  <c r="BE458" i="8"/>
  <c r="BJ454" i="8"/>
  <c r="BI454" i="8"/>
  <c r="BE454" i="8"/>
  <c r="BI453" i="8"/>
  <c r="BJ453" i="8" s="1"/>
  <c r="BH453" i="8"/>
  <c r="BK453" i="8" s="1"/>
  <c r="BL453" i="8" s="1"/>
  <c r="BE453" i="8"/>
  <c r="BJ452" i="8"/>
  <c r="BI452" i="8"/>
  <c r="BH452" i="8"/>
  <c r="BK452" i="8" s="1"/>
  <c r="BL452" i="8" s="1"/>
  <c r="BE452" i="8"/>
  <c r="BI451" i="8"/>
  <c r="BJ451" i="8" s="1"/>
  <c r="BE451" i="8"/>
  <c r="BJ450" i="8"/>
  <c r="BI450" i="8"/>
  <c r="BH450" i="8"/>
  <c r="BK450" i="8" s="1"/>
  <c r="BL450" i="8" s="1"/>
  <c r="BE450" i="8"/>
  <c r="BI449" i="8"/>
  <c r="BJ449" i="8" s="1"/>
  <c r="BH449" i="8"/>
  <c r="BK449" i="8" s="1"/>
  <c r="BL449" i="8" s="1"/>
  <c r="BE449" i="8"/>
  <c r="BJ448" i="8"/>
  <c r="BI448" i="8"/>
  <c r="BH448" i="8"/>
  <c r="BK448" i="8" s="1"/>
  <c r="BL448" i="8" s="1"/>
  <c r="BE448" i="8"/>
  <c r="BI447" i="8"/>
  <c r="BJ447" i="8" s="1"/>
  <c r="BH447" i="8"/>
  <c r="BK447" i="8" s="1"/>
  <c r="BE447" i="8"/>
  <c r="BJ442" i="8"/>
  <c r="BI442" i="8"/>
  <c r="BH442" i="8"/>
  <c r="BK442" i="8" s="1"/>
  <c r="BL442" i="8" s="1"/>
  <c r="BE442" i="8"/>
  <c r="BI441" i="8"/>
  <c r="BJ441" i="8" s="1"/>
  <c r="BH441" i="8"/>
  <c r="BE441" i="8"/>
  <c r="BJ440" i="8"/>
  <c r="BI440" i="8"/>
  <c r="BH440" i="8"/>
  <c r="BK440" i="8" s="1"/>
  <c r="BL440" i="8" s="1"/>
  <c r="BE440" i="8"/>
  <c r="BI439" i="8"/>
  <c r="BJ439" i="8" s="1"/>
  <c r="BH439" i="8"/>
  <c r="BE439" i="8"/>
  <c r="BJ438" i="8"/>
  <c r="BI438" i="8"/>
  <c r="BH438" i="8"/>
  <c r="BK438" i="8" s="1"/>
  <c r="BL438" i="8" s="1"/>
  <c r="BE438" i="8"/>
  <c r="BI437" i="8"/>
  <c r="BJ437" i="8" s="1"/>
  <c r="BH437" i="8"/>
  <c r="BE437" i="8"/>
  <c r="BJ436" i="8"/>
  <c r="BI436" i="8"/>
  <c r="BH436" i="8"/>
  <c r="BK436" i="8" s="1"/>
  <c r="BE436" i="8"/>
  <c r="BI432" i="8"/>
  <c r="BJ432" i="8" s="1"/>
  <c r="BH432" i="8"/>
  <c r="BK432" i="8" s="1"/>
  <c r="BL432" i="8" s="1"/>
  <c r="BE432" i="8"/>
  <c r="BI431" i="8"/>
  <c r="BJ431" i="8" s="1"/>
  <c r="BH431" i="8"/>
  <c r="BE431" i="8"/>
  <c r="BI430" i="8"/>
  <c r="BJ430" i="8" s="1"/>
  <c r="BH430" i="8"/>
  <c r="BE430" i="8"/>
  <c r="BJ429" i="8"/>
  <c r="BI429" i="8"/>
  <c r="BH429" i="8"/>
  <c r="BK429" i="8" s="1"/>
  <c r="BL429" i="8" s="1"/>
  <c r="BE429" i="8"/>
  <c r="BI428" i="8"/>
  <c r="BJ428" i="8" s="1"/>
  <c r="BH428" i="8"/>
  <c r="BK428" i="8" s="1"/>
  <c r="BL428" i="8" s="1"/>
  <c r="BE428" i="8"/>
  <c r="BI427" i="8"/>
  <c r="BJ427" i="8" s="1"/>
  <c r="BH427" i="8"/>
  <c r="BK427" i="8" s="1"/>
  <c r="BL427" i="8" s="1"/>
  <c r="BE427" i="8"/>
  <c r="BI426" i="8"/>
  <c r="BJ426" i="8" s="1"/>
  <c r="BH426" i="8"/>
  <c r="BK426" i="8" s="1"/>
  <c r="BE426" i="8"/>
  <c r="BI422" i="8"/>
  <c r="BJ422" i="8" s="1"/>
  <c r="BH422" i="8"/>
  <c r="BE422" i="8"/>
  <c r="BJ421" i="8"/>
  <c r="BI421" i="8"/>
  <c r="BE421" i="8"/>
  <c r="BI420" i="8"/>
  <c r="BJ420" i="8" s="1"/>
  <c r="BH420" i="8"/>
  <c r="BK420" i="8" s="1"/>
  <c r="BL420" i="8" s="1"/>
  <c r="BE420" i="8"/>
  <c r="BI419" i="8"/>
  <c r="BJ419" i="8" s="1"/>
  <c r="BH419" i="8"/>
  <c r="BE419" i="8"/>
  <c r="BI418" i="8"/>
  <c r="BJ418" i="8" s="1"/>
  <c r="BH418" i="8"/>
  <c r="BE418" i="8"/>
  <c r="BJ417" i="8"/>
  <c r="BI417" i="8"/>
  <c r="BH417" i="8"/>
  <c r="BK417" i="8" s="1"/>
  <c r="BE417" i="8"/>
  <c r="BJ413" i="8"/>
  <c r="BI413" i="8"/>
  <c r="BH413" i="8"/>
  <c r="BK413" i="8" s="1"/>
  <c r="BL413" i="8" s="1"/>
  <c r="BE413" i="8"/>
  <c r="BI412" i="8"/>
  <c r="BJ412" i="8" s="1"/>
  <c r="BE412" i="8"/>
  <c r="BI411" i="8"/>
  <c r="BJ411" i="8" s="1"/>
  <c r="BE411" i="8"/>
  <c r="BI410" i="8"/>
  <c r="BJ410" i="8" s="1"/>
  <c r="BH410" i="8"/>
  <c r="BK410" i="8" s="1"/>
  <c r="BL410" i="8" s="1"/>
  <c r="BE410" i="8"/>
  <c r="BJ409" i="8"/>
  <c r="BI409" i="8"/>
  <c r="BH409" i="8"/>
  <c r="BK409" i="8" s="1"/>
  <c r="BL409" i="8" s="1"/>
  <c r="BE409" i="8"/>
  <c r="BI408" i="8"/>
  <c r="BJ408" i="8" s="1"/>
  <c r="BH408" i="8"/>
  <c r="BE408" i="8"/>
  <c r="BI404" i="8"/>
  <c r="BJ404" i="8" s="1"/>
  <c r="BH404" i="8"/>
  <c r="BK404" i="8" s="1"/>
  <c r="BL404" i="8" s="1"/>
  <c r="BE404" i="8"/>
  <c r="BI403" i="8"/>
  <c r="BJ403" i="8" s="1"/>
  <c r="BH403" i="8"/>
  <c r="BK403" i="8" s="1"/>
  <c r="BL403" i="8" s="1"/>
  <c r="BE403" i="8"/>
  <c r="BI402" i="8"/>
  <c r="BJ402" i="8" s="1"/>
  <c r="BE402" i="8"/>
  <c r="BJ401" i="8"/>
  <c r="BI401" i="8"/>
  <c r="BH401" i="8"/>
  <c r="BK401" i="8" s="1"/>
  <c r="BL401" i="8" s="1"/>
  <c r="BE401" i="8"/>
  <c r="BD401" i="8"/>
  <c r="BJ400" i="8"/>
  <c r="BI400" i="8"/>
  <c r="BH400" i="8"/>
  <c r="BK400" i="8" s="1"/>
  <c r="BL400" i="8" s="1"/>
  <c r="BE400" i="8"/>
  <c r="BI399" i="8"/>
  <c r="BJ399" i="8" s="1"/>
  <c r="BH399" i="8"/>
  <c r="BK399" i="8" s="1"/>
  <c r="BL399" i="8" s="1"/>
  <c r="BE399" i="8"/>
  <c r="BI398" i="8"/>
  <c r="BJ398" i="8" s="1"/>
  <c r="BH398" i="8"/>
  <c r="BK398" i="8" s="1"/>
  <c r="BE398" i="8"/>
  <c r="BI394" i="8"/>
  <c r="BJ394" i="8" s="1"/>
  <c r="BH394" i="8"/>
  <c r="BE394" i="8"/>
  <c r="BI393" i="8"/>
  <c r="BJ393" i="8" s="1"/>
  <c r="BH393" i="8"/>
  <c r="BE393" i="8"/>
  <c r="BJ392" i="8"/>
  <c r="BI392" i="8"/>
  <c r="BH392" i="8"/>
  <c r="BK392" i="8" s="1"/>
  <c r="BL392" i="8" s="1"/>
  <c r="BE392" i="8"/>
  <c r="BI391" i="8"/>
  <c r="BJ391" i="8" s="1"/>
  <c r="BE391" i="8"/>
  <c r="BI390" i="8"/>
  <c r="BJ390" i="8" s="1"/>
  <c r="BH390" i="8"/>
  <c r="BE390" i="8"/>
  <c r="BI389" i="8"/>
  <c r="BJ389" i="8" s="1"/>
  <c r="BH389" i="8"/>
  <c r="BE389" i="8"/>
  <c r="BJ388" i="8"/>
  <c r="BI388" i="8"/>
  <c r="BH388" i="8"/>
  <c r="BK388" i="8" s="1"/>
  <c r="BL388" i="8" s="1"/>
  <c r="BE388" i="8"/>
  <c r="BI387" i="8"/>
  <c r="BJ387" i="8" s="1"/>
  <c r="BH387" i="8"/>
  <c r="BK387" i="8" s="1"/>
  <c r="BE387" i="8"/>
  <c r="BI382" i="8"/>
  <c r="BJ382" i="8" s="1"/>
  <c r="BH382" i="8"/>
  <c r="BK382" i="8" s="1"/>
  <c r="BL382" i="8" s="1"/>
  <c r="BE382" i="8"/>
  <c r="BI381" i="8"/>
  <c r="BJ381" i="8" s="1"/>
  <c r="BH381" i="8"/>
  <c r="BK381" i="8" s="1"/>
  <c r="BL381" i="8" s="1"/>
  <c r="BE381" i="8"/>
  <c r="BJ380" i="8"/>
  <c r="BI380" i="8"/>
  <c r="BH380" i="8"/>
  <c r="BK380" i="8" s="1"/>
  <c r="BL380" i="8" s="1"/>
  <c r="BE380" i="8"/>
  <c r="BI379" i="8"/>
  <c r="BJ379" i="8" s="1"/>
  <c r="BH379" i="8"/>
  <c r="BK379" i="8" s="1"/>
  <c r="BL379" i="8" s="1"/>
  <c r="BE379" i="8"/>
  <c r="BI378" i="8"/>
  <c r="BJ378" i="8" s="1"/>
  <c r="BH378" i="8"/>
  <c r="BK378" i="8" s="1"/>
  <c r="BL378" i="8" s="1"/>
  <c r="BE378" i="8"/>
  <c r="BI377" i="8"/>
  <c r="BJ377" i="8" s="1"/>
  <c r="BH377" i="8"/>
  <c r="BK377" i="8" s="1"/>
  <c r="BL377" i="8" s="1"/>
  <c r="BE377" i="8"/>
  <c r="BJ376" i="8"/>
  <c r="BJ375" i="8" s="1"/>
  <c r="BI376" i="8"/>
  <c r="BH376" i="8"/>
  <c r="BK376" i="8" s="1"/>
  <c r="BE376" i="8"/>
  <c r="BI372" i="8"/>
  <c r="BJ372" i="8" s="1"/>
  <c r="BH372" i="8"/>
  <c r="BK372" i="8" s="1"/>
  <c r="BL372" i="8" s="1"/>
  <c r="BE372" i="8"/>
  <c r="BI371" i="8"/>
  <c r="BJ371" i="8" s="1"/>
  <c r="BH371" i="8"/>
  <c r="BE371" i="8"/>
  <c r="BI370" i="8"/>
  <c r="BJ370" i="8" s="1"/>
  <c r="BE370" i="8"/>
  <c r="BJ369" i="8"/>
  <c r="BI369" i="8"/>
  <c r="BE369" i="8"/>
  <c r="BI368" i="8"/>
  <c r="BJ368" i="8" s="1"/>
  <c r="BH368" i="8"/>
  <c r="BE368" i="8"/>
  <c r="BI367" i="8"/>
  <c r="BJ367" i="8" s="1"/>
  <c r="BH367" i="8"/>
  <c r="BK367" i="8" s="1"/>
  <c r="BL367" i="8" s="1"/>
  <c r="BE367" i="8"/>
  <c r="BI366" i="8"/>
  <c r="BJ366" i="8" s="1"/>
  <c r="BH366" i="8"/>
  <c r="BK366" i="8" s="1"/>
  <c r="BE366" i="8"/>
  <c r="BI362" i="8"/>
  <c r="BJ362" i="8" s="1"/>
  <c r="BH362" i="8"/>
  <c r="BK362" i="8" s="1"/>
  <c r="BL362" i="8" s="1"/>
  <c r="BE362" i="8"/>
  <c r="BJ361" i="8"/>
  <c r="BI361" i="8"/>
  <c r="BE361" i="8"/>
  <c r="BI360" i="8"/>
  <c r="BJ360" i="8" s="1"/>
  <c r="BH360" i="8"/>
  <c r="BK360" i="8" s="1"/>
  <c r="BL360" i="8" s="1"/>
  <c r="BE360" i="8"/>
  <c r="BJ359" i="8"/>
  <c r="BI359" i="8"/>
  <c r="BH359" i="8"/>
  <c r="BK359" i="8" s="1"/>
  <c r="BL359" i="8" s="1"/>
  <c r="BE359" i="8"/>
  <c r="BI358" i="8"/>
  <c r="BJ358" i="8" s="1"/>
  <c r="BH358" i="8"/>
  <c r="BK358" i="8" s="1"/>
  <c r="BL358" i="8" s="1"/>
  <c r="BE358" i="8"/>
  <c r="BJ357" i="8"/>
  <c r="BJ363" i="8" s="1"/>
  <c r="BI357" i="8"/>
  <c r="BH357" i="8"/>
  <c r="BK357" i="8" s="1"/>
  <c r="BE357" i="8"/>
  <c r="BJ353" i="8"/>
  <c r="BI353" i="8"/>
  <c r="BH353" i="8"/>
  <c r="BK353" i="8" s="1"/>
  <c r="BL353" i="8" s="1"/>
  <c r="BE353" i="8"/>
  <c r="BI352" i="8"/>
  <c r="BJ352" i="8" s="1"/>
  <c r="BE352" i="8"/>
  <c r="BJ351" i="8"/>
  <c r="BI351" i="8"/>
  <c r="BH351" i="8"/>
  <c r="BK351" i="8" s="1"/>
  <c r="BL351" i="8" s="1"/>
  <c r="BE351" i="8"/>
  <c r="BI350" i="8"/>
  <c r="BJ350" i="8" s="1"/>
  <c r="BH350" i="8"/>
  <c r="BK350" i="8" s="1"/>
  <c r="BL350" i="8" s="1"/>
  <c r="BE350" i="8"/>
  <c r="BJ349" i="8"/>
  <c r="BI349" i="8"/>
  <c r="BH349" i="8"/>
  <c r="BK349" i="8" s="1"/>
  <c r="BL349" i="8" s="1"/>
  <c r="BE349" i="8"/>
  <c r="BI348" i="8"/>
  <c r="BJ348" i="8" s="1"/>
  <c r="BH348" i="8"/>
  <c r="BK348" i="8" s="1"/>
  <c r="BE348" i="8"/>
  <c r="BI344" i="8"/>
  <c r="BJ344" i="8" s="1"/>
  <c r="BH344" i="8"/>
  <c r="BK344" i="8" s="1"/>
  <c r="BL344" i="8" s="1"/>
  <c r="BE344" i="8"/>
  <c r="BI343" i="8"/>
  <c r="BJ343" i="8" s="1"/>
  <c r="BH343" i="8"/>
  <c r="BE343" i="8"/>
  <c r="BI342" i="8"/>
  <c r="BJ342" i="8" s="1"/>
  <c r="BE342" i="8"/>
  <c r="BJ341" i="8"/>
  <c r="BI341" i="8"/>
  <c r="BH341" i="8"/>
  <c r="BK341" i="8" s="1"/>
  <c r="BL341" i="8" s="1"/>
  <c r="BE341" i="8"/>
  <c r="BD341" i="8"/>
  <c r="BJ340" i="8"/>
  <c r="BI340" i="8"/>
  <c r="BH340" i="8"/>
  <c r="BK340" i="8" s="1"/>
  <c r="BL340" i="8" s="1"/>
  <c r="BE340" i="8"/>
  <c r="BI339" i="8"/>
  <c r="BJ339" i="8" s="1"/>
  <c r="BH339" i="8"/>
  <c r="BE339" i="8"/>
  <c r="BI338" i="8"/>
  <c r="BJ338" i="8" s="1"/>
  <c r="BH338" i="8"/>
  <c r="BE338" i="8"/>
  <c r="BI334" i="8"/>
  <c r="BJ334" i="8" s="1"/>
  <c r="BH334" i="8"/>
  <c r="BK334" i="8" s="1"/>
  <c r="BL334" i="8" s="1"/>
  <c r="BE334" i="8"/>
  <c r="BJ333" i="8"/>
  <c r="BI333" i="8"/>
  <c r="BH333" i="8"/>
  <c r="BK333" i="8" s="1"/>
  <c r="BL333" i="8" s="1"/>
  <c r="BE333" i="8"/>
  <c r="BJ332" i="8"/>
  <c r="BI332" i="8"/>
  <c r="BH332" i="8"/>
  <c r="BK332" i="8" s="1"/>
  <c r="BL332" i="8" s="1"/>
  <c r="BE332" i="8"/>
  <c r="BI331" i="8"/>
  <c r="BJ331" i="8" s="1"/>
  <c r="BH331" i="8"/>
  <c r="BK331" i="8" s="1"/>
  <c r="BL331" i="8" s="1"/>
  <c r="BE331" i="8"/>
  <c r="BI330" i="8"/>
  <c r="BJ330" i="8" s="1"/>
  <c r="BH330" i="8"/>
  <c r="BK330" i="8" s="1"/>
  <c r="BL330" i="8" s="1"/>
  <c r="BE330" i="8"/>
  <c r="BJ329" i="8"/>
  <c r="BI329" i="8"/>
  <c r="BH329" i="8"/>
  <c r="BK329" i="8" s="1"/>
  <c r="BL329" i="8" s="1"/>
  <c r="BE329" i="8"/>
  <c r="BJ328" i="8"/>
  <c r="BI328" i="8"/>
  <c r="BH328" i="8"/>
  <c r="BK328" i="8" s="1"/>
  <c r="BL328" i="8" s="1"/>
  <c r="BE328" i="8"/>
  <c r="BI327" i="8"/>
  <c r="BJ327" i="8" s="1"/>
  <c r="BH327" i="8"/>
  <c r="BK327" i="8" s="1"/>
  <c r="BE327" i="8"/>
  <c r="BI322" i="8"/>
  <c r="BJ322" i="8" s="1"/>
  <c r="BH322" i="8"/>
  <c r="BE322" i="8"/>
  <c r="BJ321" i="8"/>
  <c r="BI321" i="8"/>
  <c r="BH321" i="8"/>
  <c r="BK321" i="8" s="1"/>
  <c r="BL321" i="8" s="1"/>
  <c r="BE321" i="8"/>
  <c r="BJ320" i="8"/>
  <c r="BI320" i="8"/>
  <c r="BE320" i="8"/>
  <c r="BI319" i="8"/>
  <c r="BJ319" i="8" s="1"/>
  <c r="BH319" i="8"/>
  <c r="BE319" i="8"/>
  <c r="BI318" i="8"/>
  <c r="BJ318" i="8" s="1"/>
  <c r="BH318" i="8"/>
  <c r="BE318" i="8"/>
  <c r="BJ317" i="8"/>
  <c r="BI317" i="8"/>
  <c r="BH317" i="8"/>
  <c r="BK317" i="8" s="1"/>
  <c r="BL317" i="8" s="1"/>
  <c r="BE317" i="8"/>
  <c r="BJ316" i="8"/>
  <c r="BJ315" i="8" s="1"/>
  <c r="BI316" i="8"/>
  <c r="BH316" i="8"/>
  <c r="BK316" i="8" s="1"/>
  <c r="BE316" i="8"/>
  <c r="BI312" i="8"/>
  <c r="BJ312" i="8" s="1"/>
  <c r="BH312" i="8"/>
  <c r="BK312" i="8" s="1"/>
  <c r="BL312" i="8" s="1"/>
  <c r="BE312" i="8"/>
  <c r="BI311" i="8"/>
  <c r="BJ311" i="8" s="1"/>
  <c r="BH311" i="8"/>
  <c r="BE311" i="8"/>
  <c r="BI310" i="8"/>
  <c r="BJ310" i="8" s="1"/>
  <c r="BH310" i="8"/>
  <c r="BE310" i="8"/>
  <c r="BJ309" i="8"/>
  <c r="BI309" i="8"/>
  <c r="BH309" i="8"/>
  <c r="BK309" i="8" s="1"/>
  <c r="BL309" i="8" s="1"/>
  <c r="BE309" i="8"/>
  <c r="BI308" i="8"/>
  <c r="BJ308" i="8" s="1"/>
  <c r="BH308" i="8"/>
  <c r="BK308" i="8" s="1"/>
  <c r="BL308" i="8" s="1"/>
  <c r="BE308" i="8"/>
  <c r="BI307" i="8"/>
  <c r="BJ307" i="8" s="1"/>
  <c r="BH307" i="8"/>
  <c r="BK307" i="8" s="1"/>
  <c r="BL307" i="8" s="1"/>
  <c r="BE307" i="8"/>
  <c r="BI306" i="8"/>
  <c r="BJ306" i="8" s="1"/>
  <c r="BH306" i="8"/>
  <c r="BK306" i="8" s="1"/>
  <c r="BE306" i="8"/>
  <c r="BI302" i="8"/>
  <c r="BJ302" i="8" s="1"/>
  <c r="BH302" i="8"/>
  <c r="BK302" i="8" s="1"/>
  <c r="BL302" i="8" s="1"/>
  <c r="BE302" i="8"/>
  <c r="BJ301" i="8"/>
  <c r="BI301" i="8"/>
  <c r="BE301" i="8"/>
  <c r="BI300" i="8"/>
  <c r="BJ300" i="8" s="1"/>
  <c r="BE300" i="8"/>
  <c r="BI299" i="8"/>
  <c r="BJ299" i="8" s="1"/>
  <c r="BH299" i="8"/>
  <c r="BE299" i="8"/>
  <c r="BI298" i="8"/>
  <c r="BJ298" i="8" s="1"/>
  <c r="BH298" i="8"/>
  <c r="BE298" i="8"/>
  <c r="BJ297" i="8"/>
  <c r="BI297" i="8"/>
  <c r="BH297" i="8"/>
  <c r="BK297" i="8" s="1"/>
  <c r="BE297" i="8"/>
  <c r="BJ293" i="8"/>
  <c r="BI293" i="8"/>
  <c r="BH293" i="8"/>
  <c r="BK293" i="8" s="1"/>
  <c r="BL293" i="8" s="1"/>
  <c r="BE293" i="8"/>
  <c r="BI292" i="8"/>
  <c r="BJ292" i="8" s="1"/>
  <c r="BE292" i="8"/>
  <c r="BI291" i="8"/>
  <c r="BJ291" i="8" s="1"/>
  <c r="BH291" i="8"/>
  <c r="BK291" i="8" s="1"/>
  <c r="BL291" i="8" s="1"/>
  <c r="BE291" i="8"/>
  <c r="BI290" i="8"/>
  <c r="BJ290" i="8" s="1"/>
  <c r="BH290" i="8"/>
  <c r="BK290" i="8" s="1"/>
  <c r="BL290" i="8" s="1"/>
  <c r="BE290" i="8"/>
  <c r="BJ289" i="8"/>
  <c r="BI289" i="8"/>
  <c r="BH289" i="8"/>
  <c r="BK289" i="8" s="1"/>
  <c r="BL289" i="8" s="1"/>
  <c r="BE289" i="8"/>
  <c r="BI288" i="8"/>
  <c r="BJ288" i="8" s="1"/>
  <c r="BH288" i="8"/>
  <c r="BK288" i="8" s="1"/>
  <c r="BE288" i="8"/>
  <c r="BI284" i="8"/>
  <c r="BJ284" i="8" s="1"/>
  <c r="BH284" i="8"/>
  <c r="BK284" i="8" s="1"/>
  <c r="BL284" i="8" s="1"/>
  <c r="BE284" i="8"/>
  <c r="BI283" i="8"/>
  <c r="BJ283" i="8" s="1"/>
  <c r="BH283" i="8"/>
  <c r="BK283" i="8" s="1"/>
  <c r="BL283" i="8" s="1"/>
  <c r="BE283" i="8"/>
  <c r="BI282" i="8"/>
  <c r="BJ282" i="8" s="1"/>
  <c r="BE282" i="8"/>
  <c r="BJ281" i="8"/>
  <c r="BI281" i="8"/>
  <c r="BH281" i="8"/>
  <c r="BK281" i="8" s="1"/>
  <c r="BL281" i="8" s="1"/>
  <c r="BE281" i="8"/>
  <c r="BD281" i="8"/>
  <c r="BJ280" i="8"/>
  <c r="BI280" i="8"/>
  <c r="BH280" i="8"/>
  <c r="BK280" i="8" s="1"/>
  <c r="BL280" i="8" s="1"/>
  <c r="BE280" i="8"/>
  <c r="BI279" i="8"/>
  <c r="BJ279" i="8" s="1"/>
  <c r="BH279" i="8"/>
  <c r="BK279" i="8" s="1"/>
  <c r="BL279" i="8" s="1"/>
  <c r="BE279" i="8"/>
  <c r="BI278" i="8"/>
  <c r="BJ278" i="8" s="1"/>
  <c r="BH278" i="8"/>
  <c r="BK278" i="8" s="1"/>
  <c r="BL278" i="8" s="1"/>
  <c r="BE278" i="8"/>
  <c r="BI274" i="8"/>
  <c r="BJ274" i="8" s="1"/>
  <c r="BH274" i="8"/>
  <c r="BE274" i="8"/>
  <c r="BI273" i="8"/>
  <c r="BJ273" i="8" s="1"/>
  <c r="BH273" i="8"/>
  <c r="BK273" i="8" s="1"/>
  <c r="BL273" i="8" s="1"/>
  <c r="BE273" i="8"/>
  <c r="BJ272" i="8"/>
  <c r="BI272" i="8"/>
  <c r="BH272" i="8"/>
  <c r="BE272" i="8"/>
  <c r="BI271" i="8"/>
  <c r="BJ271" i="8" s="1"/>
  <c r="BH271" i="8"/>
  <c r="BE271" i="8"/>
  <c r="BI270" i="8"/>
  <c r="BJ270" i="8" s="1"/>
  <c r="BH270" i="8"/>
  <c r="BK270" i="8" s="1"/>
  <c r="BL270" i="8" s="1"/>
  <c r="BE270" i="8"/>
  <c r="BI269" i="8"/>
  <c r="BJ269" i="8" s="1"/>
  <c r="BH269" i="8"/>
  <c r="BK269" i="8" s="1"/>
  <c r="BL269" i="8" s="1"/>
  <c r="BE269" i="8"/>
  <c r="BJ268" i="8"/>
  <c r="BI268" i="8"/>
  <c r="BH268" i="8"/>
  <c r="BK268" i="8" s="1"/>
  <c r="BL268" i="8" s="1"/>
  <c r="BE268" i="8"/>
  <c r="BI267" i="8"/>
  <c r="BJ267" i="8" s="1"/>
  <c r="BH267" i="8"/>
  <c r="BK267" i="8" s="1"/>
  <c r="BE267" i="8"/>
  <c r="BI262" i="8"/>
  <c r="BJ262" i="8" s="1"/>
  <c r="BH262" i="8"/>
  <c r="BE262" i="8"/>
  <c r="BK261" i="8"/>
  <c r="BL261" i="8" s="1"/>
  <c r="BI261" i="8"/>
  <c r="BJ261" i="8" s="1"/>
  <c r="BH261" i="8"/>
  <c r="BE261" i="8"/>
  <c r="BJ260" i="8"/>
  <c r="BI260" i="8"/>
  <c r="BE260" i="8"/>
  <c r="BI259" i="8"/>
  <c r="BJ259" i="8" s="1"/>
  <c r="BH259" i="8"/>
  <c r="BE259" i="8"/>
  <c r="BI258" i="8"/>
  <c r="BJ258" i="8" s="1"/>
  <c r="BH258" i="8"/>
  <c r="BE258" i="8"/>
  <c r="BI257" i="8"/>
  <c r="BJ257" i="8" s="1"/>
  <c r="BH257" i="8"/>
  <c r="BK257" i="8" s="1"/>
  <c r="BL257" i="8" s="1"/>
  <c r="BE257" i="8"/>
  <c r="BJ256" i="8"/>
  <c r="BJ255" i="8" s="1"/>
  <c r="BI256" i="8"/>
  <c r="BH256" i="8"/>
  <c r="BE256" i="8"/>
  <c r="BI252" i="8"/>
  <c r="BJ252" i="8" s="1"/>
  <c r="BH252" i="8"/>
  <c r="BK252" i="8" s="1"/>
  <c r="BL252" i="8" s="1"/>
  <c r="BE252" i="8"/>
  <c r="BI251" i="8"/>
  <c r="BJ251" i="8" s="1"/>
  <c r="BH251" i="8"/>
  <c r="BE251" i="8"/>
  <c r="BI250" i="8"/>
  <c r="BJ250" i="8" s="1"/>
  <c r="BE250" i="8"/>
  <c r="BJ249" i="8"/>
  <c r="BI249" i="8"/>
  <c r="BH249" i="8"/>
  <c r="BK249" i="8" s="1"/>
  <c r="BL249" i="8" s="1"/>
  <c r="BE249" i="8"/>
  <c r="BI248" i="8"/>
  <c r="BJ248" i="8" s="1"/>
  <c r="BH248" i="8"/>
  <c r="BE248" i="8"/>
  <c r="BI247" i="8"/>
  <c r="BJ247" i="8" s="1"/>
  <c r="BH247" i="8"/>
  <c r="BK247" i="8" s="1"/>
  <c r="BL247" i="8" s="1"/>
  <c r="BE247" i="8"/>
  <c r="BI246" i="8"/>
  <c r="BJ246" i="8" s="1"/>
  <c r="BH246" i="8"/>
  <c r="BK246" i="8" s="1"/>
  <c r="BE246" i="8"/>
  <c r="BI242" i="8"/>
  <c r="BJ242" i="8" s="1"/>
  <c r="BH242" i="8"/>
  <c r="BK242" i="8" s="1"/>
  <c r="BL242" i="8" s="1"/>
  <c r="BE242" i="8"/>
  <c r="BJ241" i="8"/>
  <c r="BI241" i="8"/>
  <c r="BE241" i="8"/>
  <c r="BI240" i="8"/>
  <c r="BJ240" i="8" s="1"/>
  <c r="BH240" i="8"/>
  <c r="BK240" i="8" s="1"/>
  <c r="BL240" i="8" s="1"/>
  <c r="BE240" i="8"/>
  <c r="BJ239" i="8"/>
  <c r="BI239" i="8"/>
  <c r="BH239" i="8"/>
  <c r="BK239" i="8" s="1"/>
  <c r="BL239" i="8" s="1"/>
  <c r="BE239" i="8"/>
  <c r="BI238" i="8"/>
  <c r="BJ238" i="8" s="1"/>
  <c r="BH238" i="8"/>
  <c r="BK238" i="8" s="1"/>
  <c r="BL238" i="8" s="1"/>
  <c r="BE238" i="8"/>
  <c r="BJ237" i="8"/>
  <c r="BJ243" i="8" s="1"/>
  <c r="BI237" i="8"/>
  <c r="BH237" i="8"/>
  <c r="BK237" i="8" s="1"/>
  <c r="BE237" i="8"/>
  <c r="BJ233" i="8"/>
  <c r="BI233" i="8"/>
  <c r="BH233" i="8"/>
  <c r="BK233" i="8" s="1"/>
  <c r="BL233" i="8" s="1"/>
  <c r="BF233" i="8"/>
  <c r="BE233" i="8"/>
  <c r="BI232" i="8"/>
  <c r="BJ232" i="8" s="1"/>
  <c r="BF232" i="8"/>
  <c r="BH232" i="8" s="1"/>
  <c r="BK232" i="8" s="1"/>
  <c r="BL232" i="8" s="1"/>
  <c r="BE232" i="8"/>
  <c r="BJ231" i="8"/>
  <c r="BI231" i="8"/>
  <c r="BH231" i="8"/>
  <c r="BK231" i="8" s="1"/>
  <c r="BL231" i="8" s="1"/>
  <c r="BF231" i="8"/>
  <c r="BE231" i="8"/>
  <c r="BI230" i="8"/>
  <c r="BJ230" i="8" s="1"/>
  <c r="BF230" i="8"/>
  <c r="BH230" i="8" s="1"/>
  <c r="BK230" i="8" s="1"/>
  <c r="BL230" i="8" s="1"/>
  <c r="BE230" i="8"/>
  <c r="BJ229" i="8"/>
  <c r="BI229" i="8"/>
  <c r="BH229" i="8"/>
  <c r="BK229" i="8" s="1"/>
  <c r="BL229" i="8" s="1"/>
  <c r="BF229" i="8"/>
  <c r="BE229" i="8"/>
  <c r="BI228" i="8"/>
  <c r="BJ228" i="8" s="1"/>
  <c r="BH228" i="8"/>
  <c r="BK228" i="8" s="1"/>
  <c r="BE228" i="8"/>
  <c r="BI224" i="8"/>
  <c r="BJ224" i="8" s="1"/>
  <c r="BH224" i="8"/>
  <c r="BK224" i="8" s="1"/>
  <c r="BL224" i="8" s="1"/>
  <c r="BE224" i="8"/>
  <c r="BJ223" i="8"/>
  <c r="BI223" i="8"/>
  <c r="BH223" i="8"/>
  <c r="BK223" i="8" s="1"/>
  <c r="BL223" i="8" s="1"/>
  <c r="BE223" i="8"/>
  <c r="BI222" i="8"/>
  <c r="BJ222" i="8" s="1"/>
  <c r="BE222" i="8"/>
  <c r="BJ221" i="8"/>
  <c r="BI221" i="8"/>
  <c r="BH221" i="8"/>
  <c r="BK221" i="8" s="1"/>
  <c r="BL221" i="8" s="1"/>
  <c r="BE221" i="8"/>
  <c r="BD221" i="8"/>
  <c r="BJ220" i="8"/>
  <c r="BI220" i="8"/>
  <c r="BH220" i="8"/>
  <c r="BK220" i="8" s="1"/>
  <c r="BL220" i="8" s="1"/>
  <c r="BE220" i="8"/>
  <c r="BI219" i="8"/>
  <c r="BJ219" i="8" s="1"/>
  <c r="BH219" i="8"/>
  <c r="BK219" i="8" s="1"/>
  <c r="BL219" i="8" s="1"/>
  <c r="BE219" i="8"/>
  <c r="BJ218" i="8"/>
  <c r="BJ217" i="8" s="1"/>
  <c r="BI218" i="8"/>
  <c r="BH218" i="8"/>
  <c r="BK218" i="8" s="1"/>
  <c r="BE218" i="8"/>
  <c r="BJ214" i="8"/>
  <c r="BI214" i="8"/>
  <c r="BH214" i="8"/>
  <c r="BK214" i="8" s="1"/>
  <c r="BL214" i="8" s="1"/>
  <c r="BE214" i="8"/>
  <c r="BI213" i="8"/>
  <c r="BJ213" i="8" s="1"/>
  <c r="BH213" i="8"/>
  <c r="BK213" i="8" s="1"/>
  <c r="BL213" i="8" s="1"/>
  <c r="BE213" i="8"/>
  <c r="BJ212" i="8"/>
  <c r="BI212" i="8"/>
  <c r="BH212" i="8"/>
  <c r="BK212" i="8" s="1"/>
  <c r="BL212" i="8" s="1"/>
  <c r="BE212" i="8"/>
  <c r="BI211" i="8"/>
  <c r="BJ211" i="8" s="1"/>
  <c r="BE211" i="8"/>
  <c r="BJ210" i="8"/>
  <c r="BI210" i="8"/>
  <c r="BH210" i="8"/>
  <c r="BK210" i="8" s="1"/>
  <c r="BL210" i="8" s="1"/>
  <c r="BE210" i="8"/>
  <c r="BI209" i="8"/>
  <c r="BJ209" i="8" s="1"/>
  <c r="BH209" i="8"/>
  <c r="BK209" i="8" s="1"/>
  <c r="BL209" i="8" s="1"/>
  <c r="BE209" i="8"/>
  <c r="BJ208" i="8"/>
  <c r="BI208" i="8"/>
  <c r="BH208" i="8"/>
  <c r="BK208" i="8" s="1"/>
  <c r="BL208" i="8" s="1"/>
  <c r="BE208" i="8"/>
  <c r="BI207" i="8"/>
  <c r="BJ207" i="8" s="1"/>
  <c r="BH207" i="8"/>
  <c r="BK207" i="8" s="1"/>
  <c r="BE207" i="8"/>
  <c r="BI202" i="8"/>
  <c r="BH202" i="8"/>
  <c r="BK202" i="8" s="1"/>
  <c r="BL202" i="8" s="1"/>
  <c r="BE202" i="8"/>
  <c r="BI201" i="8"/>
  <c r="BH201" i="8"/>
  <c r="BE201" i="8"/>
  <c r="BI200" i="8"/>
  <c r="BE200" i="8"/>
  <c r="BI199" i="8"/>
  <c r="BH199" i="8"/>
  <c r="BE199" i="8"/>
  <c r="BJ198" i="8"/>
  <c r="BI198" i="8"/>
  <c r="BH198" i="8"/>
  <c r="BK198" i="8" s="1"/>
  <c r="BL198" i="8" s="1"/>
  <c r="BE198" i="8"/>
  <c r="BI197" i="8"/>
  <c r="BJ197" i="8" s="1"/>
  <c r="BH197" i="8"/>
  <c r="BE197" i="8"/>
  <c r="BJ196" i="8"/>
  <c r="BI196" i="8"/>
  <c r="BH196" i="8"/>
  <c r="BE196" i="8"/>
  <c r="BI192" i="8"/>
  <c r="BJ192" i="8" s="1"/>
  <c r="BH192" i="8"/>
  <c r="BK192" i="8" s="1"/>
  <c r="BL192" i="8" s="1"/>
  <c r="BE192" i="8"/>
  <c r="BI191" i="8"/>
  <c r="BJ191" i="8" s="1"/>
  <c r="BH191" i="8"/>
  <c r="BE191" i="8"/>
  <c r="BI190" i="8"/>
  <c r="BJ190" i="8" s="1"/>
  <c r="BH190" i="8"/>
  <c r="BE190" i="8"/>
  <c r="BJ189" i="8"/>
  <c r="BI189" i="8"/>
  <c r="BH189" i="8"/>
  <c r="BK189" i="8" s="1"/>
  <c r="BL189" i="8" s="1"/>
  <c r="BE189" i="8"/>
  <c r="BI188" i="8"/>
  <c r="BJ188" i="8" s="1"/>
  <c r="BH188" i="8"/>
  <c r="BK188" i="8" s="1"/>
  <c r="BL188" i="8" s="1"/>
  <c r="BE188" i="8"/>
  <c r="BI187" i="8"/>
  <c r="BJ187" i="8" s="1"/>
  <c r="BH187" i="8"/>
  <c r="BK187" i="8" s="1"/>
  <c r="BL187" i="8" s="1"/>
  <c r="BE187" i="8"/>
  <c r="BI186" i="8"/>
  <c r="BJ186" i="8" s="1"/>
  <c r="BH186" i="8"/>
  <c r="BK186" i="8" s="1"/>
  <c r="BE186" i="8"/>
  <c r="BI182" i="8"/>
  <c r="BJ182" i="8" s="1"/>
  <c r="BH182" i="8"/>
  <c r="BK182" i="8" s="1"/>
  <c r="BL182" i="8" s="1"/>
  <c r="BE182" i="8"/>
  <c r="BJ181" i="8"/>
  <c r="BI181" i="8"/>
  <c r="BE181" i="8"/>
  <c r="BI180" i="8"/>
  <c r="BJ180" i="8" s="1"/>
  <c r="BH180" i="8"/>
  <c r="BK180" i="8" s="1"/>
  <c r="BL180" i="8" s="1"/>
  <c r="BE180" i="8"/>
  <c r="BJ179" i="8"/>
  <c r="BI179" i="8"/>
  <c r="BH179" i="8"/>
  <c r="BK179" i="8" s="1"/>
  <c r="BL179" i="8" s="1"/>
  <c r="BE179" i="8"/>
  <c r="BI178" i="8"/>
  <c r="BJ178" i="8" s="1"/>
  <c r="BH178" i="8"/>
  <c r="BK178" i="8" s="1"/>
  <c r="BL178" i="8" s="1"/>
  <c r="BE178" i="8"/>
  <c r="BJ177" i="8"/>
  <c r="BJ183" i="8" s="1"/>
  <c r="BI177" i="8"/>
  <c r="BH177" i="8"/>
  <c r="BK177" i="8" s="1"/>
  <c r="BE177" i="8"/>
  <c r="BJ173" i="8"/>
  <c r="BI173" i="8"/>
  <c r="BH173" i="8"/>
  <c r="BK173" i="8" s="1"/>
  <c r="BL173" i="8" s="1"/>
  <c r="BE173" i="8"/>
  <c r="BI172" i="8"/>
  <c r="BJ172" i="8" s="1"/>
  <c r="BH172" i="8"/>
  <c r="BK172" i="8" s="1"/>
  <c r="BL172" i="8" s="1"/>
  <c r="BE172" i="8"/>
  <c r="BJ171" i="8"/>
  <c r="BI171" i="8"/>
  <c r="BH171" i="8"/>
  <c r="BK171" i="8" s="1"/>
  <c r="BL171" i="8" s="1"/>
  <c r="BE171" i="8"/>
  <c r="BI170" i="8"/>
  <c r="BJ170" i="8" s="1"/>
  <c r="BH170" i="8"/>
  <c r="BK170" i="8" s="1"/>
  <c r="BL170" i="8" s="1"/>
  <c r="BE170" i="8"/>
  <c r="BJ169" i="8"/>
  <c r="BI169" i="8"/>
  <c r="BH169" i="8"/>
  <c r="BK169" i="8" s="1"/>
  <c r="BL169" i="8" s="1"/>
  <c r="BE169" i="8"/>
  <c r="BI168" i="8"/>
  <c r="BJ168" i="8" s="1"/>
  <c r="BH168" i="8"/>
  <c r="BK168" i="8" s="1"/>
  <c r="BE168" i="8"/>
  <c r="BI164" i="8"/>
  <c r="BJ164" i="8" s="1"/>
  <c r="BH164" i="8"/>
  <c r="BK164" i="8" s="1"/>
  <c r="BL164" i="8" s="1"/>
  <c r="BE164" i="8"/>
  <c r="BJ163" i="8"/>
  <c r="BI163" i="8"/>
  <c r="BH163" i="8"/>
  <c r="BK163" i="8" s="1"/>
  <c r="BL163" i="8" s="1"/>
  <c r="BE163" i="8"/>
  <c r="BI162" i="8"/>
  <c r="BJ162" i="8" s="1"/>
  <c r="BE162" i="8"/>
  <c r="BJ161" i="8"/>
  <c r="BI161" i="8"/>
  <c r="BH161" i="8"/>
  <c r="BK161" i="8" s="1"/>
  <c r="BL161" i="8" s="1"/>
  <c r="BE161" i="8"/>
  <c r="BD161" i="8"/>
  <c r="BJ160" i="8"/>
  <c r="BI160" i="8"/>
  <c r="BH160" i="8"/>
  <c r="BK160" i="8" s="1"/>
  <c r="BL160" i="8" s="1"/>
  <c r="BE160" i="8"/>
  <c r="BI159" i="8"/>
  <c r="BJ159" i="8" s="1"/>
  <c r="BH159" i="8"/>
  <c r="BK159" i="8" s="1"/>
  <c r="BL159" i="8" s="1"/>
  <c r="BE159" i="8"/>
  <c r="BJ158" i="8"/>
  <c r="BJ157" i="8" s="1"/>
  <c r="BI158" i="8"/>
  <c r="BH158" i="8"/>
  <c r="BK158" i="8" s="1"/>
  <c r="BE158" i="8"/>
  <c r="BJ154" i="8"/>
  <c r="BI154" i="8"/>
  <c r="BH154" i="8"/>
  <c r="BK154" i="8" s="1"/>
  <c r="BL154" i="8" s="1"/>
  <c r="BE154" i="8"/>
  <c r="BI153" i="8"/>
  <c r="BJ153" i="8" s="1"/>
  <c r="BH153" i="8"/>
  <c r="BK153" i="8" s="1"/>
  <c r="BL153" i="8" s="1"/>
  <c r="BE153" i="8"/>
  <c r="BJ152" i="8"/>
  <c r="BI152" i="8"/>
  <c r="BH152" i="8"/>
  <c r="BK152" i="8" s="1"/>
  <c r="BL152" i="8" s="1"/>
  <c r="BE152" i="8"/>
  <c r="BI151" i="8"/>
  <c r="BJ151" i="8" s="1"/>
  <c r="BH151" i="8"/>
  <c r="BK151" i="8" s="1"/>
  <c r="BL151" i="8" s="1"/>
  <c r="BE151" i="8"/>
  <c r="BJ150" i="8"/>
  <c r="BI150" i="8"/>
  <c r="BH150" i="8"/>
  <c r="BK150" i="8" s="1"/>
  <c r="BL150" i="8" s="1"/>
  <c r="BE150" i="8"/>
  <c r="BI149" i="8"/>
  <c r="BJ149" i="8" s="1"/>
  <c r="BH149" i="8"/>
  <c r="BK149" i="8" s="1"/>
  <c r="BL149" i="8" s="1"/>
  <c r="BE149" i="8"/>
  <c r="BJ148" i="8"/>
  <c r="BI148" i="8"/>
  <c r="BH148" i="8"/>
  <c r="BK148" i="8" s="1"/>
  <c r="BL148" i="8" s="1"/>
  <c r="BE148" i="8"/>
  <c r="BI147" i="8"/>
  <c r="BJ147" i="8" s="1"/>
  <c r="BH147" i="8"/>
  <c r="BK147" i="8" s="1"/>
  <c r="BE147" i="8"/>
  <c r="BJ142" i="8"/>
  <c r="BI142" i="8"/>
  <c r="BH142" i="8"/>
  <c r="BK142" i="8" s="1"/>
  <c r="BL142" i="8" s="1"/>
  <c r="BE142" i="8"/>
  <c r="BI141" i="8"/>
  <c r="BJ141" i="8" s="1"/>
  <c r="BH141" i="8"/>
  <c r="BE141" i="8"/>
  <c r="BJ140" i="8"/>
  <c r="BI140" i="8"/>
  <c r="BE140" i="8"/>
  <c r="BI139" i="8"/>
  <c r="BJ139" i="8" s="1"/>
  <c r="BH139" i="8"/>
  <c r="BE139" i="8"/>
  <c r="BJ138" i="8"/>
  <c r="BI138" i="8"/>
  <c r="BH138" i="8"/>
  <c r="BK138" i="8" s="1"/>
  <c r="BL138" i="8" s="1"/>
  <c r="BE138" i="8"/>
  <c r="BI137" i="8"/>
  <c r="BJ137" i="8" s="1"/>
  <c r="BH137" i="8"/>
  <c r="BE137" i="8"/>
  <c r="BJ136" i="8"/>
  <c r="BI136" i="8"/>
  <c r="BH136" i="8"/>
  <c r="BK136" i="8" s="1"/>
  <c r="BE136" i="8"/>
  <c r="BE132" i="8"/>
  <c r="BE131" i="8"/>
  <c r="BE130" i="8"/>
  <c r="BE129" i="8"/>
  <c r="BE128" i="8"/>
  <c r="BE127" i="8"/>
  <c r="BE126" i="8"/>
  <c r="BE122" i="8"/>
  <c r="BE121" i="8"/>
  <c r="BE120" i="8"/>
  <c r="BE119" i="8"/>
  <c r="BE118" i="8"/>
  <c r="BE117" i="8"/>
  <c r="BE113" i="8"/>
  <c r="BE112" i="8"/>
  <c r="BE111" i="8"/>
  <c r="BE110" i="8"/>
  <c r="BE109" i="8"/>
  <c r="BE108" i="8"/>
  <c r="BE104" i="8"/>
  <c r="BE103" i="8"/>
  <c r="BE102" i="8"/>
  <c r="BE101" i="8"/>
  <c r="BE100" i="8"/>
  <c r="BE99" i="8"/>
  <c r="BE98" i="8"/>
  <c r="BE94" i="8"/>
  <c r="BE93" i="8"/>
  <c r="BE92" i="8"/>
  <c r="BE91" i="8"/>
  <c r="BE90" i="8"/>
  <c r="BE89" i="8"/>
  <c r="BE88" i="8"/>
  <c r="BE87" i="8"/>
  <c r="BE82" i="8"/>
  <c r="BE81" i="8"/>
  <c r="BE80" i="8"/>
  <c r="BE79" i="8"/>
  <c r="BE78" i="8"/>
  <c r="BE77" i="8"/>
  <c r="BE76" i="8"/>
  <c r="BO82" i="8"/>
  <c r="BO80" i="8"/>
  <c r="BO79" i="8"/>
  <c r="BO78" i="8"/>
  <c r="BI132" i="8"/>
  <c r="BI131" i="8"/>
  <c r="BI130" i="8"/>
  <c r="BI129" i="8"/>
  <c r="BI128" i="8"/>
  <c r="BI127" i="8"/>
  <c r="BI126" i="8"/>
  <c r="BI122" i="8"/>
  <c r="BI121" i="8"/>
  <c r="BI120" i="8"/>
  <c r="BI119" i="8"/>
  <c r="BI118" i="8"/>
  <c r="BI117" i="8"/>
  <c r="BF109" i="8"/>
  <c r="BK109" i="8"/>
  <c r="BI113" i="8"/>
  <c r="BI112" i="8"/>
  <c r="BI111" i="8"/>
  <c r="BI110" i="8"/>
  <c r="BI109" i="8"/>
  <c r="BI108" i="8"/>
  <c r="BI104" i="8"/>
  <c r="BI103" i="8"/>
  <c r="BI102" i="8"/>
  <c r="BI101" i="8"/>
  <c r="BI100" i="8"/>
  <c r="BI99" i="8"/>
  <c r="BI98" i="8"/>
  <c r="AC84" i="9" l="1"/>
  <c r="AB85" i="9"/>
  <c r="AB86" i="9" s="1"/>
  <c r="AD105" i="9" s="1"/>
  <c r="AC34" i="9"/>
  <c r="AC35" i="9" s="1"/>
  <c r="AC41" i="9" s="1"/>
  <c r="AC43" i="9" s="1"/>
  <c r="AC44" i="9" s="1"/>
  <c r="AE101" i="9" s="1"/>
  <c r="AD33" i="9"/>
  <c r="CL227" i="8"/>
  <c r="CQ79" i="8" s="1"/>
  <c r="CL485" i="8"/>
  <c r="CU81" i="8" s="1"/>
  <c r="CK227" i="8"/>
  <c r="CK757" i="8"/>
  <c r="CL758" i="8"/>
  <c r="CL757" i="8" s="1"/>
  <c r="CZ78" i="8" s="1"/>
  <c r="CL708" i="8"/>
  <c r="CL707" i="8" s="1"/>
  <c r="CY79" i="8" s="1"/>
  <c r="CK707" i="8"/>
  <c r="CL698" i="8"/>
  <c r="CL697" i="8" s="1"/>
  <c r="CY78" i="8" s="1"/>
  <c r="CK697" i="8"/>
  <c r="CL648" i="8"/>
  <c r="CL647" i="8" s="1"/>
  <c r="CX79" i="8" s="1"/>
  <c r="CK647" i="8"/>
  <c r="CL627" i="8"/>
  <c r="CL626" i="8" s="1"/>
  <c r="CX77" i="8" s="1"/>
  <c r="CK626" i="8"/>
  <c r="CL785" i="8"/>
  <c r="CZ81" i="8" s="1"/>
  <c r="CL736" i="8"/>
  <c r="CL735" i="8" s="1"/>
  <c r="CZ76" i="8" s="1"/>
  <c r="CK735" i="8"/>
  <c r="CL657" i="8"/>
  <c r="CL656" i="8" s="1"/>
  <c r="CX80" i="8" s="1"/>
  <c r="CK656" i="8"/>
  <c r="CK665" i="8"/>
  <c r="CL518" i="8"/>
  <c r="CL517" i="8" s="1"/>
  <c r="CV78" i="8" s="1"/>
  <c r="CK517" i="8"/>
  <c r="CL616" i="8"/>
  <c r="CL615" i="8" s="1"/>
  <c r="CX76" i="8" s="1"/>
  <c r="CK615" i="8"/>
  <c r="CL408" i="8"/>
  <c r="CL407" i="8" s="1"/>
  <c r="CT79" i="8" s="1"/>
  <c r="CK407" i="8"/>
  <c r="CK476" i="8"/>
  <c r="CK536" i="8"/>
  <c r="CL218" i="8"/>
  <c r="CL217" i="8" s="1"/>
  <c r="CQ78" i="8" s="1"/>
  <c r="CK217" i="8"/>
  <c r="CK686" i="8"/>
  <c r="CL495" i="8"/>
  <c r="CV76" i="8" s="1"/>
  <c r="CL447" i="8"/>
  <c r="CL446" i="8" s="1"/>
  <c r="CU77" i="8" s="1"/>
  <c r="CK446" i="8"/>
  <c r="CK206" i="8"/>
  <c r="CL277" i="8"/>
  <c r="CR78" i="8" s="1"/>
  <c r="CL237" i="8"/>
  <c r="CL236" i="8" s="1"/>
  <c r="CQ80" i="8" s="1"/>
  <c r="CK236" i="8"/>
  <c r="CL108" i="8"/>
  <c r="CL107" i="8" s="1"/>
  <c r="CO79" i="8" s="1"/>
  <c r="CK107" i="8"/>
  <c r="CL256" i="8"/>
  <c r="CL255" i="8" s="1"/>
  <c r="CR76" i="8" s="1"/>
  <c r="CK255" i="8"/>
  <c r="CL196" i="8"/>
  <c r="CL195" i="8" s="1"/>
  <c r="CQ76" i="8" s="1"/>
  <c r="CK195" i="8"/>
  <c r="CX91" i="8"/>
  <c r="CL86" i="8"/>
  <c r="CO77" i="8" s="1"/>
  <c r="CK185" i="8"/>
  <c r="CL777" i="8"/>
  <c r="CL776" i="8" s="1"/>
  <c r="CZ80" i="8" s="1"/>
  <c r="CK776" i="8"/>
  <c r="CL676" i="8"/>
  <c r="CL675" i="8" s="1"/>
  <c r="CY76" i="8" s="1"/>
  <c r="CK675" i="8"/>
  <c r="CL717" i="8"/>
  <c r="CL716" i="8" s="1"/>
  <c r="CY80" i="8" s="1"/>
  <c r="CK716" i="8"/>
  <c r="CL665" i="8"/>
  <c r="CX81" i="8" s="1"/>
  <c r="CL458" i="8"/>
  <c r="CL457" i="8" s="1"/>
  <c r="CU78" i="8" s="1"/>
  <c r="CK457" i="8"/>
  <c r="CL578" i="8"/>
  <c r="CL577" i="8" s="1"/>
  <c r="CW78" i="8" s="1"/>
  <c r="CK577" i="8"/>
  <c r="CL507" i="8"/>
  <c r="CL506" i="8" s="1"/>
  <c r="CV77" i="8" s="1"/>
  <c r="CK506" i="8"/>
  <c r="CL327" i="8"/>
  <c r="CL326" i="8" s="1"/>
  <c r="CS77" i="8" s="1"/>
  <c r="CK326" i="8"/>
  <c r="CL476" i="8"/>
  <c r="CU80" i="8" s="1"/>
  <c r="CL357" i="8"/>
  <c r="CL356" i="8" s="1"/>
  <c r="CS80" i="8" s="1"/>
  <c r="CK356" i="8"/>
  <c r="CL316" i="8"/>
  <c r="CL315" i="8" s="1"/>
  <c r="CS76" i="8" s="1"/>
  <c r="CK315" i="8"/>
  <c r="CK555" i="8"/>
  <c r="CL528" i="8"/>
  <c r="CL527" i="8" s="1"/>
  <c r="CV79" i="8" s="1"/>
  <c r="CK527" i="8"/>
  <c r="CL536" i="8"/>
  <c r="CV80" i="8" s="1"/>
  <c r="CK435" i="8"/>
  <c r="CK125" i="8"/>
  <c r="CL126" i="8"/>
  <c r="CL125" i="8" s="1"/>
  <c r="CO81" i="8" s="1"/>
  <c r="CL686" i="8"/>
  <c r="CY77" i="8" s="1"/>
  <c r="CK425" i="8"/>
  <c r="CL417" i="8"/>
  <c r="CL416" i="8" s="1"/>
  <c r="CT80" i="8" s="1"/>
  <c r="CK416" i="8"/>
  <c r="CL267" i="8"/>
  <c r="CL266" i="8" s="1"/>
  <c r="CR77" i="8" s="1"/>
  <c r="CK266" i="8"/>
  <c r="CL206" i="8"/>
  <c r="CQ77" i="8" s="1"/>
  <c r="CK337" i="8"/>
  <c r="CK86" i="8"/>
  <c r="CL185" i="8"/>
  <c r="CP81" i="8" s="1"/>
  <c r="CL768" i="8"/>
  <c r="CL767" i="8" s="1"/>
  <c r="CZ79" i="8" s="1"/>
  <c r="CK767" i="8"/>
  <c r="CK637" i="8"/>
  <c r="CL638" i="8"/>
  <c r="CL637" i="8" s="1"/>
  <c r="CX78" i="8" s="1"/>
  <c r="CL726" i="8"/>
  <c r="CL547" i="8"/>
  <c r="CL545" i="8" s="1"/>
  <c r="CV81" i="8" s="1"/>
  <c r="CK545" i="8"/>
  <c r="CL387" i="8"/>
  <c r="CL386" i="8" s="1"/>
  <c r="CT77" i="8" s="1"/>
  <c r="CK386" i="8"/>
  <c r="CL288" i="8"/>
  <c r="CL287" i="8" s="1"/>
  <c r="CR79" i="8" s="1"/>
  <c r="CK287" i="8"/>
  <c r="CL555" i="8"/>
  <c r="CW76" i="8" s="1"/>
  <c r="CK605" i="8"/>
  <c r="CL435" i="8"/>
  <c r="CU76" i="8" s="1"/>
  <c r="CL425" i="8"/>
  <c r="CT81" i="8" s="1"/>
  <c r="CL588" i="8"/>
  <c r="CL587" i="8" s="1"/>
  <c r="CW79" i="8" s="1"/>
  <c r="CK587" i="8"/>
  <c r="CL297" i="8"/>
  <c r="CL296" i="8" s="1"/>
  <c r="CR80" i="8" s="1"/>
  <c r="CK296" i="8"/>
  <c r="CK397" i="8"/>
  <c r="CL337" i="8"/>
  <c r="CS78" i="8" s="1"/>
  <c r="CL177" i="8"/>
  <c r="CL176" i="8" s="1"/>
  <c r="CP80" i="8" s="1"/>
  <c r="CK176" i="8"/>
  <c r="CL168" i="8"/>
  <c r="CL167" i="8" s="1"/>
  <c r="CP79" i="8" s="1"/>
  <c r="CK167" i="8"/>
  <c r="CL136" i="8"/>
  <c r="CL135" i="8" s="1"/>
  <c r="CP76" i="8" s="1"/>
  <c r="CK135" i="8"/>
  <c r="CK97" i="8"/>
  <c r="CK245" i="8"/>
  <c r="CK116" i="8"/>
  <c r="CL747" i="8"/>
  <c r="CL746" i="8" s="1"/>
  <c r="CZ77" i="8" s="1"/>
  <c r="CK746" i="8"/>
  <c r="CF728" i="8"/>
  <c r="CH727" i="8"/>
  <c r="CK727" i="8" s="1"/>
  <c r="CL727" i="8" s="1"/>
  <c r="CK785" i="8"/>
  <c r="CL597" i="8"/>
  <c r="CL596" i="8" s="1"/>
  <c r="CW80" i="8" s="1"/>
  <c r="CK596" i="8"/>
  <c r="CL348" i="8"/>
  <c r="CL347" i="8" s="1"/>
  <c r="CS79" i="8" s="1"/>
  <c r="CK347" i="8"/>
  <c r="CK485" i="8"/>
  <c r="CL376" i="8"/>
  <c r="CL375" i="8" s="1"/>
  <c r="CT76" i="8" s="1"/>
  <c r="CK375" i="8"/>
  <c r="CL468" i="8"/>
  <c r="CL467" i="8" s="1"/>
  <c r="CU79" i="8" s="1"/>
  <c r="CK467" i="8"/>
  <c r="CL605" i="8"/>
  <c r="CW81" i="8" s="1"/>
  <c r="CL158" i="8"/>
  <c r="CL157" i="8" s="1"/>
  <c r="CP78" i="8" s="1"/>
  <c r="CK157" i="8"/>
  <c r="CL567" i="8"/>
  <c r="CL566" i="8" s="1"/>
  <c r="CW77" i="8" s="1"/>
  <c r="CK566" i="8"/>
  <c r="CK495" i="8"/>
  <c r="CL366" i="8"/>
  <c r="CL365" i="8" s="1"/>
  <c r="CS81" i="8" s="1"/>
  <c r="CK365" i="8"/>
  <c r="CL306" i="8"/>
  <c r="CL305" i="8" s="1"/>
  <c r="CR81" i="8" s="1"/>
  <c r="CK305" i="8"/>
  <c r="CL397" i="8"/>
  <c r="CT78" i="8" s="1"/>
  <c r="CK277" i="8"/>
  <c r="CL147" i="8"/>
  <c r="CL146" i="8" s="1"/>
  <c r="CP77" i="8" s="1"/>
  <c r="CK146" i="8"/>
  <c r="CK75" i="8"/>
  <c r="CL76" i="8"/>
  <c r="CL97" i="8"/>
  <c r="CO78" i="8" s="1"/>
  <c r="CL245" i="8"/>
  <c r="CQ81" i="8" s="1"/>
  <c r="CL116" i="8"/>
  <c r="CO80" i="8" s="1"/>
  <c r="BH728" i="8"/>
  <c r="BK728" i="8" s="1"/>
  <c r="BL728" i="8" s="1"/>
  <c r="BF729" i="8"/>
  <c r="BK767" i="8"/>
  <c r="BL768" i="8"/>
  <c r="BL767" i="8" s="1"/>
  <c r="BJ735" i="8"/>
  <c r="BK749" i="8"/>
  <c r="BL749" i="8" s="1"/>
  <c r="BK753" i="8"/>
  <c r="BL753" i="8" s="1"/>
  <c r="BK754" i="8"/>
  <c r="BL754" i="8" s="1"/>
  <c r="BK758" i="8"/>
  <c r="BK759" i="8"/>
  <c r="BL759" i="8" s="1"/>
  <c r="BJ767" i="8"/>
  <c r="BJ774" i="8"/>
  <c r="BK777" i="8"/>
  <c r="BK780" i="8"/>
  <c r="BL780" i="8" s="1"/>
  <c r="BK781" i="8"/>
  <c r="BL781" i="8" s="1"/>
  <c r="BK786" i="8"/>
  <c r="BK787" i="8"/>
  <c r="BL787" i="8" s="1"/>
  <c r="BL736" i="8"/>
  <c r="BL735" i="8" s="1"/>
  <c r="BK735" i="8"/>
  <c r="BK747" i="8"/>
  <c r="BK748" i="8"/>
  <c r="BL748" i="8" s="1"/>
  <c r="BK751" i="8"/>
  <c r="BL751" i="8" s="1"/>
  <c r="BK752" i="8"/>
  <c r="BL752" i="8" s="1"/>
  <c r="BJ765" i="8"/>
  <c r="BJ757" i="8"/>
  <c r="BJ783" i="8"/>
  <c r="BJ776" i="8"/>
  <c r="BJ785" i="8"/>
  <c r="BJ746" i="8"/>
  <c r="BJ755" i="8"/>
  <c r="BK763" i="8"/>
  <c r="BL763" i="8" s="1"/>
  <c r="BK764" i="8"/>
  <c r="BL764" i="8" s="1"/>
  <c r="BK790" i="8"/>
  <c r="BL790" i="8" s="1"/>
  <c r="BK791" i="8"/>
  <c r="BL791" i="8" s="1"/>
  <c r="BL676" i="8"/>
  <c r="BJ686" i="8"/>
  <c r="BJ695" i="8"/>
  <c r="BK698" i="8"/>
  <c r="BK699" i="8"/>
  <c r="BL699" i="8" s="1"/>
  <c r="BK702" i="8"/>
  <c r="BL702" i="8" s="1"/>
  <c r="BK703" i="8"/>
  <c r="BL703" i="8" s="1"/>
  <c r="BJ714" i="8"/>
  <c r="BJ707" i="8"/>
  <c r="BJ697" i="8"/>
  <c r="BJ705" i="8"/>
  <c r="BL717" i="8"/>
  <c r="BK720" i="8"/>
  <c r="BL720" i="8" s="1"/>
  <c r="BK722" i="8"/>
  <c r="BL722" i="8" s="1"/>
  <c r="BK726" i="8"/>
  <c r="BK727" i="8"/>
  <c r="BL727" i="8" s="1"/>
  <c r="BJ675" i="8"/>
  <c r="BK681" i="8"/>
  <c r="BL681" i="8" s="1"/>
  <c r="BK682" i="8"/>
  <c r="BL682" i="8" s="1"/>
  <c r="BL687" i="8"/>
  <c r="BL686" i="8" s="1"/>
  <c r="BK686" i="8"/>
  <c r="BL708" i="8"/>
  <c r="BL707" i="8" s="1"/>
  <c r="BK707" i="8"/>
  <c r="BJ716" i="8"/>
  <c r="BL666" i="8"/>
  <c r="BL657" i="8"/>
  <c r="BL656" i="8" s="1"/>
  <c r="BK656" i="8"/>
  <c r="BL616" i="8"/>
  <c r="BL638" i="8"/>
  <c r="BL637" i="8" s="1"/>
  <c r="BK637" i="8"/>
  <c r="BJ665" i="8"/>
  <c r="BJ637" i="8"/>
  <c r="BJ645" i="8"/>
  <c r="BL648" i="8"/>
  <c r="BL647" i="8" s="1"/>
  <c r="BK647" i="8"/>
  <c r="BJ663" i="8"/>
  <c r="BJ626" i="8"/>
  <c r="BJ635" i="8"/>
  <c r="BJ615" i="8"/>
  <c r="BK621" i="8"/>
  <c r="BL621" i="8" s="1"/>
  <c r="BK622" i="8"/>
  <c r="BL622" i="8" s="1"/>
  <c r="BK627" i="8"/>
  <c r="BJ654" i="8"/>
  <c r="BJ647" i="8"/>
  <c r="BK668" i="8"/>
  <c r="BL668" i="8" s="1"/>
  <c r="BK670" i="8"/>
  <c r="BL670" i="8" s="1"/>
  <c r="BK671" i="8"/>
  <c r="BL671" i="8" s="1"/>
  <c r="BJ656" i="8"/>
  <c r="BJ566" i="8"/>
  <c r="BJ575" i="8"/>
  <c r="BL578" i="8"/>
  <c r="BL597" i="8"/>
  <c r="BK602" i="8"/>
  <c r="BL602" i="8" s="1"/>
  <c r="BL606" i="8"/>
  <c r="BK607" i="8"/>
  <c r="BL607" i="8" s="1"/>
  <c r="BL567" i="8"/>
  <c r="BL566" i="8" s="1"/>
  <c r="BK566" i="8"/>
  <c r="BJ594" i="8"/>
  <c r="BJ587" i="8"/>
  <c r="BL556" i="8"/>
  <c r="BJ577" i="8"/>
  <c r="BJ585" i="8"/>
  <c r="BJ605" i="8"/>
  <c r="BK558" i="8"/>
  <c r="BL558" i="8" s="1"/>
  <c r="BK559" i="8"/>
  <c r="BL559" i="8" s="1"/>
  <c r="BK562" i="8"/>
  <c r="BL562" i="8" s="1"/>
  <c r="BK582" i="8"/>
  <c r="BL582" i="8" s="1"/>
  <c r="BK584" i="8"/>
  <c r="BL584" i="8" s="1"/>
  <c r="BK588" i="8"/>
  <c r="BK590" i="8"/>
  <c r="BL590" i="8" s="1"/>
  <c r="BK592" i="8"/>
  <c r="BL592" i="8" s="1"/>
  <c r="BK610" i="8"/>
  <c r="BL610" i="8" s="1"/>
  <c r="BK611" i="8"/>
  <c r="BL611" i="8" s="1"/>
  <c r="BJ596" i="8"/>
  <c r="BJ506" i="8"/>
  <c r="BJ515" i="8"/>
  <c r="BK518" i="8"/>
  <c r="BK519" i="8"/>
  <c r="BL519" i="8" s="1"/>
  <c r="BL546" i="8"/>
  <c r="BJ517" i="8"/>
  <c r="BJ525" i="8"/>
  <c r="BL496" i="8"/>
  <c r="BL495" i="8" s="1"/>
  <c r="BK495" i="8"/>
  <c r="BL528" i="8"/>
  <c r="BL527" i="8" s="1"/>
  <c r="BK527" i="8"/>
  <c r="BL537" i="8"/>
  <c r="BK536" i="8"/>
  <c r="BK538" i="8"/>
  <c r="BL538" i="8" s="1"/>
  <c r="BK539" i="8"/>
  <c r="BL539" i="8" s="1"/>
  <c r="BK507" i="8"/>
  <c r="BK510" i="8"/>
  <c r="BL510" i="8" s="1"/>
  <c r="BK511" i="8"/>
  <c r="BL511" i="8" s="1"/>
  <c r="BK514" i="8"/>
  <c r="BL514" i="8" s="1"/>
  <c r="BJ534" i="8"/>
  <c r="BJ527" i="8"/>
  <c r="BK551" i="8"/>
  <c r="BL551" i="8" s="1"/>
  <c r="BJ543" i="8"/>
  <c r="BL477" i="8"/>
  <c r="BL476" i="8" s="1"/>
  <c r="BK476" i="8"/>
  <c r="BL436" i="8"/>
  <c r="BK435" i="8"/>
  <c r="BK437" i="8"/>
  <c r="BL437" i="8" s="1"/>
  <c r="BK439" i="8"/>
  <c r="BL439" i="8" s="1"/>
  <c r="BK441" i="8"/>
  <c r="BL441" i="8" s="1"/>
  <c r="BJ485" i="8"/>
  <c r="BL486" i="8"/>
  <c r="BL447" i="8"/>
  <c r="BL446" i="8" s="1"/>
  <c r="BK446" i="8"/>
  <c r="BL468" i="8"/>
  <c r="BL467" i="8" s="1"/>
  <c r="BK467" i="8"/>
  <c r="BK457" i="8"/>
  <c r="BL458" i="8"/>
  <c r="BL457" i="8" s="1"/>
  <c r="BJ435" i="8"/>
  <c r="BJ446" i="8"/>
  <c r="BJ455" i="8"/>
  <c r="BJ474" i="8"/>
  <c r="BJ467" i="8"/>
  <c r="BK488" i="8"/>
  <c r="BL488" i="8" s="1"/>
  <c r="BK490" i="8"/>
  <c r="BL490" i="8" s="1"/>
  <c r="BK491" i="8"/>
  <c r="BL491" i="8" s="1"/>
  <c r="BJ476" i="8"/>
  <c r="BL387" i="8"/>
  <c r="BJ386" i="8"/>
  <c r="BJ395" i="8"/>
  <c r="BK393" i="8"/>
  <c r="BL393" i="8" s="1"/>
  <c r="BK394" i="8"/>
  <c r="BL394" i="8" s="1"/>
  <c r="BK408" i="8"/>
  <c r="BJ416" i="8"/>
  <c r="BK422" i="8"/>
  <c r="BL422" i="8" s="1"/>
  <c r="BL426" i="8"/>
  <c r="BL376" i="8"/>
  <c r="BL375" i="8" s="1"/>
  <c r="BK375" i="8"/>
  <c r="BL398" i="8"/>
  <c r="BL397" i="8" s="1"/>
  <c r="BK397" i="8"/>
  <c r="BJ414" i="8"/>
  <c r="BJ407" i="8"/>
  <c r="BJ425" i="8"/>
  <c r="BK389" i="8"/>
  <c r="BL389" i="8" s="1"/>
  <c r="BK390" i="8"/>
  <c r="BL390" i="8" s="1"/>
  <c r="BJ397" i="8"/>
  <c r="BJ405" i="8"/>
  <c r="BK412" i="8"/>
  <c r="BL412" i="8" s="1"/>
  <c r="BL417" i="8"/>
  <c r="BL416" i="8" s="1"/>
  <c r="BK418" i="8"/>
  <c r="BL418" i="8" s="1"/>
  <c r="BK419" i="8"/>
  <c r="BL419" i="8" s="1"/>
  <c r="BK430" i="8"/>
  <c r="BL430" i="8" s="1"/>
  <c r="BK431" i="8"/>
  <c r="BL431" i="8" s="1"/>
  <c r="BJ423" i="8"/>
  <c r="BL316" i="8"/>
  <c r="BJ337" i="8"/>
  <c r="BJ345" i="8"/>
  <c r="BL357" i="8"/>
  <c r="BL356" i="8" s="1"/>
  <c r="BK356" i="8"/>
  <c r="BL366" i="8"/>
  <c r="BK318" i="8"/>
  <c r="BL318" i="8" s="1"/>
  <c r="BK319" i="8"/>
  <c r="BL319" i="8" s="1"/>
  <c r="BK322" i="8"/>
  <c r="BL322" i="8" s="1"/>
  <c r="BJ365" i="8"/>
  <c r="BL327" i="8"/>
  <c r="BL326" i="8" s="1"/>
  <c r="BK326" i="8"/>
  <c r="BL348" i="8"/>
  <c r="BL347" i="8" s="1"/>
  <c r="BK347" i="8"/>
  <c r="BJ326" i="8"/>
  <c r="BJ335" i="8"/>
  <c r="BK338" i="8"/>
  <c r="BK339" i="8"/>
  <c r="BL339" i="8" s="1"/>
  <c r="BK342" i="8"/>
  <c r="BL342" i="8" s="1"/>
  <c r="BK343" i="8"/>
  <c r="BL343" i="8" s="1"/>
  <c r="BJ354" i="8"/>
  <c r="BJ347" i="8"/>
  <c r="BK368" i="8"/>
  <c r="BL368" i="8" s="1"/>
  <c r="BK370" i="8"/>
  <c r="BL370" i="8" s="1"/>
  <c r="BK371" i="8"/>
  <c r="BL371" i="8" s="1"/>
  <c r="BJ356" i="8"/>
  <c r="BL288" i="8"/>
  <c r="BL306" i="8"/>
  <c r="BK256" i="8"/>
  <c r="BK260" i="8"/>
  <c r="BL260" i="8" s="1"/>
  <c r="BL267" i="8"/>
  <c r="BK272" i="8"/>
  <c r="BL272" i="8" s="1"/>
  <c r="BL277" i="8"/>
  <c r="BJ294" i="8"/>
  <c r="BJ287" i="8"/>
  <c r="BJ305" i="8"/>
  <c r="BJ303" i="8"/>
  <c r="BK258" i="8"/>
  <c r="BL258" i="8" s="1"/>
  <c r="BK259" i="8"/>
  <c r="BL259" i="8" s="1"/>
  <c r="BK262" i="8"/>
  <c r="BL262" i="8" s="1"/>
  <c r="BJ266" i="8"/>
  <c r="BJ275" i="8"/>
  <c r="BK271" i="8"/>
  <c r="BL271" i="8" s="1"/>
  <c r="BK274" i="8"/>
  <c r="BL274" i="8" s="1"/>
  <c r="BK277" i="8"/>
  <c r="BJ277" i="8"/>
  <c r="BJ285" i="8"/>
  <c r="BK292" i="8"/>
  <c r="BL292" i="8" s="1"/>
  <c r="BL297" i="8"/>
  <c r="BK298" i="8"/>
  <c r="BL298" i="8" s="1"/>
  <c r="BK299" i="8"/>
  <c r="BL299" i="8" s="1"/>
  <c r="BK310" i="8"/>
  <c r="BL310" i="8" s="1"/>
  <c r="BK311" i="8"/>
  <c r="BL311" i="8" s="1"/>
  <c r="BJ296" i="8"/>
  <c r="BL237" i="8"/>
  <c r="BL236" i="8" s="1"/>
  <c r="BK236" i="8"/>
  <c r="BL246" i="8"/>
  <c r="BL196" i="8"/>
  <c r="BK197" i="8"/>
  <c r="BL197" i="8" s="1"/>
  <c r="BL199" i="8"/>
  <c r="BK201" i="8"/>
  <c r="BL201" i="8" s="1"/>
  <c r="BJ225" i="8"/>
  <c r="BJ245" i="8"/>
  <c r="BL207" i="8"/>
  <c r="BL206" i="8" s="1"/>
  <c r="BK206" i="8"/>
  <c r="BL228" i="8"/>
  <c r="BL227" i="8" s="1"/>
  <c r="BK227" i="8"/>
  <c r="BL218" i="8"/>
  <c r="BL217" i="8" s="1"/>
  <c r="BK217" i="8"/>
  <c r="BJ195" i="8"/>
  <c r="BJ206" i="8"/>
  <c r="BJ215" i="8"/>
  <c r="BJ234" i="8"/>
  <c r="BJ227" i="8"/>
  <c r="BK248" i="8"/>
  <c r="BL248" i="8" s="1"/>
  <c r="BK250" i="8"/>
  <c r="BL250" i="8" s="1"/>
  <c r="BK251" i="8"/>
  <c r="BL251" i="8" s="1"/>
  <c r="BJ236" i="8"/>
  <c r="BK157" i="8"/>
  <c r="BL158" i="8"/>
  <c r="BL157" i="8" s="1"/>
  <c r="BL186" i="8"/>
  <c r="BL136" i="8"/>
  <c r="BK137" i="8"/>
  <c r="BL137" i="8" s="1"/>
  <c r="BK139" i="8"/>
  <c r="BL139" i="8" s="1"/>
  <c r="BK141" i="8"/>
  <c r="BL141" i="8" s="1"/>
  <c r="BJ165" i="8"/>
  <c r="BJ185" i="8"/>
  <c r="BL177" i="8"/>
  <c r="BL176" i="8" s="1"/>
  <c r="BK176" i="8"/>
  <c r="BL147" i="8"/>
  <c r="BL146" i="8" s="1"/>
  <c r="BK146" i="8"/>
  <c r="BL168" i="8"/>
  <c r="BL167" i="8" s="1"/>
  <c r="BK167" i="8"/>
  <c r="BJ135" i="8"/>
  <c r="BJ146" i="8"/>
  <c r="BJ155" i="8"/>
  <c r="BJ174" i="8"/>
  <c r="BJ167" i="8"/>
  <c r="BK190" i="8"/>
  <c r="BL190" i="8" s="1"/>
  <c r="BK191" i="8"/>
  <c r="BL191" i="8" s="1"/>
  <c r="BJ176" i="8"/>
  <c r="BI94" i="8"/>
  <c r="BI93" i="8"/>
  <c r="BI92" i="8"/>
  <c r="BI91" i="8"/>
  <c r="BI90" i="8"/>
  <c r="BI89" i="8"/>
  <c r="BI88" i="8"/>
  <c r="BI87" i="8"/>
  <c r="BK77" i="8"/>
  <c r="BJ77" i="8"/>
  <c r="BJ76" i="8"/>
  <c r="BI82" i="8"/>
  <c r="BI81" i="8"/>
  <c r="BI80" i="8"/>
  <c r="BI79" i="8"/>
  <c r="BI78" i="8"/>
  <c r="BI77" i="8"/>
  <c r="BI76" i="8"/>
  <c r="BH76" i="8"/>
  <c r="BF127" i="8"/>
  <c r="BF128" i="8"/>
  <c r="BF129" i="8"/>
  <c r="BF130" i="8"/>
  <c r="BF131" i="8"/>
  <c r="BF132" i="8"/>
  <c r="BF126" i="8"/>
  <c r="BF118" i="8"/>
  <c r="BF119" i="8"/>
  <c r="BF120" i="8"/>
  <c r="BF121" i="8"/>
  <c r="BF122" i="8"/>
  <c r="BF117" i="8"/>
  <c r="BF110" i="8"/>
  <c r="BF111" i="8"/>
  <c r="BF112" i="8"/>
  <c r="BF113" i="8"/>
  <c r="BF108" i="8"/>
  <c r="BF99" i="8"/>
  <c r="BF100" i="8"/>
  <c r="BF101" i="8"/>
  <c r="BF102" i="8"/>
  <c r="BF103" i="8"/>
  <c r="BF104" i="8"/>
  <c r="BF98" i="8"/>
  <c r="BF88" i="8"/>
  <c r="BF89" i="8"/>
  <c r="BF90" i="8"/>
  <c r="BF91" i="8"/>
  <c r="BF92" i="8"/>
  <c r="BF93" i="8"/>
  <c r="BF94" i="8"/>
  <c r="BF87" i="8"/>
  <c r="BF77" i="8"/>
  <c r="BF78" i="8"/>
  <c r="BF79" i="8"/>
  <c r="BF80" i="8"/>
  <c r="BF81" i="8"/>
  <c r="BF82" i="8"/>
  <c r="BF76" i="8"/>
  <c r="BF125" i="8"/>
  <c r="BF116" i="8"/>
  <c r="BF107" i="8"/>
  <c r="BF97" i="8"/>
  <c r="BF86" i="8"/>
  <c r="BF75" i="8"/>
  <c r="D58" i="7"/>
  <c r="D57" i="7"/>
  <c r="C58" i="7"/>
  <c r="C57" i="7"/>
  <c r="C56" i="7"/>
  <c r="C55" i="7"/>
  <c r="D54" i="7"/>
  <c r="J40" i="3"/>
  <c r="AI868" i="8"/>
  <c r="AJ868" i="8" s="1"/>
  <c r="AI867" i="8"/>
  <c r="AJ867" i="8" s="1"/>
  <c r="AI866" i="8"/>
  <c r="AJ866" i="8" s="1"/>
  <c r="AI865" i="8"/>
  <c r="AJ865" i="8" s="1"/>
  <c r="AI864" i="8"/>
  <c r="AJ864" i="8" s="1"/>
  <c r="AI863" i="8"/>
  <c r="AJ863" i="8" s="1"/>
  <c r="AJ862" i="8"/>
  <c r="AJ861" i="8"/>
  <c r="AJ860" i="8"/>
  <c r="AI856" i="8"/>
  <c r="AJ856" i="8" s="1"/>
  <c r="AI855" i="8"/>
  <c r="AJ855" i="8" s="1"/>
  <c r="AI854" i="8"/>
  <c r="AJ854" i="8" s="1"/>
  <c r="AI853" i="8"/>
  <c r="AJ853" i="8" s="1"/>
  <c r="AI852" i="8"/>
  <c r="AJ852" i="8" s="1"/>
  <c r="AI851" i="8"/>
  <c r="AJ851" i="8" s="1"/>
  <c r="AJ850" i="8"/>
  <c r="AJ849" i="8"/>
  <c r="AJ848" i="8"/>
  <c r="AG801" i="8"/>
  <c r="AG802" i="8" s="1"/>
  <c r="AG803" i="8" s="1"/>
  <c r="AG804" i="8" s="1"/>
  <c r="AG805" i="8" s="1"/>
  <c r="AG806" i="8" s="1"/>
  <c r="AG807" i="8" s="1"/>
  <c r="AG808" i="8" s="1"/>
  <c r="AG809" i="8" s="1"/>
  <c r="AI796" i="8"/>
  <c r="AJ796" i="8" s="1"/>
  <c r="AI795" i="8"/>
  <c r="AJ795" i="8" s="1"/>
  <c r="AI794" i="8"/>
  <c r="AJ794" i="8" s="1"/>
  <c r="AI793" i="8"/>
  <c r="AJ793" i="8" s="1"/>
  <c r="AI792" i="8"/>
  <c r="AJ792" i="8" s="1"/>
  <c r="AI791" i="8"/>
  <c r="AJ791" i="8" s="1"/>
  <c r="AJ790" i="8"/>
  <c r="AJ789" i="8"/>
  <c r="AJ788" i="8"/>
  <c r="AI784" i="8"/>
  <c r="AJ784" i="8" s="1"/>
  <c r="AI783" i="8"/>
  <c r="AJ783" i="8" s="1"/>
  <c r="AI782" i="8"/>
  <c r="AJ782" i="8" s="1"/>
  <c r="AI781" i="8"/>
  <c r="AJ781" i="8" s="1"/>
  <c r="AI780" i="8"/>
  <c r="AJ780" i="8" s="1"/>
  <c r="AI779" i="8"/>
  <c r="AJ779" i="8" s="1"/>
  <c r="AJ778" i="8"/>
  <c r="AJ777" i="8"/>
  <c r="AJ776" i="8"/>
  <c r="AG729" i="8"/>
  <c r="AG730" i="8" s="1"/>
  <c r="AI724" i="8"/>
  <c r="AJ724" i="8" s="1"/>
  <c r="AI723" i="8"/>
  <c r="AJ723" i="8" s="1"/>
  <c r="AI722" i="8"/>
  <c r="AJ722" i="8" s="1"/>
  <c r="AI721" i="8"/>
  <c r="AJ721" i="8" s="1"/>
  <c r="AI720" i="8"/>
  <c r="AJ720" i="8" s="1"/>
  <c r="AI719" i="8"/>
  <c r="AJ719" i="8" s="1"/>
  <c r="AJ718" i="8"/>
  <c r="AJ717" i="8"/>
  <c r="AJ716" i="8"/>
  <c r="AI712" i="8"/>
  <c r="AJ712" i="8" s="1"/>
  <c r="AI711" i="8"/>
  <c r="AJ711" i="8" s="1"/>
  <c r="AI710" i="8"/>
  <c r="AJ710" i="8" s="1"/>
  <c r="AI709" i="8"/>
  <c r="AJ709" i="8" s="1"/>
  <c r="AI708" i="8"/>
  <c r="AJ708" i="8" s="1"/>
  <c r="AI707" i="8"/>
  <c r="AJ707" i="8" s="1"/>
  <c r="AJ706" i="8"/>
  <c r="AJ705" i="8"/>
  <c r="AJ704" i="8"/>
  <c r="AG657" i="8"/>
  <c r="AG658" i="8" s="1"/>
  <c r="AG659" i="8" s="1"/>
  <c r="AG660" i="8" s="1"/>
  <c r="AG661" i="8" s="1"/>
  <c r="AG662" i="8" s="1"/>
  <c r="AG663" i="8" s="1"/>
  <c r="AG664" i="8" s="1"/>
  <c r="AG665" i="8" s="1"/>
  <c r="AI652" i="8"/>
  <c r="AJ652" i="8" s="1"/>
  <c r="AI651" i="8"/>
  <c r="AJ651" i="8" s="1"/>
  <c r="AI650" i="8"/>
  <c r="AJ650" i="8" s="1"/>
  <c r="AI649" i="8"/>
  <c r="AJ649" i="8" s="1"/>
  <c r="AI648" i="8"/>
  <c r="AJ648" i="8" s="1"/>
  <c r="AI647" i="8"/>
  <c r="AJ647" i="8" s="1"/>
  <c r="AJ646" i="8"/>
  <c r="AJ645" i="8"/>
  <c r="AJ644" i="8"/>
  <c r="AF643" i="8"/>
  <c r="AF647" i="8" s="1"/>
  <c r="AI640" i="8"/>
  <c r="AJ640" i="8" s="1"/>
  <c r="AI639" i="8"/>
  <c r="AJ639" i="8" s="1"/>
  <c r="AI638" i="8"/>
  <c r="AJ638" i="8" s="1"/>
  <c r="AI637" i="8"/>
  <c r="AJ637" i="8" s="1"/>
  <c r="AI636" i="8"/>
  <c r="AJ636" i="8" s="1"/>
  <c r="AI635" i="8"/>
  <c r="AJ635" i="8" s="1"/>
  <c r="AJ634" i="8"/>
  <c r="AJ633" i="8"/>
  <c r="AJ632" i="8"/>
  <c r="AG585" i="8"/>
  <c r="AG586" i="8" s="1"/>
  <c r="AG587" i="8" s="1"/>
  <c r="AG588" i="8" s="1"/>
  <c r="AG589" i="8" s="1"/>
  <c r="AG590" i="8" s="1"/>
  <c r="AG591" i="8" s="1"/>
  <c r="AG592" i="8" s="1"/>
  <c r="AG593" i="8" s="1"/>
  <c r="AI580" i="8"/>
  <c r="AJ580" i="8" s="1"/>
  <c r="AI579" i="8"/>
  <c r="AJ579" i="8" s="1"/>
  <c r="AI578" i="8"/>
  <c r="AJ578" i="8" s="1"/>
  <c r="AI577" i="8"/>
  <c r="AJ577" i="8" s="1"/>
  <c r="AI576" i="8"/>
  <c r="AJ576" i="8" s="1"/>
  <c r="AI575" i="8"/>
  <c r="AJ575" i="8" s="1"/>
  <c r="AJ574" i="8"/>
  <c r="AJ573" i="8"/>
  <c r="AJ572" i="8"/>
  <c r="AI568" i="8"/>
  <c r="AJ568" i="8" s="1"/>
  <c r="AI567" i="8"/>
  <c r="AJ567" i="8" s="1"/>
  <c r="AI566" i="8"/>
  <c r="AJ566" i="8" s="1"/>
  <c r="AI565" i="8"/>
  <c r="AJ565" i="8" s="1"/>
  <c r="AI564" i="8"/>
  <c r="AJ564" i="8" s="1"/>
  <c r="AI563" i="8"/>
  <c r="AJ563" i="8" s="1"/>
  <c r="AJ562" i="8"/>
  <c r="AJ561" i="8"/>
  <c r="AJ560" i="8"/>
  <c r="AG513" i="8"/>
  <c r="AG514" i="8" s="1"/>
  <c r="AG515" i="8" s="1"/>
  <c r="AG516" i="8" s="1"/>
  <c r="AG517" i="8" s="1"/>
  <c r="AG518" i="8" s="1"/>
  <c r="AG519" i="8" s="1"/>
  <c r="AG520" i="8" s="1"/>
  <c r="AG521" i="8" s="1"/>
  <c r="AG526" i="8" s="1"/>
  <c r="AG527" i="8" s="1"/>
  <c r="AI508" i="8"/>
  <c r="AJ508" i="8" s="1"/>
  <c r="AI507" i="8"/>
  <c r="AJ507" i="8" s="1"/>
  <c r="AI506" i="8"/>
  <c r="AJ506" i="8" s="1"/>
  <c r="AI505" i="8"/>
  <c r="AJ505" i="8" s="1"/>
  <c r="AI504" i="8"/>
  <c r="AJ504" i="8" s="1"/>
  <c r="AI503" i="8"/>
  <c r="AJ503" i="8" s="1"/>
  <c r="AJ502" i="8"/>
  <c r="AJ501" i="8"/>
  <c r="AJ500" i="8"/>
  <c r="AI496" i="8"/>
  <c r="AJ496" i="8" s="1"/>
  <c r="AI495" i="8"/>
  <c r="AJ495" i="8" s="1"/>
  <c r="AI494" i="8"/>
  <c r="AJ494" i="8" s="1"/>
  <c r="AI493" i="8"/>
  <c r="AJ493" i="8" s="1"/>
  <c r="AI492" i="8"/>
  <c r="AJ492" i="8" s="1"/>
  <c r="AI491" i="8"/>
  <c r="AJ491" i="8" s="1"/>
  <c r="AJ490" i="8"/>
  <c r="AJ489" i="8"/>
  <c r="AJ488" i="8"/>
  <c r="AG441" i="8"/>
  <c r="AG442" i="8" s="1"/>
  <c r="AG443" i="8" s="1"/>
  <c r="AG444" i="8" s="1"/>
  <c r="AG445" i="8" s="1"/>
  <c r="AG446" i="8" s="1"/>
  <c r="AG447" i="8" s="1"/>
  <c r="AG448" i="8" s="1"/>
  <c r="AG449" i="8" s="1"/>
  <c r="AI436" i="8"/>
  <c r="AJ436" i="8" s="1"/>
  <c r="AI435" i="8"/>
  <c r="AJ435" i="8" s="1"/>
  <c r="AI434" i="8"/>
  <c r="AJ434" i="8" s="1"/>
  <c r="AI433" i="8"/>
  <c r="AJ433" i="8" s="1"/>
  <c r="AI432" i="8"/>
  <c r="AJ432" i="8" s="1"/>
  <c r="AI431" i="8"/>
  <c r="AJ431" i="8" s="1"/>
  <c r="AJ430" i="8"/>
  <c r="AJ429" i="8"/>
  <c r="AJ428" i="8"/>
  <c r="AI424" i="8"/>
  <c r="AJ424" i="8" s="1"/>
  <c r="AI423" i="8"/>
  <c r="AJ423" i="8" s="1"/>
  <c r="AI422" i="8"/>
  <c r="AJ422" i="8" s="1"/>
  <c r="AI421" i="8"/>
  <c r="AJ421" i="8" s="1"/>
  <c r="AI420" i="8"/>
  <c r="AJ420" i="8" s="1"/>
  <c r="AI419" i="8"/>
  <c r="AJ419" i="8" s="1"/>
  <c r="AJ418" i="8"/>
  <c r="AJ417" i="8"/>
  <c r="AJ416" i="8"/>
  <c r="AG369" i="8"/>
  <c r="AG370" i="8" s="1"/>
  <c r="AG371" i="8" s="1"/>
  <c r="AG372" i="8" s="1"/>
  <c r="AG373" i="8" s="1"/>
  <c r="AG374" i="8" s="1"/>
  <c r="AG375" i="8" s="1"/>
  <c r="AG376" i="8" s="1"/>
  <c r="AG377" i="8" s="1"/>
  <c r="AI364" i="8"/>
  <c r="AJ364" i="8" s="1"/>
  <c r="AI363" i="8"/>
  <c r="AJ363" i="8" s="1"/>
  <c r="AI362" i="8"/>
  <c r="AJ362" i="8" s="1"/>
  <c r="AI361" i="8"/>
  <c r="AJ361" i="8" s="1"/>
  <c r="AI360" i="8"/>
  <c r="AJ360" i="8" s="1"/>
  <c r="AI359" i="8"/>
  <c r="AJ359" i="8" s="1"/>
  <c r="AJ358" i="8"/>
  <c r="AJ357" i="8"/>
  <c r="AJ356" i="8"/>
  <c r="AI352" i="8"/>
  <c r="AJ352" i="8" s="1"/>
  <c r="AI351" i="8"/>
  <c r="AJ351" i="8" s="1"/>
  <c r="AI350" i="8"/>
  <c r="AJ350" i="8" s="1"/>
  <c r="AI349" i="8"/>
  <c r="AJ349" i="8" s="1"/>
  <c r="AI348" i="8"/>
  <c r="AJ348" i="8" s="1"/>
  <c r="AI347" i="8"/>
  <c r="AJ347" i="8" s="1"/>
  <c r="AJ346" i="8"/>
  <c r="AJ345" i="8"/>
  <c r="AJ344" i="8"/>
  <c r="AG297" i="8"/>
  <c r="AG298" i="8" s="1"/>
  <c r="AG299" i="8" s="1"/>
  <c r="AG300" i="8" s="1"/>
  <c r="AG301" i="8" s="1"/>
  <c r="AG302" i="8" s="1"/>
  <c r="AG303" i="8" s="1"/>
  <c r="AG304" i="8" s="1"/>
  <c r="AG305" i="8" s="1"/>
  <c r="AI292" i="8"/>
  <c r="AJ292" i="8" s="1"/>
  <c r="AI291" i="8"/>
  <c r="AJ291" i="8" s="1"/>
  <c r="AI290" i="8"/>
  <c r="AJ290" i="8" s="1"/>
  <c r="AI289" i="8"/>
  <c r="AJ289" i="8" s="1"/>
  <c r="AI288" i="8"/>
  <c r="AJ288" i="8" s="1"/>
  <c r="AI287" i="8"/>
  <c r="AJ287" i="8" s="1"/>
  <c r="AJ286" i="8"/>
  <c r="AJ285" i="8"/>
  <c r="AJ284" i="8"/>
  <c r="AI280" i="8"/>
  <c r="AJ280" i="8" s="1"/>
  <c r="AI279" i="8"/>
  <c r="AJ279" i="8" s="1"/>
  <c r="AI278" i="8"/>
  <c r="AJ278" i="8" s="1"/>
  <c r="AI277" i="8"/>
  <c r="AJ277" i="8" s="1"/>
  <c r="AI276" i="8"/>
  <c r="AJ276" i="8" s="1"/>
  <c r="AI275" i="8"/>
  <c r="AJ275" i="8" s="1"/>
  <c r="AJ274" i="8"/>
  <c r="AJ273" i="8"/>
  <c r="AJ272" i="8"/>
  <c r="AG225" i="8"/>
  <c r="AG226" i="8" s="1"/>
  <c r="AG227" i="8" s="1"/>
  <c r="AG228" i="8" s="1"/>
  <c r="AG229" i="8" s="1"/>
  <c r="AG230" i="8" s="1"/>
  <c r="AG231" i="8" s="1"/>
  <c r="AG232" i="8" s="1"/>
  <c r="AG233" i="8" s="1"/>
  <c r="AI220" i="8"/>
  <c r="AJ220" i="8" s="1"/>
  <c r="AI219" i="8"/>
  <c r="AJ219" i="8" s="1"/>
  <c r="AI218" i="8"/>
  <c r="AJ218" i="8" s="1"/>
  <c r="AI217" i="8"/>
  <c r="AJ217" i="8" s="1"/>
  <c r="AI216" i="8"/>
  <c r="AJ216" i="8" s="1"/>
  <c r="AI215" i="8"/>
  <c r="AJ215" i="8" s="1"/>
  <c r="AJ214" i="8"/>
  <c r="AJ213" i="8"/>
  <c r="AJ212" i="8"/>
  <c r="AI208" i="8"/>
  <c r="AJ208" i="8" s="1"/>
  <c r="AI207" i="8"/>
  <c r="AJ207" i="8" s="1"/>
  <c r="AI206" i="8"/>
  <c r="AJ206" i="8" s="1"/>
  <c r="AI205" i="8"/>
  <c r="AJ205" i="8" s="1"/>
  <c r="AI204" i="8"/>
  <c r="AJ204" i="8" s="1"/>
  <c r="AJ203" i="8"/>
  <c r="AJ202" i="8"/>
  <c r="AJ201" i="8"/>
  <c r="AJ200" i="8"/>
  <c r="AG153" i="8"/>
  <c r="AG154" i="8" s="1"/>
  <c r="AG155" i="8" s="1"/>
  <c r="AG156" i="8" s="1"/>
  <c r="AG157" i="8" s="1"/>
  <c r="AG158" i="8" s="1"/>
  <c r="AG159" i="8" s="1"/>
  <c r="AG160" i="8" s="1"/>
  <c r="AG161" i="8" s="1"/>
  <c r="AI148" i="8"/>
  <c r="AJ148" i="8" s="1"/>
  <c r="AI147" i="8"/>
  <c r="AJ147" i="8" s="1"/>
  <c r="AI146" i="8"/>
  <c r="AJ146" i="8" s="1"/>
  <c r="AI145" i="8"/>
  <c r="AJ145" i="8" s="1"/>
  <c r="AJ144" i="8"/>
  <c r="AJ143" i="8"/>
  <c r="AJ142" i="8"/>
  <c r="AI138" i="8"/>
  <c r="AJ138" i="8" s="1"/>
  <c r="AI137" i="8"/>
  <c r="AJ137" i="8" s="1"/>
  <c r="AI136" i="8"/>
  <c r="AJ136" i="8" s="1"/>
  <c r="AI135" i="8"/>
  <c r="AJ135" i="8" s="1"/>
  <c r="AJ134" i="8"/>
  <c r="AJ133" i="8"/>
  <c r="AJ132" i="8"/>
  <c r="AG105" i="8"/>
  <c r="AG106" i="8" s="1"/>
  <c r="AG107" i="8" s="1"/>
  <c r="AG108" i="8" s="1"/>
  <c r="AG109" i="8" s="1"/>
  <c r="AG110" i="8" s="1"/>
  <c r="AG111" i="8" s="1"/>
  <c r="AG112" i="8" s="1"/>
  <c r="AG113" i="8" s="1"/>
  <c r="AI100" i="8"/>
  <c r="AJ100" i="8" s="1"/>
  <c r="AI99" i="8"/>
  <c r="AJ99" i="8" s="1"/>
  <c r="AI98" i="8"/>
  <c r="AJ98" i="8" s="1"/>
  <c r="AI97" i="8"/>
  <c r="AJ97" i="8" s="1"/>
  <c r="AQ96" i="8"/>
  <c r="AQ98" i="8" s="1"/>
  <c r="AI96" i="8"/>
  <c r="AJ96" i="8" s="1"/>
  <c r="AI95" i="8"/>
  <c r="AJ95" i="8" s="1"/>
  <c r="AJ94" i="8"/>
  <c r="AJ93" i="8"/>
  <c r="AJ92" i="8"/>
  <c r="AU91" i="8"/>
  <c r="AV91" i="8" s="1"/>
  <c r="AW91" i="8" s="1"/>
  <c r="AX91" i="8" s="1"/>
  <c r="AY91" i="8" s="1"/>
  <c r="AJ91" i="8"/>
  <c r="AI90" i="8"/>
  <c r="AJ90" i="8" s="1"/>
  <c r="AI86" i="8"/>
  <c r="AJ86" i="8" s="1"/>
  <c r="AI85" i="8"/>
  <c r="AJ85" i="8" s="1"/>
  <c r="AI84" i="8"/>
  <c r="AJ84" i="8" s="1"/>
  <c r="AI83" i="8"/>
  <c r="AJ83" i="8" s="1"/>
  <c r="AI82" i="8"/>
  <c r="AJ82" i="8" s="1"/>
  <c r="AI81" i="8"/>
  <c r="AJ81" i="8" s="1"/>
  <c r="AI80" i="8"/>
  <c r="AJ80" i="8" s="1"/>
  <c r="AJ79" i="8"/>
  <c r="AJ78" i="8"/>
  <c r="AJ77" i="8"/>
  <c r="AG77" i="8"/>
  <c r="AG78" i="8" s="1"/>
  <c r="AG79" i="8" s="1"/>
  <c r="AG80" i="8" s="1"/>
  <c r="AG81" i="8" s="1"/>
  <c r="AG82" i="8" s="1"/>
  <c r="AG83" i="8" s="1"/>
  <c r="AG84" i="8" s="1"/>
  <c r="AG85" i="8" s="1"/>
  <c r="AJ76" i="8"/>
  <c r="AQ75" i="8"/>
  <c r="AR75" i="8" s="1"/>
  <c r="AS75" i="8" s="1"/>
  <c r="AT75" i="8" s="1"/>
  <c r="AU75" i="8" s="1"/>
  <c r="AV75" i="8" s="1"/>
  <c r="AW75" i="8" s="1"/>
  <c r="AX75" i="8" s="1"/>
  <c r="AY75" i="8" s="1"/>
  <c r="AZ75" i="8" s="1"/>
  <c r="BA75" i="8" s="1"/>
  <c r="AE33" i="9" l="1"/>
  <c r="AD34" i="9"/>
  <c r="AD35" i="9" s="1"/>
  <c r="AD41" i="9" s="1"/>
  <c r="AD43" i="9" s="1"/>
  <c r="AD44" i="9" s="1"/>
  <c r="AF101" i="9" s="1"/>
  <c r="AD84" i="9"/>
  <c r="AC85" i="9"/>
  <c r="AC86" i="9" s="1"/>
  <c r="AE105" i="9" s="1"/>
  <c r="CO82" i="8"/>
  <c r="CV82" i="8"/>
  <c r="CZ82" i="8"/>
  <c r="CP82" i="8"/>
  <c r="CU82" i="8"/>
  <c r="CQ82" i="8"/>
  <c r="CX82" i="8"/>
  <c r="CT82" i="8"/>
  <c r="CH728" i="8"/>
  <c r="CK728" i="8" s="1"/>
  <c r="CL728" i="8" s="1"/>
  <c r="CF729" i="8"/>
  <c r="CS82" i="8"/>
  <c r="CW82" i="8"/>
  <c r="CR82" i="8"/>
  <c r="BH729" i="8"/>
  <c r="BK729" i="8" s="1"/>
  <c r="BL729" i="8" s="1"/>
  <c r="BF730" i="8"/>
  <c r="BL716" i="8"/>
  <c r="BK716" i="8"/>
  <c r="BL305" i="8"/>
  <c r="BL777" i="8"/>
  <c r="BL776" i="8" s="1"/>
  <c r="BK776" i="8"/>
  <c r="BK757" i="8"/>
  <c r="BL758" i="8"/>
  <c r="BL757" i="8" s="1"/>
  <c r="BK746" i="8"/>
  <c r="BL747" i="8"/>
  <c r="BL746" i="8" s="1"/>
  <c r="BL786" i="8"/>
  <c r="BL785" i="8" s="1"/>
  <c r="BK785" i="8"/>
  <c r="BK675" i="8"/>
  <c r="BL726" i="8"/>
  <c r="BL698" i="8"/>
  <c r="BL697" i="8" s="1"/>
  <c r="BK697" i="8"/>
  <c r="BL675" i="8"/>
  <c r="BL627" i="8"/>
  <c r="BL626" i="8" s="1"/>
  <c r="BK626" i="8"/>
  <c r="BK615" i="8"/>
  <c r="BK665" i="8"/>
  <c r="BL615" i="8"/>
  <c r="BL665" i="8"/>
  <c r="BK555" i="8"/>
  <c r="BK577" i="8"/>
  <c r="BL555" i="8"/>
  <c r="BL577" i="8"/>
  <c r="BK596" i="8"/>
  <c r="BL605" i="8"/>
  <c r="BL588" i="8"/>
  <c r="BL587" i="8" s="1"/>
  <c r="BK587" i="8"/>
  <c r="BK605" i="8"/>
  <c r="BL596" i="8"/>
  <c r="BK517" i="8"/>
  <c r="BL518" i="8"/>
  <c r="BL517" i="8" s="1"/>
  <c r="BK545" i="8"/>
  <c r="BL507" i="8"/>
  <c r="BL506" i="8" s="1"/>
  <c r="BK506" i="8"/>
  <c r="BL536" i="8"/>
  <c r="BL545" i="8"/>
  <c r="BL435" i="8"/>
  <c r="BK485" i="8"/>
  <c r="BL485" i="8"/>
  <c r="BK425" i="8"/>
  <c r="BL408" i="8"/>
  <c r="BL407" i="8" s="1"/>
  <c r="BK407" i="8"/>
  <c r="BL425" i="8"/>
  <c r="BK386" i="8"/>
  <c r="BK416" i="8"/>
  <c r="BL386" i="8"/>
  <c r="BK365" i="8"/>
  <c r="BK337" i="8"/>
  <c r="BL338" i="8"/>
  <c r="BL337" i="8" s="1"/>
  <c r="BL365" i="8"/>
  <c r="BK315" i="8"/>
  <c r="BL315" i="8"/>
  <c r="BK296" i="8"/>
  <c r="BL266" i="8"/>
  <c r="BL296" i="8"/>
  <c r="BK287" i="8"/>
  <c r="BK266" i="8"/>
  <c r="BK305" i="8"/>
  <c r="BL256" i="8"/>
  <c r="BL255" i="8" s="1"/>
  <c r="BK255" i="8"/>
  <c r="BL287" i="8"/>
  <c r="BK245" i="8"/>
  <c r="BL245" i="8"/>
  <c r="BK195" i="8"/>
  <c r="BK185" i="8"/>
  <c r="BL185" i="8"/>
  <c r="BK135" i="8"/>
  <c r="BL135" i="8"/>
  <c r="AW90" i="8"/>
  <c r="AW92" i="8" s="1"/>
  <c r="AJ487" i="8"/>
  <c r="AT90" i="8"/>
  <c r="AT92" i="8" s="1"/>
  <c r="AX90" i="8"/>
  <c r="AX92" i="8" s="1"/>
  <c r="AJ199" i="8"/>
  <c r="AJ75" i="8"/>
  <c r="AU90" i="8"/>
  <c r="AU92" i="8" s="1"/>
  <c r="AV90" i="8"/>
  <c r="AV92" i="8" s="1"/>
  <c r="AY90" i="8"/>
  <c r="AY92" i="8" s="1"/>
  <c r="AF648" i="8"/>
  <c r="AJ715" i="8"/>
  <c r="AJ643" i="8"/>
  <c r="AJ571" i="8"/>
  <c r="AJ559" i="8"/>
  <c r="AJ415" i="8"/>
  <c r="AJ355" i="8"/>
  <c r="AJ343" i="8"/>
  <c r="AJ283" i="8"/>
  <c r="AJ271" i="8"/>
  <c r="AJ141" i="8"/>
  <c r="AJ131" i="8"/>
  <c r="AG90" i="8"/>
  <c r="AG91" i="8" s="1"/>
  <c r="AG92" i="8" s="1"/>
  <c r="AG93" i="8" s="1"/>
  <c r="AG94" i="8" s="1"/>
  <c r="AG95" i="8" s="1"/>
  <c r="AG96" i="8" s="1"/>
  <c r="AG97" i="8" s="1"/>
  <c r="AG98" i="8" s="1"/>
  <c r="AG99" i="8" s="1"/>
  <c r="AG100" i="8" s="1"/>
  <c r="AG86" i="8"/>
  <c r="AG166" i="8"/>
  <c r="AG167" i="8" s="1"/>
  <c r="AG168" i="8" s="1"/>
  <c r="AG169" i="8" s="1"/>
  <c r="AG170" i="8" s="1"/>
  <c r="AG171" i="8" s="1"/>
  <c r="AG172" i="8" s="1"/>
  <c r="AG173" i="8" s="1"/>
  <c r="AG174" i="8" s="1"/>
  <c r="AG175" i="8" s="1"/>
  <c r="AG162" i="8"/>
  <c r="AG118" i="8"/>
  <c r="AG119" i="8" s="1"/>
  <c r="AG120" i="8" s="1"/>
  <c r="AG121" i="8" s="1"/>
  <c r="AG122" i="8" s="1"/>
  <c r="AG123" i="8" s="1"/>
  <c r="AG124" i="8" s="1"/>
  <c r="AG125" i="8" s="1"/>
  <c r="AG126" i="8" s="1"/>
  <c r="AG127" i="8" s="1"/>
  <c r="AG114" i="8"/>
  <c r="AG238" i="8"/>
  <c r="AG239" i="8" s="1"/>
  <c r="AG240" i="8" s="1"/>
  <c r="AG241" i="8" s="1"/>
  <c r="AG234" i="8"/>
  <c r="AG310" i="8"/>
  <c r="AG311" i="8" s="1"/>
  <c r="AG312" i="8" s="1"/>
  <c r="AG313" i="8" s="1"/>
  <c r="AG314" i="8" s="1"/>
  <c r="AG315" i="8" s="1"/>
  <c r="AG316" i="8" s="1"/>
  <c r="AG317" i="8" s="1"/>
  <c r="AG318" i="8" s="1"/>
  <c r="AG319" i="8" s="1"/>
  <c r="AG306" i="8"/>
  <c r="AT93" i="8"/>
  <c r="AJ211" i="8"/>
  <c r="AJ101" i="8"/>
  <c r="AJ89" i="8"/>
  <c r="AG528" i="8"/>
  <c r="AG529" i="8" s="1"/>
  <c r="AG530" i="8" s="1"/>
  <c r="AG531" i="8" s="1"/>
  <c r="AG532" i="8" s="1"/>
  <c r="AG533" i="8" s="1"/>
  <c r="AG522" i="8"/>
  <c r="AG450" i="8"/>
  <c r="AG454" i="8"/>
  <c r="AG455" i="8" s="1"/>
  <c r="AG456" i="8" s="1"/>
  <c r="AG457" i="8" s="1"/>
  <c r="AG458" i="8" s="1"/>
  <c r="AG459" i="8" s="1"/>
  <c r="AG460" i="8" s="1"/>
  <c r="AG461" i="8" s="1"/>
  <c r="AG462" i="8" s="1"/>
  <c r="AG463" i="8" s="1"/>
  <c r="AG382" i="8"/>
  <c r="AG383" i="8" s="1"/>
  <c r="AG384" i="8" s="1"/>
  <c r="AG385" i="8" s="1"/>
  <c r="AG386" i="8" s="1"/>
  <c r="AG387" i="8" s="1"/>
  <c r="AG388" i="8" s="1"/>
  <c r="AG389" i="8" s="1"/>
  <c r="AG390" i="8" s="1"/>
  <c r="AG391" i="8" s="1"/>
  <c r="AG378" i="8"/>
  <c r="AJ427" i="8"/>
  <c r="AG731" i="8"/>
  <c r="AG732" i="8" s="1"/>
  <c r="AG733" i="8" s="1"/>
  <c r="AG734" i="8" s="1"/>
  <c r="AG735" i="8" s="1"/>
  <c r="AG670" i="8"/>
  <c r="AG671" i="8" s="1"/>
  <c r="AG672" i="8" s="1"/>
  <c r="AG673" i="8" s="1"/>
  <c r="AG674" i="8" s="1"/>
  <c r="AG675" i="8" s="1"/>
  <c r="AG676" i="8" s="1"/>
  <c r="AG677" i="8" s="1"/>
  <c r="AG678" i="8" s="1"/>
  <c r="AG679" i="8" s="1"/>
  <c r="AG666" i="8"/>
  <c r="AG814" i="8"/>
  <c r="AG815" i="8" s="1"/>
  <c r="AG816" i="8" s="1"/>
  <c r="AG817" i="8" s="1"/>
  <c r="AG810" i="8"/>
  <c r="AG598" i="8"/>
  <c r="AG599" i="8" s="1"/>
  <c r="AG600" i="8" s="1"/>
  <c r="AG601" i="8" s="1"/>
  <c r="AG602" i="8" s="1"/>
  <c r="AG603" i="8" s="1"/>
  <c r="AG604" i="8" s="1"/>
  <c r="AG605" i="8" s="1"/>
  <c r="AG606" i="8" s="1"/>
  <c r="AG607" i="8" s="1"/>
  <c r="AG594" i="8"/>
  <c r="AJ703" i="8"/>
  <c r="AJ499" i="8"/>
  <c r="AJ631" i="8"/>
  <c r="AF650" i="8"/>
  <c r="AF646" i="8"/>
  <c r="AF652" i="8"/>
  <c r="AF644" i="8"/>
  <c r="AF651" i="8"/>
  <c r="AF649" i="8"/>
  <c r="AF645" i="8"/>
  <c r="AJ775" i="8"/>
  <c r="AJ787" i="8"/>
  <c r="AJ847" i="8"/>
  <c r="AJ859" i="8"/>
  <c r="S91" i="8"/>
  <c r="H202" i="8"/>
  <c r="I202" i="8" s="1"/>
  <c r="H214" i="8"/>
  <c r="I214" i="8" s="1"/>
  <c r="H274" i="8"/>
  <c r="I274" i="8" s="1"/>
  <c r="E859" i="8"/>
  <c r="E847" i="8"/>
  <c r="E837" i="8"/>
  <c r="E827" i="8"/>
  <c r="E813" i="8"/>
  <c r="E799" i="8"/>
  <c r="H868" i="8"/>
  <c r="I868" i="8" s="1"/>
  <c r="H867" i="8"/>
  <c r="I867" i="8" s="1"/>
  <c r="H866" i="8"/>
  <c r="I866" i="8" s="1"/>
  <c r="H865" i="8"/>
  <c r="I865" i="8" s="1"/>
  <c r="H864" i="8"/>
  <c r="I864" i="8" s="1"/>
  <c r="H863" i="8"/>
  <c r="I863" i="8" s="1"/>
  <c r="H862" i="8"/>
  <c r="I862" i="8" s="1"/>
  <c r="H861" i="8"/>
  <c r="I861" i="8" s="1"/>
  <c r="H860" i="8"/>
  <c r="I860" i="8" s="1"/>
  <c r="H856" i="8"/>
  <c r="I856" i="8" s="1"/>
  <c r="H855" i="8"/>
  <c r="I855" i="8" s="1"/>
  <c r="H854" i="8"/>
  <c r="I854" i="8" s="1"/>
  <c r="H853" i="8"/>
  <c r="I853" i="8" s="1"/>
  <c r="H852" i="8"/>
  <c r="I852" i="8" s="1"/>
  <c r="H851" i="8"/>
  <c r="I851" i="8" s="1"/>
  <c r="H850" i="8"/>
  <c r="I850" i="8" s="1"/>
  <c r="H849" i="8"/>
  <c r="I849" i="8" s="1"/>
  <c r="H848" i="8"/>
  <c r="I848" i="8" s="1"/>
  <c r="F801" i="8"/>
  <c r="E787" i="8"/>
  <c r="E775" i="8"/>
  <c r="E765" i="8"/>
  <c r="E772" i="8" s="1"/>
  <c r="E755" i="8"/>
  <c r="E741" i="8"/>
  <c r="E727" i="8"/>
  <c r="E715" i="8"/>
  <c r="E703" i="8"/>
  <c r="E693" i="8"/>
  <c r="E683" i="8"/>
  <c r="E669" i="8"/>
  <c r="E655" i="8"/>
  <c r="E643" i="8"/>
  <c r="E648" i="8" s="1"/>
  <c r="E631" i="8"/>
  <c r="E621" i="8"/>
  <c r="E611" i="8"/>
  <c r="E597" i="8"/>
  <c r="E583" i="8"/>
  <c r="E571" i="8"/>
  <c r="E559" i="8"/>
  <c r="E549" i="8"/>
  <c r="E539" i="8"/>
  <c r="E525" i="8"/>
  <c r="E511" i="8"/>
  <c r="E499" i="8"/>
  <c r="E508" i="8" s="1"/>
  <c r="E487" i="8"/>
  <c r="E477" i="8"/>
  <c r="E467" i="8"/>
  <c r="E471" i="8" s="1"/>
  <c r="E453" i="8"/>
  <c r="E439" i="8"/>
  <c r="E427" i="8"/>
  <c r="E415" i="8"/>
  <c r="E410" i="8"/>
  <c r="E405" i="8"/>
  <c r="E395" i="8"/>
  <c r="E381" i="8"/>
  <c r="E383" i="8" s="1"/>
  <c r="E367" i="8"/>
  <c r="E355" i="8"/>
  <c r="E361" i="8" s="1"/>
  <c r="E343" i="8"/>
  <c r="E333" i="8"/>
  <c r="E323" i="8"/>
  <c r="E309" i="8"/>
  <c r="E295" i="8"/>
  <c r="H796" i="8"/>
  <c r="I796" i="8" s="1"/>
  <c r="H795" i="8"/>
  <c r="I795" i="8" s="1"/>
  <c r="H794" i="8"/>
  <c r="I794" i="8" s="1"/>
  <c r="H793" i="8"/>
  <c r="I793" i="8" s="1"/>
  <c r="H792" i="8"/>
  <c r="I792" i="8" s="1"/>
  <c r="H791" i="8"/>
  <c r="I791" i="8" s="1"/>
  <c r="H790" i="8"/>
  <c r="I790" i="8" s="1"/>
  <c r="H789" i="8"/>
  <c r="I789" i="8" s="1"/>
  <c r="H788" i="8"/>
  <c r="I788" i="8" s="1"/>
  <c r="H784" i="8"/>
  <c r="I784" i="8" s="1"/>
  <c r="H783" i="8"/>
  <c r="I783" i="8" s="1"/>
  <c r="H782" i="8"/>
  <c r="I782" i="8" s="1"/>
  <c r="H781" i="8"/>
  <c r="I781" i="8" s="1"/>
  <c r="H780" i="8"/>
  <c r="I780" i="8" s="1"/>
  <c r="H779" i="8"/>
  <c r="I779" i="8" s="1"/>
  <c r="H778" i="8"/>
  <c r="I778" i="8" s="1"/>
  <c r="H777" i="8"/>
  <c r="I777" i="8" s="1"/>
  <c r="H776" i="8"/>
  <c r="I776" i="8" s="1"/>
  <c r="F729" i="8"/>
  <c r="F730" i="8" s="1"/>
  <c r="F731" i="8" s="1"/>
  <c r="H724" i="8"/>
  <c r="I724" i="8" s="1"/>
  <c r="H723" i="8"/>
  <c r="I723" i="8" s="1"/>
  <c r="H722" i="8"/>
  <c r="I722" i="8" s="1"/>
  <c r="H721" i="8"/>
  <c r="I721" i="8" s="1"/>
  <c r="H720" i="8"/>
  <c r="I720" i="8" s="1"/>
  <c r="H719" i="8"/>
  <c r="I719" i="8" s="1"/>
  <c r="H718" i="8"/>
  <c r="I718" i="8" s="1"/>
  <c r="H717" i="8"/>
  <c r="I717" i="8" s="1"/>
  <c r="H716" i="8"/>
  <c r="I716" i="8" s="1"/>
  <c r="H712" i="8"/>
  <c r="I712" i="8" s="1"/>
  <c r="H711" i="8"/>
  <c r="I711" i="8" s="1"/>
  <c r="H710" i="8"/>
  <c r="I710" i="8" s="1"/>
  <c r="H709" i="8"/>
  <c r="I709" i="8" s="1"/>
  <c r="H708" i="8"/>
  <c r="I708" i="8" s="1"/>
  <c r="H707" i="8"/>
  <c r="I707" i="8" s="1"/>
  <c r="H706" i="8"/>
  <c r="I706" i="8" s="1"/>
  <c r="H705" i="8"/>
  <c r="I705" i="8" s="1"/>
  <c r="H704" i="8"/>
  <c r="I704" i="8" s="1"/>
  <c r="F657" i="8"/>
  <c r="F658" i="8" s="1"/>
  <c r="F659" i="8" s="1"/>
  <c r="F660" i="8" s="1"/>
  <c r="F661" i="8" s="1"/>
  <c r="H652" i="8"/>
  <c r="I652" i="8" s="1"/>
  <c r="H651" i="8"/>
  <c r="I651" i="8" s="1"/>
  <c r="H650" i="8"/>
  <c r="I650" i="8" s="1"/>
  <c r="H649" i="8"/>
  <c r="I649" i="8" s="1"/>
  <c r="H648" i="8"/>
  <c r="I648" i="8" s="1"/>
  <c r="H647" i="8"/>
  <c r="I647" i="8" s="1"/>
  <c r="H646" i="8"/>
  <c r="I646" i="8" s="1"/>
  <c r="I645" i="8"/>
  <c r="H645" i="8"/>
  <c r="H644" i="8"/>
  <c r="I644" i="8" s="1"/>
  <c r="H640" i="8"/>
  <c r="I640" i="8" s="1"/>
  <c r="H639" i="8"/>
  <c r="I639" i="8" s="1"/>
  <c r="H638" i="8"/>
  <c r="I638" i="8" s="1"/>
  <c r="H637" i="8"/>
  <c r="I637" i="8" s="1"/>
  <c r="H636" i="8"/>
  <c r="I636" i="8" s="1"/>
  <c r="H635" i="8"/>
  <c r="I635" i="8" s="1"/>
  <c r="H634" i="8"/>
  <c r="I634" i="8" s="1"/>
  <c r="H633" i="8"/>
  <c r="I633" i="8" s="1"/>
  <c r="H632" i="8"/>
  <c r="I632" i="8" s="1"/>
  <c r="F585" i="8"/>
  <c r="F586" i="8" s="1"/>
  <c r="F587" i="8" s="1"/>
  <c r="H580" i="8"/>
  <c r="I580" i="8" s="1"/>
  <c r="H579" i="8"/>
  <c r="I579" i="8" s="1"/>
  <c r="H578" i="8"/>
  <c r="I578" i="8" s="1"/>
  <c r="H577" i="8"/>
  <c r="I577" i="8" s="1"/>
  <c r="H576" i="8"/>
  <c r="I576" i="8" s="1"/>
  <c r="H575" i="8"/>
  <c r="I575" i="8" s="1"/>
  <c r="H574" i="8"/>
  <c r="I574" i="8" s="1"/>
  <c r="H573" i="8"/>
  <c r="I573" i="8" s="1"/>
  <c r="H572" i="8"/>
  <c r="I572" i="8" s="1"/>
  <c r="H568" i="8"/>
  <c r="I568" i="8" s="1"/>
  <c r="H567" i="8"/>
  <c r="I567" i="8" s="1"/>
  <c r="H566" i="8"/>
  <c r="I566" i="8" s="1"/>
  <c r="H565" i="8"/>
  <c r="I565" i="8" s="1"/>
  <c r="H564" i="8"/>
  <c r="I564" i="8" s="1"/>
  <c r="H563" i="8"/>
  <c r="I563" i="8" s="1"/>
  <c r="H562" i="8"/>
  <c r="I562" i="8" s="1"/>
  <c r="H561" i="8"/>
  <c r="I561" i="8" s="1"/>
  <c r="H560" i="8"/>
  <c r="I560" i="8" s="1"/>
  <c r="F513" i="8"/>
  <c r="F514" i="8" s="1"/>
  <c r="F515" i="8" s="1"/>
  <c r="H508" i="8"/>
  <c r="I508" i="8" s="1"/>
  <c r="H507" i="8"/>
  <c r="I507" i="8" s="1"/>
  <c r="H506" i="8"/>
  <c r="I506" i="8" s="1"/>
  <c r="H505" i="8"/>
  <c r="I505" i="8" s="1"/>
  <c r="H504" i="8"/>
  <c r="I504" i="8" s="1"/>
  <c r="H503" i="8"/>
  <c r="I503" i="8" s="1"/>
  <c r="H502" i="8"/>
  <c r="I502" i="8" s="1"/>
  <c r="H501" i="8"/>
  <c r="I501" i="8" s="1"/>
  <c r="H500" i="8"/>
  <c r="I500" i="8" s="1"/>
  <c r="H496" i="8"/>
  <c r="I496" i="8" s="1"/>
  <c r="H495" i="8"/>
  <c r="I495" i="8" s="1"/>
  <c r="H494" i="8"/>
  <c r="I494" i="8" s="1"/>
  <c r="H493" i="8"/>
  <c r="I493" i="8" s="1"/>
  <c r="H492" i="8"/>
  <c r="I492" i="8" s="1"/>
  <c r="H491" i="8"/>
  <c r="I491" i="8" s="1"/>
  <c r="H490" i="8"/>
  <c r="I490" i="8" s="1"/>
  <c r="H489" i="8"/>
  <c r="I489" i="8" s="1"/>
  <c r="H488" i="8"/>
  <c r="I488" i="8" s="1"/>
  <c r="F441" i="8"/>
  <c r="F442" i="8" s="1"/>
  <c r="F443" i="8" s="1"/>
  <c r="H436" i="8"/>
  <c r="I436" i="8" s="1"/>
  <c r="H435" i="8"/>
  <c r="I435" i="8" s="1"/>
  <c r="H434" i="8"/>
  <c r="I434" i="8" s="1"/>
  <c r="H433" i="8"/>
  <c r="I433" i="8" s="1"/>
  <c r="H432" i="8"/>
  <c r="I432" i="8" s="1"/>
  <c r="H431" i="8"/>
  <c r="I431" i="8" s="1"/>
  <c r="H430" i="8"/>
  <c r="I430" i="8" s="1"/>
  <c r="H429" i="8"/>
  <c r="I429" i="8" s="1"/>
  <c r="H428" i="8"/>
  <c r="I428" i="8" s="1"/>
  <c r="H424" i="8"/>
  <c r="I424" i="8" s="1"/>
  <c r="H423" i="8"/>
  <c r="I423" i="8" s="1"/>
  <c r="H422" i="8"/>
  <c r="I422" i="8" s="1"/>
  <c r="H421" i="8"/>
  <c r="I421" i="8" s="1"/>
  <c r="H420" i="8"/>
  <c r="I420" i="8" s="1"/>
  <c r="H419" i="8"/>
  <c r="I419" i="8" s="1"/>
  <c r="H418" i="8"/>
  <c r="I418" i="8" s="1"/>
  <c r="H417" i="8"/>
  <c r="I417" i="8" s="1"/>
  <c r="H416" i="8"/>
  <c r="I416" i="8" s="1"/>
  <c r="F369" i="8"/>
  <c r="F370" i="8" s="1"/>
  <c r="F371" i="8" s="1"/>
  <c r="H364" i="8"/>
  <c r="I364" i="8" s="1"/>
  <c r="H363" i="8"/>
  <c r="I363" i="8" s="1"/>
  <c r="H362" i="8"/>
  <c r="I362" i="8" s="1"/>
  <c r="I361" i="8"/>
  <c r="H361" i="8"/>
  <c r="H360" i="8"/>
  <c r="I360" i="8" s="1"/>
  <c r="H359" i="8"/>
  <c r="I359" i="8" s="1"/>
  <c r="H358" i="8"/>
  <c r="I358" i="8" s="1"/>
  <c r="H357" i="8"/>
  <c r="I357" i="8" s="1"/>
  <c r="H356" i="8"/>
  <c r="I356" i="8" s="1"/>
  <c r="H352" i="8"/>
  <c r="I352" i="8" s="1"/>
  <c r="H351" i="8"/>
  <c r="I351" i="8" s="1"/>
  <c r="H350" i="8"/>
  <c r="I350" i="8" s="1"/>
  <c r="H349" i="8"/>
  <c r="I349" i="8" s="1"/>
  <c r="H348" i="8"/>
  <c r="I348" i="8" s="1"/>
  <c r="H347" i="8"/>
  <c r="I347" i="8" s="1"/>
  <c r="H346" i="8"/>
  <c r="I346" i="8" s="1"/>
  <c r="H345" i="8"/>
  <c r="I345" i="8" s="1"/>
  <c r="H344" i="8"/>
  <c r="I344" i="8" s="1"/>
  <c r="F297" i="8"/>
  <c r="E283" i="8"/>
  <c r="E271" i="8"/>
  <c r="E261" i="8"/>
  <c r="E251" i="8"/>
  <c r="E237" i="8"/>
  <c r="E223" i="8"/>
  <c r="H292" i="8"/>
  <c r="I292" i="8" s="1"/>
  <c r="H291" i="8"/>
  <c r="I291" i="8" s="1"/>
  <c r="H290" i="8"/>
  <c r="I290" i="8" s="1"/>
  <c r="H289" i="8"/>
  <c r="I289" i="8" s="1"/>
  <c r="H288" i="8"/>
  <c r="I288" i="8" s="1"/>
  <c r="H287" i="8"/>
  <c r="I287" i="8" s="1"/>
  <c r="H286" i="8"/>
  <c r="I286" i="8" s="1"/>
  <c r="H285" i="8"/>
  <c r="I285" i="8" s="1"/>
  <c r="H284" i="8"/>
  <c r="I284" i="8" s="1"/>
  <c r="H280" i="8"/>
  <c r="I280" i="8" s="1"/>
  <c r="H279" i="8"/>
  <c r="I279" i="8" s="1"/>
  <c r="H278" i="8"/>
  <c r="I278" i="8" s="1"/>
  <c r="H277" i="8"/>
  <c r="I277" i="8" s="1"/>
  <c r="H276" i="8"/>
  <c r="I276" i="8" s="1"/>
  <c r="H275" i="8"/>
  <c r="I275" i="8" s="1"/>
  <c r="H273" i="8"/>
  <c r="I273" i="8" s="1"/>
  <c r="H272" i="8"/>
  <c r="I272" i="8" s="1"/>
  <c r="F225" i="8"/>
  <c r="F226" i="8" s="1"/>
  <c r="AE84" i="9" l="1"/>
  <c r="AD85" i="9"/>
  <c r="AD86" i="9" s="1"/>
  <c r="AF105" i="9" s="1"/>
  <c r="AF33" i="9"/>
  <c r="AE34" i="9"/>
  <c r="AE35" i="9" s="1"/>
  <c r="AE41" i="9" s="1"/>
  <c r="AE43" i="9" s="1"/>
  <c r="AE44" i="9" s="1"/>
  <c r="AG101" i="9" s="1"/>
  <c r="AJ49" i="9"/>
  <c r="AJ91" i="9" s="1"/>
  <c r="AJ93" i="9" s="1"/>
  <c r="AJ94" i="9" s="1"/>
  <c r="AJ74" i="9"/>
  <c r="AJ76" i="9" s="1"/>
  <c r="AJ77" i="9" s="1"/>
  <c r="AH49" i="9"/>
  <c r="AH91" i="9" s="1"/>
  <c r="AH93" i="9" s="1"/>
  <c r="AH94" i="9" s="1"/>
  <c r="AJ106" i="9" s="1"/>
  <c r="AH74" i="9"/>
  <c r="AH76" i="9" s="1"/>
  <c r="AH77" i="9" s="1"/>
  <c r="AJ104" i="9" s="1"/>
  <c r="AG49" i="9"/>
  <c r="AG51" i="9" s="1"/>
  <c r="AG74" i="9"/>
  <c r="AG76" i="9" s="1"/>
  <c r="AG77" i="9" s="1"/>
  <c r="AI104" i="9" s="1"/>
  <c r="AF49" i="9"/>
  <c r="AF91" i="9" s="1"/>
  <c r="AF93" i="9" s="1"/>
  <c r="AF94" i="9" s="1"/>
  <c r="AH106" i="9" s="1"/>
  <c r="AF74" i="9"/>
  <c r="AF76" i="9" s="1"/>
  <c r="AF77" i="9" s="1"/>
  <c r="AH104" i="9" s="1"/>
  <c r="AE49" i="9"/>
  <c r="AE91" i="9" s="1"/>
  <c r="AE93" i="9" s="1"/>
  <c r="AE94" i="9" s="1"/>
  <c r="AG106" i="9" s="1"/>
  <c r="AE74" i="9"/>
  <c r="AE76" i="9" s="1"/>
  <c r="AE77" i="9" s="1"/>
  <c r="AG104" i="9" s="1"/>
  <c r="AD49" i="9"/>
  <c r="AD91" i="9" s="1"/>
  <c r="AD93" i="9" s="1"/>
  <c r="AD94" i="9" s="1"/>
  <c r="AF106" i="9" s="1"/>
  <c r="AD74" i="9"/>
  <c r="AD76" i="9" s="1"/>
  <c r="AD77" i="9" s="1"/>
  <c r="AF104" i="9" s="1"/>
  <c r="AC49" i="9"/>
  <c r="AC91" i="9" s="1"/>
  <c r="AC93" i="9" s="1"/>
  <c r="AC94" i="9" s="1"/>
  <c r="AE106" i="9" s="1"/>
  <c r="AC74" i="9"/>
  <c r="AC76" i="9" s="1"/>
  <c r="AC77" i="9" s="1"/>
  <c r="AE104" i="9" s="1"/>
  <c r="AB49" i="9"/>
  <c r="AB91" i="9" s="1"/>
  <c r="AB93" i="9" s="1"/>
  <c r="AB94" i="9" s="1"/>
  <c r="AD106" i="9" s="1"/>
  <c r="AB74" i="9"/>
  <c r="AB76" i="9" s="1"/>
  <c r="AB77" i="9" s="1"/>
  <c r="AD104" i="9" s="1"/>
  <c r="AA49" i="9"/>
  <c r="AA91" i="9" s="1"/>
  <c r="AA93" i="9" s="1"/>
  <c r="AA94" i="9" s="1"/>
  <c r="AC106" i="9" s="1"/>
  <c r="AA74" i="9"/>
  <c r="AA76" i="9" s="1"/>
  <c r="AA77" i="9" s="1"/>
  <c r="AC104" i="9" s="1"/>
  <c r="Z49" i="9"/>
  <c r="Z51" i="9" s="1"/>
  <c r="Z74" i="9"/>
  <c r="Z76" i="9" s="1"/>
  <c r="Z77" i="9" s="1"/>
  <c r="AB104" i="9" s="1"/>
  <c r="Y49" i="9"/>
  <c r="Y91" i="9" s="1"/>
  <c r="Y93" i="9" s="1"/>
  <c r="Y94" i="9" s="1"/>
  <c r="AA106" i="9" s="1"/>
  <c r="Y74" i="9"/>
  <c r="Y76" i="9" s="1"/>
  <c r="Y77" i="9" s="1"/>
  <c r="AA104" i="9" s="1"/>
  <c r="AV93" i="8"/>
  <c r="CH729" i="8"/>
  <c r="CK729" i="8" s="1"/>
  <c r="CF730" i="8"/>
  <c r="BF731" i="8"/>
  <c r="BH730" i="8"/>
  <c r="BK730" i="8" s="1"/>
  <c r="E253" i="8"/>
  <c r="AF251" i="8"/>
  <c r="E444" i="8"/>
  <c r="AF439" i="8"/>
  <c r="E841" i="8"/>
  <c r="AF837" i="8"/>
  <c r="E328" i="8"/>
  <c r="AF323" i="8"/>
  <c r="E554" i="8"/>
  <c r="AF549" i="8"/>
  <c r="E602" i="8"/>
  <c r="AF597" i="8"/>
  <c r="E698" i="8"/>
  <c r="AF693" i="8"/>
  <c r="E746" i="8"/>
  <c r="AF741" i="8"/>
  <c r="I283" i="8"/>
  <c r="E262" i="8"/>
  <c r="E263" i="8" s="1"/>
  <c r="E264" i="8" s="1"/>
  <c r="E265" i="8" s="1"/>
  <c r="E266" i="8" s="1"/>
  <c r="E267" i="8" s="1"/>
  <c r="E268" i="8" s="1"/>
  <c r="AF261" i="8"/>
  <c r="AF262" i="8" s="1"/>
  <c r="AF263" i="8" s="1"/>
  <c r="AF264" i="8" s="1"/>
  <c r="E338" i="8"/>
  <c r="AF333" i="8"/>
  <c r="E372" i="8"/>
  <c r="AF367" i="8"/>
  <c r="E400" i="8"/>
  <c r="AF395" i="8"/>
  <c r="AF401" i="8"/>
  <c r="AF399" i="8"/>
  <c r="AF397" i="8"/>
  <c r="AF396" i="8"/>
  <c r="AF402" i="8"/>
  <c r="AF400" i="8"/>
  <c r="AF398" i="8"/>
  <c r="E418" i="8"/>
  <c r="AF415" i="8"/>
  <c r="E458" i="8"/>
  <c r="AF453" i="8"/>
  <c r="E480" i="8"/>
  <c r="AF477" i="8"/>
  <c r="E516" i="8"/>
  <c r="AF511" i="8"/>
  <c r="E562" i="8"/>
  <c r="AF559" i="8"/>
  <c r="E616" i="8"/>
  <c r="AF611" i="8"/>
  <c r="E660" i="8"/>
  <c r="AF655" i="8"/>
  <c r="E706" i="8"/>
  <c r="AF703" i="8"/>
  <c r="E760" i="8"/>
  <c r="AF755" i="8"/>
  <c r="E778" i="8"/>
  <c r="AF775" i="8"/>
  <c r="E807" i="8"/>
  <c r="AF799" i="8"/>
  <c r="E853" i="8"/>
  <c r="AF847" i="8"/>
  <c r="E225" i="8"/>
  <c r="G225" i="8" s="1"/>
  <c r="AF223" i="8"/>
  <c r="E274" i="8"/>
  <c r="AF271" i="8"/>
  <c r="E300" i="8"/>
  <c r="AF295" i="8"/>
  <c r="E348" i="8"/>
  <c r="AF343" i="8"/>
  <c r="E371" i="8"/>
  <c r="G371" i="8" s="1"/>
  <c r="E399" i="8"/>
  <c r="E423" i="8"/>
  <c r="E463" i="8"/>
  <c r="E492" i="8"/>
  <c r="AF487" i="8"/>
  <c r="E530" i="8"/>
  <c r="AF525" i="8"/>
  <c r="E575" i="8"/>
  <c r="AF571" i="8"/>
  <c r="E626" i="8"/>
  <c r="AF621" i="8"/>
  <c r="E674" i="8"/>
  <c r="AF669" i="8"/>
  <c r="E722" i="8"/>
  <c r="AF715" i="8"/>
  <c r="E762" i="8"/>
  <c r="E791" i="8"/>
  <c r="AF787" i="8"/>
  <c r="E821" i="8"/>
  <c r="AF813" i="8"/>
  <c r="E868" i="8"/>
  <c r="AF859" i="8"/>
  <c r="E239" i="8"/>
  <c r="AF237" i="8"/>
  <c r="E288" i="8"/>
  <c r="AF283" i="8"/>
  <c r="E314" i="8"/>
  <c r="AF309" i="8"/>
  <c r="E360" i="8"/>
  <c r="AF355" i="8"/>
  <c r="E386" i="8"/>
  <c r="AF381" i="8"/>
  <c r="E409" i="8"/>
  <c r="AF405" i="8"/>
  <c r="AF406" i="8"/>
  <c r="E432" i="8"/>
  <c r="AF427" i="8"/>
  <c r="E469" i="8"/>
  <c r="AF467" i="8"/>
  <c r="E506" i="8"/>
  <c r="AF499" i="8"/>
  <c r="E544" i="8"/>
  <c r="AF539" i="8"/>
  <c r="E588" i="8"/>
  <c r="AF583" i="8"/>
  <c r="E634" i="8"/>
  <c r="AF631" i="8"/>
  <c r="E688" i="8"/>
  <c r="AF683" i="8"/>
  <c r="E731" i="8"/>
  <c r="G731" i="8" s="1"/>
  <c r="AF727" i="8"/>
  <c r="E769" i="8"/>
  <c r="AF765" i="8"/>
  <c r="E831" i="8"/>
  <c r="AF827" i="8"/>
  <c r="E866" i="8"/>
  <c r="AX93" i="8"/>
  <c r="AG818" i="8"/>
  <c r="AG819" i="8" s="1"/>
  <c r="AG324" i="8"/>
  <c r="AG325" i="8" s="1"/>
  <c r="AG326" i="8" s="1"/>
  <c r="AG327" i="8" s="1"/>
  <c r="AG328" i="8" s="1"/>
  <c r="AG329" i="8" s="1"/>
  <c r="AG320" i="8"/>
  <c r="AG608" i="8"/>
  <c r="AG612" i="8"/>
  <c r="AG613" i="8" s="1"/>
  <c r="AG614" i="8" s="1"/>
  <c r="AG615" i="8" s="1"/>
  <c r="AG616" i="8" s="1"/>
  <c r="AG617" i="8" s="1"/>
  <c r="AG396" i="8"/>
  <c r="AG392" i="8"/>
  <c r="AG242" i="8"/>
  <c r="AG243" i="8" s="1"/>
  <c r="AG684" i="8"/>
  <c r="AG685" i="8" s="1"/>
  <c r="AG680" i="8"/>
  <c r="AG736" i="8"/>
  <c r="AG534" i="8"/>
  <c r="AG180" i="8"/>
  <c r="AG181" i="8" s="1"/>
  <c r="AG176" i="8"/>
  <c r="AG468" i="8"/>
  <c r="AG469" i="8" s="1"/>
  <c r="AG464" i="8"/>
  <c r="AF265" i="8"/>
  <c r="AG128" i="8"/>
  <c r="AG132" i="8"/>
  <c r="AG133" i="8" s="1"/>
  <c r="AG134" i="8" s="1"/>
  <c r="AG135" i="8" s="1"/>
  <c r="AG136" i="8" s="1"/>
  <c r="AG137" i="8" s="1"/>
  <c r="E408" i="8"/>
  <c r="E417" i="8"/>
  <c r="E440" i="8"/>
  <c r="G440" i="8" s="1"/>
  <c r="E461" i="8"/>
  <c r="E742" i="8"/>
  <c r="E795" i="8"/>
  <c r="E368" i="8"/>
  <c r="G368" i="8" s="1"/>
  <c r="E391" i="8"/>
  <c r="E443" i="8"/>
  <c r="E455" i="8"/>
  <c r="E745" i="8"/>
  <c r="E794" i="8"/>
  <c r="E377" i="8"/>
  <c r="E389" i="8"/>
  <c r="E416" i="8"/>
  <c r="E433" i="8"/>
  <c r="E359" i="8"/>
  <c r="E369" i="8"/>
  <c r="E397" i="8"/>
  <c r="E431" i="8"/>
  <c r="E449" i="8"/>
  <c r="E441" i="8"/>
  <c r="E504" i="8"/>
  <c r="E738" i="8"/>
  <c r="E730" i="8"/>
  <c r="E752" i="8"/>
  <c r="E744" i="8"/>
  <c r="E759" i="8"/>
  <c r="E771" i="8"/>
  <c r="E776" i="8"/>
  <c r="E777" i="8"/>
  <c r="E863" i="8"/>
  <c r="E780" i="8"/>
  <c r="E356" i="8"/>
  <c r="E357" i="8"/>
  <c r="E375" i="8"/>
  <c r="E387" i="8"/>
  <c r="E396" i="8"/>
  <c r="E406" i="8"/>
  <c r="E421" i="8"/>
  <c r="E428" i="8"/>
  <c r="E429" i="8"/>
  <c r="E447" i="8"/>
  <c r="E459" i="8"/>
  <c r="E468" i="8"/>
  <c r="E737" i="8"/>
  <c r="E729" i="8"/>
  <c r="G729" i="8" s="1"/>
  <c r="E749" i="8"/>
  <c r="E758" i="8"/>
  <c r="E768" i="8"/>
  <c r="E784" i="8"/>
  <c r="E822" i="8"/>
  <c r="E862" i="8"/>
  <c r="E733" i="8"/>
  <c r="E363" i="8"/>
  <c r="E373" i="8"/>
  <c r="E382" i="8"/>
  <c r="E385" i="8"/>
  <c r="E401" i="8"/>
  <c r="E412" i="8"/>
  <c r="E419" i="8"/>
  <c r="E435" i="8"/>
  <c r="E445" i="8"/>
  <c r="E454" i="8"/>
  <c r="E457" i="8"/>
  <c r="E473" i="8"/>
  <c r="E734" i="8"/>
  <c r="E748" i="8"/>
  <c r="E756" i="8"/>
  <c r="E767" i="8"/>
  <c r="E781" i="8"/>
  <c r="E867" i="8"/>
  <c r="E232" i="8"/>
  <c r="E228" i="8"/>
  <c r="E246" i="8"/>
  <c r="E242" i="8"/>
  <c r="E256" i="8"/>
  <c r="E272" i="8"/>
  <c r="E277" i="8"/>
  <c r="E273" i="8"/>
  <c r="E291" i="8"/>
  <c r="E287" i="8"/>
  <c r="I271" i="8"/>
  <c r="E224" i="8"/>
  <c r="G224" i="8" s="1"/>
  <c r="E231" i="8"/>
  <c r="E227" i="8"/>
  <c r="E238" i="8"/>
  <c r="E245" i="8"/>
  <c r="E241" i="8"/>
  <c r="E252" i="8"/>
  <c r="E255" i="8"/>
  <c r="E280" i="8"/>
  <c r="E276" i="8"/>
  <c r="E290" i="8"/>
  <c r="E286" i="8"/>
  <c r="I427" i="8"/>
  <c r="E234" i="8"/>
  <c r="E230" i="8"/>
  <c r="E226" i="8"/>
  <c r="G226" i="8" s="1"/>
  <c r="E248" i="8"/>
  <c r="E244" i="8"/>
  <c r="E240" i="8"/>
  <c r="E258" i="8"/>
  <c r="E254" i="8"/>
  <c r="E279" i="8"/>
  <c r="E275" i="8"/>
  <c r="E284" i="8"/>
  <c r="E289" i="8"/>
  <c r="E285" i="8"/>
  <c r="E233" i="8"/>
  <c r="E229" i="8"/>
  <c r="E247" i="8"/>
  <c r="E243" i="8"/>
  <c r="E257" i="8"/>
  <c r="E278" i="8"/>
  <c r="E292" i="8"/>
  <c r="I571" i="8"/>
  <c r="E296" i="8"/>
  <c r="G296" i="8" s="1"/>
  <c r="E303" i="8"/>
  <c r="E299" i="8"/>
  <c r="E310" i="8"/>
  <c r="E317" i="8"/>
  <c r="E313" i="8"/>
  <c r="E324" i="8"/>
  <c r="E327" i="8"/>
  <c r="E334" i="8"/>
  <c r="E337" i="8"/>
  <c r="E351" i="8"/>
  <c r="E347" i="8"/>
  <c r="E362" i="8"/>
  <c r="E358" i="8"/>
  <c r="E378" i="8"/>
  <c r="E374" i="8"/>
  <c r="E370" i="8"/>
  <c r="G370" i="8" s="1"/>
  <c r="E392" i="8"/>
  <c r="E388" i="8"/>
  <c r="E384" i="8"/>
  <c r="E402" i="8"/>
  <c r="E398" i="8"/>
  <c r="E411" i="8"/>
  <c r="E407" i="8"/>
  <c r="E424" i="8"/>
  <c r="E420" i="8"/>
  <c r="E434" i="8"/>
  <c r="E430" i="8"/>
  <c r="E450" i="8"/>
  <c r="E446" i="8"/>
  <c r="E442" i="8"/>
  <c r="G442" i="8" s="1"/>
  <c r="E464" i="8"/>
  <c r="E460" i="8"/>
  <c r="E456" i="8"/>
  <c r="E474" i="8"/>
  <c r="E470" i="8"/>
  <c r="G730" i="8"/>
  <c r="F732" i="8"/>
  <c r="F733" i="8" s="1"/>
  <c r="F734" i="8" s="1"/>
  <c r="I775" i="8"/>
  <c r="E306" i="8"/>
  <c r="E302" i="8"/>
  <c r="E298" i="8"/>
  <c r="E320" i="8"/>
  <c r="E316" i="8"/>
  <c r="E312" i="8"/>
  <c r="E330" i="8"/>
  <c r="E326" i="8"/>
  <c r="E340" i="8"/>
  <c r="E336" i="8"/>
  <c r="E350" i="8"/>
  <c r="E346" i="8"/>
  <c r="E479" i="8"/>
  <c r="E483" i="8"/>
  <c r="E481" i="8"/>
  <c r="E478" i="8"/>
  <c r="E491" i="8"/>
  <c r="E495" i="8"/>
  <c r="E489" i="8"/>
  <c r="E493" i="8"/>
  <c r="E488" i="8"/>
  <c r="E490" i="8"/>
  <c r="I499" i="8"/>
  <c r="E305" i="8"/>
  <c r="E301" i="8"/>
  <c r="E297" i="8"/>
  <c r="G297" i="8" s="1"/>
  <c r="E319" i="8"/>
  <c r="E315" i="8"/>
  <c r="E311" i="8"/>
  <c r="E329" i="8"/>
  <c r="E325" i="8"/>
  <c r="E339" i="8"/>
  <c r="E335" i="8"/>
  <c r="E344" i="8"/>
  <c r="E349" i="8"/>
  <c r="E345" i="8"/>
  <c r="E364" i="8"/>
  <c r="E376" i="8"/>
  <c r="E390" i="8"/>
  <c r="E422" i="8"/>
  <c r="E436" i="8"/>
  <c r="E448" i="8"/>
  <c r="E462" i="8"/>
  <c r="E472" i="8"/>
  <c r="E484" i="8"/>
  <c r="E496" i="8"/>
  <c r="E501" i="8"/>
  <c r="E505" i="8"/>
  <c r="E500" i="8"/>
  <c r="E502" i="8"/>
  <c r="E503" i="8"/>
  <c r="E507" i="8"/>
  <c r="E304" i="8"/>
  <c r="E318" i="8"/>
  <c r="E352" i="8"/>
  <c r="E482" i="8"/>
  <c r="E494" i="8"/>
  <c r="E512" i="8"/>
  <c r="G512" i="8" s="1"/>
  <c r="E519" i="8"/>
  <c r="E515" i="8"/>
  <c r="G515" i="8" s="1"/>
  <c r="E526" i="8"/>
  <c r="E533" i="8"/>
  <c r="E529" i="8"/>
  <c r="E540" i="8"/>
  <c r="E543" i="8"/>
  <c r="E550" i="8"/>
  <c r="E553" i="8"/>
  <c r="E560" i="8"/>
  <c r="E565" i="8"/>
  <c r="E561" i="8"/>
  <c r="E579" i="8"/>
  <c r="E574" i="8"/>
  <c r="E584" i="8"/>
  <c r="G584" i="8" s="1"/>
  <c r="E591" i="8"/>
  <c r="E587" i="8"/>
  <c r="G587" i="8" s="1"/>
  <c r="E598" i="8"/>
  <c r="E605" i="8"/>
  <c r="E601" i="8"/>
  <c r="E612" i="8"/>
  <c r="E615" i="8"/>
  <c r="E622" i="8"/>
  <c r="E625" i="8"/>
  <c r="E632" i="8"/>
  <c r="E637" i="8"/>
  <c r="E633" i="8"/>
  <c r="E651" i="8"/>
  <c r="E647" i="8"/>
  <c r="E656" i="8"/>
  <c r="G656" i="8" s="1"/>
  <c r="E663" i="8"/>
  <c r="E659" i="8"/>
  <c r="G659" i="8" s="1"/>
  <c r="E670" i="8"/>
  <c r="E677" i="8"/>
  <c r="E673" i="8"/>
  <c r="E684" i="8"/>
  <c r="E687" i="8"/>
  <c r="E694" i="8"/>
  <c r="E697" i="8"/>
  <c r="E704" i="8"/>
  <c r="E709" i="8"/>
  <c r="E705" i="8"/>
  <c r="E800" i="8"/>
  <c r="G800" i="8" s="1"/>
  <c r="E803" i="8"/>
  <c r="E828" i="8"/>
  <c r="E838" i="8"/>
  <c r="E848" i="8"/>
  <c r="E849" i="8"/>
  <c r="E522" i="8"/>
  <c r="E518" i="8"/>
  <c r="E514" i="8"/>
  <c r="G514" i="8" s="1"/>
  <c r="E536" i="8"/>
  <c r="E532" i="8"/>
  <c r="E528" i="8"/>
  <c r="E546" i="8"/>
  <c r="E542" i="8"/>
  <c r="E556" i="8"/>
  <c r="E552" i="8"/>
  <c r="E568" i="8"/>
  <c r="E564" i="8"/>
  <c r="E578" i="8"/>
  <c r="E573" i="8"/>
  <c r="E594" i="8"/>
  <c r="E590" i="8"/>
  <c r="E586" i="8"/>
  <c r="G586" i="8" s="1"/>
  <c r="E608" i="8"/>
  <c r="E604" i="8"/>
  <c r="E600" i="8"/>
  <c r="E618" i="8"/>
  <c r="E614" i="8"/>
  <c r="E628" i="8"/>
  <c r="E624" i="8"/>
  <c r="E640" i="8"/>
  <c r="E636" i="8"/>
  <c r="E650" i="8"/>
  <c r="E646" i="8"/>
  <c r="E666" i="8"/>
  <c r="E662" i="8"/>
  <c r="E658" i="8"/>
  <c r="G658" i="8" s="1"/>
  <c r="E680" i="8"/>
  <c r="E676" i="8"/>
  <c r="E672" i="8"/>
  <c r="E690" i="8"/>
  <c r="E686" i="8"/>
  <c r="E700" i="8"/>
  <c r="E696" i="8"/>
  <c r="E712" i="8"/>
  <c r="E708" i="8"/>
  <c r="E719" i="8"/>
  <c r="E723" i="8"/>
  <c r="E720" i="8"/>
  <c r="E721" i="8"/>
  <c r="E808" i="8"/>
  <c r="E815" i="8"/>
  <c r="E819" i="8"/>
  <c r="E823" i="8"/>
  <c r="E816" i="8"/>
  <c r="E820" i="8"/>
  <c r="E824" i="8"/>
  <c r="E818" i="8"/>
  <c r="E832" i="8"/>
  <c r="E842" i="8"/>
  <c r="E854" i="8"/>
  <c r="E521" i="8"/>
  <c r="E517" i="8"/>
  <c r="E513" i="8"/>
  <c r="G513" i="8" s="1"/>
  <c r="E535" i="8"/>
  <c r="E531" i="8"/>
  <c r="E527" i="8"/>
  <c r="E545" i="8"/>
  <c r="E541" i="8"/>
  <c r="E555" i="8"/>
  <c r="E551" i="8"/>
  <c r="E567" i="8"/>
  <c r="E563" i="8"/>
  <c r="E572" i="8"/>
  <c r="E577" i="8"/>
  <c r="E576" i="8"/>
  <c r="E593" i="8"/>
  <c r="E589" i="8"/>
  <c r="E585" i="8"/>
  <c r="G585" i="8" s="1"/>
  <c r="E607" i="8"/>
  <c r="E603" i="8"/>
  <c r="E599" i="8"/>
  <c r="E617" i="8"/>
  <c r="E613" i="8"/>
  <c r="E627" i="8"/>
  <c r="E623" i="8"/>
  <c r="E639" i="8"/>
  <c r="E635" i="8"/>
  <c r="E644" i="8"/>
  <c r="E649" i="8"/>
  <c r="E645" i="8"/>
  <c r="E665" i="8"/>
  <c r="E661" i="8"/>
  <c r="E657" i="8"/>
  <c r="G657" i="8" s="1"/>
  <c r="E679" i="8"/>
  <c r="E675" i="8"/>
  <c r="E671" i="8"/>
  <c r="E689" i="8"/>
  <c r="E685" i="8"/>
  <c r="E699" i="8"/>
  <c r="E695" i="8"/>
  <c r="E711" i="8"/>
  <c r="E707" i="8"/>
  <c r="E716" i="8"/>
  <c r="E718" i="8"/>
  <c r="E792" i="8"/>
  <c r="E796" i="8"/>
  <c r="E789" i="8"/>
  <c r="E793" i="8"/>
  <c r="E788" i="8"/>
  <c r="E790" i="8"/>
  <c r="E814" i="8"/>
  <c r="E817" i="8"/>
  <c r="E520" i="8"/>
  <c r="E534" i="8"/>
  <c r="E566" i="8"/>
  <c r="E580" i="8"/>
  <c r="E592" i="8"/>
  <c r="E606" i="8"/>
  <c r="E638" i="8"/>
  <c r="E652" i="8"/>
  <c r="E664" i="8"/>
  <c r="E678" i="8"/>
  <c r="E710" i="8"/>
  <c r="E724" i="8"/>
  <c r="E717" i="8"/>
  <c r="E801" i="8"/>
  <c r="G801" i="8" s="1"/>
  <c r="E805" i="8"/>
  <c r="E809" i="8"/>
  <c r="E802" i="8"/>
  <c r="E806" i="8"/>
  <c r="E810" i="8"/>
  <c r="E804" i="8"/>
  <c r="E829" i="8"/>
  <c r="E833" i="8"/>
  <c r="E830" i="8"/>
  <c r="E834" i="8"/>
  <c r="E839" i="8"/>
  <c r="E843" i="8"/>
  <c r="E840" i="8"/>
  <c r="E844" i="8"/>
  <c r="E851" i="8"/>
  <c r="E855" i="8"/>
  <c r="E852" i="8"/>
  <c r="E856" i="8"/>
  <c r="E850" i="8"/>
  <c r="E736" i="8"/>
  <c r="E732" i="8"/>
  <c r="E751" i="8"/>
  <c r="E747" i="8"/>
  <c r="E743" i="8"/>
  <c r="E761" i="8"/>
  <c r="E757" i="8"/>
  <c r="E770" i="8"/>
  <c r="E766" i="8"/>
  <c r="E783" i="8"/>
  <c r="E779" i="8"/>
  <c r="E865" i="8"/>
  <c r="E861" i="8"/>
  <c r="E728" i="8"/>
  <c r="G728" i="8" s="1"/>
  <c r="E735" i="8"/>
  <c r="E750" i="8"/>
  <c r="E782" i="8"/>
  <c r="E860" i="8"/>
  <c r="E864" i="8"/>
  <c r="I847" i="8"/>
  <c r="F802" i="8"/>
  <c r="I859" i="8"/>
  <c r="I787" i="8"/>
  <c r="F662" i="8"/>
  <c r="G661" i="8"/>
  <c r="I715" i="8"/>
  <c r="G660" i="8"/>
  <c r="I703" i="8"/>
  <c r="I643" i="8"/>
  <c r="F588" i="8"/>
  <c r="F589" i="8" s="1"/>
  <c r="F590" i="8" s="1"/>
  <c r="I631" i="8"/>
  <c r="F516" i="8"/>
  <c r="F517" i="8" s="1"/>
  <c r="F518" i="8" s="1"/>
  <c r="I559" i="8"/>
  <c r="G441" i="8"/>
  <c r="G443" i="8"/>
  <c r="F444" i="8"/>
  <c r="F445" i="8" s="1"/>
  <c r="F446" i="8" s="1"/>
  <c r="I487" i="8"/>
  <c r="G369" i="8"/>
  <c r="F372" i="8"/>
  <c r="F373" i="8" s="1"/>
  <c r="F374" i="8" s="1"/>
  <c r="I415" i="8"/>
  <c r="I343" i="8"/>
  <c r="F298" i="8"/>
  <c r="I355" i="8"/>
  <c r="F227" i="8"/>
  <c r="AG33" i="9" l="1"/>
  <c r="AF34" i="9"/>
  <c r="AF35" i="9" s="1"/>
  <c r="AF41" i="9" s="1"/>
  <c r="AF43" i="9" s="1"/>
  <c r="AF44" i="9" s="1"/>
  <c r="AH101" i="9" s="1"/>
  <c r="AF84" i="9"/>
  <c r="AE85" i="9"/>
  <c r="AE86" i="9" s="1"/>
  <c r="AG105" i="9" s="1"/>
  <c r="Y51" i="9"/>
  <c r="Y52" i="9" s="1"/>
  <c r="Y58" i="9" s="1"/>
  <c r="Y60" i="9" s="1"/>
  <c r="Y61" i="9" s="1"/>
  <c r="AA102" i="9" s="1"/>
  <c r="AC51" i="9"/>
  <c r="AC52" i="9" s="1"/>
  <c r="AC58" i="9" s="1"/>
  <c r="AC60" i="9" s="1"/>
  <c r="AC61" i="9" s="1"/>
  <c r="AE102" i="9" s="1"/>
  <c r="AJ51" i="9"/>
  <c r="AJ52" i="9" s="1"/>
  <c r="AJ58" i="9" s="1"/>
  <c r="AJ60" i="9" s="1"/>
  <c r="AJ61" i="9" s="1"/>
  <c r="AH51" i="9"/>
  <c r="AH52" i="9" s="1"/>
  <c r="AH58" i="9" s="1"/>
  <c r="AH60" i="9" s="1"/>
  <c r="AH61" i="9" s="1"/>
  <c r="AJ102" i="9" s="1"/>
  <c r="AG91" i="9"/>
  <c r="AG93" i="9" s="1"/>
  <c r="AG94" i="9" s="1"/>
  <c r="AI106" i="9" s="1"/>
  <c r="AF51" i="9"/>
  <c r="AF52" i="9" s="1"/>
  <c r="AF58" i="9" s="1"/>
  <c r="AF60" i="9" s="1"/>
  <c r="AF61" i="9" s="1"/>
  <c r="AH102" i="9" s="1"/>
  <c r="AE51" i="9"/>
  <c r="AE52" i="9" s="1"/>
  <c r="AE58" i="9" s="1"/>
  <c r="AE60" i="9" s="1"/>
  <c r="AE61" i="9" s="1"/>
  <c r="AG102" i="9" s="1"/>
  <c r="AD51" i="9"/>
  <c r="AD52" i="9" s="1"/>
  <c r="AD58" i="9" s="1"/>
  <c r="AD60" i="9" s="1"/>
  <c r="AD61" i="9" s="1"/>
  <c r="AF102" i="9" s="1"/>
  <c r="AB51" i="9"/>
  <c r="AB52" i="9" s="1"/>
  <c r="AB58" i="9" s="1"/>
  <c r="AB60" i="9" s="1"/>
  <c r="AB61" i="9" s="1"/>
  <c r="AD102" i="9" s="1"/>
  <c r="AA51" i="9"/>
  <c r="AA52" i="9" s="1"/>
  <c r="AA58" i="9" s="1"/>
  <c r="AA60" i="9" s="1"/>
  <c r="AA61" i="9" s="1"/>
  <c r="AC102" i="9" s="1"/>
  <c r="Z91" i="9"/>
  <c r="Z93" i="9" s="1"/>
  <c r="Z94" i="9" s="1"/>
  <c r="AB106" i="9" s="1"/>
  <c r="AG52" i="9"/>
  <c r="AG58" i="9" s="1"/>
  <c r="AG60" i="9" s="1"/>
  <c r="AG61" i="9" s="1"/>
  <c r="AI102" i="9" s="1"/>
  <c r="Z52" i="9"/>
  <c r="Z58" i="9" s="1"/>
  <c r="Z60" i="9" s="1"/>
  <c r="Z61" i="9" s="1"/>
  <c r="AB102" i="9" s="1"/>
  <c r="CF731" i="8"/>
  <c r="CH730" i="8"/>
  <c r="CK730" i="8" s="1"/>
  <c r="CL730" i="8" s="1"/>
  <c r="CL729" i="8"/>
  <c r="BL730" i="8"/>
  <c r="BF732" i="8"/>
  <c r="BH732" i="8" s="1"/>
  <c r="BK732" i="8" s="1"/>
  <c r="BL732" i="8" s="1"/>
  <c r="BH731" i="8"/>
  <c r="BK731" i="8" s="1"/>
  <c r="BL731" i="8" s="1"/>
  <c r="G733" i="8"/>
  <c r="G732" i="8"/>
  <c r="G589" i="8"/>
  <c r="AF411" i="8"/>
  <c r="AF409" i="8"/>
  <c r="AF407" i="8"/>
  <c r="AF410" i="8"/>
  <c r="AF408" i="8"/>
  <c r="AF412" i="8"/>
  <c r="AF784" i="8"/>
  <c r="AF778" i="8"/>
  <c r="AF776" i="8"/>
  <c r="AF783" i="8"/>
  <c r="AF777" i="8"/>
  <c r="AF782" i="8"/>
  <c r="AF780" i="8"/>
  <c r="AF779" i="8"/>
  <c r="AF781" i="8"/>
  <c r="AF618" i="8"/>
  <c r="AF613" i="8"/>
  <c r="AH613" i="8" s="1"/>
  <c r="AF616" i="8"/>
  <c r="AF614" i="8"/>
  <c r="AF612" i="8"/>
  <c r="AF617" i="8"/>
  <c r="AH617" i="8" s="1"/>
  <c r="AF615" i="8"/>
  <c r="AF461" i="8"/>
  <c r="AH461" i="8" s="1"/>
  <c r="AF457" i="8"/>
  <c r="AH457" i="8" s="1"/>
  <c r="AF462" i="8"/>
  <c r="AH462" i="8" s="1"/>
  <c r="AF458" i="8"/>
  <c r="AH458" i="8" s="1"/>
  <c r="AF454" i="8"/>
  <c r="AH454" i="8" s="1"/>
  <c r="AF459" i="8"/>
  <c r="AH459" i="8" s="1"/>
  <c r="AF456" i="8"/>
  <c r="AH456" i="8" s="1"/>
  <c r="AF455" i="8"/>
  <c r="AH455" i="8" s="1"/>
  <c r="AF464" i="8"/>
  <c r="AH464" i="8" s="1"/>
  <c r="AF460" i="8"/>
  <c r="AH460" i="8" s="1"/>
  <c r="AF463" i="8"/>
  <c r="AH463" i="8" s="1"/>
  <c r="AF744" i="8"/>
  <c r="AF742" i="8"/>
  <c r="AF750" i="8"/>
  <c r="AF748" i="8"/>
  <c r="AF746" i="8"/>
  <c r="AF752" i="8"/>
  <c r="AF749" i="8"/>
  <c r="AF747" i="8"/>
  <c r="AF743" i="8"/>
  <c r="AF745" i="8"/>
  <c r="AF751" i="8"/>
  <c r="AF450" i="8"/>
  <c r="AH450" i="8" s="1"/>
  <c r="AF445" i="8"/>
  <c r="AH445" i="8" s="1"/>
  <c r="AF442" i="8"/>
  <c r="AH442" i="8" s="1"/>
  <c r="AF441" i="8"/>
  <c r="AH441" i="8" s="1"/>
  <c r="AF447" i="8"/>
  <c r="AH447" i="8" s="1"/>
  <c r="AF449" i="8"/>
  <c r="AH449" i="8" s="1"/>
  <c r="AF446" i="8"/>
  <c r="AH446" i="8" s="1"/>
  <c r="AF440" i="8"/>
  <c r="AH440" i="8" s="1"/>
  <c r="AF443" i="8"/>
  <c r="AH443" i="8" s="1"/>
  <c r="AF444" i="8"/>
  <c r="AH444" i="8" s="1"/>
  <c r="AF448" i="8"/>
  <c r="AH448" i="8" s="1"/>
  <c r="AF769" i="8"/>
  <c r="AF771" i="8"/>
  <c r="AF767" i="8"/>
  <c r="AF768" i="8"/>
  <c r="AF772" i="8"/>
  <c r="AF770" i="8"/>
  <c r="AF766" i="8"/>
  <c r="AF687" i="8"/>
  <c r="AF689" i="8"/>
  <c r="AF685" i="8"/>
  <c r="AH685" i="8" s="1"/>
  <c r="AF686" i="8"/>
  <c r="AF690" i="8"/>
  <c r="AF688" i="8"/>
  <c r="AF684" i="8"/>
  <c r="AH684" i="8" s="1"/>
  <c r="AF589" i="8"/>
  <c r="AH589" i="8" s="1"/>
  <c r="AF594" i="8"/>
  <c r="AH594" i="8" s="1"/>
  <c r="AF588" i="8"/>
  <c r="AH588" i="8" s="1"/>
  <c r="AF585" i="8"/>
  <c r="AH585" i="8" s="1"/>
  <c r="AF592" i="8"/>
  <c r="AH592" i="8" s="1"/>
  <c r="AF590" i="8"/>
  <c r="AH590" i="8" s="1"/>
  <c r="AF587" i="8"/>
  <c r="AH587" i="8" s="1"/>
  <c r="AF586" i="8"/>
  <c r="AH586" i="8" s="1"/>
  <c r="AF593" i="8"/>
  <c r="AH593" i="8" s="1"/>
  <c r="AF584" i="8"/>
  <c r="AH584" i="8" s="1"/>
  <c r="AF591" i="8"/>
  <c r="AH591" i="8" s="1"/>
  <c r="AF502" i="8"/>
  <c r="AF507" i="8"/>
  <c r="AF506" i="8"/>
  <c r="AF508" i="8"/>
  <c r="AF505" i="8"/>
  <c r="AF501" i="8"/>
  <c r="AF503" i="8"/>
  <c r="AF500" i="8"/>
  <c r="AF504" i="8"/>
  <c r="AF429" i="8"/>
  <c r="AF431" i="8"/>
  <c r="AF435" i="8"/>
  <c r="AF434" i="8"/>
  <c r="AF436" i="8"/>
  <c r="AF430" i="8"/>
  <c r="AF432" i="8"/>
  <c r="AF433" i="8"/>
  <c r="AF428" i="8"/>
  <c r="AF724" i="8"/>
  <c r="AF722" i="8"/>
  <c r="AF720" i="8"/>
  <c r="AF716" i="8"/>
  <c r="AF723" i="8"/>
  <c r="AF718" i="8"/>
  <c r="AF721" i="8"/>
  <c r="AF719" i="8"/>
  <c r="AF717" i="8"/>
  <c r="AF627" i="8"/>
  <c r="AF622" i="8"/>
  <c r="AF624" i="8"/>
  <c r="AF623" i="8"/>
  <c r="AF625" i="8"/>
  <c r="AF626" i="8"/>
  <c r="AF628" i="8"/>
  <c r="AF535" i="8"/>
  <c r="AF532" i="8"/>
  <c r="AH532" i="8" s="1"/>
  <c r="AF528" i="8"/>
  <c r="AH528" i="8" s="1"/>
  <c r="AF534" i="8"/>
  <c r="AF536" i="8"/>
  <c r="AF529" i="8"/>
  <c r="AH529" i="8" s="1"/>
  <c r="AF531" i="8"/>
  <c r="AH531" i="8" s="1"/>
  <c r="AF527" i="8"/>
  <c r="AH527" i="8" s="1"/>
  <c r="AF533" i="8"/>
  <c r="AH533" i="8" s="1"/>
  <c r="AF530" i="8"/>
  <c r="AH530" i="8" s="1"/>
  <c r="AF526" i="8"/>
  <c r="AH526" i="8" s="1"/>
  <c r="AF346" i="8"/>
  <c r="AF350" i="8"/>
  <c r="AF351" i="8"/>
  <c r="AF345" i="8"/>
  <c r="AF349" i="8"/>
  <c r="AF348" i="8"/>
  <c r="AF352" i="8"/>
  <c r="AF344" i="8"/>
  <c r="AF347" i="8"/>
  <c r="AF278" i="8"/>
  <c r="AF275" i="8"/>
  <c r="AF279" i="8"/>
  <c r="AF280" i="8"/>
  <c r="AF274" i="8"/>
  <c r="AF273" i="8"/>
  <c r="AF277" i="8"/>
  <c r="AF272" i="8"/>
  <c r="AF276" i="8"/>
  <c r="AF373" i="8"/>
  <c r="AH373" i="8" s="1"/>
  <c r="AF370" i="8"/>
  <c r="AH370" i="8" s="1"/>
  <c r="AF376" i="8"/>
  <c r="AH376" i="8" s="1"/>
  <c r="AF369" i="8"/>
  <c r="AH369" i="8" s="1"/>
  <c r="AF375" i="8"/>
  <c r="AH375" i="8" s="1"/>
  <c r="AF374" i="8"/>
  <c r="AH374" i="8" s="1"/>
  <c r="AF372" i="8"/>
  <c r="AH372" i="8" s="1"/>
  <c r="AF378" i="8"/>
  <c r="AH378" i="8" s="1"/>
  <c r="AF371" i="8"/>
  <c r="AH371" i="8" s="1"/>
  <c r="AF377" i="8"/>
  <c r="AH377" i="8" s="1"/>
  <c r="AF368" i="8"/>
  <c r="AH368" i="8" s="1"/>
  <c r="AF390" i="8"/>
  <c r="AH390" i="8" s="1"/>
  <c r="AF391" i="8"/>
  <c r="AH391" i="8" s="1"/>
  <c r="AF383" i="8"/>
  <c r="AH383" i="8" s="1"/>
  <c r="AF387" i="8"/>
  <c r="AH387" i="8" s="1"/>
  <c r="AF382" i="8"/>
  <c r="AH382" i="8" s="1"/>
  <c r="AF389" i="8"/>
  <c r="AH389" i="8" s="1"/>
  <c r="AF386" i="8"/>
  <c r="AH386" i="8" s="1"/>
  <c r="AF392" i="8"/>
  <c r="AH392" i="8" s="1"/>
  <c r="AF385" i="8"/>
  <c r="AH385" i="8" s="1"/>
  <c r="AF388" i="8"/>
  <c r="AH388" i="8" s="1"/>
  <c r="AF384" i="8"/>
  <c r="AH384" i="8" s="1"/>
  <c r="AF311" i="8"/>
  <c r="AH311" i="8" s="1"/>
  <c r="AF317" i="8"/>
  <c r="AH317" i="8" s="1"/>
  <c r="AF320" i="8"/>
  <c r="AF315" i="8"/>
  <c r="AH315" i="8" s="1"/>
  <c r="AF312" i="8"/>
  <c r="AH312" i="8" s="1"/>
  <c r="AF316" i="8"/>
  <c r="AH316" i="8" s="1"/>
  <c r="AF319" i="8"/>
  <c r="AH319" i="8" s="1"/>
  <c r="AF318" i="8"/>
  <c r="AH318" i="8" s="1"/>
  <c r="AF314" i="8"/>
  <c r="AH314" i="8" s="1"/>
  <c r="AF310" i="8"/>
  <c r="AH310" i="8" s="1"/>
  <c r="AF313" i="8"/>
  <c r="AH313" i="8" s="1"/>
  <c r="AF245" i="8"/>
  <c r="AF243" i="8"/>
  <c r="AH243" i="8" s="1"/>
  <c r="AF241" i="8"/>
  <c r="AH241" i="8" s="1"/>
  <c r="AF247" i="8"/>
  <c r="AF239" i="8"/>
  <c r="AH239" i="8" s="1"/>
  <c r="AF244" i="8"/>
  <c r="AF248" i="8"/>
  <c r="AF240" i="8"/>
  <c r="AH240" i="8" s="1"/>
  <c r="AF246" i="8"/>
  <c r="AF242" i="8"/>
  <c r="AH242" i="8" s="1"/>
  <c r="AF238" i="8"/>
  <c r="AH238" i="8" s="1"/>
  <c r="AF864" i="8"/>
  <c r="AF861" i="8"/>
  <c r="AF860" i="8"/>
  <c r="AF868" i="8"/>
  <c r="AF867" i="8"/>
  <c r="AF863" i="8"/>
  <c r="AF866" i="8"/>
  <c r="AF865" i="8"/>
  <c r="AF862" i="8"/>
  <c r="AF795" i="8"/>
  <c r="AF793" i="8"/>
  <c r="AF789" i="8"/>
  <c r="AF790" i="8"/>
  <c r="AF794" i="8"/>
  <c r="AF796" i="8"/>
  <c r="AF791" i="8"/>
  <c r="AF788" i="8"/>
  <c r="AF792" i="8"/>
  <c r="AF804" i="8"/>
  <c r="AH804" i="8" s="1"/>
  <c r="AF810" i="8"/>
  <c r="AH810" i="8" s="1"/>
  <c r="AF803" i="8"/>
  <c r="AH803" i="8" s="1"/>
  <c r="AF809" i="8"/>
  <c r="AH809" i="8" s="1"/>
  <c r="AF806" i="8"/>
  <c r="AH806" i="8" s="1"/>
  <c r="AF807" i="8"/>
  <c r="AH807" i="8" s="1"/>
  <c r="AF805" i="8"/>
  <c r="AH805" i="8" s="1"/>
  <c r="AF802" i="8"/>
  <c r="AH802" i="8" s="1"/>
  <c r="AF800" i="8"/>
  <c r="AH800" i="8" s="1"/>
  <c r="AF808" i="8"/>
  <c r="AH808" i="8" s="1"/>
  <c r="AF801" i="8"/>
  <c r="AH801" i="8" s="1"/>
  <c r="AF761" i="8"/>
  <c r="AF760" i="8"/>
  <c r="AF759" i="8"/>
  <c r="AF758" i="8"/>
  <c r="AF762" i="8"/>
  <c r="AF757" i="8"/>
  <c r="AF756" i="8"/>
  <c r="AF661" i="8"/>
  <c r="AH661" i="8" s="1"/>
  <c r="AF658" i="8"/>
  <c r="AH658" i="8" s="1"/>
  <c r="AF657" i="8"/>
  <c r="AH657" i="8" s="1"/>
  <c r="AF659" i="8"/>
  <c r="AH659" i="8" s="1"/>
  <c r="AF663" i="8"/>
  <c r="AH663" i="8" s="1"/>
  <c r="AF660" i="8"/>
  <c r="AH660" i="8" s="1"/>
  <c r="AF666" i="8"/>
  <c r="AH666" i="8" s="1"/>
  <c r="AF665" i="8"/>
  <c r="AH665" i="8" s="1"/>
  <c r="AF664" i="8"/>
  <c r="AH664" i="8" s="1"/>
  <c r="AF656" i="8"/>
  <c r="AH656" i="8" s="1"/>
  <c r="AF662" i="8"/>
  <c r="AH662" i="8" s="1"/>
  <c r="AF567" i="8"/>
  <c r="AF565" i="8"/>
  <c r="AF562" i="8"/>
  <c r="AF568" i="8"/>
  <c r="AF566" i="8"/>
  <c r="AF563" i="8"/>
  <c r="AF561" i="8"/>
  <c r="AF560" i="8"/>
  <c r="AF564" i="8"/>
  <c r="AF480" i="8"/>
  <c r="AF481" i="8"/>
  <c r="AF483" i="8"/>
  <c r="AF482" i="8"/>
  <c r="AF479" i="8"/>
  <c r="AF478" i="8"/>
  <c r="AF484" i="8"/>
  <c r="AF417" i="8"/>
  <c r="AF421" i="8"/>
  <c r="AF424" i="8"/>
  <c r="AF422" i="8"/>
  <c r="AF418" i="8"/>
  <c r="AF416" i="8"/>
  <c r="AF423" i="8"/>
  <c r="AF420" i="8"/>
  <c r="AF419" i="8"/>
  <c r="AF696" i="8"/>
  <c r="AF694" i="8"/>
  <c r="AF698" i="8"/>
  <c r="AF700" i="8"/>
  <c r="AF695" i="8"/>
  <c r="AF697" i="8"/>
  <c r="AF699" i="8"/>
  <c r="AF554" i="8"/>
  <c r="AF550" i="8"/>
  <c r="AF555" i="8"/>
  <c r="AF553" i="8"/>
  <c r="AF551" i="8"/>
  <c r="AF556" i="8"/>
  <c r="AF552" i="8"/>
  <c r="AF841" i="8"/>
  <c r="AF842" i="8"/>
  <c r="AF843" i="8"/>
  <c r="AF844" i="8"/>
  <c r="AF839" i="8"/>
  <c r="AF840" i="8"/>
  <c r="AF838" i="8"/>
  <c r="AF252" i="8"/>
  <c r="AF258" i="8"/>
  <c r="AF254" i="8"/>
  <c r="AF253" i="8"/>
  <c r="AF257" i="8"/>
  <c r="AF255" i="8"/>
  <c r="AF256" i="8"/>
  <c r="AF360" i="8"/>
  <c r="AF356" i="8"/>
  <c r="AF357" i="8"/>
  <c r="AF364" i="8"/>
  <c r="AF361" i="8"/>
  <c r="AF359" i="8"/>
  <c r="AF362" i="8"/>
  <c r="AF358" i="8"/>
  <c r="AF363" i="8"/>
  <c r="AF286" i="8"/>
  <c r="AF289" i="8"/>
  <c r="AF285" i="8"/>
  <c r="AF291" i="8"/>
  <c r="AF290" i="8"/>
  <c r="AF292" i="8"/>
  <c r="AF284" i="8"/>
  <c r="AF288" i="8"/>
  <c r="AF287" i="8"/>
  <c r="AF824" i="8"/>
  <c r="AF823" i="8"/>
  <c r="AF816" i="8"/>
  <c r="AH816" i="8" s="1"/>
  <c r="AF821" i="8"/>
  <c r="AF819" i="8"/>
  <c r="AF817" i="8"/>
  <c r="AH817" i="8" s="1"/>
  <c r="AF820" i="8"/>
  <c r="AF822" i="8"/>
  <c r="AF815" i="8"/>
  <c r="AH815" i="8" s="1"/>
  <c r="AF814" i="8"/>
  <c r="AH814" i="8" s="1"/>
  <c r="AF818" i="8"/>
  <c r="AF854" i="8"/>
  <c r="AF850" i="8"/>
  <c r="AF855" i="8"/>
  <c r="AF849" i="8"/>
  <c r="AF851" i="8"/>
  <c r="AF853" i="8"/>
  <c r="AF848" i="8"/>
  <c r="AF852" i="8"/>
  <c r="AF856" i="8"/>
  <c r="AF704" i="8"/>
  <c r="AF707" i="8"/>
  <c r="AF705" i="8"/>
  <c r="AF706" i="8"/>
  <c r="AF711" i="8"/>
  <c r="AF712" i="8"/>
  <c r="AF709" i="8"/>
  <c r="AF710" i="8"/>
  <c r="AF708" i="8"/>
  <c r="AF521" i="8"/>
  <c r="AH521" i="8" s="1"/>
  <c r="AF515" i="8"/>
  <c r="AH515" i="8" s="1"/>
  <c r="AF520" i="8"/>
  <c r="AH520" i="8" s="1"/>
  <c r="AF512" i="8"/>
  <c r="AH512" i="8" s="1"/>
  <c r="AF513" i="8"/>
  <c r="AH513" i="8" s="1"/>
  <c r="AF514" i="8"/>
  <c r="AH514" i="8" s="1"/>
  <c r="AF516" i="8"/>
  <c r="AH516" i="8" s="1"/>
  <c r="AF522" i="8"/>
  <c r="AH522" i="8" s="1"/>
  <c r="AF517" i="8"/>
  <c r="AH517" i="8" s="1"/>
  <c r="AF518" i="8"/>
  <c r="AH518" i="8" s="1"/>
  <c r="AF519" i="8"/>
  <c r="AH519" i="8" s="1"/>
  <c r="AF605" i="8"/>
  <c r="AH605" i="8" s="1"/>
  <c r="AF598" i="8"/>
  <c r="AH598" i="8" s="1"/>
  <c r="AF602" i="8"/>
  <c r="AH602" i="8" s="1"/>
  <c r="AF604" i="8"/>
  <c r="AH604" i="8" s="1"/>
  <c r="AF601" i="8"/>
  <c r="AH601" i="8" s="1"/>
  <c r="AF603" i="8"/>
  <c r="AH603" i="8" s="1"/>
  <c r="AF600" i="8"/>
  <c r="AH600" i="8" s="1"/>
  <c r="AF606" i="8"/>
  <c r="AH606" i="8" s="1"/>
  <c r="AF608" i="8"/>
  <c r="AF599" i="8"/>
  <c r="AH599" i="8" s="1"/>
  <c r="AF607" i="8"/>
  <c r="AH607" i="8" s="1"/>
  <c r="AF329" i="8"/>
  <c r="AH329" i="8" s="1"/>
  <c r="AF327" i="8"/>
  <c r="AH327" i="8" s="1"/>
  <c r="AF325" i="8"/>
  <c r="AH325" i="8" s="1"/>
  <c r="AF326" i="8"/>
  <c r="AH326" i="8" s="1"/>
  <c r="AF330" i="8"/>
  <c r="AF328" i="8"/>
  <c r="AH328" i="8" s="1"/>
  <c r="AF324" i="8"/>
  <c r="AH324" i="8" s="1"/>
  <c r="G516" i="8"/>
  <c r="AH608" i="8"/>
  <c r="AH320" i="8"/>
  <c r="AF831" i="8"/>
  <c r="AF828" i="8"/>
  <c r="AF834" i="8"/>
  <c r="AF830" i="8"/>
  <c r="AF832" i="8"/>
  <c r="AF833" i="8"/>
  <c r="AF829" i="8"/>
  <c r="AF737" i="8"/>
  <c r="AF729" i="8"/>
  <c r="AH729" i="8" s="1"/>
  <c r="AF734" i="8"/>
  <c r="AH734" i="8" s="1"/>
  <c r="AF732" i="8"/>
  <c r="AH732" i="8" s="1"/>
  <c r="AF730" i="8"/>
  <c r="AH730" i="8" s="1"/>
  <c r="AF738" i="8"/>
  <c r="AF736" i="8"/>
  <c r="AF735" i="8"/>
  <c r="AH735" i="8" s="1"/>
  <c r="AF733" i="8"/>
  <c r="AH733" i="8" s="1"/>
  <c r="AF728" i="8"/>
  <c r="AH728" i="8" s="1"/>
  <c r="AF731" i="8"/>
  <c r="AH731" i="8" s="1"/>
  <c r="AF636" i="8"/>
  <c r="AF638" i="8"/>
  <c r="AF634" i="8"/>
  <c r="AF639" i="8"/>
  <c r="AF632" i="8"/>
  <c r="AF635" i="8"/>
  <c r="AF637" i="8"/>
  <c r="AF633" i="8"/>
  <c r="AF640" i="8"/>
  <c r="AF545" i="8"/>
  <c r="AF540" i="8"/>
  <c r="AF542" i="8"/>
  <c r="AF544" i="8"/>
  <c r="AF541" i="8"/>
  <c r="AF543" i="8"/>
  <c r="AF546" i="8"/>
  <c r="AF474" i="8"/>
  <c r="AF471" i="8"/>
  <c r="AF469" i="8"/>
  <c r="AF470" i="8"/>
  <c r="AF473" i="8"/>
  <c r="AF468" i="8"/>
  <c r="AF472" i="8"/>
  <c r="AF679" i="8"/>
  <c r="AH679" i="8" s="1"/>
  <c r="AF674" i="8"/>
  <c r="AH674" i="8" s="1"/>
  <c r="AF680" i="8"/>
  <c r="AH680" i="8" s="1"/>
  <c r="AF675" i="8"/>
  <c r="AH675" i="8" s="1"/>
  <c r="AF678" i="8"/>
  <c r="AH678" i="8" s="1"/>
  <c r="AF676" i="8"/>
  <c r="AH676" i="8" s="1"/>
  <c r="AF673" i="8"/>
  <c r="AH673" i="8" s="1"/>
  <c r="AF672" i="8"/>
  <c r="AH672" i="8" s="1"/>
  <c r="AF671" i="8"/>
  <c r="AH671" i="8" s="1"/>
  <c r="AF677" i="8"/>
  <c r="AH677" i="8" s="1"/>
  <c r="AF670" i="8"/>
  <c r="AH670" i="8" s="1"/>
  <c r="AF577" i="8"/>
  <c r="AF572" i="8"/>
  <c r="AF578" i="8"/>
  <c r="AF576" i="8"/>
  <c r="AF574" i="8"/>
  <c r="AF573" i="8"/>
  <c r="AF579" i="8"/>
  <c r="AF575" i="8"/>
  <c r="AF580" i="8"/>
  <c r="AF495" i="8"/>
  <c r="AF496" i="8"/>
  <c r="AF492" i="8"/>
  <c r="AF494" i="8"/>
  <c r="AF488" i="8"/>
  <c r="AF489" i="8"/>
  <c r="AF490" i="8"/>
  <c r="AF491" i="8"/>
  <c r="AF493" i="8"/>
  <c r="AF299" i="8"/>
  <c r="AH299" i="8" s="1"/>
  <c r="AF296" i="8"/>
  <c r="AH296" i="8" s="1"/>
  <c r="AF304" i="8"/>
  <c r="AH304" i="8" s="1"/>
  <c r="AF305" i="8"/>
  <c r="AH305" i="8" s="1"/>
  <c r="AF298" i="8"/>
  <c r="AH298" i="8" s="1"/>
  <c r="AF301" i="8"/>
  <c r="AH301" i="8" s="1"/>
  <c r="AF303" i="8"/>
  <c r="AH303" i="8" s="1"/>
  <c r="AF306" i="8"/>
  <c r="AH306" i="8" s="1"/>
  <c r="AF300" i="8"/>
  <c r="AH300" i="8" s="1"/>
  <c r="AF297" i="8"/>
  <c r="AH297" i="8" s="1"/>
  <c r="AF302" i="8"/>
  <c r="AH302" i="8" s="1"/>
  <c r="AF228" i="8"/>
  <c r="AH228" i="8" s="1"/>
  <c r="AF233" i="8"/>
  <c r="AH233" i="8" s="1"/>
  <c r="AF232" i="8"/>
  <c r="AH232" i="8" s="1"/>
  <c r="AF226" i="8"/>
  <c r="AH226" i="8" s="1"/>
  <c r="AF229" i="8"/>
  <c r="AH229" i="8" s="1"/>
  <c r="AF224" i="8"/>
  <c r="AH224" i="8" s="1"/>
  <c r="AF230" i="8"/>
  <c r="AH230" i="8" s="1"/>
  <c r="AF231" i="8"/>
  <c r="AH231" i="8" s="1"/>
  <c r="AF227" i="8"/>
  <c r="AH227" i="8" s="1"/>
  <c r="AF234" i="8"/>
  <c r="AH234" i="8" s="1"/>
  <c r="AF225" i="8"/>
  <c r="AH225" i="8" s="1"/>
  <c r="AF338" i="8"/>
  <c r="AF334" i="8"/>
  <c r="AF339" i="8"/>
  <c r="AF337" i="8"/>
  <c r="AF340" i="8"/>
  <c r="AF336" i="8"/>
  <c r="AF335" i="8"/>
  <c r="AG142" i="8"/>
  <c r="AG138" i="8"/>
  <c r="AG182" i="8"/>
  <c r="AG686" i="8"/>
  <c r="AG244" i="8"/>
  <c r="AG397" i="8"/>
  <c r="AH396" i="8"/>
  <c r="AH615" i="8"/>
  <c r="AG618" i="8"/>
  <c r="AH618" i="8" s="1"/>
  <c r="AG622" i="8"/>
  <c r="AH614" i="8"/>
  <c r="AH612" i="8"/>
  <c r="AG470" i="8"/>
  <c r="AH469" i="8"/>
  <c r="AG737" i="8"/>
  <c r="AH736" i="8"/>
  <c r="AG330" i="8"/>
  <c r="AH330" i="8" s="1"/>
  <c r="AG334" i="8"/>
  <c r="AH468" i="8"/>
  <c r="AH616" i="8"/>
  <c r="AF266" i="8"/>
  <c r="AG535" i="8"/>
  <c r="AH534" i="8"/>
  <c r="AG820" i="8"/>
  <c r="AH819" i="8"/>
  <c r="AH818" i="8"/>
  <c r="G588" i="8"/>
  <c r="F803" i="8"/>
  <c r="G802" i="8"/>
  <c r="F735" i="8"/>
  <c r="G734" i="8"/>
  <c r="F663" i="8"/>
  <c r="G662" i="8"/>
  <c r="F591" i="8"/>
  <c r="G590" i="8"/>
  <c r="F519" i="8"/>
  <c r="G518" i="8"/>
  <c r="G517" i="8"/>
  <c r="G445" i="8"/>
  <c r="F447" i="8"/>
  <c r="G446" i="8"/>
  <c r="G444" i="8"/>
  <c r="F375" i="8"/>
  <c r="G374" i="8"/>
  <c r="G372" i="8"/>
  <c r="G373" i="8"/>
  <c r="F299" i="8"/>
  <c r="G298" i="8"/>
  <c r="F228" i="8"/>
  <c r="G227" i="8"/>
  <c r="AG84" i="9" l="1"/>
  <c r="AF85" i="9"/>
  <c r="AF86" i="9" s="1"/>
  <c r="AH105" i="9" s="1"/>
  <c r="AH33" i="9"/>
  <c r="AG34" i="9"/>
  <c r="AG35" i="9" s="1"/>
  <c r="AG41" i="9" s="1"/>
  <c r="AG43" i="9" s="1"/>
  <c r="AG44" i="9" s="1"/>
  <c r="AI101" i="9" s="1"/>
  <c r="CF732" i="8"/>
  <c r="CH732" i="8" s="1"/>
  <c r="CK732" i="8" s="1"/>
  <c r="CL732" i="8" s="1"/>
  <c r="CH731" i="8"/>
  <c r="CK731" i="8" s="1"/>
  <c r="BK725" i="8"/>
  <c r="BL725" i="8"/>
  <c r="AF267" i="8"/>
  <c r="AG335" i="8"/>
  <c r="AH334" i="8"/>
  <c r="AG742" i="8"/>
  <c r="AG738" i="8"/>
  <c r="AH738" i="8" s="1"/>
  <c r="AH737" i="8"/>
  <c r="AG623" i="8"/>
  <c r="AH622" i="8"/>
  <c r="AG245" i="8"/>
  <c r="AH244" i="8"/>
  <c r="AG143" i="8"/>
  <c r="AG183" i="8"/>
  <c r="AG821" i="8"/>
  <c r="AH820" i="8"/>
  <c r="AG540" i="8"/>
  <c r="AH535" i="8"/>
  <c r="AG536" i="8"/>
  <c r="AH536" i="8" s="1"/>
  <c r="AG471" i="8"/>
  <c r="AH470" i="8"/>
  <c r="AG398" i="8"/>
  <c r="AH397" i="8"/>
  <c r="AG687" i="8"/>
  <c r="AH686" i="8"/>
  <c r="F804" i="8"/>
  <c r="G803" i="8"/>
  <c r="F736" i="8"/>
  <c r="G735" i="8"/>
  <c r="F664" i="8"/>
  <c r="G663" i="8"/>
  <c r="G591" i="8"/>
  <c r="F592" i="8"/>
  <c r="G519" i="8"/>
  <c r="F520" i="8"/>
  <c r="G447" i="8"/>
  <c r="F448" i="8"/>
  <c r="G375" i="8"/>
  <c r="F376" i="8"/>
  <c r="F300" i="8"/>
  <c r="G299" i="8"/>
  <c r="F229" i="8"/>
  <c r="G228" i="8"/>
  <c r="AI33" i="9" l="1"/>
  <c r="AH34" i="9"/>
  <c r="AH35" i="9" s="1"/>
  <c r="AH41" i="9" s="1"/>
  <c r="AH43" i="9" s="1"/>
  <c r="AH44" i="9" s="1"/>
  <c r="AJ101" i="9" s="1"/>
  <c r="AH84" i="9"/>
  <c r="AG85" i="9"/>
  <c r="AG86" i="9" s="1"/>
  <c r="AI105" i="9" s="1"/>
  <c r="CL731" i="8"/>
  <c r="CL725" i="8" s="1"/>
  <c r="CY81" i="8" s="1"/>
  <c r="CY82" i="8" s="1"/>
  <c r="CK725" i="8"/>
  <c r="AG688" i="8"/>
  <c r="AH687" i="8"/>
  <c r="AG541" i="8"/>
  <c r="AH540" i="8"/>
  <c r="AG184" i="8"/>
  <c r="AG743" i="8"/>
  <c r="AH742" i="8"/>
  <c r="AG399" i="8"/>
  <c r="AH398" i="8"/>
  <c r="AG144" i="8"/>
  <c r="AG624" i="8"/>
  <c r="AH623" i="8"/>
  <c r="AG472" i="8"/>
  <c r="AH471" i="8"/>
  <c r="AG822" i="8"/>
  <c r="AH821" i="8"/>
  <c r="AG336" i="8"/>
  <c r="AH335" i="8"/>
  <c r="AG246" i="8"/>
  <c r="AH245" i="8"/>
  <c r="AF268" i="8"/>
  <c r="F805" i="8"/>
  <c r="G804" i="8"/>
  <c r="F737" i="8"/>
  <c r="G736" i="8"/>
  <c r="F665" i="8"/>
  <c r="G664" i="8"/>
  <c r="F593" i="8"/>
  <c r="G592" i="8"/>
  <c r="F521" i="8"/>
  <c r="G520" i="8"/>
  <c r="F449" i="8"/>
  <c r="G448" i="8"/>
  <c r="F377" i="8"/>
  <c r="G376" i="8"/>
  <c r="F301" i="8"/>
  <c r="G300" i="8"/>
  <c r="F230" i="8"/>
  <c r="G229" i="8"/>
  <c r="AI34" i="9" l="1"/>
  <c r="AI35" i="9" s="1"/>
  <c r="AI41" i="9" s="1"/>
  <c r="AI43" i="9" s="1"/>
  <c r="AI44" i="9" s="1"/>
  <c r="AJ33" i="9"/>
  <c r="AJ34" i="9" s="1"/>
  <c r="AJ35" i="9" s="1"/>
  <c r="AJ41" i="9" s="1"/>
  <c r="AJ43" i="9" s="1"/>
  <c r="AJ44" i="9" s="1"/>
  <c r="AI84" i="9"/>
  <c r="AH85" i="9"/>
  <c r="AH86" i="9" s="1"/>
  <c r="AJ105" i="9" s="1"/>
  <c r="AI49" i="9"/>
  <c r="AI91" i="9" s="1"/>
  <c r="AI93" i="9" s="1"/>
  <c r="AI94" i="9" s="1"/>
  <c r="AI74" i="9"/>
  <c r="AI76" i="9" s="1"/>
  <c r="AI77" i="9" s="1"/>
  <c r="AG145" i="8"/>
  <c r="AG185" i="8"/>
  <c r="AG473" i="8"/>
  <c r="AH472" i="8"/>
  <c r="AG744" i="8"/>
  <c r="AH743" i="8"/>
  <c r="AG689" i="8"/>
  <c r="AH688" i="8"/>
  <c r="AG247" i="8"/>
  <c r="AH246" i="8"/>
  <c r="AG400" i="8"/>
  <c r="AH399" i="8"/>
  <c r="AG542" i="8"/>
  <c r="AH541" i="8"/>
  <c r="AG625" i="8"/>
  <c r="AH624" i="8"/>
  <c r="AG337" i="8"/>
  <c r="AH336" i="8"/>
  <c r="AG823" i="8"/>
  <c r="AH822" i="8"/>
  <c r="F806" i="8"/>
  <c r="G805" i="8"/>
  <c r="F742" i="8"/>
  <c r="F738" i="8"/>
  <c r="G738" i="8" s="1"/>
  <c r="G737" i="8"/>
  <c r="F670" i="8"/>
  <c r="F666" i="8"/>
  <c r="G666" i="8" s="1"/>
  <c r="G665" i="8"/>
  <c r="F598" i="8"/>
  <c r="F594" i="8"/>
  <c r="G594" i="8" s="1"/>
  <c r="G593" i="8"/>
  <c r="F526" i="8"/>
  <c r="F522" i="8"/>
  <c r="G522" i="8" s="1"/>
  <c r="G521" i="8"/>
  <c r="F454" i="8"/>
  <c r="F450" i="8"/>
  <c r="G450" i="8" s="1"/>
  <c r="G449" i="8"/>
  <c r="F382" i="8"/>
  <c r="F378" i="8"/>
  <c r="G378" i="8" s="1"/>
  <c r="G377" i="8"/>
  <c r="F302" i="8"/>
  <c r="G301" i="8"/>
  <c r="F231" i="8"/>
  <c r="G230" i="8"/>
  <c r="AJ84" i="9" l="1"/>
  <c r="AJ85" i="9" s="1"/>
  <c r="AJ86" i="9" s="1"/>
  <c r="AI85" i="9"/>
  <c r="AI86" i="9" s="1"/>
  <c r="AI51" i="9"/>
  <c r="AI52" i="9" s="1"/>
  <c r="AI58" i="9" s="1"/>
  <c r="AI60" i="9" s="1"/>
  <c r="AI61" i="9" s="1"/>
  <c r="AG543" i="8"/>
  <c r="AH542" i="8"/>
  <c r="AG252" i="8"/>
  <c r="AG248" i="8"/>
  <c r="AH248" i="8" s="1"/>
  <c r="AH247" i="8"/>
  <c r="AG338" i="8"/>
  <c r="AH337" i="8"/>
  <c r="AG694" i="8"/>
  <c r="AG690" i="8"/>
  <c r="AH690" i="8" s="1"/>
  <c r="AH689" i="8"/>
  <c r="AG190" i="8"/>
  <c r="AG186" i="8"/>
  <c r="AG146" i="8"/>
  <c r="AG824" i="8"/>
  <c r="AH824" i="8" s="1"/>
  <c r="AG828" i="8"/>
  <c r="AH823" i="8"/>
  <c r="AG401" i="8"/>
  <c r="AH400" i="8"/>
  <c r="AG745" i="8"/>
  <c r="AH744" i="8"/>
  <c r="AG478" i="8"/>
  <c r="AG474" i="8"/>
  <c r="AH474" i="8" s="1"/>
  <c r="AH473" i="8"/>
  <c r="AG626" i="8"/>
  <c r="AH625" i="8"/>
  <c r="F807" i="8"/>
  <c r="G806" i="8"/>
  <c r="F743" i="8"/>
  <c r="G742" i="8"/>
  <c r="F671" i="8"/>
  <c r="G670" i="8"/>
  <c r="F599" i="8"/>
  <c r="G598" i="8"/>
  <c r="F527" i="8"/>
  <c r="G526" i="8"/>
  <c r="F455" i="8"/>
  <c r="G454" i="8"/>
  <c r="F383" i="8"/>
  <c r="G382" i="8"/>
  <c r="F303" i="8"/>
  <c r="G302" i="8"/>
  <c r="F232" i="8"/>
  <c r="G231" i="8"/>
  <c r="AG746" i="8" l="1"/>
  <c r="AH745" i="8"/>
  <c r="AG147" i="8"/>
  <c r="AG829" i="8"/>
  <c r="AH828" i="8"/>
  <c r="AH694" i="8"/>
  <c r="AG695" i="8"/>
  <c r="AG544" i="8"/>
  <c r="AH543" i="8"/>
  <c r="AG627" i="8"/>
  <c r="AH626" i="8"/>
  <c r="AG479" i="8"/>
  <c r="AH478" i="8"/>
  <c r="AG402" i="8"/>
  <c r="AH402" i="8" s="1"/>
  <c r="AG406" i="8"/>
  <c r="AH401" i="8"/>
  <c r="AG191" i="8"/>
  <c r="AG339" i="8"/>
  <c r="AH338" i="8"/>
  <c r="AG253" i="8"/>
  <c r="AH252" i="8"/>
  <c r="F808" i="8"/>
  <c r="G807" i="8"/>
  <c r="F744" i="8"/>
  <c r="G743" i="8"/>
  <c r="F672" i="8"/>
  <c r="G671" i="8"/>
  <c r="G599" i="8"/>
  <c r="F600" i="8"/>
  <c r="G527" i="8"/>
  <c r="F528" i="8"/>
  <c r="G455" i="8"/>
  <c r="F456" i="8"/>
  <c r="G383" i="8"/>
  <c r="F384" i="8"/>
  <c r="F304" i="8"/>
  <c r="G303" i="8"/>
  <c r="F233" i="8"/>
  <c r="G232" i="8"/>
  <c r="AG407" i="8" l="1"/>
  <c r="AH406" i="8"/>
  <c r="AG632" i="8"/>
  <c r="AG628" i="8"/>
  <c r="AH628" i="8" s="1"/>
  <c r="AH627" i="8"/>
  <c r="AG830" i="8"/>
  <c r="AH829" i="8"/>
  <c r="AG254" i="8"/>
  <c r="AH253" i="8"/>
  <c r="AG696" i="8"/>
  <c r="AH695" i="8"/>
  <c r="AG747" i="8"/>
  <c r="AH746" i="8"/>
  <c r="AG344" i="8"/>
  <c r="AG340" i="8"/>
  <c r="AH340" i="8" s="1"/>
  <c r="AH339" i="8"/>
  <c r="AG480" i="8"/>
  <c r="AH479" i="8"/>
  <c r="AG545" i="8"/>
  <c r="AH544" i="8"/>
  <c r="AG192" i="8"/>
  <c r="AG148" i="8"/>
  <c r="F809" i="8"/>
  <c r="G808" i="8"/>
  <c r="F745" i="8"/>
  <c r="G744" i="8"/>
  <c r="F673" i="8"/>
  <c r="G672" i="8"/>
  <c r="F601" i="8"/>
  <c r="G600" i="8"/>
  <c r="F529" i="8"/>
  <c r="G528" i="8"/>
  <c r="F457" i="8"/>
  <c r="G456" i="8"/>
  <c r="F385" i="8"/>
  <c r="G384" i="8"/>
  <c r="F305" i="8"/>
  <c r="G304" i="8"/>
  <c r="F238" i="8"/>
  <c r="F234" i="8"/>
  <c r="G234" i="8" s="1"/>
  <c r="G233" i="8"/>
  <c r="AG193" i="8" l="1"/>
  <c r="AG550" i="8"/>
  <c r="AG546" i="8"/>
  <c r="AH546" i="8" s="1"/>
  <c r="AH545" i="8"/>
  <c r="AG697" i="8"/>
  <c r="AH696" i="8"/>
  <c r="AG255" i="8"/>
  <c r="AH254" i="8"/>
  <c r="AG345" i="8"/>
  <c r="AH344" i="8"/>
  <c r="AK344" i="8" s="1"/>
  <c r="AG481" i="8"/>
  <c r="AH480" i="8"/>
  <c r="AG408" i="8"/>
  <c r="AH407" i="8"/>
  <c r="AG748" i="8"/>
  <c r="AH747" i="8"/>
  <c r="AG831" i="8"/>
  <c r="AH830" i="8"/>
  <c r="AG633" i="8"/>
  <c r="AH632" i="8"/>
  <c r="AK632" i="8" s="1"/>
  <c r="F814" i="8"/>
  <c r="F810" i="8"/>
  <c r="G810" i="8" s="1"/>
  <c r="G809" i="8"/>
  <c r="F746" i="8"/>
  <c r="G745" i="8"/>
  <c r="F674" i="8"/>
  <c r="G673" i="8"/>
  <c r="F602" i="8"/>
  <c r="G601" i="8"/>
  <c r="F530" i="8"/>
  <c r="G529" i="8"/>
  <c r="F458" i="8"/>
  <c r="G457" i="8"/>
  <c r="F386" i="8"/>
  <c r="G385" i="8"/>
  <c r="F310" i="8"/>
  <c r="F306" i="8"/>
  <c r="G306" i="8" s="1"/>
  <c r="G305" i="8"/>
  <c r="F239" i="8"/>
  <c r="G238" i="8"/>
  <c r="AL344" i="8" l="1"/>
  <c r="AL632" i="8"/>
  <c r="AG749" i="8"/>
  <c r="AH748" i="8"/>
  <c r="AG634" i="8"/>
  <c r="AH634" i="8" s="1"/>
  <c r="AK634" i="8" s="1"/>
  <c r="AL634" i="8" s="1"/>
  <c r="AG635" i="8"/>
  <c r="AH633" i="8"/>
  <c r="AK633" i="8" s="1"/>
  <c r="AL633" i="8" s="1"/>
  <c r="AG347" i="8"/>
  <c r="AG346" i="8"/>
  <c r="AH346" i="8" s="1"/>
  <c r="AK346" i="8" s="1"/>
  <c r="AL346" i="8" s="1"/>
  <c r="AH345" i="8"/>
  <c r="AK345" i="8" s="1"/>
  <c r="AL345" i="8" s="1"/>
  <c r="AG194" i="8"/>
  <c r="AG409" i="8"/>
  <c r="AH408" i="8"/>
  <c r="AG698" i="8"/>
  <c r="AH697" i="8"/>
  <c r="AG832" i="8"/>
  <c r="AH831" i="8"/>
  <c r="AG482" i="8"/>
  <c r="AH481" i="8"/>
  <c r="AG256" i="8"/>
  <c r="AH255" i="8"/>
  <c r="AG551" i="8"/>
  <c r="AH550" i="8"/>
  <c r="F815" i="8"/>
  <c r="G814" i="8"/>
  <c r="F747" i="8"/>
  <c r="G746" i="8"/>
  <c r="F675" i="8"/>
  <c r="G674" i="8"/>
  <c r="F603" i="8"/>
  <c r="G602" i="8"/>
  <c r="F531" i="8"/>
  <c r="G530" i="8"/>
  <c r="F459" i="8"/>
  <c r="G458" i="8"/>
  <c r="F387" i="8"/>
  <c r="G386" i="8"/>
  <c r="F311" i="8"/>
  <c r="G310" i="8"/>
  <c r="F240" i="8"/>
  <c r="G239" i="8"/>
  <c r="AG483" i="8" l="1"/>
  <c r="AH482" i="8"/>
  <c r="AG195" i="8"/>
  <c r="AG636" i="8"/>
  <c r="AH635" i="8"/>
  <c r="AK635" i="8" s="1"/>
  <c r="AL635" i="8" s="1"/>
  <c r="AG410" i="8"/>
  <c r="AH409" i="8"/>
  <c r="AG348" i="8"/>
  <c r="AH347" i="8"/>
  <c r="AK347" i="8" s="1"/>
  <c r="AL347" i="8" s="1"/>
  <c r="AG257" i="8"/>
  <c r="AH256" i="8"/>
  <c r="AG552" i="8"/>
  <c r="AH551" i="8"/>
  <c r="AG833" i="8"/>
  <c r="AH832" i="8"/>
  <c r="AG699" i="8"/>
  <c r="AH698" i="8"/>
  <c r="AG750" i="8"/>
  <c r="AH749" i="8"/>
  <c r="G815" i="8"/>
  <c r="F816" i="8"/>
  <c r="F748" i="8"/>
  <c r="G747" i="8"/>
  <c r="F676" i="8"/>
  <c r="G675" i="8"/>
  <c r="G603" i="8"/>
  <c r="F604" i="8"/>
  <c r="G531" i="8"/>
  <c r="F532" i="8"/>
  <c r="G459" i="8"/>
  <c r="F460" i="8"/>
  <c r="G387" i="8"/>
  <c r="F388" i="8"/>
  <c r="G311" i="8"/>
  <c r="F312" i="8"/>
  <c r="F241" i="8"/>
  <c r="G240" i="8"/>
  <c r="AG834" i="8" l="1"/>
  <c r="AH834" i="8" s="1"/>
  <c r="AG838" i="8"/>
  <c r="AH833" i="8"/>
  <c r="AG553" i="8"/>
  <c r="AH552" i="8"/>
  <c r="AG411" i="8"/>
  <c r="AH410" i="8"/>
  <c r="AG488" i="8"/>
  <c r="AG484" i="8"/>
  <c r="AH484" i="8" s="1"/>
  <c r="AH483" i="8"/>
  <c r="AG196" i="8"/>
  <c r="AG200" i="8"/>
  <c r="AG751" i="8"/>
  <c r="AH750" i="8"/>
  <c r="AG700" i="8"/>
  <c r="AH700" i="8" s="1"/>
  <c r="AG704" i="8"/>
  <c r="AH699" i="8"/>
  <c r="AG258" i="8"/>
  <c r="AH258" i="8" s="1"/>
  <c r="AG262" i="8"/>
  <c r="AH257" i="8"/>
  <c r="AG349" i="8"/>
  <c r="AH348" i="8"/>
  <c r="AK348" i="8" s="1"/>
  <c r="AL348" i="8" s="1"/>
  <c r="AG637" i="8"/>
  <c r="AH636" i="8"/>
  <c r="AK636" i="8" s="1"/>
  <c r="F817" i="8"/>
  <c r="G816" i="8"/>
  <c r="F749" i="8"/>
  <c r="G748" i="8"/>
  <c r="F677" i="8"/>
  <c r="G676" i="8"/>
  <c r="F605" i="8"/>
  <c r="G604" i="8"/>
  <c r="F533" i="8"/>
  <c r="G532" i="8"/>
  <c r="F461" i="8"/>
  <c r="G460" i="8"/>
  <c r="F389" i="8"/>
  <c r="G388" i="8"/>
  <c r="F313" i="8"/>
  <c r="G312" i="8"/>
  <c r="F242" i="8"/>
  <c r="G241" i="8"/>
  <c r="AG705" i="8" l="1"/>
  <c r="AH704" i="8"/>
  <c r="AK704" i="8" s="1"/>
  <c r="AG412" i="8"/>
  <c r="AH412" i="8" s="1"/>
  <c r="AG416" i="8"/>
  <c r="AH411" i="8"/>
  <c r="AG839" i="8"/>
  <c r="AH838" i="8"/>
  <c r="AG489" i="8"/>
  <c r="AH488" i="8"/>
  <c r="AK488" i="8" s="1"/>
  <c r="AG263" i="8"/>
  <c r="AH262" i="8"/>
  <c r="AG201" i="8"/>
  <c r="AL636" i="8"/>
  <c r="AG554" i="8"/>
  <c r="AH553" i="8"/>
  <c r="AG638" i="8"/>
  <c r="AH637" i="8"/>
  <c r="AK637" i="8" s="1"/>
  <c r="AL637" i="8" s="1"/>
  <c r="AG350" i="8"/>
  <c r="AH349" i="8"/>
  <c r="AK349" i="8" s="1"/>
  <c r="AL349" i="8" s="1"/>
  <c r="AG756" i="8"/>
  <c r="AG752" i="8"/>
  <c r="AH752" i="8" s="1"/>
  <c r="AH751" i="8"/>
  <c r="F818" i="8"/>
  <c r="G817" i="8"/>
  <c r="F750" i="8"/>
  <c r="G749" i="8"/>
  <c r="F678" i="8"/>
  <c r="G677" i="8"/>
  <c r="F606" i="8"/>
  <c r="G605" i="8"/>
  <c r="F534" i="8"/>
  <c r="G533" i="8"/>
  <c r="F462" i="8"/>
  <c r="G461" i="8"/>
  <c r="F390" i="8"/>
  <c r="G389" i="8"/>
  <c r="F314" i="8"/>
  <c r="G313" i="8"/>
  <c r="F243" i="8"/>
  <c r="G242" i="8"/>
  <c r="AG757" i="8" l="1"/>
  <c r="AH756" i="8"/>
  <c r="AG639" i="8"/>
  <c r="AH638" i="8"/>
  <c r="AK638" i="8" s="1"/>
  <c r="AL638" i="8" s="1"/>
  <c r="AL631" i="8" s="1"/>
  <c r="AX80" i="8" s="1"/>
  <c r="AG202" i="8"/>
  <c r="AG203" i="8"/>
  <c r="AL488" i="8"/>
  <c r="AL704" i="8"/>
  <c r="AG707" i="8"/>
  <c r="AG706" i="8"/>
  <c r="AH706" i="8" s="1"/>
  <c r="AK706" i="8" s="1"/>
  <c r="AL706" i="8" s="1"/>
  <c r="AH705" i="8"/>
  <c r="AK705" i="8" s="1"/>
  <c r="AL705" i="8" s="1"/>
  <c r="AG417" i="8"/>
  <c r="AH416" i="8"/>
  <c r="AK416" i="8" s="1"/>
  <c r="AG490" i="8"/>
  <c r="AH490" i="8" s="1"/>
  <c r="AK490" i="8" s="1"/>
  <c r="AL490" i="8" s="1"/>
  <c r="AG491" i="8"/>
  <c r="AH489" i="8"/>
  <c r="AK489" i="8" s="1"/>
  <c r="AL489" i="8" s="1"/>
  <c r="AG840" i="8"/>
  <c r="AH839" i="8"/>
  <c r="AG351" i="8"/>
  <c r="AH350" i="8"/>
  <c r="AK350" i="8" s="1"/>
  <c r="AG555" i="8"/>
  <c r="AH554" i="8"/>
  <c r="AG264" i="8"/>
  <c r="AH263" i="8"/>
  <c r="F819" i="8"/>
  <c r="G818" i="8"/>
  <c r="F751" i="8"/>
  <c r="G750" i="8"/>
  <c r="F679" i="8"/>
  <c r="G678" i="8"/>
  <c r="F607" i="8"/>
  <c r="G606" i="8"/>
  <c r="F535" i="8"/>
  <c r="G534" i="8"/>
  <c r="F463" i="8"/>
  <c r="G462" i="8"/>
  <c r="F391" i="8"/>
  <c r="G390" i="8"/>
  <c r="F315" i="8"/>
  <c r="G314" i="8"/>
  <c r="G243" i="8"/>
  <c r="F244" i="8"/>
  <c r="AG265" i="8" l="1"/>
  <c r="AH264" i="8"/>
  <c r="AL416" i="8"/>
  <c r="AG708" i="8"/>
  <c r="AH707" i="8"/>
  <c r="AK707" i="8" s="1"/>
  <c r="AL707" i="8" s="1"/>
  <c r="AG640" i="8"/>
  <c r="AH640" i="8" s="1"/>
  <c r="AK640" i="8" s="1"/>
  <c r="AL640" i="8" s="1"/>
  <c r="AG644" i="8"/>
  <c r="AH639" i="8"/>
  <c r="AK639" i="8" s="1"/>
  <c r="AG352" i="8"/>
  <c r="AH352" i="8" s="1"/>
  <c r="AK352" i="8" s="1"/>
  <c r="AL352" i="8" s="1"/>
  <c r="AG356" i="8"/>
  <c r="AH351" i="8"/>
  <c r="AK351" i="8" s="1"/>
  <c r="AL351" i="8" s="1"/>
  <c r="AG492" i="8"/>
  <c r="AH491" i="8"/>
  <c r="AK491" i="8" s="1"/>
  <c r="AL491" i="8" s="1"/>
  <c r="AG419" i="8"/>
  <c r="AG418" i="8"/>
  <c r="AH418" i="8" s="1"/>
  <c r="AK418" i="8" s="1"/>
  <c r="AL418" i="8" s="1"/>
  <c r="AH417" i="8"/>
  <c r="AK417" i="8" s="1"/>
  <c r="AL417" i="8" s="1"/>
  <c r="AG204" i="8"/>
  <c r="AG758" i="8"/>
  <c r="AH757" i="8"/>
  <c r="AL350" i="8"/>
  <c r="AL343" i="8" s="1"/>
  <c r="AT80" i="8" s="1"/>
  <c r="AG560" i="8"/>
  <c r="AG556" i="8"/>
  <c r="AH556" i="8" s="1"/>
  <c r="AH555" i="8"/>
  <c r="AG841" i="8"/>
  <c r="AH840" i="8"/>
  <c r="G819" i="8"/>
  <c r="F820" i="8"/>
  <c r="F756" i="8"/>
  <c r="F752" i="8"/>
  <c r="G752" i="8" s="1"/>
  <c r="G751" i="8"/>
  <c r="F684" i="8"/>
  <c r="F680" i="8"/>
  <c r="G680" i="8" s="1"/>
  <c r="G679" i="8"/>
  <c r="G607" i="8"/>
  <c r="F612" i="8"/>
  <c r="F608" i="8"/>
  <c r="G608" i="8" s="1"/>
  <c r="G535" i="8"/>
  <c r="F540" i="8"/>
  <c r="F536" i="8"/>
  <c r="G536" i="8" s="1"/>
  <c r="G463" i="8"/>
  <c r="F468" i="8"/>
  <c r="F464" i="8"/>
  <c r="G464" i="8" s="1"/>
  <c r="G391" i="8"/>
  <c r="F396" i="8"/>
  <c r="F392" i="8"/>
  <c r="G392" i="8" s="1"/>
  <c r="G315" i="8"/>
  <c r="F316" i="8"/>
  <c r="F245" i="8"/>
  <c r="G244" i="8"/>
  <c r="E211" i="8"/>
  <c r="H220" i="8"/>
  <c r="I220" i="8" s="1"/>
  <c r="H219" i="8"/>
  <c r="I219" i="8" s="1"/>
  <c r="H218" i="8"/>
  <c r="I218" i="8" s="1"/>
  <c r="H217" i="8"/>
  <c r="I217" i="8" s="1"/>
  <c r="H216" i="8"/>
  <c r="I216" i="8" s="1"/>
  <c r="H215" i="8"/>
  <c r="I215" i="8" s="1"/>
  <c r="H213" i="8"/>
  <c r="I213" i="8" s="1"/>
  <c r="H212" i="8"/>
  <c r="I212" i="8" s="1"/>
  <c r="H208" i="8"/>
  <c r="H207" i="8"/>
  <c r="I207" i="8" s="1"/>
  <c r="H206" i="8"/>
  <c r="H205" i="8"/>
  <c r="I205" i="8" s="1"/>
  <c r="H204" i="8"/>
  <c r="I204" i="8" s="1"/>
  <c r="H203" i="8"/>
  <c r="I203" i="8" s="1"/>
  <c r="H201" i="8"/>
  <c r="H200" i="8"/>
  <c r="I200" i="8" s="1"/>
  <c r="H148" i="8"/>
  <c r="H147" i="8"/>
  <c r="H146" i="8"/>
  <c r="H145" i="8"/>
  <c r="H144" i="8"/>
  <c r="H143" i="8"/>
  <c r="H191" i="8" s="1"/>
  <c r="I191" i="8" s="1"/>
  <c r="H142" i="8"/>
  <c r="H138" i="8"/>
  <c r="H137" i="8"/>
  <c r="H136" i="8"/>
  <c r="H135" i="8"/>
  <c r="H134" i="8"/>
  <c r="H133" i="8"/>
  <c r="H132" i="8"/>
  <c r="H100" i="8"/>
  <c r="H99" i="8"/>
  <c r="H98" i="8"/>
  <c r="H97" i="8"/>
  <c r="H96" i="8"/>
  <c r="H95" i="8"/>
  <c r="H94" i="8"/>
  <c r="H93" i="8"/>
  <c r="H92" i="8"/>
  <c r="H91" i="8"/>
  <c r="H90" i="8"/>
  <c r="H86" i="8"/>
  <c r="H85" i="8"/>
  <c r="H84" i="8"/>
  <c r="H83" i="8"/>
  <c r="H82" i="8"/>
  <c r="H81" i="8"/>
  <c r="H80" i="8"/>
  <c r="H79" i="8"/>
  <c r="H78" i="8"/>
  <c r="H77" i="8"/>
  <c r="H76" i="8"/>
  <c r="E117" i="8"/>
  <c r="E199" i="8"/>
  <c r="I208" i="8"/>
  <c r="I206" i="8"/>
  <c r="I201" i="8"/>
  <c r="H196" i="8"/>
  <c r="H194" i="8"/>
  <c r="I194" i="8" s="1"/>
  <c r="H192" i="8"/>
  <c r="H190" i="8"/>
  <c r="I190" i="8" s="1"/>
  <c r="H183" i="8"/>
  <c r="I183" i="8" s="1"/>
  <c r="H182" i="8"/>
  <c r="I182" i="8" s="1"/>
  <c r="H181" i="8"/>
  <c r="I181" i="8" s="1"/>
  <c r="H180" i="8"/>
  <c r="I180" i="8" s="1"/>
  <c r="H176" i="8"/>
  <c r="H171" i="8"/>
  <c r="I171" i="8" s="1"/>
  <c r="H170" i="8"/>
  <c r="I170" i="8" s="1"/>
  <c r="H168" i="8"/>
  <c r="I168" i="8" s="1"/>
  <c r="E103" i="8"/>
  <c r="F105" i="8"/>
  <c r="F106" i="8" s="1"/>
  <c r="F107" i="8" s="1"/>
  <c r="F108" i="8" s="1"/>
  <c r="F109" i="8" s="1"/>
  <c r="E189" i="8"/>
  <c r="E179" i="8"/>
  <c r="E165" i="8"/>
  <c r="E151" i="8"/>
  <c r="I196" i="8"/>
  <c r="I192" i="8"/>
  <c r="I176" i="8"/>
  <c r="F153" i="8"/>
  <c r="F154" i="8" s="1"/>
  <c r="D100" i="8"/>
  <c r="D99" i="8"/>
  <c r="D98" i="8"/>
  <c r="D97" i="8"/>
  <c r="D96" i="8"/>
  <c r="D95" i="8"/>
  <c r="D94" i="8"/>
  <c r="D93" i="8"/>
  <c r="D92" i="8"/>
  <c r="D91" i="8"/>
  <c r="D90" i="8"/>
  <c r="D86" i="8"/>
  <c r="D85" i="8"/>
  <c r="D84" i="8"/>
  <c r="D83" i="8"/>
  <c r="D82" i="8"/>
  <c r="D81" i="8"/>
  <c r="D80" i="8"/>
  <c r="D79" i="8"/>
  <c r="D78" i="8"/>
  <c r="D77" i="8"/>
  <c r="D76" i="8"/>
  <c r="I142" i="8"/>
  <c r="I144" i="8"/>
  <c r="I145" i="8"/>
  <c r="I146" i="8"/>
  <c r="I148" i="8"/>
  <c r="E141" i="8"/>
  <c r="D148" i="8"/>
  <c r="D147" i="8"/>
  <c r="D145" i="8"/>
  <c r="D146" i="8"/>
  <c r="D144" i="8"/>
  <c r="D143" i="8"/>
  <c r="D142" i="8"/>
  <c r="H184" i="8"/>
  <c r="I184" i="8" s="1"/>
  <c r="H185" i="8"/>
  <c r="I185" i="8" s="1"/>
  <c r="H186" i="8"/>
  <c r="I186" i="8" s="1"/>
  <c r="E131" i="8"/>
  <c r="AF131" i="8" s="1"/>
  <c r="D136" i="8"/>
  <c r="D137" i="8"/>
  <c r="D138" i="8"/>
  <c r="D135" i="8"/>
  <c r="D134" i="8"/>
  <c r="D133" i="8"/>
  <c r="D132" i="8"/>
  <c r="AK343" i="8" l="1"/>
  <c r="E143" i="8"/>
  <c r="AF141" i="8"/>
  <c r="H106" i="8"/>
  <c r="I106" i="8" s="1"/>
  <c r="AJ802" i="8"/>
  <c r="AK802" i="8" s="1"/>
  <c r="AL802" i="8" s="1"/>
  <c r="AJ730" i="8"/>
  <c r="AK730" i="8" s="1"/>
  <c r="AL730" i="8" s="1"/>
  <c r="AJ658" i="8"/>
  <c r="AK658" i="8" s="1"/>
  <c r="AL658" i="8" s="1"/>
  <c r="AJ586" i="8"/>
  <c r="AK586" i="8" s="1"/>
  <c r="AL586" i="8" s="1"/>
  <c r="AJ514" i="8"/>
  <c r="AK514" i="8" s="1"/>
  <c r="AL514" i="8" s="1"/>
  <c r="AJ442" i="8"/>
  <c r="AK442" i="8" s="1"/>
  <c r="AL442" i="8" s="1"/>
  <c r="AJ106" i="8"/>
  <c r="AJ226" i="8"/>
  <c r="AK226" i="8" s="1"/>
  <c r="AL226" i="8" s="1"/>
  <c r="AJ298" i="8"/>
  <c r="AK298" i="8" s="1"/>
  <c r="AL298" i="8" s="1"/>
  <c r="AJ370" i="8"/>
  <c r="AK370" i="8" s="1"/>
  <c r="AL370" i="8" s="1"/>
  <c r="AJ154" i="8"/>
  <c r="H121" i="8"/>
  <c r="I121" i="8" s="1"/>
  <c r="AJ817" i="8"/>
  <c r="AK817" i="8" s="1"/>
  <c r="AL817" i="8" s="1"/>
  <c r="AJ673" i="8"/>
  <c r="AK673" i="8" s="1"/>
  <c r="AL673" i="8" s="1"/>
  <c r="AJ601" i="8"/>
  <c r="AK601" i="8" s="1"/>
  <c r="AL601" i="8" s="1"/>
  <c r="AJ745" i="8"/>
  <c r="AK745" i="8" s="1"/>
  <c r="AL745" i="8" s="1"/>
  <c r="AJ529" i="8"/>
  <c r="AK529" i="8" s="1"/>
  <c r="AL529" i="8" s="1"/>
  <c r="AJ457" i="8"/>
  <c r="AK457" i="8" s="1"/>
  <c r="AL457" i="8" s="1"/>
  <c r="AJ169" i="8"/>
  <c r="AJ385" i="8"/>
  <c r="AK385" i="8" s="1"/>
  <c r="AL385" i="8" s="1"/>
  <c r="AJ121" i="8"/>
  <c r="AJ313" i="8"/>
  <c r="AK313" i="8" s="1"/>
  <c r="AL313" i="8" s="1"/>
  <c r="AJ241" i="8"/>
  <c r="AK241" i="8" s="1"/>
  <c r="AL241" i="8" s="1"/>
  <c r="AJ828" i="8"/>
  <c r="AK828" i="8" s="1"/>
  <c r="AJ756" i="8"/>
  <c r="AJ612" i="8"/>
  <c r="AJ684" i="8"/>
  <c r="AJ540" i="8"/>
  <c r="AJ252" i="8"/>
  <c r="AJ180" i="8"/>
  <c r="AJ396" i="8"/>
  <c r="AJ468" i="8"/>
  <c r="AJ324" i="8"/>
  <c r="AK324" i="8" s="1"/>
  <c r="AI771" i="8"/>
  <c r="AI699" i="8"/>
  <c r="AJ699" i="8" s="1"/>
  <c r="AK699" i="8" s="1"/>
  <c r="AL699" i="8" s="1"/>
  <c r="AI843" i="8"/>
  <c r="AJ843" i="8" s="1"/>
  <c r="AI627" i="8"/>
  <c r="AJ627" i="8" s="1"/>
  <c r="AK627" i="8" s="1"/>
  <c r="AL627" i="8" s="1"/>
  <c r="AI555" i="8"/>
  <c r="AJ555" i="8" s="1"/>
  <c r="AI267" i="8"/>
  <c r="AJ267" i="8" s="1"/>
  <c r="AI483" i="8"/>
  <c r="AJ483" i="8" s="1"/>
  <c r="AK483" i="8" s="1"/>
  <c r="AL483" i="8" s="1"/>
  <c r="AI411" i="8"/>
  <c r="AJ411" i="8" s="1"/>
  <c r="AK411" i="8" s="1"/>
  <c r="AL411" i="8" s="1"/>
  <c r="AI195" i="8"/>
  <c r="AJ195" i="8" s="1"/>
  <c r="AI339" i="8"/>
  <c r="AJ339" i="8" s="1"/>
  <c r="AK339" i="8" s="1"/>
  <c r="AL339" i="8" s="1"/>
  <c r="E155" i="8"/>
  <c r="AF151" i="8"/>
  <c r="H195" i="8"/>
  <c r="I195" i="8" s="1"/>
  <c r="E120" i="8"/>
  <c r="AF117" i="8"/>
  <c r="AJ803" i="8"/>
  <c r="AK803" i="8" s="1"/>
  <c r="AL803" i="8" s="1"/>
  <c r="AJ587" i="8"/>
  <c r="AK587" i="8" s="1"/>
  <c r="AL587" i="8" s="1"/>
  <c r="AJ731" i="8"/>
  <c r="AK731" i="8" s="1"/>
  <c r="AL731" i="8" s="1"/>
  <c r="AJ659" i="8"/>
  <c r="AK659" i="8" s="1"/>
  <c r="AL659" i="8" s="1"/>
  <c r="AJ371" i="8"/>
  <c r="AK371" i="8" s="1"/>
  <c r="AL371" i="8" s="1"/>
  <c r="AJ227" i="8"/>
  <c r="AK227" i="8" s="1"/>
  <c r="AL227" i="8" s="1"/>
  <c r="AJ155" i="8"/>
  <c r="AJ107" i="8"/>
  <c r="AJ515" i="8"/>
  <c r="AK515" i="8" s="1"/>
  <c r="AL515" i="8" s="1"/>
  <c r="AJ443" i="8"/>
  <c r="AK443" i="8" s="1"/>
  <c r="AL443" i="8" s="1"/>
  <c r="AJ299" i="8"/>
  <c r="AK299" i="8" s="1"/>
  <c r="AL299" i="8" s="1"/>
  <c r="AI807" i="8"/>
  <c r="AJ807" i="8" s="1"/>
  <c r="AK807" i="8" s="1"/>
  <c r="AL807" i="8" s="1"/>
  <c r="AI591" i="8"/>
  <c r="AJ591" i="8" s="1"/>
  <c r="AK591" i="8" s="1"/>
  <c r="AL591" i="8" s="1"/>
  <c r="AI663" i="8"/>
  <c r="AJ663" i="8" s="1"/>
  <c r="AK663" i="8" s="1"/>
  <c r="AL663" i="8" s="1"/>
  <c r="AI447" i="8"/>
  <c r="AJ447" i="8" s="1"/>
  <c r="AK447" i="8" s="1"/>
  <c r="AL447" i="8" s="1"/>
  <c r="AI375" i="8"/>
  <c r="AJ375" i="8" s="1"/>
  <c r="AK375" i="8" s="1"/>
  <c r="AL375" i="8" s="1"/>
  <c r="AI231" i="8"/>
  <c r="AJ231" i="8" s="1"/>
  <c r="AK231" i="8" s="1"/>
  <c r="AL231" i="8" s="1"/>
  <c r="AI159" i="8"/>
  <c r="AJ159" i="8" s="1"/>
  <c r="AI735" i="8"/>
  <c r="AJ735" i="8" s="1"/>
  <c r="AK735" i="8" s="1"/>
  <c r="AL735" i="8" s="1"/>
  <c r="AI111" i="8"/>
  <c r="AJ111" i="8" s="1"/>
  <c r="AI303" i="8"/>
  <c r="AJ303" i="8" s="1"/>
  <c r="AK303" i="8" s="1"/>
  <c r="AL303" i="8" s="1"/>
  <c r="AI519" i="8"/>
  <c r="AJ519" i="8" s="1"/>
  <c r="AK519" i="8" s="1"/>
  <c r="AL519" i="8" s="1"/>
  <c r="AJ814" i="8"/>
  <c r="AJ526" i="8"/>
  <c r="AJ670" i="8"/>
  <c r="AJ598" i="8"/>
  <c r="AJ118" i="8"/>
  <c r="AJ742" i="8"/>
  <c r="AJ454" i="8"/>
  <c r="AJ310" i="8"/>
  <c r="AJ238" i="8"/>
  <c r="AJ166" i="8"/>
  <c r="AJ382" i="8"/>
  <c r="AJ746" i="8"/>
  <c r="AK746" i="8" s="1"/>
  <c r="AL746" i="8" s="1"/>
  <c r="AJ602" i="8"/>
  <c r="AK602" i="8" s="1"/>
  <c r="AL602" i="8" s="1"/>
  <c r="AJ530" i="8"/>
  <c r="AK530" i="8" s="1"/>
  <c r="AL530" i="8" s="1"/>
  <c r="AJ674" i="8"/>
  <c r="AK674" i="8" s="1"/>
  <c r="AL674" i="8" s="1"/>
  <c r="AJ818" i="8"/>
  <c r="AK818" i="8" s="1"/>
  <c r="AL818" i="8" s="1"/>
  <c r="AJ386" i="8"/>
  <c r="AK386" i="8" s="1"/>
  <c r="AL386" i="8" s="1"/>
  <c r="AJ170" i="8"/>
  <c r="AJ122" i="8"/>
  <c r="AJ458" i="8"/>
  <c r="AK458" i="8" s="1"/>
  <c r="AL458" i="8" s="1"/>
  <c r="AJ242" i="8"/>
  <c r="AK242" i="8" s="1"/>
  <c r="AL242" i="8" s="1"/>
  <c r="AJ314" i="8"/>
  <c r="AK314" i="8" s="1"/>
  <c r="AL314" i="8" s="1"/>
  <c r="AI822" i="8"/>
  <c r="AJ822" i="8" s="1"/>
  <c r="AK822" i="8" s="1"/>
  <c r="AL822" i="8" s="1"/>
  <c r="AI750" i="8"/>
  <c r="AJ750" i="8" s="1"/>
  <c r="AK750" i="8" s="1"/>
  <c r="AL750" i="8" s="1"/>
  <c r="AI534" i="8"/>
  <c r="AJ534" i="8" s="1"/>
  <c r="AK534" i="8" s="1"/>
  <c r="AL534" i="8" s="1"/>
  <c r="AI678" i="8"/>
  <c r="AJ678" i="8" s="1"/>
  <c r="AK678" i="8" s="1"/>
  <c r="AL678" i="8" s="1"/>
  <c r="AI606" i="8"/>
  <c r="AJ606" i="8" s="1"/>
  <c r="AK606" i="8" s="1"/>
  <c r="AL606" i="8" s="1"/>
  <c r="AI318" i="8"/>
  <c r="AJ318" i="8" s="1"/>
  <c r="AK318" i="8" s="1"/>
  <c r="AL318" i="8" s="1"/>
  <c r="AI174" i="8"/>
  <c r="AJ174" i="8" s="1"/>
  <c r="AI126" i="8"/>
  <c r="AJ126" i="8" s="1"/>
  <c r="AI246" i="8"/>
  <c r="AJ246" i="8" s="1"/>
  <c r="AK246" i="8" s="1"/>
  <c r="AL246" i="8" s="1"/>
  <c r="AI462" i="8"/>
  <c r="AJ462" i="8" s="1"/>
  <c r="AK462" i="8" s="1"/>
  <c r="AL462" i="8" s="1"/>
  <c r="AI390" i="8"/>
  <c r="AJ390" i="8" s="1"/>
  <c r="AK390" i="8" s="1"/>
  <c r="AL390" i="8" s="1"/>
  <c r="AJ829" i="8"/>
  <c r="AJ685" i="8"/>
  <c r="AK685" i="8" s="1"/>
  <c r="AL685" i="8" s="1"/>
  <c r="AJ541" i="8"/>
  <c r="AK541" i="8" s="1"/>
  <c r="AL541" i="8" s="1"/>
  <c r="AJ613" i="8"/>
  <c r="AK613" i="8" s="1"/>
  <c r="AL613" i="8" s="1"/>
  <c r="AJ757" i="8"/>
  <c r="AK757" i="8" s="1"/>
  <c r="AL757" i="8" s="1"/>
  <c r="AJ469" i="8"/>
  <c r="AK469" i="8" s="1"/>
  <c r="AL469" i="8" s="1"/>
  <c r="AJ253" i="8"/>
  <c r="AK253" i="8" s="1"/>
  <c r="AL253" i="8" s="1"/>
  <c r="AJ325" i="8"/>
  <c r="AJ181" i="8"/>
  <c r="AJ397" i="8"/>
  <c r="AK397" i="8" s="1"/>
  <c r="AL397" i="8" s="1"/>
  <c r="AI689" i="8"/>
  <c r="AJ689" i="8" s="1"/>
  <c r="AK689" i="8" s="1"/>
  <c r="AL689" i="8" s="1"/>
  <c r="AI761" i="8"/>
  <c r="AJ761" i="8" s="1"/>
  <c r="AI617" i="8"/>
  <c r="AJ617" i="8" s="1"/>
  <c r="AK617" i="8" s="1"/>
  <c r="AL617" i="8" s="1"/>
  <c r="AI833" i="8"/>
  <c r="AJ833" i="8" s="1"/>
  <c r="AK833" i="8" s="1"/>
  <c r="AL833" i="8" s="1"/>
  <c r="AI473" i="8"/>
  <c r="AJ473" i="8" s="1"/>
  <c r="AK473" i="8" s="1"/>
  <c r="AL473" i="8" s="1"/>
  <c r="AI329" i="8"/>
  <c r="AJ329" i="8" s="1"/>
  <c r="AK329" i="8" s="1"/>
  <c r="AL329" i="8" s="1"/>
  <c r="AI257" i="8"/>
  <c r="AJ257" i="8" s="1"/>
  <c r="AK257" i="8" s="1"/>
  <c r="AL257" i="8" s="1"/>
  <c r="AI545" i="8"/>
  <c r="AJ545" i="8" s="1"/>
  <c r="AK545" i="8" s="1"/>
  <c r="AL545" i="8" s="1"/>
  <c r="AI185" i="8"/>
  <c r="AJ185" i="8" s="1"/>
  <c r="AI401" i="8"/>
  <c r="AJ401" i="8" s="1"/>
  <c r="AK401" i="8" s="1"/>
  <c r="AL401" i="8" s="1"/>
  <c r="AI840" i="8"/>
  <c r="AJ840" i="8" s="1"/>
  <c r="AK840" i="8" s="1"/>
  <c r="AL840" i="8" s="1"/>
  <c r="AI696" i="8"/>
  <c r="AJ696" i="8" s="1"/>
  <c r="AK696" i="8" s="1"/>
  <c r="AL696" i="8" s="1"/>
  <c r="AI768" i="8"/>
  <c r="AJ768" i="8" s="1"/>
  <c r="AI624" i="8"/>
  <c r="AJ624" i="8" s="1"/>
  <c r="AK624" i="8" s="1"/>
  <c r="AL624" i="8" s="1"/>
  <c r="AI408" i="8"/>
  <c r="AJ408" i="8" s="1"/>
  <c r="AK408" i="8" s="1"/>
  <c r="AL408" i="8" s="1"/>
  <c r="AI552" i="8"/>
  <c r="AJ552" i="8" s="1"/>
  <c r="AK552" i="8" s="1"/>
  <c r="AL552" i="8" s="1"/>
  <c r="AI192" i="8"/>
  <c r="AJ192" i="8" s="1"/>
  <c r="AI480" i="8"/>
  <c r="AJ480" i="8" s="1"/>
  <c r="AK480" i="8" s="1"/>
  <c r="AL480" i="8" s="1"/>
  <c r="AI264" i="8"/>
  <c r="AJ264" i="8" s="1"/>
  <c r="AK264" i="8" s="1"/>
  <c r="AL264" i="8" s="1"/>
  <c r="AI336" i="8"/>
  <c r="AJ336" i="8" s="1"/>
  <c r="AK336" i="8" s="1"/>
  <c r="AL336" i="8" s="1"/>
  <c r="AI844" i="8"/>
  <c r="AJ844" i="8" s="1"/>
  <c r="AI628" i="8"/>
  <c r="AJ628" i="8" s="1"/>
  <c r="AK628" i="8" s="1"/>
  <c r="AL628" i="8" s="1"/>
  <c r="AI772" i="8"/>
  <c r="AJ772" i="8" s="1"/>
  <c r="AI700" i="8"/>
  <c r="AJ700" i="8" s="1"/>
  <c r="AK700" i="8" s="1"/>
  <c r="AL700" i="8" s="1"/>
  <c r="AI556" i="8"/>
  <c r="AJ556" i="8" s="1"/>
  <c r="AI484" i="8"/>
  <c r="AJ484" i="8" s="1"/>
  <c r="AK484" i="8" s="1"/>
  <c r="AL484" i="8" s="1"/>
  <c r="AI412" i="8"/>
  <c r="AJ412" i="8" s="1"/>
  <c r="AK412" i="8" s="1"/>
  <c r="AL412" i="8" s="1"/>
  <c r="AI196" i="8"/>
  <c r="AJ196" i="8" s="1"/>
  <c r="AI340" i="8"/>
  <c r="AJ340" i="8" s="1"/>
  <c r="AK340" i="8" s="1"/>
  <c r="AL340" i="8" s="1"/>
  <c r="AI268" i="8"/>
  <c r="AJ268" i="8" s="1"/>
  <c r="AK555" i="8"/>
  <c r="AL555" i="8" s="1"/>
  <c r="E193" i="8"/>
  <c r="AF189" i="8"/>
  <c r="E203" i="8"/>
  <c r="AF199" i="8"/>
  <c r="H110" i="8"/>
  <c r="AI806" i="8"/>
  <c r="AJ806" i="8" s="1"/>
  <c r="AK806" i="8" s="1"/>
  <c r="AL806" i="8" s="1"/>
  <c r="AI734" i="8"/>
  <c r="AJ734" i="8" s="1"/>
  <c r="AK734" i="8" s="1"/>
  <c r="AL734" i="8" s="1"/>
  <c r="AI590" i="8"/>
  <c r="AJ590" i="8" s="1"/>
  <c r="AK590" i="8" s="1"/>
  <c r="AL590" i="8" s="1"/>
  <c r="AI518" i="8"/>
  <c r="AJ518" i="8" s="1"/>
  <c r="AK518" i="8" s="1"/>
  <c r="AL518" i="8" s="1"/>
  <c r="AI110" i="8"/>
  <c r="AJ110" i="8" s="1"/>
  <c r="AI446" i="8"/>
  <c r="AJ446" i="8" s="1"/>
  <c r="AK446" i="8" s="1"/>
  <c r="AL446" i="8" s="1"/>
  <c r="AI374" i="8"/>
  <c r="AJ374" i="8" s="1"/>
  <c r="AK374" i="8" s="1"/>
  <c r="AL374" i="8" s="1"/>
  <c r="AI230" i="8"/>
  <c r="AJ230" i="8" s="1"/>
  <c r="AK230" i="8" s="1"/>
  <c r="AL230" i="8" s="1"/>
  <c r="AI158" i="8"/>
  <c r="AJ158" i="8" s="1"/>
  <c r="AI662" i="8"/>
  <c r="AJ662" i="8" s="1"/>
  <c r="AK662" i="8" s="1"/>
  <c r="AL662" i="8" s="1"/>
  <c r="AI302" i="8"/>
  <c r="AJ302" i="8" s="1"/>
  <c r="AK302" i="8" s="1"/>
  <c r="AL302" i="8" s="1"/>
  <c r="H114" i="8"/>
  <c r="AI810" i="8"/>
  <c r="AJ810" i="8" s="1"/>
  <c r="AK810" i="8" s="1"/>
  <c r="AL810" i="8" s="1"/>
  <c r="AI738" i="8"/>
  <c r="AJ738" i="8" s="1"/>
  <c r="AK738" i="8" s="1"/>
  <c r="AL738" i="8" s="1"/>
  <c r="AI594" i="8"/>
  <c r="AJ594" i="8" s="1"/>
  <c r="AK594" i="8" s="1"/>
  <c r="AL594" i="8" s="1"/>
  <c r="AI522" i="8"/>
  <c r="AJ522" i="8" s="1"/>
  <c r="AK522" i="8" s="1"/>
  <c r="AL522" i="8" s="1"/>
  <c r="AI234" i="8"/>
  <c r="AJ234" i="8" s="1"/>
  <c r="AK234" i="8" s="1"/>
  <c r="AL234" i="8" s="1"/>
  <c r="AI162" i="8"/>
  <c r="AJ162" i="8" s="1"/>
  <c r="AI450" i="8"/>
  <c r="AJ450" i="8" s="1"/>
  <c r="AK450" i="8" s="1"/>
  <c r="AL450" i="8" s="1"/>
  <c r="AI378" i="8"/>
  <c r="AJ378" i="8" s="1"/>
  <c r="AK378" i="8" s="1"/>
  <c r="AL378" i="8" s="1"/>
  <c r="AI114" i="8"/>
  <c r="AJ114" i="8" s="1"/>
  <c r="AI666" i="8"/>
  <c r="AJ666" i="8" s="1"/>
  <c r="AK666" i="8" s="1"/>
  <c r="AL666" i="8" s="1"/>
  <c r="AI306" i="8"/>
  <c r="AJ306" i="8" s="1"/>
  <c r="AK306" i="8" s="1"/>
  <c r="AL306" i="8" s="1"/>
  <c r="H125" i="8"/>
  <c r="AI605" i="8"/>
  <c r="AJ605" i="8" s="1"/>
  <c r="AK605" i="8" s="1"/>
  <c r="AL605" i="8" s="1"/>
  <c r="AI821" i="8"/>
  <c r="AJ821" i="8" s="1"/>
  <c r="AK821" i="8" s="1"/>
  <c r="AL821" i="8" s="1"/>
  <c r="AI749" i="8"/>
  <c r="AJ749" i="8" s="1"/>
  <c r="AK749" i="8" s="1"/>
  <c r="AL749" i="8" s="1"/>
  <c r="AI533" i="8"/>
  <c r="AJ533" i="8" s="1"/>
  <c r="AK533" i="8" s="1"/>
  <c r="AL533" i="8" s="1"/>
  <c r="AI461" i="8"/>
  <c r="AJ461" i="8" s="1"/>
  <c r="AI677" i="8"/>
  <c r="AJ677" i="8" s="1"/>
  <c r="AK677" i="8" s="1"/>
  <c r="AL677" i="8" s="1"/>
  <c r="AI317" i="8"/>
  <c r="AJ317" i="8" s="1"/>
  <c r="AK317" i="8" s="1"/>
  <c r="AL317" i="8" s="1"/>
  <c r="AI173" i="8"/>
  <c r="AJ173" i="8" s="1"/>
  <c r="AI125" i="8"/>
  <c r="AJ125" i="8" s="1"/>
  <c r="AI245" i="8"/>
  <c r="AJ245" i="8" s="1"/>
  <c r="AK245" i="8" s="1"/>
  <c r="AL245" i="8" s="1"/>
  <c r="AI389" i="8"/>
  <c r="AJ389" i="8" s="1"/>
  <c r="AK389" i="8" s="1"/>
  <c r="AL389" i="8" s="1"/>
  <c r="AI832" i="8"/>
  <c r="AJ832" i="8" s="1"/>
  <c r="AK832" i="8" s="1"/>
  <c r="AL832" i="8" s="1"/>
  <c r="AI544" i="8"/>
  <c r="AJ544" i="8" s="1"/>
  <c r="AK544" i="8" s="1"/>
  <c r="AL544" i="8" s="1"/>
  <c r="AI688" i="8"/>
  <c r="AJ688" i="8" s="1"/>
  <c r="AK688" i="8" s="1"/>
  <c r="AL688" i="8" s="1"/>
  <c r="AI328" i="8"/>
  <c r="AJ328" i="8" s="1"/>
  <c r="AK328" i="8" s="1"/>
  <c r="AL328" i="8" s="1"/>
  <c r="AI760" i="8"/>
  <c r="AJ760" i="8" s="1"/>
  <c r="AI472" i="8"/>
  <c r="AJ472" i="8" s="1"/>
  <c r="AK472" i="8" s="1"/>
  <c r="AL472" i="8" s="1"/>
  <c r="AI400" i="8"/>
  <c r="AJ400" i="8" s="1"/>
  <c r="AK400" i="8" s="1"/>
  <c r="AL400" i="8" s="1"/>
  <c r="AI184" i="8"/>
  <c r="AJ184" i="8" s="1"/>
  <c r="AI256" i="8"/>
  <c r="AJ256" i="8" s="1"/>
  <c r="AK256" i="8" s="1"/>
  <c r="AL256" i="8" s="1"/>
  <c r="AI616" i="8"/>
  <c r="AJ616" i="8" s="1"/>
  <c r="AK616" i="8" s="1"/>
  <c r="AL616" i="8" s="1"/>
  <c r="AJ839" i="8"/>
  <c r="AK839" i="8" s="1"/>
  <c r="AL839" i="8" s="1"/>
  <c r="AJ767" i="8"/>
  <c r="AJ623" i="8"/>
  <c r="AK623" i="8" s="1"/>
  <c r="AL623" i="8" s="1"/>
  <c r="AJ551" i="8"/>
  <c r="AK551" i="8" s="1"/>
  <c r="AL551" i="8" s="1"/>
  <c r="AJ695" i="8"/>
  <c r="AK695" i="8" s="1"/>
  <c r="AL695" i="8" s="1"/>
  <c r="AJ479" i="8"/>
  <c r="AK479" i="8" s="1"/>
  <c r="AL479" i="8" s="1"/>
  <c r="AJ407" i="8"/>
  <c r="AK407" i="8" s="1"/>
  <c r="AL407" i="8" s="1"/>
  <c r="AJ335" i="8"/>
  <c r="AK335" i="8" s="1"/>
  <c r="AL335" i="8" s="1"/>
  <c r="AJ263" i="8"/>
  <c r="AK263" i="8" s="1"/>
  <c r="AL263" i="8" s="1"/>
  <c r="AJ191" i="8"/>
  <c r="AF138" i="8"/>
  <c r="AH138" i="8" s="1"/>
  <c r="AK138" i="8" s="1"/>
  <c r="AL138" i="8" s="1"/>
  <c r="AF132" i="8"/>
  <c r="AH132" i="8" s="1"/>
  <c r="AK132" i="8" s="1"/>
  <c r="AF136" i="8"/>
  <c r="AH136" i="8" s="1"/>
  <c r="AK136" i="8" s="1"/>
  <c r="AL136" i="8" s="1"/>
  <c r="AF133" i="8"/>
  <c r="AH133" i="8" s="1"/>
  <c r="AK133" i="8" s="1"/>
  <c r="AL133" i="8" s="1"/>
  <c r="AF137" i="8"/>
  <c r="AH137" i="8" s="1"/>
  <c r="AK137" i="8" s="1"/>
  <c r="AL137" i="8" s="1"/>
  <c r="AF134" i="8"/>
  <c r="AH134" i="8" s="1"/>
  <c r="AK134" i="8" s="1"/>
  <c r="AL134" i="8" s="1"/>
  <c r="AF135" i="8"/>
  <c r="AH135" i="8" s="1"/>
  <c r="AK135" i="8" s="1"/>
  <c r="AL135" i="8" s="1"/>
  <c r="I147" i="8"/>
  <c r="I141" i="8" s="1"/>
  <c r="I143" i="8"/>
  <c r="E167" i="8"/>
  <c r="AF165" i="8"/>
  <c r="E108" i="8"/>
  <c r="AF103" i="8"/>
  <c r="AJ800" i="8"/>
  <c r="AJ656" i="8"/>
  <c r="AJ728" i="8"/>
  <c r="AJ584" i="8"/>
  <c r="AJ368" i="8"/>
  <c r="AJ296" i="8"/>
  <c r="AJ152" i="8"/>
  <c r="AJ104" i="8"/>
  <c r="AJ512" i="8"/>
  <c r="AJ440" i="8"/>
  <c r="AJ224" i="8"/>
  <c r="AI804" i="8"/>
  <c r="AJ804" i="8" s="1"/>
  <c r="AK804" i="8" s="1"/>
  <c r="AL804" i="8" s="1"/>
  <c r="AI732" i="8"/>
  <c r="AJ732" i="8" s="1"/>
  <c r="AK732" i="8" s="1"/>
  <c r="AL732" i="8" s="1"/>
  <c r="AI588" i="8"/>
  <c r="AJ588" i="8" s="1"/>
  <c r="AK588" i="8" s="1"/>
  <c r="AL588" i="8" s="1"/>
  <c r="AI660" i="8"/>
  <c r="AJ660" i="8" s="1"/>
  <c r="AK660" i="8" s="1"/>
  <c r="AL660" i="8" s="1"/>
  <c r="AI516" i="8"/>
  <c r="AJ516" i="8" s="1"/>
  <c r="AK516" i="8" s="1"/>
  <c r="AL516" i="8" s="1"/>
  <c r="AI156" i="8"/>
  <c r="AJ156" i="8" s="1"/>
  <c r="AI444" i="8"/>
  <c r="AJ444" i="8" s="1"/>
  <c r="AK444" i="8" s="1"/>
  <c r="AL444" i="8" s="1"/>
  <c r="AI300" i="8"/>
  <c r="AJ300" i="8" s="1"/>
  <c r="AK300" i="8" s="1"/>
  <c r="AL300" i="8" s="1"/>
  <c r="AI108" i="8"/>
  <c r="AJ108" i="8" s="1"/>
  <c r="AI372" i="8"/>
  <c r="AJ372" i="8" s="1"/>
  <c r="AK372" i="8" s="1"/>
  <c r="AL372" i="8" s="1"/>
  <c r="AI228" i="8"/>
  <c r="AJ228" i="8" s="1"/>
  <c r="AK228" i="8" s="1"/>
  <c r="AL228" i="8" s="1"/>
  <c r="AI808" i="8"/>
  <c r="AJ808" i="8" s="1"/>
  <c r="AK808" i="8" s="1"/>
  <c r="AL808" i="8" s="1"/>
  <c r="AI592" i="8"/>
  <c r="AJ592" i="8" s="1"/>
  <c r="AK592" i="8" s="1"/>
  <c r="AL592" i="8" s="1"/>
  <c r="AI736" i="8"/>
  <c r="AJ736" i="8" s="1"/>
  <c r="AK736" i="8" s="1"/>
  <c r="AL736" i="8" s="1"/>
  <c r="AI664" i="8"/>
  <c r="AJ664" i="8" s="1"/>
  <c r="AK664" i="8" s="1"/>
  <c r="AL664" i="8" s="1"/>
  <c r="AI520" i="8"/>
  <c r="AJ520" i="8" s="1"/>
  <c r="AK520" i="8" s="1"/>
  <c r="AL520" i="8" s="1"/>
  <c r="AI112" i="8"/>
  <c r="AJ112" i="8" s="1"/>
  <c r="AI232" i="8"/>
  <c r="AJ232" i="8" s="1"/>
  <c r="AK232" i="8" s="1"/>
  <c r="AL232" i="8" s="1"/>
  <c r="AI448" i="8"/>
  <c r="AJ448" i="8" s="1"/>
  <c r="AK448" i="8" s="1"/>
  <c r="AL448" i="8" s="1"/>
  <c r="AI304" i="8"/>
  <c r="AJ304" i="8" s="1"/>
  <c r="AK304" i="8" s="1"/>
  <c r="AL304" i="8" s="1"/>
  <c r="AI160" i="8"/>
  <c r="AJ160" i="8" s="1"/>
  <c r="AI376" i="8"/>
  <c r="AJ376" i="8" s="1"/>
  <c r="AK376" i="8" s="1"/>
  <c r="AL376" i="8" s="1"/>
  <c r="AJ671" i="8"/>
  <c r="AJ599" i="8"/>
  <c r="AK599" i="8" s="1"/>
  <c r="AL599" i="8" s="1"/>
  <c r="AJ815" i="8"/>
  <c r="AK815" i="8" s="1"/>
  <c r="AL815" i="8" s="1"/>
  <c r="AJ743" i="8"/>
  <c r="AK743" i="8" s="1"/>
  <c r="AL743" i="8" s="1"/>
  <c r="AJ527" i="8"/>
  <c r="AK527" i="8" s="1"/>
  <c r="AL527" i="8" s="1"/>
  <c r="AJ383" i="8"/>
  <c r="AK383" i="8" s="1"/>
  <c r="AL383" i="8" s="1"/>
  <c r="AJ239" i="8"/>
  <c r="AK239" i="8" s="1"/>
  <c r="AL239" i="8" s="1"/>
  <c r="AJ167" i="8"/>
  <c r="AJ455" i="8"/>
  <c r="AK455" i="8" s="1"/>
  <c r="AL455" i="8" s="1"/>
  <c r="AJ119" i="8"/>
  <c r="AJ311" i="8"/>
  <c r="AK311" i="8" s="1"/>
  <c r="AL311" i="8" s="1"/>
  <c r="AI819" i="8"/>
  <c r="AJ819" i="8" s="1"/>
  <c r="AK819" i="8" s="1"/>
  <c r="AL819" i="8" s="1"/>
  <c r="AI675" i="8"/>
  <c r="AJ675" i="8" s="1"/>
  <c r="AK675" i="8" s="1"/>
  <c r="AL675" i="8" s="1"/>
  <c r="AI747" i="8"/>
  <c r="AJ747" i="8" s="1"/>
  <c r="AI603" i="8"/>
  <c r="AJ603" i="8" s="1"/>
  <c r="AK603" i="8" s="1"/>
  <c r="AL603" i="8" s="1"/>
  <c r="AI531" i="8"/>
  <c r="AJ531" i="8" s="1"/>
  <c r="AK531" i="8" s="1"/>
  <c r="AL531" i="8" s="1"/>
  <c r="AI315" i="8"/>
  <c r="AJ315" i="8" s="1"/>
  <c r="AK315" i="8" s="1"/>
  <c r="AL315" i="8" s="1"/>
  <c r="AI171" i="8"/>
  <c r="AJ171" i="8" s="1"/>
  <c r="AI123" i="8"/>
  <c r="AJ123" i="8" s="1"/>
  <c r="AI459" i="8"/>
  <c r="AJ459" i="8" s="1"/>
  <c r="AK459" i="8" s="1"/>
  <c r="AL459" i="8" s="1"/>
  <c r="AI387" i="8"/>
  <c r="AJ387" i="8" s="1"/>
  <c r="AK387" i="8" s="1"/>
  <c r="AL387" i="8" s="1"/>
  <c r="AI243" i="8"/>
  <c r="AJ243" i="8" s="1"/>
  <c r="AK243" i="8" s="1"/>
  <c r="AL243" i="8" s="1"/>
  <c r="AI823" i="8"/>
  <c r="AJ823" i="8" s="1"/>
  <c r="AK823" i="8" s="1"/>
  <c r="AL823" i="8" s="1"/>
  <c r="AI679" i="8"/>
  <c r="AJ679" i="8" s="1"/>
  <c r="AK679" i="8" s="1"/>
  <c r="AL679" i="8" s="1"/>
  <c r="AI607" i="8"/>
  <c r="AJ607" i="8" s="1"/>
  <c r="AK607" i="8" s="1"/>
  <c r="AL607" i="8" s="1"/>
  <c r="AI391" i="8"/>
  <c r="AJ391" i="8" s="1"/>
  <c r="AK391" i="8" s="1"/>
  <c r="AL391" i="8" s="1"/>
  <c r="AI247" i="8"/>
  <c r="AJ247" i="8" s="1"/>
  <c r="AK247" i="8" s="1"/>
  <c r="AL247" i="8" s="1"/>
  <c r="AI127" i="8"/>
  <c r="AJ127" i="8" s="1"/>
  <c r="AI751" i="8"/>
  <c r="AJ751" i="8" s="1"/>
  <c r="AK751" i="8" s="1"/>
  <c r="AL751" i="8" s="1"/>
  <c r="AI535" i="8"/>
  <c r="AJ535" i="8" s="1"/>
  <c r="AK535" i="8" s="1"/>
  <c r="AL535" i="8" s="1"/>
  <c r="AI463" i="8"/>
  <c r="AJ463" i="8" s="1"/>
  <c r="AK463" i="8" s="1"/>
  <c r="AL463" i="8" s="1"/>
  <c r="AI319" i="8"/>
  <c r="AJ319" i="8" s="1"/>
  <c r="AK319" i="8" s="1"/>
  <c r="AL319" i="8" s="1"/>
  <c r="AI175" i="8"/>
  <c r="AJ175" i="8" s="1"/>
  <c r="AJ830" i="8"/>
  <c r="AK830" i="8" s="1"/>
  <c r="AL830" i="8" s="1"/>
  <c r="AJ686" i="8"/>
  <c r="AK686" i="8" s="1"/>
  <c r="AL686" i="8" s="1"/>
  <c r="AJ614" i="8"/>
  <c r="AK614" i="8" s="1"/>
  <c r="AL614" i="8" s="1"/>
  <c r="AJ758" i="8"/>
  <c r="AJ326" i="8"/>
  <c r="AK326" i="8" s="1"/>
  <c r="AL326" i="8" s="1"/>
  <c r="AJ254" i="8"/>
  <c r="AK254" i="8" s="1"/>
  <c r="AL254" i="8" s="1"/>
  <c r="AJ182" i="8"/>
  <c r="AJ398" i="8"/>
  <c r="AK398" i="8" s="1"/>
  <c r="AL398" i="8" s="1"/>
  <c r="AJ542" i="8"/>
  <c r="AK542" i="8" s="1"/>
  <c r="AL542" i="8" s="1"/>
  <c r="AJ470" i="8"/>
  <c r="AK470" i="8" s="1"/>
  <c r="AL470" i="8" s="1"/>
  <c r="AI834" i="8"/>
  <c r="AJ834" i="8" s="1"/>
  <c r="AK834" i="8" s="1"/>
  <c r="AL834" i="8" s="1"/>
  <c r="AI762" i="8"/>
  <c r="AJ762" i="8" s="1"/>
  <c r="AI618" i="8"/>
  <c r="AJ618" i="8" s="1"/>
  <c r="AK618" i="8" s="1"/>
  <c r="AL618" i="8" s="1"/>
  <c r="AI690" i="8"/>
  <c r="AJ690" i="8" s="1"/>
  <c r="AK690" i="8" s="1"/>
  <c r="AL690" i="8" s="1"/>
  <c r="AI546" i="8"/>
  <c r="AJ546" i="8" s="1"/>
  <c r="AK546" i="8" s="1"/>
  <c r="AL546" i="8" s="1"/>
  <c r="AI330" i="8"/>
  <c r="AJ330" i="8" s="1"/>
  <c r="AK330" i="8" s="1"/>
  <c r="AL330" i="8" s="1"/>
  <c r="AI258" i="8"/>
  <c r="AJ258" i="8" s="1"/>
  <c r="AK258" i="8" s="1"/>
  <c r="AL258" i="8" s="1"/>
  <c r="AI474" i="8"/>
  <c r="AJ474" i="8" s="1"/>
  <c r="AK474" i="8" s="1"/>
  <c r="AL474" i="8" s="1"/>
  <c r="AI402" i="8"/>
  <c r="AJ402" i="8" s="1"/>
  <c r="AK402" i="8" s="1"/>
  <c r="AL402" i="8" s="1"/>
  <c r="AI186" i="8"/>
  <c r="AJ186" i="8" s="1"/>
  <c r="AI841" i="8"/>
  <c r="AJ841" i="8" s="1"/>
  <c r="AI625" i="8"/>
  <c r="AJ625" i="8" s="1"/>
  <c r="AK625" i="8" s="1"/>
  <c r="AL625" i="8" s="1"/>
  <c r="AI553" i="8"/>
  <c r="AJ553" i="8" s="1"/>
  <c r="AK553" i="8" s="1"/>
  <c r="AL553" i="8" s="1"/>
  <c r="AI769" i="8"/>
  <c r="AJ769" i="8" s="1"/>
  <c r="AI481" i="8"/>
  <c r="AJ481" i="8" s="1"/>
  <c r="AK481" i="8" s="1"/>
  <c r="AL481" i="8" s="1"/>
  <c r="AI193" i="8"/>
  <c r="AJ193" i="8" s="1"/>
  <c r="AI337" i="8"/>
  <c r="AJ337" i="8" s="1"/>
  <c r="AK337" i="8" s="1"/>
  <c r="AL337" i="8" s="1"/>
  <c r="AI697" i="8"/>
  <c r="AJ697" i="8" s="1"/>
  <c r="AK697" i="8" s="1"/>
  <c r="AL697" i="8" s="1"/>
  <c r="AI265" i="8"/>
  <c r="AJ265" i="8" s="1"/>
  <c r="AI409" i="8"/>
  <c r="E219" i="8"/>
  <c r="AF211" i="8"/>
  <c r="AK556" i="8"/>
  <c r="AL556" i="8" s="1"/>
  <c r="E182" i="8"/>
  <c r="AF179" i="8"/>
  <c r="H167" i="8"/>
  <c r="I167" i="8" s="1"/>
  <c r="H193" i="8"/>
  <c r="I193" i="8" s="1"/>
  <c r="H105" i="8"/>
  <c r="AJ801" i="8"/>
  <c r="AK801" i="8" s="1"/>
  <c r="AL801" i="8" s="1"/>
  <c r="AJ729" i="8"/>
  <c r="AK729" i="8" s="1"/>
  <c r="AL729" i="8" s="1"/>
  <c r="AJ657" i="8"/>
  <c r="AK657" i="8" s="1"/>
  <c r="AL657" i="8" s="1"/>
  <c r="AJ513" i="8"/>
  <c r="AJ225" i="8"/>
  <c r="AK225" i="8" s="1"/>
  <c r="AL225" i="8" s="1"/>
  <c r="AJ105" i="8"/>
  <c r="AJ441" i="8"/>
  <c r="AK441" i="8" s="1"/>
  <c r="AL441" i="8" s="1"/>
  <c r="AJ585" i="8"/>
  <c r="AK585" i="8" s="1"/>
  <c r="AL585" i="8" s="1"/>
  <c r="AJ153" i="8"/>
  <c r="AJ297" i="8"/>
  <c r="AK297" i="8" s="1"/>
  <c r="AL297" i="8" s="1"/>
  <c r="AJ369" i="8"/>
  <c r="AK369" i="8" s="1"/>
  <c r="AL369" i="8" s="1"/>
  <c r="H109" i="8"/>
  <c r="AI661" i="8"/>
  <c r="AJ661" i="8" s="1"/>
  <c r="AK661" i="8" s="1"/>
  <c r="AL661" i="8" s="1"/>
  <c r="AI517" i="8"/>
  <c r="AJ517" i="8" s="1"/>
  <c r="AK517" i="8" s="1"/>
  <c r="AL517" i="8" s="1"/>
  <c r="AI733" i="8"/>
  <c r="AJ733" i="8" s="1"/>
  <c r="AK733" i="8" s="1"/>
  <c r="AL733" i="8" s="1"/>
  <c r="AI589" i="8"/>
  <c r="AJ589" i="8" s="1"/>
  <c r="AK589" i="8" s="1"/>
  <c r="AL589" i="8" s="1"/>
  <c r="AI301" i="8"/>
  <c r="AJ301" i="8" s="1"/>
  <c r="AK301" i="8" s="1"/>
  <c r="AL301" i="8" s="1"/>
  <c r="AI109" i="8"/>
  <c r="AJ109" i="8" s="1"/>
  <c r="AI805" i="8"/>
  <c r="AJ805" i="8" s="1"/>
  <c r="AK805" i="8" s="1"/>
  <c r="AL805" i="8" s="1"/>
  <c r="AI373" i="8"/>
  <c r="AJ373" i="8" s="1"/>
  <c r="AK373" i="8" s="1"/>
  <c r="AL373" i="8" s="1"/>
  <c r="AI229" i="8"/>
  <c r="AJ229" i="8" s="1"/>
  <c r="AK229" i="8" s="1"/>
  <c r="AL229" i="8" s="1"/>
  <c r="AI157" i="8"/>
  <c r="AJ157" i="8" s="1"/>
  <c r="AI445" i="8"/>
  <c r="AJ445" i="8" s="1"/>
  <c r="AK445" i="8" s="1"/>
  <c r="AL445" i="8" s="1"/>
  <c r="H113" i="8"/>
  <c r="AI665" i="8"/>
  <c r="AJ665" i="8" s="1"/>
  <c r="AK665" i="8" s="1"/>
  <c r="AL665" i="8" s="1"/>
  <c r="AI809" i="8"/>
  <c r="AJ809" i="8" s="1"/>
  <c r="AK809" i="8" s="1"/>
  <c r="AL809" i="8" s="1"/>
  <c r="AI305" i="8"/>
  <c r="AJ305" i="8" s="1"/>
  <c r="AK305" i="8" s="1"/>
  <c r="AL305" i="8" s="1"/>
  <c r="AI377" i="8"/>
  <c r="AJ377" i="8" s="1"/>
  <c r="AK377" i="8" s="1"/>
  <c r="AL377" i="8" s="1"/>
  <c r="AI449" i="8"/>
  <c r="AJ449" i="8" s="1"/>
  <c r="AK449" i="8" s="1"/>
  <c r="AL449" i="8" s="1"/>
  <c r="AI233" i="8"/>
  <c r="AJ233" i="8" s="1"/>
  <c r="AK233" i="8" s="1"/>
  <c r="AL233" i="8" s="1"/>
  <c r="AI161" i="8"/>
  <c r="AJ161" i="8" s="1"/>
  <c r="AI593" i="8"/>
  <c r="AJ593" i="8" s="1"/>
  <c r="AK593" i="8" s="1"/>
  <c r="AL593" i="8" s="1"/>
  <c r="AI737" i="8"/>
  <c r="AJ737" i="8" s="1"/>
  <c r="AK737" i="8" s="1"/>
  <c r="AL737" i="8" s="1"/>
  <c r="AI521" i="8"/>
  <c r="AJ521" i="8" s="1"/>
  <c r="AK521" i="8" s="1"/>
  <c r="AL521" i="8" s="1"/>
  <c r="AI113" i="8"/>
  <c r="AJ113" i="8" s="1"/>
  <c r="H120" i="8"/>
  <c r="AJ816" i="8"/>
  <c r="AK816" i="8" s="1"/>
  <c r="AL816" i="8" s="1"/>
  <c r="AJ528" i="8"/>
  <c r="AK528" i="8" s="1"/>
  <c r="AL528" i="8" s="1"/>
  <c r="AJ672" i="8"/>
  <c r="AK672" i="8" s="1"/>
  <c r="AL672" i="8" s="1"/>
  <c r="AJ744" i="8"/>
  <c r="AK744" i="8" s="1"/>
  <c r="AL744" i="8" s="1"/>
  <c r="AJ312" i="8"/>
  <c r="AK312" i="8" s="1"/>
  <c r="AL312" i="8" s="1"/>
  <c r="AJ120" i="8"/>
  <c r="AJ240" i="8"/>
  <c r="AK240" i="8" s="1"/>
  <c r="AL240" i="8" s="1"/>
  <c r="AJ168" i="8"/>
  <c r="AJ600" i="8"/>
  <c r="AK600" i="8" s="1"/>
  <c r="AL600" i="8" s="1"/>
  <c r="AJ456" i="8"/>
  <c r="AK456" i="8" s="1"/>
  <c r="AL456" i="8" s="1"/>
  <c r="AJ384" i="8"/>
  <c r="AK384" i="8" s="1"/>
  <c r="AL384" i="8" s="1"/>
  <c r="H124" i="8"/>
  <c r="AI820" i="8"/>
  <c r="AJ820" i="8" s="1"/>
  <c r="AK820" i="8" s="1"/>
  <c r="AL820" i="8" s="1"/>
  <c r="AI748" i="8"/>
  <c r="AJ748" i="8" s="1"/>
  <c r="AK748" i="8" s="1"/>
  <c r="AL748" i="8" s="1"/>
  <c r="AI676" i="8"/>
  <c r="AJ676" i="8" s="1"/>
  <c r="AK676" i="8" s="1"/>
  <c r="AL676" i="8" s="1"/>
  <c r="AI532" i="8"/>
  <c r="AJ532" i="8" s="1"/>
  <c r="AK532" i="8" s="1"/>
  <c r="AL532" i="8" s="1"/>
  <c r="AI604" i="8"/>
  <c r="AJ604" i="8" s="1"/>
  <c r="AK604" i="8" s="1"/>
  <c r="AL604" i="8" s="1"/>
  <c r="AI388" i="8"/>
  <c r="AJ388" i="8" s="1"/>
  <c r="AK388" i="8" s="1"/>
  <c r="AL388" i="8" s="1"/>
  <c r="AI316" i="8"/>
  <c r="AJ316" i="8" s="1"/>
  <c r="AK316" i="8" s="1"/>
  <c r="AL316" i="8" s="1"/>
  <c r="AI244" i="8"/>
  <c r="AJ244" i="8" s="1"/>
  <c r="AK244" i="8" s="1"/>
  <c r="AL244" i="8" s="1"/>
  <c r="AI460" i="8"/>
  <c r="AJ460" i="8" s="1"/>
  <c r="AK460" i="8" s="1"/>
  <c r="AL460" i="8" s="1"/>
  <c r="AI172" i="8"/>
  <c r="AJ172" i="8" s="1"/>
  <c r="AI124" i="8"/>
  <c r="AJ124" i="8" s="1"/>
  <c r="H128" i="8"/>
  <c r="AI680" i="8"/>
  <c r="AJ680" i="8" s="1"/>
  <c r="AK680" i="8" s="1"/>
  <c r="AL680" i="8" s="1"/>
  <c r="AI824" i="8"/>
  <c r="AJ824" i="8" s="1"/>
  <c r="AK824" i="8" s="1"/>
  <c r="AL824" i="8" s="1"/>
  <c r="AI752" i="8"/>
  <c r="AJ752" i="8" s="1"/>
  <c r="AK752" i="8" s="1"/>
  <c r="AL752" i="8" s="1"/>
  <c r="AI608" i="8"/>
  <c r="AJ608" i="8" s="1"/>
  <c r="AK608" i="8" s="1"/>
  <c r="AL608" i="8" s="1"/>
  <c r="AI536" i="8"/>
  <c r="AJ536" i="8" s="1"/>
  <c r="AK536" i="8" s="1"/>
  <c r="AL536" i="8" s="1"/>
  <c r="AI464" i="8"/>
  <c r="AJ464" i="8" s="1"/>
  <c r="AK464" i="8" s="1"/>
  <c r="AL464" i="8" s="1"/>
  <c r="AI320" i="8"/>
  <c r="AJ320" i="8" s="1"/>
  <c r="AK320" i="8" s="1"/>
  <c r="AL320" i="8" s="1"/>
  <c r="AI248" i="8"/>
  <c r="AJ248" i="8" s="1"/>
  <c r="AK248" i="8" s="1"/>
  <c r="AL248" i="8" s="1"/>
  <c r="AI176" i="8"/>
  <c r="AJ176" i="8" s="1"/>
  <c r="AI392" i="8"/>
  <c r="AJ392" i="8" s="1"/>
  <c r="AK392" i="8" s="1"/>
  <c r="AL392" i="8" s="1"/>
  <c r="AI128" i="8"/>
  <c r="AJ128" i="8" s="1"/>
  <c r="AI831" i="8"/>
  <c r="AJ831" i="8" s="1"/>
  <c r="AK831" i="8" s="1"/>
  <c r="AL831" i="8" s="1"/>
  <c r="AI759" i="8"/>
  <c r="AJ759" i="8" s="1"/>
  <c r="AI615" i="8"/>
  <c r="AJ615" i="8" s="1"/>
  <c r="AK615" i="8" s="1"/>
  <c r="AL615" i="8" s="1"/>
  <c r="AI543" i="8"/>
  <c r="AJ543" i="8" s="1"/>
  <c r="AK543" i="8" s="1"/>
  <c r="AL543" i="8" s="1"/>
  <c r="AI687" i="8"/>
  <c r="AJ687" i="8" s="1"/>
  <c r="AK687" i="8" s="1"/>
  <c r="AL687" i="8" s="1"/>
  <c r="AI471" i="8"/>
  <c r="AJ471" i="8" s="1"/>
  <c r="AK471" i="8" s="1"/>
  <c r="AL471" i="8" s="1"/>
  <c r="AI183" i="8"/>
  <c r="AJ183" i="8" s="1"/>
  <c r="AI255" i="8"/>
  <c r="AJ255" i="8" s="1"/>
  <c r="AK255" i="8" s="1"/>
  <c r="AL255" i="8" s="1"/>
  <c r="AI327" i="8"/>
  <c r="AJ327" i="8" s="1"/>
  <c r="AK327" i="8" s="1"/>
  <c r="AL327" i="8" s="1"/>
  <c r="AI399" i="8"/>
  <c r="AJ399" i="8" s="1"/>
  <c r="AK399" i="8" s="1"/>
  <c r="AL399" i="8" s="1"/>
  <c r="AJ838" i="8"/>
  <c r="AJ694" i="8"/>
  <c r="AJ550" i="8"/>
  <c r="AJ766" i="8"/>
  <c r="AJ622" i="8"/>
  <c r="AJ190" i="8"/>
  <c r="AJ262" i="8"/>
  <c r="AJ478" i="8"/>
  <c r="AJ334" i="8"/>
  <c r="AJ406" i="8"/>
  <c r="AK406" i="8" s="1"/>
  <c r="AI842" i="8"/>
  <c r="AJ842" i="8" s="1"/>
  <c r="AI626" i="8"/>
  <c r="AJ626" i="8" s="1"/>
  <c r="AK626" i="8" s="1"/>
  <c r="AL626" i="8" s="1"/>
  <c r="AI554" i="8"/>
  <c r="AJ554" i="8" s="1"/>
  <c r="AK554" i="8" s="1"/>
  <c r="AL554" i="8" s="1"/>
  <c r="AI698" i="8"/>
  <c r="AJ698" i="8" s="1"/>
  <c r="AK698" i="8" s="1"/>
  <c r="AL698" i="8" s="1"/>
  <c r="AI770" i="8"/>
  <c r="AJ770" i="8" s="1"/>
  <c r="AI338" i="8"/>
  <c r="AJ338" i="8" s="1"/>
  <c r="AK338" i="8" s="1"/>
  <c r="AL338" i="8" s="1"/>
  <c r="AI482" i="8"/>
  <c r="AJ482" i="8" s="1"/>
  <c r="AK482" i="8" s="1"/>
  <c r="AL482" i="8" s="1"/>
  <c r="AI266" i="8"/>
  <c r="AJ266" i="8" s="1"/>
  <c r="AI410" i="8"/>
  <c r="AJ410" i="8" s="1"/>
  <c r="AK410" i="8" s="1"/>
  <c r="AL410" i="8" s="1"/>
  <c r="AI194" i="8"/>
  <c r="AJ194" i="8" s="1"/>
  <c r="AG759" i="8"/>
  <c r="AH758" i="8"/>
  <c r="AL639" i="8"/>
  <c r="AK631" i="8"/>
  <c r="AG493" i="8"/>
  <c r="AH492" i="8"/>
  <c r="AK492" i="8" s="1"/>
  <c r="AG561" i="8"/>
  <c r="AH560" i="8"/>
  <c r="AK560" i="8" s="1"/>
  <c r="AG205" i="8"/>
  <c r="AG420" i="8"/>
  <c r="AH419" i="8"/>
  <c r="AK419" i="8" s="1"/>
  <c r="AL419" i="8" s="1"/>
  <c r="AG357" i="8"/>
  <c r="AH356" i="8"/>
  <c r="AK356" i="8" s="1"/>
  <c r="AG645" i="8"/>
  <c r="AH644" i="8"/>
  <c r="AK644" i="8" s="1"/>
  <c r="AG709" i="8"/>
  <c r="AH708" i="8"/>
  <c r="AK708" i="8" s="1"/>
  <c r="AG842" i="8"/>
  <c r="AH841" i="8"/>
  <c r="AG266" i="8"/>
  <c r="AH265" i="8"/>
  <c r="E123" i="8"/>
  <c r="E220" i="8"/>
  <c r="E118" i="8"/>
  <c r="E121" i="8"/>
  <c r="E217" i="8"/>
  <c r="E127" i="8"/>
  <c r="E119" i="8"/>
  <c r="E215" i="8"/>
  <c r="E125" i="8"/>
  <c r="E213" i="8"/>
  <c r="I189" i="8"/>
  <c r="E158" i="8"/>
  <c r="E126" i="8"/>
  <c r="E122" i="8"/>
  <c r="E104" i="8"/>
  <c r="G104" i="8" s="1"/>
  <c r="E111" i="8"/>
  <c r="E107" i="8"/>
  <c r="H803" i="8"/>
  <c r="I803" i="8" s="1"/>
  <c r="J803" i="8" s="1"/>
  <c r="K803" i="8" s="1"/>
  <c r="H515" i="8"/>
  <c r="I515" i="8" s="1"/>
  <c r="J515" i="8" s="1"/>
  <c r="K515" i="8" s="1"/>
  <c r="H731" i="8"/>
  <c r="I731" i="8" s="1"/>
  <c r="J731" i="8" s="1"/>
  <c r="K731" i="8" s="1"/>
  <c r="H659" i="8"/>
  <c r="I659" i="8" s="1"/>
  <c r="J659" i="8" s="1"/>
  <c r="K659" i="8" s="1"/>
  <c r="H587" i="8"/>
  <c r="I587" i="8" s="1"/>
  <c r="J587" i="8" s="1"/>
  <c r="K587" i="8" s="1"/>
  <c r="H227" i="8"/>
  <c r="I227" i="8" s="1"/>
  <c r="J227" i="8" s="1"/>
  <c r="K227" i="8" s="1"/>
  <c r="H299" i="8"/>
  <c r="I299" i="8" s="1"/>
  <c r="J299" i="8" s="1"/>
  <c r="K299" i="8" s="1"/>
  <c r="H443" i="8"/>
  <c r="I443" i="8" s="1"/>
  <c r="J443" i="8" s="1"/>
  <c r="K443" i="8" s="1"/>
  <c r="H371" i="8"/>
  <c r="I371" i="8" s="1"/>
  <c r="J371" i="8" s="1"/>
  <c r="K371" i="8" s="1"/>
  <c r="H807" i="8"/>
  <c r="I807" i="8" s="1"/>
  <c r="J807" i="8" s="1"/>
  <c r="K807" i="8" s="1"/>
  <c r="H735" i="8"/>
  <c r="I735" i="8" s="1"/>
  <c r="J735" i="8" s="1"/>
  <c r="K735" i="8" s="1"/>
  <c r="H663" i="8"/>
  <c r="I663" i="8" s="1"/>
  <c r="J663" i="8" s="1"/>
  <c r="K663" i="8" s="1"/>
  <c r="H519" i="8"/>
  <c r="I519" i="8" s="1"/>
  <c r="J519" i="8" s="1"/>
  <c r="K519" i="8" s="1"/>
  <c r="H447" i="8"/>
  <c r="I447" i="8" s="1"/>
  <c r="J447" i="8" s="1"/>
  <c r="K447" i="8" s="1"/>
  <c r="H591" i="8"/>
  <c r="I591" i="8" s="1"/>
  <c r="J591" i="8" s="1"/>
  <c r="K591" i="8" s="1"/>
  <c r="H375" i="8"/>
  <c r="I375" i="8" s="1"/>
  <c r="J375" i="8" s="1"/>
  <c r="K375" i="8" s="1"/>
  <c r="H231" i="8"/>
  <c r="I231" i="8" s="1"/>
  <c r="J231" i="8" s="1"/>
  <c r="K231" i="8" s="1"/>
  <c r="H303" i="8"/>
  <c r="I303" i="8" s="1"/>
  <c r="J303" i="8" s="1"/>
  <c r="K303" i="8" s="1"/>
  <c r="H814" i="8"/>
  <c r="I814" i="8" s="1"/>
  <c r="H742" i="8"/>
  <c r="I742" i="8" s="1"/>
  <c r="H670" i="8"/>
  <c r="I670" i="8" s="1"/>
  <c r="H526" i="8"/>
  <c r="I526" i="8" s="1"/>
  <c r="H454" i="8"/>
  <c r="I454" i="8" s="1"/>
  <c r="H598" i="8"/>
  <c r="I598" i="8" s="1"/>
  <c r="H238" i="8"/>
  <c r="I238" i="8" s="1"/>
  <c r="H310" i="8"/>
  <c r="I310" i="8" s="1"/>
  <c r="H382" i="8"/>
  <c r="I382" i="8" s="1"/>
  <c r="H818" i="8"/>
  <c r="I818" i="8" s="1"/>
  <c r="J818" i="8" s="1"/>
  <c r="K818" i="8" s="1"/>
  <c r="H530" i="8"/>
  <c r="I530" i="8" s="1"/>
  <c r="J530" i="8" s="1"/>
  <c r="K530" i="8" s="1"/>
  <c r="H458" i="8"/>
  <c r="I458" i="8" s="1"/>
  <c r="J458" i="8" s="1"/>
  <c r="K458" i="8" s="1"/>
  <c r="H602" i="8"/>
  <c r="I602" i="8" s="1"/>
  <c r="J602" i="8" s="1"/>
  <c r="K602" i="8" s="1"/>
  <c r="H746" i="8"/>
  <c r="I746" i="8" s="1"/>
  <c r="J746" i="8" s="1"/>
  <c r="K746" i="8" s="1"/>
  <c r="H674" i="8"/>
  <c r="I674" i="8" s="1"/>
  <c r="J674" i="8" s="1"/>
  <c r="K674" i="8" s="1"/>
  <c r="H386" i="8"/>
  <c r="I386" i="8" s="1"/>
  <c r="J386" i="8" s="1"/>
  <c r="K386" i="8" s="1"/>
  <c r="H242" i="8"/>
  <c r="I242" i="8" s="1"/>
  <c r="J242" i="8" s="1"/>
  <c r="K242" i="8" s="1"/>
  <c r="H314" i="8"/>
  <c r="I314" i="8" s="1"/>
  <c r="J314" i="8" s="1"/>
  <c r="K314" i="8" s="1"/>
  <c r="H822" i="8"/>
  <c r="I822" i="8" s="1"/>
  <c r="H678" i="8"/>
  <c r="I678" i="8" s="1"/>
  <c r="J678" i="8" s="1"/>
  <c r="K678" i="8" s="1"/>
  <c r="H750" i="8"/>
  <c r="I750" i="8" s="1"/>
  <c r="J750" i="8" s="1"/>
  <c r="K750" i="8" s="1"/>
  <c r="H534" i="8"/>
  <c r="I534" i="8" s="1"/>
  <c r="J534" i="8" s="1"/>
  <c r="K534" i="8" s="1"/>
  <c r="H462" i="8"/>
  <c r="I462" i="8" s="1"/>
  <c r="J462" i="8" s="1"/>
  <c r="K462" i="8" s="1"/>
  <c r="H606" i="8"/>
  <c r="I606" i="8" s="1"/>
  <c r="J606" i="8" s="1"/>
  <c r="K606" i="8" s="1"/>
  <c r="H246" i="8"/>
  <c r="I246" i="8" s="1"/>
  <c r="H318" i="8"/>
  <c r="I318" i="8" s="1"/>
  <c r="H390" i="8"/>
  <c r="I390" i="8" s="1"/>
  <c r="J390" i="8" s="1"/>
  <c r="K390" i="8" s="1"/>
  <c r="H831" i="8"/>
  <c r="I831" i="8" s="1"/>
  <c r="H759" i="8"/>
  <c r="I759" i="8" s="1"/>
  <c r="H687" i="8"/>
  <c r="I687" i="8" s="1"/>
  <c r="H615" i="8"/>
  <c r="I615" i="8" s="1"/>
  <c r="H471" i="8"/>
  <c r="I471" i="8" s="1"/>
  <c r="H543" i="8"/>
  <c r="I543" i="8" s="1"/>
  <c r="H327" i="8"/>
  <c r="I327" i="8" s="1"/>
  <c r="H399" i="8"/>
  <c r="I399" i="8" s="1"/>
  <c r="H255" i="8"/>
  <c r="I255" i="8" s="1"/>
  <c r="H838" i="8"/>
  <c r="I838" i="8" s="1"/>
  <c r="H622" i="8"/>
  <c r="I622" i="8" s="1"/>
  <c r="H766" i="8"/>
  <c r="I766" i="8" s="1"/>
  <c r="H550" i="8"/>
  <c r="I550" i="8" s="1"/>
  <c r="H478" i="8"/>
  <c r="I478" i="8" s="1"/>
  <c r="H694" i="8"/>
  <c r="I694" i="8" s="1"/>
  <c r="H334" i="8"/>
  <c r="I334" i="8" s="1"/>
  <c r="H262" i="8"/>
  <c r="I262" i="8" s="1"/>
  <c r="H406" i="8"/>
  <c r="I406" i="8" s="1"/>
  <c r="H842" i="8"/>
  <c r="I842" i="8" s="1"/>
  <c r="H698" i="8"/>
  <c r="I698" i="8" s="1"/>
  <c r="H482" i="8"/>
  <c r="I482" i="8" s="1"/>
  <c r="H770" i="8"/>
  <c r="I770" i="8" s="1"/>
  <c r="H626" i="8"/>
  <c r="I626" i="8" s="1"/>
  <c r="H554" i="8"/>
  <c r="I554" i="8" s="1"/>
  <c r="H410" i="8"/>
  <c r="I410" i="8" s="1"/>
  <c r="H338" i="8"/>
  <c r="I338" i="8" s="1"/>
  <c r="H266" i="8"/>
  <c r="I266" i="8" s="1"/>
  <c r="H162" i="8"/>
  <c r="I162" i="8" s="1"/>
  <c r="E206" i="8"/>
  <c r="E202" i="8"/>
  <c r="E218" i="8"/>
  <c r="E214" i="8"/>
  <c r="E196" i="8"/>
  <c r="E192" i="8"/>
  <c r="E185" i="8"/>
  <c r="E181" i="8"/>
  <c r="E174" i="8"/>
  <c r="E170" i="8"/>
  <c r="E152" i="8"/>
  <c r="G152" i="8" s="1"/>
  <c r="E157" i="8"/>
  <c r="E114" i="8"/>
  <c r="E110" i="8"/>
  <c r="E106" i="8"/>
  <c r="H800" i="8"/>
  <c r="I800" i="8" s="1"/>
  <c r="H512" i="8"/>
  <c r="I512" i="8" s="1"/>
  <c r="H584" i="8"/>
  <c r="I584" i="8" s="1"/>
  <c r="H728" i="8"/>
  <c r="I728" i="8" s="1"/>
  <c r="H656" i="8"/>
  <c r="I656" i="8" s="1"/>
  <c r="H440" i="8"/>
  <c r="I440" i="8" s="1"/>
  <c r="H368" i="8"/>
  <c r="I368" i="8" s="1"/>
  <c r="H296" i="8"/>
  <c r="I296" i="8" s="1"/>
  <c r="H224" i="8"/>
  <c r="I224" i="8" s="1"/>
  <c r="H804" i="8"/>
  <c r="I804" i="8" s="1"/>
  <c r="J804" i="8" s="1"/>
  <c r="K804" i="8" s="1"/>
  <c r="H732" i="8"/>
  <c r="I732" i="8" s="1"/>
  <c r="J732" i="8" s="1"/>
  <c r="K732" i="8" s="1"/>
  <c r="H660" i="8"/>
  <c r="I660" i="8" s="1"/>
  <c r="J660" i="8" s="1"/>
  <c r="K660" i="8" s="1"/>
  <c r="H516" i="8"/>
  <c r="I516" i="8" s="1"/>
  <c r="J516" i="8" s="1"/>
  <c r="K516" i="8" s="1"/>
  <c r="H588" i="8"/>
  <c r="I588" i="8" s="1"/>
  <c r="J588" i="8" s="1"/>
  <c r="K588" i="8" s="1"/>
  <c r="H300" i="8"/>
  <c r="I300" i="8" s="1"/>
  <c r="J300" i="8" s="1"/>
  <c r="K300" i="8" s="1"/>
  <c r="H444" i="8"/>
  <c r="I444" i="8" s="1"/>
  <c r="J444" i="8" s="1"/>
  <c r="K444" i="8" s="1"/>
  <c r="H372" i="8"/>
  <c r="I372" i="8" s="1"/>
  <c r="J372" i="8" s="1"/>
  <c r="K372" i="8" s="1"/>
  <c r="H228" i="8"/>
  <c r="I228" i="8" s="1"/>
  <c r="J228" i="8" s="1"/>
  <c r="K228" i="8" s="1"/>
  <c r="H808" i="8"/>
  <c r="I808" i="8" s="1"/>
  <c r="J808" i="8" s="1"/>
  <c r="K808" i="8" s="1"/>
  <c r="H592" i="8"/>
  <c r="I592" i="8" s="1"/>
  <c r="J592" i="8" s="1"/>
  <c r="K592" i="8" s="1"/>
  <c r="H736" i="8"/>
  <c r="I736" i="8" s="1"/>
  <c r="J736" i="8" s="1"/>
  <c r="K736" i="8" s="1"/>
  <c r="H664" i="8"/>
  <c r="I664" i="8" s="1"/>
  <c r="J664" i="8" s="1"/>
  <c r="K664" i="8" s="1"/>
  <c r="H520" i="8"/>
  <c r="I520" i="8" s="1"/>
  <c r="J520" i="8" s="1"/>
  <c r="K520" i="8" s="1"/>
  <c r="H448" i="8"/>
  <c r="I448" i="8" s="1"/>
  <c r="J448" i="8" s="1"/>
  <c r="K448" i="8" s="1"/>
  <c r="H376" i="8"/>
  <c r="I376" i="8" s="1"/>
  <c r="J376" i="8" s="1"/>
  <c r="K376" i="8" s="1"/>
  <c r="H232" i="8"/>
  <c r="I232" i="8" s="1"/>
  <c r="J232" i="8" s="1"/>
  <c r="K232" i="8" s="1"/>
  <c r="H304" i="8"/>
  <c r="I304" i="8" s="1"/>
  <c r="J304" i="8" s="1"/>
  <c r="K304" i="8" s="1"/>
  <c r="H815" i="8"/>
  <c r="I815" i="8" s="1"/>
  <c r="J815" i="8" s="1"/>
  <c r="K815" i="8" s="1"/>
  <c r="H743" i="8"/>
  <c r="I743" i="8" s="1"/>
  <c r="J743" i="8" s="1"/>
  <c r="K743" i="8" s="1"/>
  <c r="H671" i="8"/>
  <c r="I671" i="8" s="1"/>
  <c r="J671" i="8" s="1"/>
  <c r="K671" i="8" s="1"/>
  <c r="H527" i="8"/>
  <c r="I527" i="8" s="1"/>
  <c r="J527" i="8" s="1"/>
  <c r="K527" i="8" s="1"/>
  <c r="H455" i="8"/>
  <c r="I455" i="8" s="1"/>
  <c r="J455" i="8" s="1"/>
  <c r="K455" i="8" s="1"/>
  <c r="H599" i="8"/>
  <c r="I599" i="8" s="1"/>
  <c r="J599" i="8" s="1"/>
  <c r="K599" i="8" s="1"/>
  <c r="H311" i="8"/>
  <c r="I311" i="8" s="1"/>
  <c r="J311" i="8" s="1"/>
  <c r="K311" i="8" s="1"/>
  <c r="H383" i="8"/>
  <c r="I383" i="8" s="1"/>
  <c r="J383" i="8" s="1"/>
  <c r="K383" i="8" s="1"/>
  <c r="H239" i="8"/>
  <c r="I239" i="8" s="1"/>
  <c r="J239" i="8" s="1"/>
  <c r="K239" i="8" s="1"/>
  <c r="H819" i="8"/>
  <c r="I819" i="8" s="1"/>
  <c r="J819" i="8" s="1"/>
  <c r="K819" i="8" s="1"/>
  <c r="H603" i="8"/>
  <c r="I603" i="8" s="1"/>
  <c r="J603" i="8" s="1"/>
  <c r="K603" i="8" s="1"/>
  <c r="H747" i="8"/>
  <c r="I747" i="8" s="1"/>
  <c r="J747" i="8" s="1"/>
  <c r="K747" i="8" s="1"/>
  <c r="H675" i="8"/>
  <c r="I675" i="8" s="1"/>
  <c r="J675" i="8" s="1"/>
  <c r="K675" i="8" s="1"/>
  <c r="H531" i="8"/>
  <c r="I531" i="8" s="1"/>
  <c r="J531" i="8" s="1"/>
  <c r="K531" i="8" s="1"/>
  <c r="H459" i="8"/>
  <c r="I459" i="8" s="1"/>
  <c r="J459" i="8" s="1"/>
  <c r="K459" i="8" s="1"/>
  <c r="H387" i="8"/>
  <c r="I387" i="8" s="1"/>
  <c r="J387" i="8" s="1"/>
  <c r="K387" i="8" s="1"/>
  <c r="H243" i="8"/>
  <c r="I243" i="8" s="1"/>
  <c r="J243" i="8" s="1"/>
  <c r="K243" i="8" s="1"/>
  <c r="H315" i="8"/>
  <c r="I315" i="8" s="1"/>
  <c r="J315" i="8" s="1"/>
  <c r="K315" i="8" s="1"/>
  <c r="H823" i="8"/>
  <c r="I823" i="8" s="1"/>
  <c r="H751" i="8"/>
  <c r="I751" i="8" s="1"/>
  <c r="J751" i="8" s="1"/>
  <c r="K751" i="8" s="1"/>
  <c r="H463" i="8"/>
  <c r="I463" i="8" s="1"/>
  <c r="J463" i="8" s="1"/>
  <c r="K463" i="8" s="1"/>
  <c r="H607" i="8"/>
  <c r="I607" i="8" s="1"/>
  <c r="H679" i="8"/>
  <c r="I679" i="8" s="1"/>
  <c r="H535" i="8"/>
  <c r="I535" i="8" s="1"/>
  <c r="J535" i="8" s="1"/>
  <c r="K535" i="8" s="1"/>
  <c r="H319" i="8"/>
  <c r="I319" i="8" s="1"/>
  <c r="H391" i="8"/>
  <c r="I391" i="8" s="1"/>
  <c r="H247" i="8"/>
  <c r="I247" i="8" s="1"/>
  <c r="H828" i="8"/>
  <c r="I828" i="8" s="1"/>
  <c r="H684" i="8"/>
  <c r="I684" i="8" s="1"/>
  <c r="H540" i="8"/>
  <c r="I540" i="8" s="1"/>
  <c r="H756" i="8"/>
  <c r="I756" i="8" s="1"/>
  <c r="H468" i="8"/>
  <c r="I468" i="8" s="1"/>
  <c r="H612" i="8"/>
  <c r="I612" i="8" s="1"/>
  <c r="H252" i="8"/>
  <c r="I252" i="8" s="1"/>
  <c r="H324" i="8"/>
  <c r="I324" i="8" s="1"/>
  <c r="H396" i="8"/>
  <c r="I396" i="8" s="1"/>
  <c r="H832" i="8"/>
  <c r="I832" i="8" s="1"/>
  <c r="H616" i="8"/>
  <c r="I616" i="8" s="1"/>
  <c r="H472" i="8"/>
  <c r="I472" i="8" s="1"/>
  <c r="H760" i="8"/>
  <c r="I760" i="8" s="1"/>
  <c r="H688" i="8"/>
  <c r="I688" i="8" s="1"/>
  <c r="H544" i="8"/>
  <c r="I544" i="8" s="1"/>
  <c r="H328" i="8"/>
  <c r="I328" i="8" s="1"/>
  <c r="H400" i="8"/>
  <c r="I400" i="8" s="1"/>
  <c r="H256" i="8"/>
  <c r="I256" i="8" s="1"/>
  <c r="H839" i="8"/>
  <c r="I839" i="8" s="1"/>
  <c r="H767" i="8"/>
  <c r="I767" i="8" s="1"/>
  <c r="H695" i="8"/>
  <c r="I695" i="8" s="1"/>
  <c r="H551" i="8"/>
  <c r="I551" i="8" s="1"/>
  <c r="H479" i="8"/>
  <c r="I479" i="8" s="1"/>
  <c r="H623" i="8"/>
  <c r="I623" i="8" s="1"/>
  <c r="H263" i="8"/>
  <c r="I263" i="8" s="1"/>
  <c r="H407" i="8"/>
  <c r="I407" i="8" s="1"/>
  <c r="H335" i="8"/>
  <c r="I335" i="8" s="1"/>
  <c r="H843" i="8"/>
  <c r="I843" i="8" s="1"/>
  <c r="H771" i="8"/>
  <c r="I771" i="8" s="1"/>
  <c r="H699" i="8"/>
  <c r="I699" i="8" s="1"/>
  <c r="H627" i="8"/>
  <c r="I627" i="8" s="1"/>
  <c r="H555" i="8"/>
  <c r="I555" i="8" s="1"/>
  <c r="H483" i="8"/>
  <c r="I483" i="8" s="1"/>
  <c r="H411" i="8"/>
  <c r="I411" i="8" s="1"/>
  <c r="H339" i="8"/>
  <c r="I339" i="8" s="1"/>
  <c r="H267" i="8"/>
  <c r="I267" i="8" s="1"/>
  <c r="H166" i="8"/>
  <c r="I166" i="8" s="1"/>
  <c r="E200" i="8"/>
  <c r="E205" i="8"/>
  <c r="E201" i="8"/>
  <c r="E195" i="8"/>
  <c r="E191" i="8"/>
  <c r="E184" i="8"/>
  <c r="E166" i="8"/>
  <c r="E173" i="8"/>
  <c r="E169" i="8"/>
  <c r="J391" i="8"/>
  <c r="K391" i="8" s="1"/>
  <c r="E154" i="8"/>
  <c r="I179" i="8"/>
  <c r="E128" i="8"/>
  <c r="E124" i="8"/>
  <c r="E113" i="8"/>
  <c r="E109" i="8"/>
  <c r="E105" i="8"/>
  <c r="H153" i="8"/>
  <c r="I153" i="8" s="1"/>
  <c r="J153" i="8" s="1"/>
  <c r="K153" i="8" s="1"/>
  <c r="H801" i="8"/>
  <c r="I801" i="8" s="1"/>
  <c r="J801" i="8" s="1"/>
  <c r="K801" i="8" s="1"/>
  <c r="H729" i="8"/>
  <c r="I729" i="8" s="1"/>
  <c r="J729" i="8" s="1"/>
  <c r="K729" i="8" s="1"/>
  <c r="H513" i="8"/>
  <c r="I513" i="8" s="1"/>
  <c r="J513" i="8" s="1"/>
  <c r="K513" i="8" s="1"/>
  <c r="H657" i="8"/>
  <c r="I657" i="8" s="1"/>
  <c r="J657" i="8" s="1"/>
  <c r="K657" i="8" s="1"/>
  <c r="H585" i="8"/>
  <c r="I585" i="8" s="1"/>
  <c r="J585" i="8" s="1"/>
  <c r="K585" i="8" s="1"/>
  <c r="H441" i="8"/>
  <c r="I441" i="8" s="1"/>
  <c r="J441" i="8" s="1"/>
  <c r="K441" i="8" s="1"/>
  <c r="H369" i="8"/>
  <c r="I369" i="8" s="1"/>
  <c r="J369" i="8" s="1"/>
  <c r="K369" i="8" s="1"/>
  <c r="H297" i="8"/>
  <c r="I297" i="8" s="1"/>
  <c r="J297" i="8" s="1"/>
  <c r="K297" i="8" s="1"/>
  <c r="H225" i="8"/>
  <c r="I225" i="8" s="1"/>
  <c r="J225" i="8" s="1"/>
  <c r="K225" i="8" s="1"/>
  <c r="H805" i="8"/>
  <c r="I805" i="8" s="1"/>
  <c r="J805" i="8" s="1"/>
  <c r="K805" i="8" s="1"/>
  <c r="H589" i="8"/>
  <c r="I589" i="8" s="1"/>
  <c r="J589" i="8" s="1"/>
  <c r="K589" i="8" s="1"/>
  <c r="H733" i="8"/>
  <c r="I733" i="8" s="1"/>
  <c r="J733" i="8" s="1"/>
  <c r="K733" i="8" s="1"/>
  <c r="H661" i="8"/>
  <c r="I661" i="8" s="1"/>
  <c r="J661" i="8" s="1"/>
  <c r="K661" i="8" s="1"/>
  <c r="H517" i="8"/>
  <c r="I517" i="8" s="1"/>
  <c r="J517" i="8" s="1"/>
  <c r="K517" i="8" s="1"/>
  <c r="H445" i="8"/>
  <c r="I445" i="8" s="1"/>
  <c r="J445" i="8" s="1"/>
  <c r="K445" i="8" s="1"/>
  <c r="H373" i="8"/>
  <c r="I373" i="8" s="1"/>
  <c r="J373" i="8" s="1"/>
  <c r="K373" i="8" s="1"/>
  <c r="H229" i="8"/>
  <c r="I229" i="8" s="1"/>
  <c r="J229" i="8" s="1"/>
  <c r="K229" i="8" s="1"/>
  <c r="H301" i="8"/>
  <c r="I301" i="8" s="1"/>
  <c r="J301" i="8" s="1"/>
  <c r="K301" i="8" s="1"/>
  <c r="H809" i="8"/>
  <c r="I809" i="8" s="1"/>
  <c r="J809" i="8" s="1"/>
  <c r="K809" i="8" s="1"/>
  <c r="H737" i="8"/>
  <c r="I737" i="8" s="1"/>
  <c r="J737" i="8" s="1"/>
  <c r="K737" i="8" s="1"/>
  <c r="H665" i="8"/>
  <c r="I665" i="8" s="1"/>
  <c r="J665" i="8" s="1"/>
  <c r="K665" i="8" s="1"/>
  <c r="H521" i="8"/>
  <c r="I521" i="8" s="1"/>
  <c r="J521" i="8" s="1"/>
  <c r="K521" i="8" s="1"/>
  <c r="H449" i="8"/>
  <c r="I449" i="8" s="1"/>
  <c r="J449" i="8" s="1"/>
  <c r="K449" i="8" s="1"/>
  <c r="H593" i="8"/>
  <c r="I593" i="8" s="1"/>
  <c r="J593" i="8" s="1"/>
  <c r="K593" i="8" s="1"/>
  <c r="H305" i="8"/>
  <c r="I305" i="8" s="1"/>
  <c r="J305" i="8" s="1"/>
  <c r="K305" i="8" s="1"/>
  <c r="H377" i="8"/>
  <c r="I377" i="8" s="1"/>
  <c r="J377" i="8" s="1"/>
  <c r="K377" i="8" s="1"/>
  <c r="H233" i="8"/>
  <c r="I233" i="8" s="1"/>
  <c r="J233" i="8" s="1"/>
  <c r="K233" i="8" s="1"/>
  <c r="H816" i="8"/>
  <c r="I816" i="8" s="1"/>
  <c r="J816" i="8" s="1"/>
  <c r="K816" i="8" s="1"/>
  <c r="H528" i="8"/>
  <c r="I528" i="8" s="1"/>
  <c r="J528" i="8" s="1"/>
  <c r="K528" i="8" s="1"/>
  <c r="H456" i="8"/>
  <c r="I456" i="8" s="1"/>
  <c r="J456" i="8" s="1"/>
  <c r="K456" i="8" s="1"/>
  <c r="H600" i="8"/>
  <c r="I600" i="8" s="1"/>
  <c r="J600" i="8" s="1"/>
  <c r="K600" i="8" s="1"/>
  <c r="H744" i="8"/>
  <c r="I744" i="8" s="1"/>
  <c r="J744" i="8" s="1"/>
  <c r="K744" i="8" s="1"/>
  <c r="H672" i="8"/>
  <c r="I672" i="8" s="1"/>
  <c r="J672" i="8" s="1"/>
  <c r="K672" i="8" s="1"/>
  <c r="H384" i="8"/>
  <c r="I384" i="8" s="1"/>
  <c r="J384" i="8" s="1"/>
  <c r="K384" i="8" s="1"/>
  <c r="H240" i="8"/>
  <c r="I240" i="8" s="1"/>
  <c r="J240" i="8" s="1"/>
  <c r="K240" i="8" s="1"/>
  <c r="H312" i="8"/>
  <c r="I312" i="8" s="1"/>
  <c r="J312" i="8" s="1"/>
  <c r="K312" i="8" s="1"/>
  <c r="H820" i="8"/>
  <c r="I820" i="8" s="1"/>
  <c r="H676" i="8"/>
  <c r="I676" i="8" s="1"/>
  <c r="J676" i="8" s="1"/>
  <c r="K676" i="8" s="1"/>
  <c r="H748" i="8"/>
  <c r="I748" i="8" s="1"/>
  <c r="J748" i="8" s="1"/>
  <c r="K748" i="8" s="1"/>
  <c r="H532" i="8"/>
  <c r="I532" i="8" s="1"/>
  <c r="J532" i="8" s="1"/>
  <c r="K532" i="8" s="1"/>
  <c r="H460" i="8"/>
  <c r="I460" i="8" s="1"/>
  <c r="J460" i="8" s="1"/>
  <c r="K460" i="8" s="1"/>
  <c r="H604" i="8"/>
  <c r="I604" i="8" s="1"/>
  <c r="J604" i="8" s="1"/>
  <c r="K604" i="8" s="1"/>
  <c r="H244" i="8"/>
  <c r="I244" i="8" s="1"/>
  <c r="H316" i="8"/>
  <c r="I316" i="8" s="1"/>
  <c r="H388" i="8"/>
  <c r="I388" i="8" s="1"/>
  <c r="J388" i="8" s="1"/>
  <c r="K388" i="8" s="1"/>
  <c r="H824" i="8"/>
  <c r="I824" i="8" s="1"/>
  <c r="H464" i="8"/>
  <c r="I464" i="8" s="1"/>
  <c r="H608" i="8"/>
  <c r="I608" i="8" s="1"/>
  <c r="J608" i="8" s="1"/>
  <c r="K608" i="8" s="1"/>
  <c r="H680" i="8"/>
  <c r="I680" i="8" s="1"/>
  <c r="J680" i="8" s="1"/>
  <c r="K680" i="8" s="1"/>
  <c r="H536" i="8"/>
  <c r="I536" i="8" s="1"/>
  <c r="J536" i="8" s="1"/>
  <c r="K536" i="8" s="1"/>
  <c r="H752" i="8"/>
  <c r="I752" i="8" s="1"/>
  <c r="H392" i="8"/>
  <c r="I392" i="8" s="1"/>
  <c r="J392" i="8" s="1"/>
  <c r="K392" i="8" s="1"/>
  <c r="H248" i="8"/>
  <c r="I248" i="8" s="1"/>
  <c r="H320" i="8"/>
  <c r="I320" i="8" s="1"/>
  <c r="H107" i="8"/>
  <c r="H111" i="8"/>
  <c r="H118" i="8"/>
  <c r="H122" i="8"/>
  <c r="I122" i="8" s="1"/>
  <c r="H126" i="8"/>
  <c r="H829" i="8"/>
  <c r="I829" i="8" s="1"/>
  <c r="H469" i="8"/>
  <c r="I469" i="8" s="1"/>
  <c r="H613" i="8"/>
  <c r="I613" i="8" s="1"/>
  <c r="H685" i="8"/>
  <c r="I685" i="8" s="1"/>
  <c r="H541" i="8"/>
  <c r="I541" i="8" s="1"/>
  <c r="H757" i="8"/>
  <c r="I757" i="8" s="1"/>
  <c r="H397" i="8"/>
  <c r="I397" i="8" s="1"/>
  <c r="H253" i="8"/>
  <c r="I253" i="8" s="1"/>
  <c r="H325" i="8"/>
  <c r="I325" i="8" s="1"/>
  <c r="H833" i="8"/>
  <c r="I833" i="8" s="1"/>
  <c r="H761" i="8"/>
  <c r="I761" i="8" s="1"/>
  <c r="H689" i="8"/>
  <c r="I689" i="8" s="1"/>
  <c r="H545" i="8"/>
  <c r="I545" i="8" s="1"/>
  <c r="H617" i="8"/>
  <c r="I617" i="8" s="1"/>
  <c r="H473" i="8"/>
  <c r="I473" i="8" s="1"/>
  <c r="H401" i="8"/>
  <c r="I401" i="8" s="1"/>
  <c r="H257" i="8"/>
  <c r="I257" i="8" s="1"/>
  <c r="H329" i="8"/>
  <c r="I329" i="8" s="1"/>
  <c r="H840" i="8"/>
  <c r="I840" i="8" s="1"/>
  <c r="H624" i="8"/>
  <c r="I624" i="8" s="1"/>
  <c r="H768" i="8"/>
  <c r="I768" i="8" s="1"/>
  <c r="H696" i="8"/>
  <c r="I696" i="8" s="1"/>
  <c r="H552" i="8"/>
  <c r="I552" i="8" s="1"/>
  <c r="H480" i="8"/>
  <c r="I480" i="8" s="1"/>
  <c r="H336" i="8"/>
  <c r="I336" i="8" s="1"/>
  <c r="H264" i="8"/>
  <c r="I264" i="8" s="1"/>
  <c r="H408" i="8"/>
  <c r="I408" i="8" s="1"/>
  <c r="H844" i="8"/>
  <c r="I844" i="8" s="1"/>
  <c r="H772" i="8"/>
  <c r="I772" i="8" s="1"/>
  <c r="H700" i="8"/>
  <c r="I700" i="8" s="1"/>
  <c r="H628" i="8"/>
  <c r="I628" i="8" s="1"/>
  <c r="H556" i="8"/>
  <c r="I556" i="8" s="1"/>
  <c r="H484" i="8"/>
  <c r="I484" i="8" s="1"/>
  <c r="H340" i="8"/>
  <c r="I340" i="8" s="1"/>
  <c r="H268" i="8"/>
  <c r="I268" i="8" s="1"/>
  <c r="H412" i="8"/>
  <c r="I412" i="8" s="1"/>
  <c r="E208" i="8"/>
  <c r="E204" i="8"/>
  <c r="E212" i="8"/>
  <c r="E216" i="8"/>
  <c r="E194" i="8"/>
  <c r="E180" i="8"/>
  <c r="E183" i="8"/>
  <c r="E176" i="8"/>
  <c r="E172" i="8"/>
  <c r="E168" i="8"/>
  <c r="J464" i="8"/>
  <c r="K464" i="8" s="1"/>
  <c r="J607" i="8"/>
  <c r="K607" i="8" s="1"/>
  <c r="E162" i="8"/>
  <c r="E153" i="8"/>
  <c r="G153" i="8" s="1"/>
  <c r="E112" i="8"/>
  <c r="H154" i="8"/>
  <c r="I154" i="8" s="1"/>
  <c r="H802" i="8"/>
  <c r="I802" i="8" s="1"/>
  <c r="J802" i="8" s="1"/>
  <c r="K802" i="8" s="1"/>
  <c r="H586" i="8"/>
  <c r="I586" i="8" s="1"/>
  <c r="J586" i="8" s="1"/>
  <c r="K586" i="8" s="1"/>
  <c r="H730" i="8"/>
  <c r="I730" i="8" s="1"/>
  <c r="J730" i="8" s="1"/>
  <c r="K730" i="8" s="1"/>
  <c r="H658" i="8"/>
  <c r="I658" i="8" s="1"/>
  <c r="J658" i="8" s="1"/>
  <c r="K658" i="8" s="1"/>
  <c r="H514" i="8"/>
  <c r="I514" i="8" s="1"/>
  <c r="J514" i="8" s="1"/>
  <c r="K514" i="8" s="1"/>
  <c r="H370" i="8"/>
  <c r="I370" i="8" s="1"/>
  <c r="J370" i="8" s="1"/>
  <c r="K370" i="8" s="1"/>
  <c r="H226" i="8"/>
  <c r="I226" i="8" s="1"/>
  <c r="J226" i="8" s="1"/>
  <c r="K226" i="8" s="1"/>
  <c r="H298" i="8"/>
  <c r="I298" i="8" s="1"/>
  <c r="J298" i="8" s="1"/>
  <c r="K298" i="8" s="1"/>
  <c r="H442" i="8"/>
  <c r="I442" i="8" s="1"/>
  <c r="J442" i="8" s="1"/>
  <c r="K442" i="8" s="1"/>
  <c r="H806" i="8"/>
  <c r="I806" i="8" s="1"/>
  <c r="J806" i="8" s="1"/>
  <c r="K806" i="8" s="1"/>
  <c r="H734" i="8"/>
  <c r="I734" i="8" s="1"/>
  <c r="J734" i="8" s="1"/>
  <c r="K734" i="8" s="1"/>
  <c r="H662" i="8"/>
  <c r="I662" i="8" s="1"/>
  <c r="J662" i="8" s="1"/>
  <c r="K662" i="8" s="1"/>
  <c r="H518" i="8"/>
  <c r="I518" i="8" s="1"/>
  <c r="J518" i="8" s="1"/>
  <c r="K518" i="8" s="1"/>
  <c r="H446" i="8"/>
  <c r="I446" i="8" s="1"/>
  <c r="J446" i="8" s="1"/>
  <c r="K446" i="8" s="1"/>
  <c r="H590" i="8"/>
  <c r="I590" i="8" s="1"/>
  <c r="J590" i="8" s="1"/>
  <c r="K590" i="8" s="1"/>
  <c r="H302" i="8"/>
  <c r="I302" i="8" s="1"/>
  <c r="J302" i="8" s="1"/>
  <c r="K302" i="8" s="1"/>
  <c r="H374" i="8"/>
  <c r="I374" i="8" s="1"/>
  <c r="J374" i="8" s="1"/>
  <c r="K374" i="8" s="1"/>
  <c r="H230" i="8"/>
  <c r="I230" i="8" s="1"/>
  <c r="J230" i="8" s="1"/>
  <c r="K230" i="8" s="1"/>
  <c r="H810" i="8"/>
  <c r="I810" i="8" s="1"/>
  <c r="J810" i="8" s="1"/>
  <c r="K810" i="8" s="1"/>
  <c r="H594" i="8"/>
  <c r="I594" i="8" s="1"/>
  <c r="J594" i="8" s="1"/>
  <c r="K594" i="8" s="1"/>
  <c r="H738" i="8"/>
  <c r="I738" i="8" s="1"/>
  <c r="J738" i="8" s="1"/>
  <c r="K738" i="8" s="1"/>
  <c r="H666" i="8"/>
  <c r="I666" i="8" s="1"/>
  <c r="J666" i="8" s="1"/>
  <c r="K666" i="8" s="1"/>
  <c r="H522" i="8"/>
  <c r="I522" i="8" s="1"/>
  <c r="J522" i="8" s="1"/>
  <c r="K522" i="8" s="1"/>
  <c r="H450" i="8"/>
  <c r="I450" i="8" s="1"/>
  <c r="J450" i="8" s="1"/>
  <c r="K450" i="8" s="1"/>
  <c r="H378" i="8"/>
  <c r="I378" i="8" s="1"/>
  <c r="J378" i="8" s="1"/>
  <c r="K378" i="8" s="1"/>
  <c r="H234" i="8"/>
  <c r="I234" i="8" s="1"/>
  <c r="J234" i="8" s="1"/>
  <c r="K234" i="8" s="1"/>
  <c r="H306" i="8"/>
  <c r="I306" i="8" s="1"/>
  <c r="J306" i="8" s="1"/>
  <c r="K306" i="8" s="1"/>
  <c r="H169" i="8"/>
  <c r="I169" i="8" s="1"/>
  <c r="H817" i="8"/>
  <c r="I817" i="8" s="1"/>
  <c r="J817" i="8" s="1"/>
  <c r="K817" i="8" s="1"/>
  <c r="H745" i="8"/>
  <c r="I745" i="8" s="1"/>
  <c r="J745" i="8" s="1"/>
  <c r="K745" i="8" s="1"/>
  <c r="H673" i="8"/>
  <c r="I673" i="8" s="1"/>
  <c r="J673" i="8" s="1"/>
  <c r="K673" i="8" s="1"/>
  <c r="H529" i="8"/>
  <c r="I529" i="8" s="1"/>
  <c r="J529" i="8" s="1"/>
  <c r="K529" i="8" s="1"/>
  <c r="H457" i="8"/>
  <c r="I457" i="8" s="1"/>
  <c r="J457" i="8" s="1"/>
  <c r="K457" i="8" s="1"/>
  <c r="H601" i="8"/>
  <c r="I601" i="8" s="1"/>
  <c r="J601" i="8" s="1"/>
  <c r="K601" i="8" s="1"/>
  <c r="H241" i="8"/>
  <c r="I241" i="8" s="1"/>
  <c r="J241" i="8" s="1"/>
  <c r="K241" i="8" s="1"/>
  <c r="H313" i="8"/>
  <c r="I313" i="8" s="1"/>
  <c r="J313" i="8" s="1"/>
  <c r="K313" i="8" s="1"/>
  <c r="H385" i="8"/>
  <c r="I385" i="8" s="1"/>
  <c r="J385" i="8" s="1"/>
  <c r="K385" i="8" s="1"/>
  <c r="H821" i="8"/>
  <c r="I821" i="8" s="1"/>
  <c r="H461" i="8"/>
  <c r="I461" i="8" s="1"/>
  <c r="J461" i="8" s="1"/>
  <c r="K461" i="8" s="1"/>
  <c r="H605" i="8"/>
  <c r="I605" i="8" s="1"/>
  <c r="J605" i="8" s="1"/>
  <c r="K605" i="8" s="1"/>
  <c r="H677" i="8"/>
  <c r="I677" i="8" s="1"/>
  <c r="J677" i="8" s="1"/>
  <c r="K677" i="8" s="1"/>
  <c r="H749" i="8"/>
  <c r="I749" i="8" s="1"/>
  <c r="J749" i="8" s="1"/>
  <c r="K749" i="8" s="1"/>
  <c r="H533" i="8"/>
  <c r="I533" i="8" s="1"/>
  <c r="J533" i="8" s="1"/>
  <c r="K533" i="8" s="1"/>
  <c r="H389" i="8"/>
  <c r="I389" i="8" s="1"/>
  <c r="J389" i="8" s="1"/>
  <c r="K389" i="8" s="1"/>
  <c r="H245" i="8"/>
  <c r="I245" i="8" s="1"/>
  <c r="H317" i="8"/>
  <c r="I317" i="8" s="1"/>
  <c r="H104" i="8"/>
  <c r="I104" i="8" s="1"/>
  <c r="H108" i="8"/>
  <c r="H112" i="8"/>
  <c r="H119" i="8"/>
  <c r="H123" i="8"/>
  <c r="H127" i="8"/>
  <c r="H830" i="8"/>
  <c r="I830" i="8" s="1"/>
  <c r="H614" i="8"/>
  <c r="I614" i="8" s="1"/>
  <c r="H758" i="8"/>
  <c r="I758" i="8" s="1"/>
  <c r="H686" i="8"/>
  <c r="I686" i="8" s="1"/>
  <c r="H542" i="8"/>
  <c r="I542" i="8" s="1"/>
  <c r="H470" i="8"/>
  <c r="I470" i="8" s="1"/>
  <c r="H398" i="8"/>
  <c r="I398" i="8" s="1"/>
  <c r="H254" i="8"/>
  <c r="I254" i="8" s="1"/>
  <c r="H326" i="8"/>
  <c r="I326" i="8" s="1"/>
  <c r="H834" i="8"/>
  <c r="I834" i="8" s="1"/>
  <c r="H762" i="8"/>
  <c r="I762" i="8" s="1"/>
  <c r="H618" i="8"/>
  <c r="I618" i="8" s="1"/>
  <c r="H474" i="8"/>
  <c r="I474" i="8" s="1"/>
  <c r="H690" i="8"/>
  <c r="I690" i="8" s="1"/>
  <c r="H546" i="8"/>
  <c r="I546" i="8" s="1"/>
  <c r="H330" i="8"/>
  <c r="I330" i="8" s="1"/>
  <c r="H258" i="8"/>
  <c r="I258" i="8" s="1"/>
  <c r="H402" i="8"/>
  <c r="I402" i="8" s="1"/>
  <c r="H841" i="8"/>
  <c r="I841" i="8" s="1"/>
  <c r="H769" i="8"/>
  <c r="I769" i="8" s="1"/>
  <c r="H625" i="8"/>
  <c r="I625" i="8" s="1"/>
  <c r="H697" i="8"/>
  <c r="I697" i="8" s="1"/>
  <c r="H553" i="8"/>
  <c r="I553" i="8" s="1"/>
  <c r="H481" i="8"/>
  <c r="I481" i="8" s="1"/>
  <c r="H337" i="8"/>
  <c r="I337" i="8" s="1"/>
  <c r="H265" i="8"/>
  <c r="I265" i="8" s="1"/>
  <c r="H409" i="8"/>
  <c r="I409" i="8" s="1"/>
  <c r="H152" i="8"/>
  <c r="I152" i="8" s="1"/>
  <c r="I199" i="8"/>
  <c r="I211" i="8"/>
  <c r="E207" i="8"/>
  <c r="E190" i="8"/>
  <c r="E186" i="8"/>
  <c r="E175" i="8"/>
  <c r="E171" i="8"/>
  <c r="J244" i="8"/>
  <c r="K244" i="8" s="1"/>
  <c r="J679" i="8"/>
  <c r="K679" i="8" s="1"/>
  <c r="J752" i="8"/>
  <c r="K752" i="8" s="1"/>
  <c r="F821" i="8"/>
  <c r="G820" i="8"/>
  <c r="J820" i="8" s="1"/>
  <c r="K820" i="8" s="1"/>
  <c r="F757" i="8"/>
  <c r="G756" i="8"/>
  <c r="J756" i="8" s="1"/>
  <c r="K756" i="8" s="1"/>
  <c r="F685" i="8"/>
  <c r="G684" i="8"/>
  <c r="J684" i="8" s="1"/>
  <c r="K684" i="8" s="1"/>
  <c r="F613" i="8"/>
  <c r="G612" i="8"/>
  <c r="J612" i="8" s="1"/>
  <c r="K612" i="8" s="1"/>
  <c r="F541" i="8"/>
  <c r="G540" i="8"/>
  <c r="F469" i="8"/>
  <c r="G468" i="8"/>
  <c r="J468" i="8" s="1"/>
  <c r="K468" i="8" s="1"/>
  <c r="F397" i="8"/>
  <c r="G396" i="8"/>
  <c r="F317" i="8"/>
  <c r="G316" i="8"/>
  <c r="J316" i="8" s="1"/>
  <c r="K316" i="8" s="1"/>
  <c r="F246" i="8"/>
  <c r="G245" i="8"/>
  <c r="J245" i="8" s="1"/>
  <c r="K245" i="8" s="1"/>
  <c r="I114" i="8"/>
  <c r="I107" i="8"/>
  <c r="H155" i="8"/>
  <c r="I155" i="8" s="1"/>
  <c r="I105" i="8"/>
  <c r="J104" i="8"/>
  <c r="K104" i="8" s="1"/>
  <c r="E135" i="8"/>
  <c r="E160" i="8"/>
  <c r="E156" i="8"/>
  <c r="E161" i="8"/>
  <c r="G106" i="8"/>
  <c r="E159" i="8"/>
  <c r="G107" i="8"/>
  <c r="F110" i="8"/>
  <c r="G105" i="8"/>
  <c r="F155" i="8"/>
  <c r="G154" i="8"/>
  <c r="J154" i="8" s="1"/>
  <c r="K154" i="8" s="1"/>
  <c r="E146" i="8"/>
  <c r="E142" i="8"/>
  <c r="E145" i="8"/>
  <c r="E148" i="8"/>
  <c r="E144" i="8"/>
  <c r="E147" i="8"/>
  <c r="E138" i="8"/>
  <c r="E134" i="8"/>
  <c r="E137" i="8"/>
  <c r="E133" i="8"/>
  <c r="E136" i="8"/>
  <c r="E132" i="8"/>
  <c r="I118" i="8"/>
  <c r="I120" i="8"/>
  <c r="I119" i="8"/>
  <c r="E89" i="8"/>
  <c r="AF89" i="8" s="1"/>
  <c r="I86" i="8"/>
  <c r="I132" i="8"/>
  <c r="E75" i="8"/>
  <c r="AF75" i="8" s="1"/>
  <c r="N71" i="8"/>
  <c r="N72" i="8"/>
  <c r="N70" i="8"/>
  <c r="L5" i="8"/>
  <c r="M5" i="8" s="1"/>
  <c r="L4" i="8"/>
  <c r="M4" i="8" s="1"/>
  <c r="L6" i="8"/>
  <c r="M6" i="8" s="1"/>
  <c r="L7" i="8"/>
  <c r="M7" i="8" s="1"/>
  <c r="L8" i="8"/>
  <c r="M8" i="8" s="1"/>
  <c r="L9" i="8"/>
  <c r="M9" i="8" s="1"/>
  <c r="L10" i="8"/>
  <c r="M10" i="8" s="1"/>
  <c r="L11" i="8"/>
  <c r="M11" i="8" s="1"/>
  <c r="L12" i="8"/>
  <c r="M12" i="8" s="1"/>
  <c r="L13" i="8"/>
  <c r="M13" i="8" s="1"/>
  <c r="L14" i="8"/>
  <c r="M14" i="8" s="1"/>
  <c r="L15" i="8"/>
  <c r="M15" i="8" s="1"/>
  <c r="L16" i="8"/>
  <c r="M16" i="8" s="1"/>
  <c r="L17" i="8"/>
  <c r="M17" i="8" s="1"/>
  <c r="L18" i="8"/>
  <c r="M18" i="8" s="1"/>
  <c r="L19" i="8"/>
  <c r="M19" i="8" s="1"/>
  <c r="L20" i="8"/>
  <c r="M20" i="8" s="1"/>
  <c r="L21" i="8"/>
  <c r="M21" i="8" s="1"/>
  <c r="L22" i="8"/>
  <c r="M22" i="8" s="1"/>
  <c r="L23" i="8"/>
  <c r="M23" i="8" s="1"/>
  <c r="L24" i="8"/>
  <c r="M24" i="8" s="1"/>
  <c r="L25" i="8"/>
  <c r="M25" i="8" s="1"/>
  <c r="L26" i="8"/>
  <c r="M26" i="8" s="1"/>
  <c r="L27" i="8"/>
  <c r="M27" i="8" s="1"/>
  <c r="L28" i="8"/>
  <c r="M28" i="8" s="1"/>
  <c r="L29" i="8"/>
  <c r="M29" i="8" s="1"/>
  <c r="L30" i="8"/>
  <c r="M30" i="8" s="1"/>
  <c r="L31" i="8"/>
  <c r="M31" i="8" s="1"/>
  <c r="L32" i="8"/>
  <c r="M32" i="8" s="1"/>
  <c r="L33" i="8"/>
  <c r="M33" i="8" s="1"/>
  <c r="L34" i="8"/>
  <c r="M34" i="8" s="1"/>
  <c r="L35" i="8"/>
  <c r="M35" i="8" s="1"/>
  <c r="L36" i="8"/>
  <c r="M36" i="8" s="1"/>
  <c r="L37" i="8"/>
  <c r="M37" i="8" s="1"/>
  <c r="L38" i="8"/>
  <c r="M38" i="8" s="1"/>
  <c r="L39" i="8"/>
  <c r="M39" i="8" s="1"/>
  <c r="L40" i="8"/>
  <c r="M40" i="8" s="1"/>
  <c r="L41" i="8"/>
  <c r="M41" i="8" s="1"/>
  <c r="L42" i="8"/>
  <c r="M42" i="8" s="1"/>
  <c r="L43" i="8"/>
  <c r="M43" i="8" s="1"/>
  <c r="L44" i="8"/>
  <c r="M44" i="8" s="1"/>
  <c r="L45" i="8"/>
  <c r="M45" i="8" s="1"/>
  <c r="L46" i="8"/>
  <c r="M46" i="8" s="1"/>
  <c r="L47" i="8"/>
  <c r="M47" i="8" s="1"/>
  <c r="L48" i="8"/>
  <c r="M48" i="8" s="1"/>
  <c r="L49" i="8"/>
  <c r="M49" i="8" s="1"/>
  <c r="L50" i="8"/>
  <c r="M50" i="8" s="1"/>
  <c r="L51" i="8"/>
  <c r="M51" i="8" s="1"/>
  <c r="L52" i="8"/>
  <c r="M52" i="8" s="1"/>
  <c r="L53" i="8"/>
  <c r="M53" i="8" s="1"/>
  <c r="L54" i="8"/>
  <c r="M54" i="8" s="1"/>
  <c r="L55" i="8"/>
  <c r="M55" i="8" s="1"/>
  <c r="L56" i="8"/>
  <c r="M56" i="8" s="1"/>
  <c r="L57" i="8"/>
  <c r="M57" i="8" s="1"/>
  <c r="L58" i="8"/>
  <c r="M58" i="8" s="1"/>
  <c r="L59" i="8"/>
  <c r="M59" i="8" s="1"/>
  <c r="K60" i="8"/>
  <c r="K61" i="8"/>
  <c r="N64" i="8"/>
  <c r="N65" i="8"/>
  <c r="N66" i="8"/>
  <c r="N67" i="8"/>
  <c r="N68" i="8"/>
  <c r="N69" i="8"/>
  <c r="J107" i="8" l="1"/>
  <c r="K107" i="8" s="1"/>
  <c r="AK758" i="8"/>
  <c r="AL758" i="8" s="1"/>
  <c r="J540" i="8"/>
  <c r="K540" i="8" s="1"/>
  <c r="J106" i="8"/>
  <c r="K106" i="8" s="1"/>
  <c r="J152" i="8"/>
  <c r="K152" i="8" s="1"/>
  <c r="AJ837" i="8"/>
  <c r="AK838" i="8"/>
  <c r="AL838" i="8" s="1"/>
  <c r="AJ393" i="8"/>
  <c r="AJ381" i="8"/>
  <c r="AK382" i="8"/>
  <c r="AJ681" i="8"/>
  <c r="AK670" i="8"/>
  <c r="AF154" i="8"/>
  <c r="AH154" i="8" s="1"/>
  <c r="AK154" i="8" s="1"/>
  <c r="AL154" i="8" s="1"/>
  <c r="AF153" i="8"/>
  <c r="AH153" i="8" s="1"/>
  <c r="AK153" i="8" s="1"/>
  <c r="AL153" i="8" s="1"/>
  <c r="AF161" i="8"/>
  <c r="AH161" i="8" s="1"/>
  <c r="AK161" i="8" s="1"/>
  <c r="AL161" i="8" s="1"/>
  <c r="AF162" i="8"/>
  <c r="AH162" i="8" s="1"/>
  <c r="AK162" i="8" s="1"/>
  <c r="AL162" i="8" s="1"/>
  <c r="AF157" i="8"/>
  <c r="AH157" i="8" s="1"/>
  <c r="AK157" i="8" s="1"/>
  <c r="AL157" i="8" s="1"/>
  <c r="AF159" i="8"/>
  <c r="AH159" i="8" s="1"/>
  <c r="AK159" i="8" s="1"/>
  <c r="AL159" i="8" s="1"/>
  <c r="AF158" i="8"/>
  <c r="AH158" i="8" s="1"/>
  <c r="AK158" i="8" s="1"/>
  <c r="AL158" i="8" s="1"/>
  <c r="AF156" i="8"/>
  <c r="AH156" i="8" s="1"/>
  <c r="AK156" i="8" s="1"/>
  <c r="AL156" i="8" s="1"/>
  <c r="AF160" i="8"/>
  <c r="AH160" i="8" s="1"/>
  <c r="AK160" i="8" s="1"/>
  <c r="AL160" i="8" s="1"/>
  <c r="AF152" i="8"/>
  <c r="AH152" i="8" s="1"/>
  <c r="AK152" i="8" s="1"/>
  <c r="AF155" i="8"/>
  <c r="AH155" i="8" s="1"/>
  <c r="AK155" i="8" s="1"/>
  <c r="AL155" i="8" s="1"/>
  <c r="AL324" i="8"/>
  <c r="AJ251" i="8"/>
  <c r="AK252" i="8"/>
  <c r="AJ755" i="8"/>
  <c r="AK756" i="8"/>
  <c r="AL756" i="8" s="1"/>
  <c r="AJ621" i="8"/>
  <c r="AK622" i="8"/>
  <c r="AJ235" i="8"/>
  <c r="AJ223" i="8"/>
  <c r="AK224" i="8"/>
  <c r="AJ465" i="8"/>
  <c r="AK454" i="8"/>
  <c r="AK265" i="8"/>
  <c r="AL265" i="8" s="1"/>
  <c r="AJ477" i="8"/>
  <c r="AK478" i="8"/>
  <c r="AF185" i="8"/>
  <c r="AH185" i="8" s="1"/>
  <c r="AK185" i="8" s="1"/>
  <c r="AL185" i="8" s="1"/>
  <c r="AF186" i="8"/>
  <c r="AH186" i="8" s="1"/>
  <c r="AK186" i="8" s="1"/>
  <c r="AL186" i="8" s="1"/>
  <c r="AF181" i="8"/>
  <c r="AH181" i="8" s="1"/>
  <c r="AK181" i="8" s="1"/>
  <c r="AL181" i="8" s="1"/>
  <c r="AF183" i="8"/>
  <c r="AH183" i="8" s="1"/>
  <c r="AK183" i="8" s="1"/>
  <c r="AL183" i="8" s="1"/>
  <c r="AF184" i="8"/>
  <c r="AH184" i="8" s="1"/>
  <c r="AK184" i="8" s="1"/>
  <c r="AL184" i="8" s="1"/>
  <c r="AF180" i="8"/>
  <c r="AH180" i="8" s="1"/>
  <c r="AK180" i="8" s="1"/>
  <c r="AF182" i="8"/>
  <c r="AH182" i="8" s="1"/>
  <c r="AK182" i="8" s="1"/>
  <c r="AL182" i="8" s="1"/>
  <c r="AF218" i="8"/>
  <c r="AF213" i="8"/>
  <c r="AF219" i="8"/>
  <c r="AF214" i="8"/>
  <c r="AF217" i="8"/>
  <c r="AF212" i="8"/>
  <c r="AF220" i="8"/>
  <c r="AF216" i="8"/>
  <c r="AF215" i="8"/>
  <c r="AJ669" i="8"/>
  <c r="AK671" i="8"/>
  <c r="AL671" i="8" s="1"/>
  <c r="AJ439" i="8"/>
  <c r="AJ451" i="8"/>
  <c r="AK440" i="8"/>
  <c r="AJ295" i="8"/>
  <c r="AJ307" i="8"/>
  <c r="AK296" i="8"/>
  <c r="AJ655" i="8"/>
  <c r="AJ667" i="8"/>
  <c r="AK656" i="8"/>
  <c r="AF169" i="8"/>
  <c r="AH169" i="8" s="1"/>
  <c r="AK169" i="8" s="1"/>
  <c r="AL169" i="8" s="1"/>
  <c r="AF173" i="8"/>
  <c r="AH173" i="8" s="1"/>
  <c r="AK173" i="8" s="1"/>
  <c r="AL173" i="8" s="1"/>
  <c r="AF174" i="8"/>
  <c r="AH174" i="8" s="1"/>
  <c r="AK174" i="8" s="1"/>
  <c r="AL174" i="8" s="1"/>
  <c r="AF172" i="8"/>
  <c r="AH172" i="8" s="1"/>
  <c r="AK172" i="8" s="1"/>
  <c r="AL172" i="8" s="1"/>
  <c r="AF176" i="8"/>
  <c r="AH176" i="8" s="1"/>
  <c r="AK176" i="8" s="1"/>
  <c r="AL176" i="8" s="1"/>
  <c r="AF167" i="8"/>
  <c r="AH167" i="8" s="1"/>
  <c r="AK167" i="8" s="1"/>
  <c r="AL167" i="8" s="1"/>
  <c r="AF166" i="8"/>
  <c r="AH166" i="8" s="1"/>
  <c r="AK166" i="8" s="1"/>
  <c r="AF175" i="8"/>
  <c r="AH175" i="8" s="1"/>
  <c r="AK175" i="8" s="1"/>
  <c r="AL175" i="8" s="1"/>
  <c r="AF171" i="8"/>
  <c r="AH171" i="8" s="1"/>
  <c r="AK171" i="8" s="1"/>
  <c r="AL171" i="8" s="1"/>
  <c r="AF170" i="8"/>
  <c r="AH170" i="8" s="1"/>
  <c r="AK170" i="8" s="1"/>
  <c r="AL170" i="8" s="1"/>
  <c r="AF168" i="8"/>
  <c r="AH168" i="8" s="1"/>
  <c r="AK168" i="8" s="1"/>
  <c r="AL168" i="8" s="1"/>
  <c r="AJ827" i="8"/>
  <c r="AK829" i="8"/>
  <c r="AL829" i="8" s="1"/>
  <c r="AJ177" i="8"/>
  <c r="AJ753" i="8"/>
  <c r="AK742" i="8"/>
  <c r="AJ525" i="8"/>
  <c r="AJ537" i="8"/>
  <c r="AK526" i="8"/>
  <c r="AF119" i="8"/>
  <c r="AH119" i="8" s="1"/>
  <c r="AK119" i="8" s="1"/>
  <c r="AL119" i="8" s="1"/>
  <c r="AF125" i="8"/>
  <c r="AH125" i="8" s="1"/>
  <c r="AK125" i="8" s="1"/>
  <c r="AL125" i="8" s="1"/>
  <c r="AF128" i="8"/>
  <c r="AH128" i="8" s="1"/>
  <c r="AK128" i="8" s="1"/>
  <c r="AL128" i="8" s="1"/>
  <c r="AF121" i="8"/>
  <c r="AH121" i="8" s="1"/>
  <c r="AK121" i="8" s="1"/>
  <c r="AL121" i="8" s="1"/>
  <c r="AF118" i="8"/>
  <c r="AH118" i="8" s="1"/>
  <c r="AK118" i="8" s="1"/>
  <c r="AF123" i="8"/>
  <c r="AH123" i="8" s="1"/>
  <c r="AK123" i="8" s="1"/>
  <c r="AL123" i="8" s="1"/>
  <c r="AF120" i="8"/>
  <c r="AH120" i="8" s="1"/>
  <c r="AK120" i="8" s="1"/>
  <c r="AL120" i="8" s="1"/>
  <c r="AF126" i="8"/>
  <c r="AH126" i="8" s="1"/>
  <c r="AK126" i="8" s="1"/>
  <c r="AL126" i="8" s="1"/>
  <c r="AF127" i="8"/>
  <c r="AH127" i="8" s="1"/>
  <c r="AK127" i="8" s="1"/>
  <c r="AL127" i="8" s="1"/>
  <c r="AF124" i="8"/>
  <c r="AH124" i="8" s="1"/>
  <c r="AK124" i="8" s="1"/>
  <c r="AL124" i="8" s="1"/>
  <c r="AF122" i="8"/>
  <c r="AH122" i="8" s="1"/>
  <c r="AK122" i="8" s="1"/>
  <c r="AL122" i="8" s="1"/>
  <c r="AJ467" i="8"/>
  <c r="AK468" i="8"/>
  <c r="AJ539" i="8"/>
  <c r="AK540" i="8"/>
  <c r="AL828" i="8"/>
  <c r="AL827" i="8" s="1"/>
  <c r="BA78" i="8" s="1"/>
  <c r="AK827" i="8"/>
  <c r="AJ741" i="8"/>
  <c r="AK747" i="8"/>
  <c r="AL747" i="8" s="1"/>
  <c r="AJ739" i="8"/>
  <c r="AJ727" i="8"/>
  <c r="AK728" i="8"/>
  <c r="AF203" i="8"/>
  <c r="AH203" i="8" s="1"/>
  <c r="AK203" i="8" s="1"/>
  <c r="AL203" i="8" s="1"/>
  <c r="AF207" i="8"/>
  <c r="AF208" i="8"/>
  <c r="AF205" i="8"/>
  <c r="AF200" i="8"/>
  <c r="AH200" i="8" s="1"/>
  <c r="AK200" i="8" s="1"/>
  <c r="AL200" i="8" s="1"/>
  <c r="AF204" i="8"/>
  <c r="AH204" i="8" s="1"/>
  <c r="AK204" i="8" s="1"/>
  <c r="AF202" i="8"/>
  <c r="AH202" i="8" s="1"/>
  <c r="AK202" i="8" s="1"/>
  <c r="AL202" i="8" s="1"/>
  <c r="AF206" i="8"/>
  <c r="AF201" i="8"/>
  <c r="AH201" i="8" s="1"/>
  <c r="AK201" i="8" s="1"/>
  <c r="AL201" i="8" s="1"/>
  <c r="AF92" i="8"/>
  <c r="AH92" i="8" s="1"/>
  <c r="AK92" i="8" s="1"/>
  <c r="AL92" i="8" s="1"/>
  <c r="AF90" i="8"/>
  <c r="AH90" i="8" s="1"/>
  <c r="AK90" i="8" s="1"/>
  <c r="AF100" i="8"/>
  <c r="AH100" i="8" s="1"/>
  <c r="AK100" i="8" s="1"/>
  <c r="AL100" i="8" s="1"/>
  <c r="AF95" i="8"/>
  <c r="AH95" i="8" s="1"/>
  <c r="AK95" i="8" s="1"/>
  <c r="AL95" i="8" s="1"/>
  <c r="AF91" i="8"/>
  <c r="AH91" i="8" s="1"/>
  <c r="AK91" i="8" s="1"/>
  <c r="AL91" i="8" s="1"/>
  <c r="AF96" i="8"/>
  <c r="AH96" i="8" s="1"/>
  <c r="AK96" i="8" s="1"/>
  <c r="AL96" i="8" s="1"/>
  <c r="AF93" i="8"/>
  <c r="AH93" i="8" s="1"/>
  <c r="AK93" i="8" s="1"/>
  <c r="AL93" i="8" s="1"/>
  <c r="AF99" i="8"/>
  <c r="AH99" i="8" s="1"/>
  <c r="AK99" i="8" s="1"/>
  <c r="AL99" i="8" s="1"/>
  <c r="AF94" i="8"/>
  <c r="AH94" i="8" s="1"/>
  <c r="AK94" i="8" s="1"/>
  <c r="AL94" i="8" s="1"/>
  <c r="AF98" i="8"/>
  <c r="AH98" i="8" s="1"/>
  <c r="AK98" i="8" s="1"/>
  <c r="AL98" i="8" s="1"/>
  <c r="AF97" i="8"/>
  <c r="AH97" i="8" s="1"/>
  <c r="AK97" i="8" s="1"/>
  <c r="AL97" i="8" s="1"/>
  <c r="J396" i="8"/>
  <c r="K396" i="8" s="1"/>
  <c r="AJ261" i="8"/>
  <c r="AK262" i="8"/>
  <c r="AL262" i="8" s="1"/>
  <c r="AJ549" i="8"/>
  <c r="AK550" i="8"/>
  <c r="AJ523" i="8"/>
  <c r="AK513" i="8"/>
  <c r="AL513" i="8" s="1"/>
  <c r="AJ511" i="8"/>
  <c r="AK512" i="8"/>
  <c r="AJ367" i="8"/>
  <c r="AJ379" i="8"/>
  <c r="AK368" i="8"/>
  <c r="AJ799" i="8"/>
  <c r="AJ811" i="8"/>
  <c r="AK800" i="8"/>
  <c r="AK131" i="8"/>
  <c r="AL132" i="8"/>
  <c r="AL131" i="8" s="1"/>
  <c r="AQ78" i="8" s="1"/>
  <c r="AJ453" i="8"/>
  <c r="AK461" i="8"/>
  <c r="AL461" i="8" s="1"/>
  <c r="AF192" i="8"/>
  <c r="AH192" i="8" s="1"/>
  <c r="AK192" i="8" s="1"/>
  <c r="AL192" i="8" s="1"/>
  <c r="AF196" i="8"/>
  <c r="AH196" i="8" s="1"/>
  <c r="AK196" i="8" s="1"/>
  <c r="AL196" i="8" s="1"/>
  <c r="AF193" i="8"/>
  <c r="AH193" i="8" s="1"/>
  <c r="AK193" i="8" s="1"/>
  <c r="AL193" i="8" s="1"/>
  <c r="AF191" i="8"/>
  <c r="AH191" i="8" s="1"/>
  <c r="AK191" i="8" s="1"/>
  <c r="AL191" i="8" s="1"/>
  <c r="AF195" i="8"/>
  <c r="AH195" i="8" s="1"/>
  <c r="AK195" i="8" s="1"/>
  <c r="AL195" i="8" s="1"/>
  <c r="AF190" i="8"/>
  <c r="AH190" i="8" s="1"/>
  <c r="AK190" i="8" s="1"/>
  <c r="AF194" i="8"/>
  <c r="AH194" i="8" s="1"/>
  <c r="AK194" i="8" s="1"/>
  <c r="AL194" i="8" s="1"/>
  <c r="AJ323" i="8"/>
  <c r="AK325" i="8"/>
  <c r="AL325" i="8" s="1"/>
  <c r="AJ237" i="8"/>
  <c r="AJ249" i="8"/>
  <c r="AK238" i="8"/>
  <c r="AJ129" i="8"/>
  <c r="AJ117" i="8"/>
  <c r="AJ825" i="8"/>
  <c r="AJ813" i="8"/>
  <c r="AK814" i="8"/>
  <c r="AJ395" i="8"/>
  <c r="AK396" i="8"/>
  <c r="AJ683" i="8"/>
  <c r="AK684" i="8"/>
  <c r="AF148" i="8"/>
  <c r="AH148" i="8" s="1"/>
  <c r="AK148" i="8" s="1"/>
  <c r="AL148" i="8" s="1"/>
  <c r="AF144" i="8"/>
  <c r="AH144" i="8" s="1"/>
  <c r="AK144" i="8" s="1"/>
  <c r="AL144" i="8" s="1"/>
  <c r="AF147" i="8"/>
  <c r="AH147" i="8" s="1"/>
  <c r="AK147" i="8" s="1"/>
  <c r="AL147" i="8" s="1"/>
  <c r="AF145" i="8"/>
  <c r="AH145" i="8" s="1"/>
  <c r="AK145" i="8" s="1"/>
  <c r="AL145" i="8" s="1"/>
  <c r="AF142" i="8"/>
  <c r="AH142" i="8" s="1"/>
  <c r="AK142" i="8" s="1"/>
  <c r="AF146" i="8"/>
  <c r="AH146" i="8" s="1"/>
  <c r="AK146" i="8" s="1"/>
  <c r="AL146" i="8" s="1"/>
  <c r="AF143" i="8"/>
  <c r="AH143" i="8" s="1"/>
  <c r="AK143" i="8" s="1"/>
  <c r="AL143" i="8" s="1"/>
  <c r="AJ333" i="8"/>
  <c r="AK334" i="8"/>
  <c r="AJ163" i="8"/>
  <c r="AJ151" i="8"/>
  <c r="AF77" i="8"/>
  <c r="AH77" i="8" s="1"/>
  <c r="AK77" i="8" s="1"/>
  <c r="AL77" i="8" s="1"/>
  <c r="AF78" i="8"/>
  <c r="AH78" i="8" s="1"/>
  <c r="AK78" i="8" s="1"/>
  <c r="AL78" i="8" s="1"/>
  <c r="AF84" i="8"/>
  <c r="AH84" i="8" s="1"/>
  <c r="AK84" i="8" s="1"/>
  <c r="AL84" i="8" s="1"/>
  <c r="AF82" i="8"/>
  <c r="AH82" i="8" s="1"/>
  <c r="AK82" i="8" s="1"/>
  <c r="AL82" i="8" s="1"/>
  <c r="AF79" i="8"/>
  <c r="AH79" i="8" s="1"/>
  <c r="AK79" i="8" s="1"/>
  <c r="AL79" i="8" s="1"/>
  <c r="AF85" i="8"/>
  <c r="AH85" i="8" s="1"/>
  <c r="AK85" i="8" s="1"/>
  <c r="AL85" i="8" s="1"/>
  <c r="AF81" i="8"/>
  <c r="AH81" i="8" s="1"/>
  <c r="AK81" i="8" s="1"/>
  <c r="AL81" i="8" s="1"/>
  <c r="AF76" i="8"/>
  <c r="AH76" i="8" s="1"/>
  <c r="AK76" i="8" s="1"/>
  <c r="AF80" i="8"/>
  <c r="AH80" i="8" s="1"/>
  <c r="AK80" i="8" s="1"/>
  <c r="AL80" i="8" s="1"/>
  <c r="AF86" i="8"/>
  <c r="AH86" i="8" s="1"/>
  <c r="AK86" i="8" s="1"/>
  <c r="AL86" i="8" s="1"/>
  <c r="AF83" i="8"/>
  <c r="AH83" i="8" s="1"/>
  <c r="AK83" i="8" s="1"/>
  <c r="AL83" i="8" s="1"/>
  <c r="AK841" i="8"/>
  <c r="AL406" i="8"/>
  <c r="AJ189" i="8"/>
  <c r="AJ693" i="8"/>
  <c r="AK694" i="8"/>
  <c r="AJ409" i="8"/>
  <c r="AK409" i="8" s="1"/>
  <c r="AL409" i="8" s="1"/>
  <c r="AJ103" i="8"/>
  <c r="AJ115" i="8"/>
  <c r="AJ595" i="8"/>
  <c r="AJ583" i="8"/>
  <c r="AK584" i="8"/>
  <c r="AF106" i="8"/>
  <c r="AH106" i="8" s="1"/>
  <c r="AK106" i="8" s="1"/>
  <c r="AL106" i="8" s="1"/>
  <c r="AF114" i="8"/>
  <c r="AH114" i="8" s="1"/>
  <c r="AK114" i="8" s="1"/>
  <c r="AL114" i="8" s="1"/>
  <c r="AF111" i="8"/>
  <c r="AH111" i="8" s="1"/>
  <c r="AK111" i="8" s="1"/>
  <c r="AL111" i="8" s="1"/>
  <c r="AF110" i="8"/>
  <c r="AH110" i="8" s="1"/>
  <c r="AK110" i="8" s="1"/>
  <c r="AL110" i="8" s="1"/>
  <c r="AF113" i="8"/>
  <c r="AH113" i="8" s="1"/>
  <c r="AK113" i="8" s="1"/>
  <c r="AL113" i="8" s="1"/>
  <c r="AF108" i="8"/>
  <c r="AH108" i="8" s="1"/>
  <c r="AK108" i="8" s="1"/>
  <c r="AL108" i="8" s="1"/>
  <c r="AF112" i="8"/>
  <c r="AH112" i="8" s="1"/>
  <c r="AK112" i="8" s="1"/>
  <c r="AL112" i="8" s="1"/>
  <c r="AF109" i="8"/>
  <c r="AH109" i="8" s="1"/>
  <c r="AK109" i="8" s="1"/>
  <c r="AL109" i="8" s="1"/>
  <c r="AF105" i="8"/>
  <c r="AH105" i="8" s="1"/>
  <c r="AK105" i="8" s="1"/>
  <c r="AL105" i="8" s="1"/>
  <c r="AF104" i="8"/>
  <c r="AH104" i="8" s="1"/>
  <c r="AK104" i="8" s="1"/>
  <c r="AF107" i="8"/>
  <c r="AH107" i="8" s="1"/>
  <c r="AK107" i="8" s="1"/>
  <c r="AL107" i="8" s="1"/>
  <c r="AJ165" i="8"/>
  <c r="AJ321" i="8"/>
  <c r="AJ309" i="8"/>
  <c r="AK310" i="8"/>
  <c r="AJ609" i="8"/>
  <c r="AJ597" i="8"/>
  <c r="AK598" i="8"/>
  <c r="AJ771" i="8"/>
  <c r="AJ765" i="8" s="1"/>
  <c r="AJ179" i="8"/>
  <c r="AJ611" i="8"/>
  <c r="AK612" i="8"/>
  <c r="AL708" i="8"/>
  <c r="AL356" i="8"/>
  <c r="AL204" i="8"/>
  <c r="AL492" i="8"/>
  <c r="AG760" i="8"/>
  <c r="AH759" i="8"/>
  <c r="AK759" i="8" s="1"/>
  <c r="AG710" i="8"/>
  <c r="AH709" i="8"/>
  <c r="AK709" i="8" s="1"/>
  <c r="AL709" i="8" s="1"/>
  <c r="AG359" i="8"/>
  <c r="AG358" i="8"/>
  <c r="AH358" i="8" s="1"/>
  <c r="AK358" i="8" s="1"/>
  <c r="AL358" i="8" s="1"/>
  <c r="AH357" i="8"/>
  <c r="AK357" i="8" s="1"/>
  <c r="AL357" i="8" s="1"/>
  <c r="AG206" i="8"/>
  <c r="AH205" i="8"/>
  <c r="AK205" i="8" s="1"/>
  <c r="AL205" i="8" s="1"/>
  <c r="AG494" i="8"/>
  <c r="AH493" i="8"/>
  <c r="AK493" i="8" s="1"/>
  <c r="AL493" i="8" s="1"/>
  <c r="AL841" i="8"/>
  <c r="AL644" i="8"/>
  <c r="AL560" i="8"/>
  <c r="AG267" i="8"/>
  <c r="AH266" i="8"/>
  <c r="AK266" i="8" s="1"/>
  <c r="AL266" i="8" s="1"/>
  <c r="AG843" i="8"/>
  <c r="AH842" i="8"/>
  <c r="AK842" i="8" s="1"/>
  <c r="AL842" i="8" s="1"/>
  <c r="AG647" i="8"/>
  <c r="AG646" i="8"/>
  <c r="AH646" i="8" s="1"/>
  <c r="AK646" i="8" s="1"/>
  <c r="AL646" i="8" s="1"/>
  <c r="AH645" i="8"/>
  <c r="AK645" i="8" s="1"/>
  <c r="AL645" i="8" s="1"/>
  <c r="AG421" i="8"/>
  <c r="AH420" i="8"/>
  <c r="AK420" i="8" s="1"/>
  <c r="AG563" i="8"/>
  <c r="AH561" i="8"/>
  <c r="AK561" i="8" s="1"/>
  <c r="AL561" i="8" s="1"/>
  <c r="AG562" i="8"/>
  <c r="AH562" i="8" s="1"/>
  <c r="AK562" i="8" s="1"/>
  <c r="AL562" i="8" s="1"/>
  <c r="I683" i="8"/>
  <c r="I251" i="8"/>
  <c r="I539" i="8"/>
  <c r="I223" i="8"/>
  <c r="I235" i="8"/>
  <c r="J224" i="8"/>
  <c r="K224" i="8" s="1"/>
  <c r="I655" i="8"/>
  <c r="J656" i="8"/>
  <c r="K656" i="8" s="1"/>
  <c r="I667" i="8"/>
  <c r="I799" i="8"/>
  <c r="I811" i="8"/>
  <c r="J800" i="8"/>
  <c r="K800" i="8" s="1"/>
  <c r="I333" i="8"/>
  <c r="I765" i="8"/>
  <c r="I249" i="8"/>
  <c r="I237" i="8"/>
  <c r="J238" i="8"/>
  <c r="K238" i="8" s="1"/>
  <c r="I681" i="8"/>
  <c r="I669" i="8"/>
  <c r="J670" i="8"/>
  <c r="K670" i="8" s="1"/>
  <c r="E93" i="8"/>
  <c r="E97" i="8"/>
  <c r="E90" i="8"/>
  <c r="E94" i="8"/>
  <c r="E98" i="8"/>
  <c r="E91" i="8"/>
  <c r="E95" i="8"/>
  <c r="E99" i="8"/>
  <c r="E92" i="8"/>
  <c r="E96" i="8"/>
  <c r="E100" i="8"/>
  <c r="I611" i="8"/>
  <c r="I307" i="8"/>
  <c r="I295" i="8"/>
  <c r="J296" i="8"/>
  <c r="K296" i="8" s="1"/>
  <c r="I727" i="8"/>
  <c r="I739" i="8"/>
  <c r="J728" i="8"/>
  <c r="K728" i="8" s="1"/>
  <c r="I693" i="8"/>
  <c r="I621" i="8"/>
  <c r="I597" i="8"/>
  <c r="I609" i="8"/>
  <c r="J598" i="8"/>
  <c r="K598" i="8" s="1"/>
  <c r="I753" i="8"/>
  <c r="I741" i="8"/>
  <c r="J742" i="8"/>
  <c r="K742" i="8" s="1"/>
  <c r="N44" i="8"/>
  <c r="E78" i="8"/>
  <c r="E82" i="8"/>
  <c r="E86" i="8"/>
  <c r="E79" i="8"/>
  <c r="E83" i="8"/>
  <c r="E76" i="8"/>
  <c r="E80" i="8"/>
  <c r="E84" i="8"/>
  <c r="E77" i="8"/>
  <c r="E81" i="8"/>
  <c r="E85" i="8"/>
  <c r="I755" i="8"/>
  <c r="I395" i="8"/>
  <c r="I467" i="8"/>
  <c r="I827" i="8"/>
  <c r="I367" i="8"/>
  <c r="J368" i="8"/>
  <c r="K368" i="8" s="1"/>
  <c r="I379" i="8"/>
  <c r="I595" i="8"/>
  <c r="J584" i="8"/>
  <c r="K584" i="8" s="1"/>
  <c r="I583" i="8"/>
  <c r="I405" i="8"/>
  <c r="I477" i="8"/>
  <c r="I837" i="8"/>
  <c r="I381" i="8"/>
  <c r="I393" i="8"/>
  <c r="J382" i="8"/>
  <c r="K382" i="8" s="1"/>
  <c r="I465" i="8"/>
  <c r="I453" i="8"/>
  <c r="J454" i="8"/>
  <c r="K454" i="8" s="1"/>
  <c r="I813" i="8"/>
  <c r="I825" i="8"/>
  <c r="J814" i="8"/>
  <c r="K814" i="8" s="1"/>
  <c r="I323" i="8"/>
  <c r="J440" i="8"/>
  <c r="K440" i="8" s="1"/>
  <c r="I451" i="8"/>
  <c r="I439" i="8"/>
  <c r="J512" i="8"/>
  <c r="K512" i="8" s="1"/>
  <c r="I511" i="8"/>
  <c r="I523" i="8"/>
  <c r="I261" i="8"/>
  <c r="I549" i="8"/>
  <c r="I321" i="8"/>
  <c r="I309" i="8"/>
  <c r="J310" i="8"/>
  <c r="K310" i="8" s="1"/>
  <c r="I537" i="8"/>
  <c r="I525" i="8"/>
  <c r="J526" i="8"/>
  <c r="K526" i="8" s="1"/>
  <c r="F822" i="8"/>
  <c r="G821" i="8"/>
  <c r="J821" i="8" s="1"/>
  <c r="K821" i="8" s="1"/>
  <c r="F758" i="8"/>
  <c r="G757" i="8"/>
  <c r="J757" i="8" s="1"/>
  <c r="K757" i="8" s="1"/>
  <c r="F686" i="8"/>
  <c r="G685" i="8"/>
  <c r="J685" i="8" s="1"/>
  <c r="K685" i="8" s="1"/>
  <c r="F614" i="8"/>
  <c r="G613" i="8"/>
  <c r="J613" i="8" s="1"/>
  <c r="K613" i="8" s="1"/>
  <c r="F542" i="8"/>
  <c r="G541" i="8"/>
  <c r="J541" i="8" s="1"/>
  <c r="K541" i="8" s="1"/>
  <c r="F470" i="8"/>
  <c r="G469" i="8"/>
  <c r="J469" i="8" s="1"/>
  <c r="K469" i="8" s="1"/>
  <c r="F398" i="8"/>
  <c r="G397" i="8"/>
  <c r="J397" i="8" s="1"/>
  <c r="K397" i="8" s="1"/>
  <c r="F318" i="8"/>
  <c r="G317" i="8"/>
  <c r="J317" i="8" s="1"/>
  <c r="K317" i="8" s="1"/>
  <c r="F247" i="8"/>
  <c r="G246" i="8"/>
  <c r="J246" i="8" s="1"/>
  <c r="K246" i="8" s="1"/>
  <c r="J105" i="8"/>
  <c r="K105" i="8" s="1"/>
  <c r="H156" i="8"/>
  <c r="I156" i="8" s="1"/>
  <c r="I108" i="8"/>
  <c r="H172" i="8"/>
  <c r="I172" i="8" s="1"/>
  <c r="H157" i="8"/>
  <c r="I157" i="8" s="1"/>
  <c r="I109" i="8"/>
  <c r="I113" i="8"/>
  <c r="H161" i="8"/>
  <c r="I161" i="8" s="1"/>
  <c r="I127" i="8"/>
  <c r="H175" i="8"/>
  <c r="I175" i="8" s="1"/>
  <c r="H160" i="8"/>
  <c r="I160" i="8" s="1"/>
  <c r="I112" i="8"/>
  <c r="H158" i="8"/>
  <c r="I158" i="8" s="1"/>
  <c r="I110" i="8"/>
  <c r="H174" i="8"/>
  <c r="I174" i="8" s="1"/>
  <c r="G108" i="8"/>
  <c r="G109" i="8"/>
  <c r="I111" i="8"/>
  <c r="H159" i="8"/>
  <c r="I159" i="8" s="1"/>
  <c r="H173" i="8"/>
  <c r="I173" i="8" s="1"/>
  <c r="F111" i="8"/>
  <c r="G110" i="8"/>
  <c r="F156" i="8"/>
  <c r="G155" i="8"/>
  <c r="J155" i="8" s="1"/>
  <c r="K155" i="8" s="1"/>
  <c r="I138" i="8"/>
  <c r="N17" i="8"/>
  <c r="O17" i="8" s="1"/>
  <c r="P17" i="8" s="1"/>
  <c r="Q17" i="8" s="1"/>
  <c r="R17" i="8" s="1"/>
  <c r="S17" i="8" s="1"/>
  <c r="T17" i="8" s="1"/>
  <c r="U17" i="8" s="1"/>
  <c r="V17" i="8" s="1"/>
  <c r="W17" i="8" s="1"/>
  <c r="X17" i="8" s="1"/>
  <c r="Y17" i="8" s="1"/>
  <c r="I137" i="8"/>
  <c r="I100" i="8"/>
  <c r="I128" i="8"/>
  <c r="I134" i="8"/>
  <c r="I136" i="8"/>
  <c r="I133" i="8"/>
  <c r="I135" i="8"/>
  <c r="N7" i="8"/>
  <c r="O7" i="8" s="1"/>
  <c r="P7" i="8" s="1"/>
  <c r="Q7" i="8" s="1"/>
  <c r="R7" i="8" s="1"/>
  <c r="S7" i="8" s="1"/>
  <c r="T7" i="8" s="1"/>
  <c r="U7" i="8" s="1"/>
  <c r="V7" i="8" s="1"/>
  <c r="W7" i="8" s="1"/>
  <c r="X7" i="8" s="1"/>
  <c r="Y7" i="8" s="1"/>
  <c r="N27" i="8"/>
  <c r="O27" i="8" s="1"/>
  <c r="P27" i="8" s="1"/>
  <c r="Q27" i="8" s="1"/>
  <c r="R27" i="8" s="1"/>
  <c r="S27" i="8" s="1"/>
  <c r="T27" i="8" s="1"/>
  <c r="U27" i="8" s="1"/>
  <c r="V27" i="8" s="1"/>
  <c r="W27" i="8" s="1"/>
  <c r="X27" i="8" s="1"/>
  <c r="Y27" i="8" s="1"/>
  <c r="N30" i="8"/>
  <c r="O30" i="8" s="1"/>
  <c r="P30" i="8" s="1"/>
  <c r="Q30" i="8" s="1"/>
  <c r="R30" i="8" s="1"/>
  <c r="S30" i="8" s="1"/>
  <c r="T30" i="8" s="1"/>
  <c r="U30" i="8" s="1"/>
  <c r="V30" i="8" s="1"/>
  <c r="W30" i="8" s="1"/>
  <c r="X30" i="8" s="1"/>
  <c r="Y30" i="8" s="1"/>
  <c r="N40" i="8"/>
  <c r="N32" i="8"/>
  <c r="N38" i="8"/>
  <c r="O38" i="8" s="1"/>
  <c r="P38" i="8" s="1"/>
  <c r="Q38" i="8" s="1"/>
  <c r="R38" i="8" s="1"/>
  <c r="S38" i="8" s="1"/>
  <c r="T38" i="8" s="1"/>
  <c r="U38" i="8" s="1"/>
  <c r="V38" i="8" s="1"/>
  <c r="W38" i="8" s="1"/>
  <c r="X38" i="8" s="1"/>
  <c r="Y38" i="8" s="1"/>
  <c r="N18" i="8"/>
  <c r="O18" i="8" s="1"/>
  <c r="P18" i="8" s="1"/>
  <c r="Q18" i="8" s="1"/>
  <c r="R18" i="8" s="1"/>
  <c r="S18" i="8" s="1"/>
  <c r="T18" i="8" s="1"/>
  <c r="U18" i="8" s="1"/>
  <c r="V18" i="8" s="1"/>
  <c r="W18" i="8" s="1"/>
  <c r="X18" i="8" s="1"/>
  <c r="Y18" i="8" s="1"/>
  <c r="N29" i="8"/>
  <c r="N49" i="8"/>
  <c r="O49" i="8" s="1"/>
  <c r="P49" i="8" s="1"/>
  <c r="Q49" i="8" s="1"/>
  <c r="R49" i="8" s="1"/>
  <c r="S49" i="8" s="1"/>
  <c r="T49" i="8" s="1"/>
  <c r="U49" i="8" s="1"/>
  <c r="V49" i="8" s="1"/>
  <c r="W49" i="8" s="1"/>
  <c r="X49" i="8" s="1"/>
  <c r="Y49" i="8" s="1"/>
  <c r="N45" i="8"/>
  <c r="O45" i="8" s="1"/>
  <c r="P45" i="8" s="1"/>
  <c r="Q45" i="8" s="1"/>
  <c r="R45" i="8" s="1"/>
  <c r="S45" i="8" s="1"/>
  <c r="T45" i="8" s="1"/>
  <c r="U45" i="8" s="1"/>
  <c r="V45" i="8" s="1"/>
  <c r="W45" i="8" s="1"/>
  <c r="X45" i="8" s="1"/>
  <c r="Y45" i="8" s="1"/>
  <c r="N25" i="8"/>
  <c r="O25" i="8" s="1"/>
  <c r="P25" i="8" s="1"/>
  <c r="Q25" i="8" s="1"/>
  <c r="R25" i="8" s="1"/>
  <c r="S25" i="8" s="1"/>
  <c r="T25" i="8" s="1"/>
  <c r="U25" i="8" s="1"/>
  <c r="V25" i="8" s="1"/>
  <c r="W25" i="8" s="1"/>
  <c r="X25" i="8" s="1"/>
  <c r="Y25" i="8" s="1"/>
  <c r="N21" i="8"/>
  <c r="N13" i="8"/>
  <c r="O13" i="8" s="1"/>
  <c r="P13" i="8" s="1"/>
  <c r="Q13" i="8" s="1"/>
  <c r="R13" i="8" s="1"/>
  <c r="S13" i="8" s="1"/>
  <c r="T13" i="8" s="1"/>
  <c r="U13" i="8" s="1"/>
  <c r="V13" i="8" s="1"/>
  <c r="W13" i="8" s="1"/>
  <c r="X13" i="8" s="1"/>
  <c r="Y13" i="8" s="1"/>
  <c r="N36" i="8"/>
  <c r="O36" i="8" s="1"/>
  <c r="P36" i="8" s="1"/>
  <c r="Q36" i="8" s="1"/>
  <c r="R36" i="8" s="1"/>
  <c r="S36" i="8" s="1"/>
  <c r="T36" i="8" s="1"/>
  <c r="U36" i="8" s="1"/>
  <c r="V36" i="8" s="1"/>
  <c r="W36" i="8" s="1"/>
  <c r="X36" i="8" s="1"/>
  <c r="Y36" i="8" s="1"/>
  <c r="N43" i="8"/>
  <c r="O43" i="8" s="1"/>
  <c r="P43" i="8" s="1"/>
  <c r="Q43" i="8" s="1"/>
  <c r="R43" i="8" s="1"/>
  <c r="S43" i="8" s="1"/>
  <c r="T43" i="8" s="1"/>
  <c r="U43" i="8" s="1"/>
  <c r="V43" i="8" s="1"/>
  <c r="W43" i="8" s="1"/>
  <c r="X43" i="8" s="1"/>
  <c r="Y43" i="8" s="1"/>
  <c r="N39" i="8"/>
  <c r="N35" i="8"/>
  <c r="O35" i="8" s="1"/>
  <c r="P35" i="8" s="1"/>
  <c r="Q35" i="8" s="1"/>
  <c r="R35" i="8" s="1"/>
  <c r="S35" i="8" s="1"/>
  <c r="T35" i="8" s="1"/>
  <c r="U35" i="8" s="1"/>
  <c r="V35" i="8" s="1"/>
  <c r="W35" i="8" s="1"/>
  <c r="X35" i="8" s="1"/>
  <c r="Y35" i="8" s="1"/>
  <c r="N31" i="8"/>
  <c r="O31" i="8" s="1"/>
  <c r="P31" i="8" s="1"/>
  <c r="Q31" i="8" s="1"/>
  <c r="R31" i="8" s="1"/>
  <c r="S31" i="8" s="1"/>
  <c r="T31" i="8" s="1"/>
  <c r="U31" i="8" s="1"/>
  <c r="V31" i="8" s="1"/>
  <c r="W31" i="8" s="1"/>
  <c r="X31" i="8" s="1"/>
  <c r="Y31" i="8" s="1"/>
  <c r="N15" i="8"/>
  <c r="O15" i="8" s="1"/>
  <c r="P15" i="8" s="1"/>
  <c r="Q15" i="8" s="1"/>
  <c r="R15" i="8" s="1"/>
  <c r="S15" i="8" s="1"/>
  <c r="T15" i="8" s="1"/>
  <c r="U15" i="8" s="1"/>
  <c r="V15" i="8" s="1"/>
  <c r="W15" i="8" s="1"/>
  <c r="X15" i="8" s="1"/>
  <c r="Y15" i="8" s="1"/>
  <c r="N12" i="8"/>
  <c r="N6" i="8"/>
  <c r="O6" i="8" s="1"/>
  <c r="P6" i="8" s="1"/>
  <c r="Q6" i="8" s="1"/>
  <c r="R6" i="8" s="1"/>
  <c r="S6" i="8" s="1"/>
  <c r="T6" i="8" s="1"/>
  <c r="U6" i="8" s="1"/>
  <c r="V6" i="8" s="1"/>
  <c r="W6" i="8" s="1"/>
  <c r="X6" i="8" s="1"/>
  <c r="Y6" i="8" s="1"/>
  <c r="N33" i="8"/>
  <c r="O33" i="8" s="1"/>
  <c r="P33" i="8" s="1"/>
  <c r="Q33" i="8" s="1"/>
  <c r="R33" i="8" s="1"/>
  <c r="S33" i="8" s="1"/>
  <c r="T33" i="8" s="1"/>
  <c r="U33" i="8" s="1"/>
  <c r="V33" i="8" s="1"/>
  <c r="W33" i="8" s="1"/>
  <c r="X33" i="8" s="1"/>
  <c r="Y33" i="8" s="1"/>
  <c r="N10" i="8"/>
  <c r="O10" i="8" s="1"/>
  <c r="P10" i="8" s="1"/>
  <c r="Q10" i="8" s="1"/>
  <c r="R10" i="8" s="1"/>
  <c r="S10" i="8" s="1"/>
  <c r="T10" i="8" s="1"/>
  <c r="U10" i="8" s="1"/>
  <c r="V10" i="8" s="1"/>
  <c r="W10" i="8" s="1"/>
  <c r="X10" i="8" s="1"/>
  <c r="Y10" i="8" s="1"/>
  <c r="N5" i="8"/>
  <c r="O5" i="8" s="1"/>
  <c r="P5" i="8" s="1"/>
  <c r="N51" i="8"/>
  <c r="O51" i="8" s="1"/>
  <c r="P51" i="8" s="1"/>
  <c r="Q51" i="8" s="1"/>
  <c r="R51" i="8" s="1"/>
  <c r="S51" i="8" s="1"/>
  <c r="T51" i="8" s="1"/>
  <c r="U51" i="8" s="1"/>
  <c r="V51" i="8" s="1"/>
  <c r="W51" i="8" s="1"/>
  <c r="X51" i="8" s="1"/>
  <c r="Y51" i="8" s="1"/>
  <c r="N41" i="8"/>
  <c r="O41" i="8" s="1"/>
  <c r="P41" i="8" s="1"/>
  <c r="Q41" i="8" s="1"/>
  <c r="R41" i="8" s="1"/>
  <c r="S41" i="8" s="1"/>
  <c r="T41" i="8" s="1"/>
  <c r="U41" i="8" s="1"/>
  <c r="V41" i="8" s="1"/>
  <c r="W41" i="8" s="1"/>
  <c r="X41" i="8" s="1"/>
  <c r="Y41" i="8" s="1"/>
  <c r="N54" i="8"/>
  <c r="O54" i="8" s="1"/>
  <c r="P54" i="8" s="1"/>
  <c r="Q54" i="8" s="1"/>
  <c r="R54" i="8" s="1"/>
  <c r="S54" i="8" s="1"/>
  <c r="T54" i="8" s="1"/>
  <c r="U54" i="8" s="1"/>
  <c r="V54" i="8" s="1"/>
  <c r="W54" i="8" s="1"/>
  <c r="X54" i="8" s="1"/>
  <c r="Y54" i="8" s="1"/>
  <c r="N50" i="8"/>
  <c r="N42" i="8"/>
  <c r="O42" i="8" s="1"/>
  <c r="P42" i="8" s="1"/>
  <c r="Q42" i="8" s="1"/>
  <c r="R42" i="8" s="1"/>
  <c r="S42" i="8" s="1"/>
  <c r="T42" i="8" s="1"/>
  <c r="U42" i="8" s="1"/>
  <c r="V42" i="8" s="1"/>
  <c r="W42" i="8" s="1"/>
  <c r="X42" i="8" s="1"/>
  <c r="Y42" i="8" s="1"/>
  <c r="N22" i="8"/>
  <c r="O22" i="8" s="1"/>
  <c r="P22" i="8" s="1"/>
  <c r="Q22" i="8" s="1"/>
  <c r="R22" i="8" s="1"/>
  <c r="S22" i="8" s="1"/>
  <c r="T22" i="8" s="1"/>
  <c r="U22" i="8" s="1"/>
  <c r="V22" i="8" s="1"/>
  <c r="W22" i="8" s="1"/>
  <c r="X22" i="8" s="1"/>
  <c r="Y22" i="8" s="1"/>
  <c r="N11" i="8"/>
  <c r="O11" i="8" s="1"/>
  <c r="P11" i="8" s="1"/>
  <c r="Q11" i="8" s="1"/>
  <c r="R11" i="8" s="1"/>
  <c r="S11" i="8" s="1"/>
  <c r="T11" i="8" s="1"/>
  <c r="U11" i="8" s="1"/>
  <c r="V11" i="8" s="1"/>
  <c r="W11" i="8" s="1"/>
  <c r="X11" i="8" s="1"/>
  <c r="Y11" i="8" s="1"/>
  <c r="N8" i="8"/>
  <c r="O8" i="8" s="1"/>
  <c r="P8" i="8" s="1"/>
  <c r="Q8" i="8" s="1"/>
  <c r="R8" i="8" s="1"/>
  <c r="S8" i="8" s="1"/>
  <c r="T8" i="8" s="1"/>
  <c r="U8" i="8" s="1"/>
  <c r="V8" i="8" s="1"/>
  <c r="W8" i="8" s="1"/>
  <c r="X8" i="8" s="1"/>
  <c r="Y8" i="8" s="1"/>
  <c r="N4" i="8"/>
  <c r="N20" i="8"/>
  <c r="O20" i="8" s="1"/>
  <c r="P20" i="8" s="1"/>
  <c r="Q20" i="8" s="1"/>
  <c r="R20" i="8" s="1"/>
  <c r="S20" i="8" s="1"/>
  <c r="T20" i="8" s="1"/>
  <c r="U20" i="8" s="1"/>
  <c r="V20" i="8" s="1"/>
  <c r="W20" i="8" s="1"/>
  <c r="X20" i="8" s="1"/>
  <c r="Y20" i="8" s="1"/>
  <c r="N16" i="8"/>
  <c r="O16" i="8" s="1"/>
  <c r="P16" i="8" s="1"/>
  <c r="Q16" i="8" s="1"/>
  <c r="R16" i="8" s="1"/>
  <c r="S16" i="8" s="1"/>
  <c r="T16" i="8" s="1"/>
  <c r="U16" i="8" s="1"/>
  <c r="V16" i="8" s="1"/>
  <c r="W16" i="8" s="1"/>
  <c r="X16" i="8" s="1"/>
  <c r="Y16" i="8" s="1"/>
  <c r="N53" i="8"/>
  <c r="O53" i="8" s="1"/>
  <c r="P53" i="8" s="1"/>
  <c r="Q53" i="8" s="1"/>
  <c r="R53" i="8" s="1"/>
  <c r="S53" i="8" s="1"/>
  <c r="T53" i="8" s="1"/>
  <c r="U53" i="8" s="1"/>
  <c r="V53" i="8" s="1"/>
  <c r="W53" i="8" s="1"/>
  <c r="X53" i="8" s="1"/>
  <c r="Y53" i="8" s="1"/>
  <c r="N56" i="8"/>
  <c r="O56" i="8" s="1"/>
  <c r="P56" i="8" s="1"/>
  <c r="Q56" i="8" s="1"/>
  <c r="R56" i="8" s="1"/>
  <c r="S56" i="8" s="1"/>
  <c r="T56" i="8" s="1"/>
  <c r="U56" i="8" s="1"/>
  <c r="V56" i="8" s="1"/>
  <c r="W56" i="8" s="1"/>
  <c r="X56" i="8" s="1"/>
  <c r="Y56" i="8" s="1"/>
  <c r="N59" i="8"/>
  <c r="O59" i="8" s="1"/>
  <c r="P59" i="8" s="1"/>
  <c r="Q59" i="8" s="1"/>
  <c r="R59" i="8" s="1"/>
  <c r="S59" i="8" s="1"/>
  <c r="T59" i="8" s="1"/>
  <c r="U59" i="8" s="1"/>
  <c r="V59" i="8" s="1"/>
  <c r="W59" i="8" s="1"/>
  <c r="X59" i="8" s="1"/>
  <c r="Y59" i="8" s="1"/>
  <c r="N55" i="8"/>
  <c r="O55" i="8" s="1"/>
  <c r="P55" i="8" s="1"/>
  <c r="Q55" i="8" s="1"/>
  <c r="R55" i="8" s="1"/>
  <c r="S55" i="8" s="1"/>
  <c r="T55" i="8" s="1"/>
  <c r="U55" i="8" s="1"/>
  <c r="V55" i="8" s="1"/>
  <c r="W55" i="8" s="1"/>
  <c r="X55" i="8" s="1"/>
  <c r="Y55" i="8" s="1"/>
  <c r="N23" i="8"/>
  <c r="O23" i="8" s="1"/>
  <c r="P23" i="8" s="1"/>
  <c r="Q23" i="8" s="1"/>
  <c r="R23" i="8" s="1"/>
  <c r="S23" i="8" s="1"/>
  <c r="T23" i="8" s="1"/>
  <c r="U23" i="8" s="1"/>
  <c r="V23" i="8" s="1"/>
  <c r="W23" i="8" s="1"/>
  <c r="X23" i="8" s="1"/>
  <c r="Y23" i="8" s="1"/>
  <c r="N19" i="8"/>
  <c r="O19" i="8" s="1"/>
  <c r="P19" i="8" s="1"/>
  <c r="Q19" i="8" s="1"/>
  <c r="R19" i="8" s="1"/>
  <c r="S19" i="8" s="1"/>
  <c r="T19" i="8" s="1"/>
  <c r="U19" i="8" s="1"/>
  <c r="V19" i="8" s="1"/>
  <c r="W19" i="8" s="1"/>
  <c r="X19" i="8" s="1"/>
  <c r="Y19" i="8" s="1"/>
  <c r="N57" i="8"/>
  <c r="O57" i="8" s="1"/>
  <c r="P57" i="8" s="1"/>
  <c r="Q57" i="8" s="1"/>
  <c r="R57" i="8" s="1"/>
  <c r="S57" i="8" s="1"/>
  <c r="T57" i="8" s="1"/>
  <c r="U57" i="8" s="1"/>
  <c r="V57" i="8" s="1"/>
  <c r="W57" i="8" s="1"/>
  <c r="X57" i="8" s="1"/>
  <c r="Y57" i="8" s="1"/>
  <c r="N52" i="8"/>
  <c r="O52" i="8" s="1"/>
  <c r="P52" i="8" s="1"/>
  <c r="Q52" i="8" s="1"/>
  <c r="R52" i="8" s="1"/>
  <c r="S52" i="8" s="1"/>
  <c r="T52" i="8" s="1"/>
  <c r="U52" i="8" s="1"/>
  <c r="V52" i="8" s="1"/>
  <c r="W52" i="8" s="1"/>
  <c r="X52" i="8" s="1"/>
  <c r="Y52" i="8" s="1"/>
  <c r="N58" i="8"/>
  <c r="O58" i="8" s="1"/>
  <c r="P58" i="8" s="1"/>
  <c r="Q58" i="8" s="1"/>
  <c r="R58" i="8" s="1"/>
  <c r="S58" i="8" s="1"/>
  <c r="T58" i="8" s="1"/>
  <c r="U58" i="8" s="1"/>
  <c r="V58" i="8" s="1"/>
  <c r="W58" i="8" s="1"/>
  <c r="X58" i="8" s="1"/>
  <c r="Y58" i="8" s="1"/>
  <c r="O4" i="8"/>
  <c r="P4" i="8" s="1"/>
  <c r="L61" i="8"/>
  <c r="N46" i="8"/>
  <c r="O46" i="8" s="1"/>
  <c r="P46" i="8" s="1"/>
  <c r="Q46" i="8" s="1"/>
  <c r="R46" i="8" s="1"/>
  <c r="S46" i="8" s="1"/>
  <c r="T46" i="8" s="1"/>
  <c r="U46" i="8" s="1"/>
  <c r="V46" i="8" s="1"/>
  <c r="W46" i="8" s="1"/>
  <c r="X46" i="8" s="1"/>
  <c r="Y46" i="8" s="1"/>
  <c r="N26" i="8"/>
  <c r="O26" i="8" s="1"/>
  <c r="P26" i="8" s="1"/>
  <c r="Q26" i="8" s="1"/>
  <c r="R26" i="8" s="1"/>
  <c r="S26" i="8" s="1"/>
  <c r="T26" i="8" s="1"/>
  <c r="U26" i="8" s="1"/>
  <c r="V26" i="8" s="1"/>
  <c r="W26" i="8" s="1"/>
  <c r="X26" i="8" s="1"/>
  <c r="Y26" i="8" s="1"/>
  <c r="N34" i="8"/>
  <c r="O34" i="8" s="1"/>
  <c r="P34" i="8" s="1"/>
  <c r="Q34" i="8" s="1"/>
  <c r="R34" i="8" s="1"/>
  <c r="S34" i="8" s="1"/>
  <c r="T34" i="8" s="1"/>
  <c r="U34" i="8" s="1"/>
  <c r="V34" i="8" s="1"/>
  <c r="W34" i="8" s="1"/>
  <c r="X34" i="8" s="1"/>
  <c r="Y34" i="8" s="1"/>
  <c r="N9" i="8"/>
  <c r="N24" i="8"/>
  <c r="O24" i="8" s="1"/>
  <c r="P24" i="8" s="1"/>
  <c r="N28" i="8"/>
  <c r="O28" i="8" s="1"/>
  <c r="P28" i="8" s="1"/>
  <c r="Q28" i="8" s="1"/>
  <c r="R28" i="8" s="1"/>
  <c r="S28" i="8" s="1"/>
  <c r="T28" i="8" s="1"/>
  <c r="U28" i="8" s="1"/>
  <c r="V28" i="8" s="1"/>
  <c r="W28" i="8" s="1"/>
  <c r="X28" i="8" s="1"/>
  <c r="Y28" i="8" s="1"/>
  <c r="N47" i="8"/>
  <c r="O47" i="8" s="1"/>
  <c r="P47" i="8" s="1"/>
  <c r="Q47" i="8" s="1"/>
  <c r="R47" i="8" s="1"/>
  <c r="S47" i="8" s="1"/>
  <c r="T47" i="8" s="1"/>
  <c r="U47" i="8" s="1"/>
  <c r="V47" i="8" s="1"/>
  <c r="W47" i="8" s="1"/>
  <c r="X47" i="8" s="1"/>
  <c r="Y47" i="8" s="1"/>
  <c r="L60" i="8"/>
  <c r="O32" i="8"/>
  <c r="P32" i="8" s="1"/>
  <c r="Q32" i="8" s="1"/>
  <c r="R32" i="8" s="1"/>
  <c r="S32" i="8" s="1"/>
  <c r="T32" i="8" s="1"/>
  <c r="U32" i="8" s="1"/>
  <c r="V32" i="8" s="1"/>
  <c r="W32" i="8" s="1"/>
  <c r="X32" i="8" s="1"/>
  <c r="Y32" i="8" s="1"/>
  <c r="N14" i="8"/>
  <c r="O14" i="8" s="1"/>
  <c r="P14" i="8" s="1"/>
  <c r="Q14" i="8" s="1"/>
  <c r="R14" i="8" s="1"/>
  <c r="S14" i="8" s="1"/>
  <c r="T14" i="8" s="1"/>
  <c r="U14" i="8" s="1"/>
  <c r="V14" i="8" s="1"/>
  <c r="W14" i="8" s="1"/>
  <c r="X14" i="8" s="1"/>
  <c r="Y14" i="8" s="1"/>
  <c r="N37" i="8"/>
  <c r="O37" i="8" s="1"/>
  <c r="P37" i="8" s="1"/>
  <c r="Q37" i="8" s="1"/>
  <c r="R37" i="8" s="1"/>
  <c r="S37" i="8" s="1"/>
  <c r="T37" i="8" s="1"/>
  <c r="U37" i="8" s="1"/>
  <c r="V37" i="8" s="1"/>
  <c r="W37" i="8" s="1"/>
  <c r="X37" i="8" s="1"/>
  <c r="Y37" i="8" s="1"/>
  <c r="N48" i="8"/>
  <c r="O48" i="8" s="1"/>
  <c r="P48" i="8" s="1"/>
  <c r="Q48" i="8" s="1"/>
  <c r="R48" i="8" s="1"/>
  <c r="S48" i="8" s="1"/>
  <c r="T48" i="8" s="1"/>
  <c r="U48" i="8" s="1"/>
  <c r="V48" i="8" s="1"/>
  <c r="W48" i="8" s="1"/>
  <c r="X48" i="8" s="1"/>
  <c r="Y48" i="8" s="1"/>
  <c r="O44" i="8"/>
  <c r="P44" i="8" s="1"/>
  <c r="Q44" i="8" s="1"/>
  <c r="R44" i="8" s="1"/>
  <c r="S44" i="8" s="1"/>
  <c r="T44" i="8" s="1"/>
  <c r="U44" i="8" s="1"/>
  <c r="V44" i="8" s="1"/>
  <c r="W44" i="8" s="1"/>
  <c r="X44" i="8" s="1"/>
  <c r="Y44" i="8" s="1"/>
  <c r="O40" i="8"/>
  <c r="P40" i="8" s="1"/>
  <c r="Q40" i="8" s="1"/>
  <c r="R40" i="8" s="1"/>
  <c r="S40" i="8" s="1"/>
  <c r="T40" i="8" s="1"/>
  <c r="U40" i="8" s="1"/>
  <c r="V40" i="8" s="1"/>
  <c r="W40" i="8" s="1"/>
  <c r="X40" i="8" s="1"/>
  <c r="Y40" i="8" s="1"/>
  <c r="O39" i="8"/>
  <c r="P39" i="8" s="1"/>
  <c r="Q39" i="8" s="1"/>
  <c r="R39" i="8" s="1"/>
  <c r="S39" i="8" s="1"/>
  <c r="T39" i="8" s="1"/>
  <c r="U39" i="8" s="1"/>
  <c r="V39" i="8" s="1"/>
  <c r="W39" i="8" s="1"/>
  <c r="X39" i="8" s="1"/>
  <c r="Y39" i="8" s="1"/>
  <c r="O29" i="8"/>
  <c r="P29" i="8" s="1"/>
  <c r="Q29" i="8" s="1"/>
  <c r="R29" i="8" s="1"/>
  <c r="S29" i="8" s="1"/>
  <c r="T29" i="8" s="1"/>
  <c r="U29" i="8" s="1"/>
  <c r="V29" i="8" s="1"/>
  <c r="W29" i="8" s="1"/>
  <c r="X29" i="8" s="1"/>
  <c r="Y29" i="8" s="1"/>
  <c r="O21" i="8"/>
  <c r="P21" i="8" s="1"/>
  <c r="Q21" i="8" s="1"/>
  <c r="R21" i="8" s="1"/>
  <c r="S21" i="8" s="1"/>
  <c r="T21" i="8" s="1"/>
  <c r="U21" i="8" s="1"/>
  <c r="V21" i="8" s="1"/>
  <c r="W21" i="8" s="1"/>
  <c r="X21" i="8" s="1"/>
  <c r="Y21" i="8" s="1"/>
  <c r="O50" i="8"/>
  <c r="P50" i="8" s="1"/>
  <c r="Q50" i="8" s="1"/>
  <c r="R50" i="8" s="1"/>
  <c r="S50" i="8" s="1"/>
  <c r="T50" i="8" s="1"/>
  <c r="U50" i="8" s="1"/>
  <c r="V50" i="8" s="1"/>
  <c r="W50" i="8" s="1"/>
  <c r="X50" i="8" s="1"/>
  <c r="Y50" i="8" s="1"/>
  <c r="O12" i="8"/>
  <c r="P12" i="8" s="1"/>
  <c r="Q12" i="8" s="1"/>
  <c r="R12" i="8" s="1"/>
  <c r="S12" i="8" s="1"/>
  <c r="T12" i="8" s="1"/>
  <c r="U12" i="8" s="1"/>
  <c r="V12" i="8" s="1"/>
  <c r="W12" i="8" s="1"/>
  <c r="X12" i="8" s="1"/>
  <c r="Y12" i="8" s="1"/>
  <c r="M60" i="8"/>
  <c r="M61" i="8"/>
  <c r="BC1" i="8"/>
  <c r="B1" i="8"/>
  <c r="I151" i="8" l="1"/>
  <c r="AL405" i="8"/>
  <c r="AU79" i="8" s="1"/>
  <c r="I131" i="8"/>
  <c r="I165" i="8"/>
  <c r="AL612" i="8"/>
  <c r="AL611" i="8" s="1"/>
  <c r="AX78" i="8" s="1"/>
  <c r="AK611" i="8"/>
  <c r="AL310" i="8"/>
  <c r="AL309" i="8" s="1"/>
  <c r="AT77" i="8" s="1"/>
  <c r="AK309" i="8"/>
  <c r="AL694" i="8"/>
  <c r="AL693" i="8" s="1"/>
  <c r="AY79" i="8" s="1"/>
  <c r="AK693" i="8"/>
  <c r="AL396" i="8"/>
  <c r="AL395" i="8" s="1"/>
  <c r="AU78" i="8" s="1"/>
  <c r="AK395" i="8"/>
  <c r="AL238" i="8"/>
  <c r="AL237" i="8" s="1"/>
  <c r="AS77" i="8" s="1"/>
  <c r="AK237" i="8"/>
  <c r="AK799" i="8"/>
  <c r="AL800" i="8"/>
  <c r="AL799" i="8" s="1"/>
  <c r="BA76" i="8" s="1"/>
  <c r="AL90" i="8"/>
  <c r="AL89" i="8" s="1"/>
  <c r="AP77" i="8" s="1"/>
  <c r="AK89" i="8"/>
  <c r="AL468" i="8"/>
  <c r="AL467" i="8" s="1"/>
  <c r="AV78" i="8" s="1"/>
  <c r="AK467" i="8"/>
  <c r="AL440" i="8"/>
  <c r="AL439" i="8" s="1"/>
  <c r="AV76" i="8" s="1"/>
  <c r="AK439" i="8"/>
  <c r="AK453" i="8"/>
  <c r="AL454" i="8"/>
  <c r="AL453" i="8" s="1"/>
  <c r="AV77" i="8" s="1"/>
  <c r="AL323" i="8"/>
  <c r="AT78" i="8" s="1"/>
  <c r="AL598" i="8"/>
  <c r="AL597" i="8" s="1"/>
  <c r="AX77" i="8" s="1"/>
  <c r="AK597" i="8"/>
  <c r="AL104" i="8"/>
  <c r="AL103" i="8" s="1"/>
  <c r="AQ76" i="8" s="1"/>
  <c r="AK103" i="8"/>
  <c r="AL334" i="8"/>
  <c r="AL333" i="8" s="1"/>
  <c r="AT79" i="8" s="1"/>
  <c r="AK333" i="8"/>
  <c r="AL142" i="8"/>
  <c r="AL141" i="8" s="1"/>
  <c r="AQ79" i="8" s="1"/>
  <c r="AK141" i="8"/>
  <c r="AL118" i="8"/>
  <c r="AK117" i="8"/>
  <c r="AL742" i="8"/>
  <c r="AL741" i="8" s="1"/>
  <c r="AZ77" i="8" s="1"/>
  <c r="AK741" i="8"/>
  <c r="AL296" i="8"/>
  <c r="AL295" i="8" s="1"/>
  <c r="AT76" i="8" s="1"/>
  <c r="AK295" i="8"/>
  <c r="AL622" i="8"/>
  <c r="AL621" i="8" s="1"/>
  <c r="AX79" i="8" s="1"/>
  <c r="AK621" i="8"/>
  <c r="AL252" i="8"/>
  <c r="AL251" i="8" s="1"/>
  <c r="AS78" i="8" s="1"/>
  <c r="AK251" i="8"/>
  <c r="AL670" i="8"/>
  <c r="AL669" i="8" s="1"/>
  <c r="AY77" i="8" s="1"/>
  <c r="AK669" i="8"/>
  <c r="I103" i="8"/>
  <c r="AJ405" i="8"/>
  <c r="AL76" i="8"/>
  <c r="AL75" i="8" s="1"/>
  <c r="AP76" i="8" s="1"/>
  <c r="AK75" i="8"/>
  <c r="AL684" i="8"/>
  <c r="AL683" i="8" s="1"/>
  <c r="AY78" i="8" s="1"/>
  <c r="AK683" i="8"/>
  <c r="AL190" i="8"/>
  <c r="AL189" i="8" s="1"/>
  <c r="AR79" i="8" s="1"/>
  <c r="AK189" i="8"/>
  <c r="AL512" i="8"/>
  <c r="AL511" i="8" s="1"/>
  <c r="AW76" i="8" s="1"/>
  <c r="AK511" i="8"/>
  <c r="AL550" i="8"/>
  <c r="AL549" i="8" s="1"/>
  <c r="AW79" i="8" s="1"/>
  <c r="AK549" i="8"/>
  <c r="AL540" i="8"/>
  <c r="AL539" i="8" s="1"/>
  <c r="AW78" i="8" s="1"/>
  <c r="AK539" i="8"/>
  <c r="AL526" i="8"/>
  <c r="AL525" i="8" s="1"/>
  <c r="AW77" i="8" s="1"/>
  <c r="AK525" i="8"/>
  <c r="AL656" i="8"/>
  <c r="AL655" i="8" s="1"/>
  <c r="AY76" i="8" s="1"/>
  <c r="AK655" i="8"/>
  <c r="AK223" i="8"/>
  <c r="AL224" i="8"/>
  <c r="AL223" i="8" s="1"/>
  <c r="AS76" i="8" s="1"/>
  <c r="AK583" i="8"/>
  <c r="AL584" i="8"/>
  <c r="AL583" i="8" s="1"/>
  <c r="AX76" i="8" s="1"/>
  <c r="AK405" i="8"/>
  <c r="AL814" i="8"/>
  <c r="AL813" i="8" s="1"/>
  <c r="BA77" i="8" s="1"/>
  <c r="AK813" i="8"/>
  <c r="AL368" i="8"/>
  <c r="AL367" i="8" s="1"/>
  <c r="AU76" i="8" s="1"/>
  <c r="AK367" i="8"/>
  <c r="AL728" i="8"/>
  <c r="AL727" i="8" s="1"/>
  <c r="AZ76" i="8" s="1"/>
  <c r="AK727" i="8"/>
  <c r="AL117" i="8"/>
  <c r="AQ77" i="8" s="1"/>
  <c r="AL166" i="8"/>
  <c r="AL165" i="8" s="1"/>
  <c r="AR77" i="8" s="1"/>
  <c r="AK165" i="8"/>
  <c r="AL180" i="8"/>
  <c r="AL179" i="8" s="1"/>
  <c r="AR78" i="8" s="1"/>
  <c r="AK179" i="8"/>
  <c r="AL478" i="8"/>
  <c r="AL477" i="8" s="1"/>
  <c r="AV79" i="8" s="1"/>
  <c r="AK477" i="8"/>
  <c r="AK323" i="8"/>
  <c r="AK151" i="8"/>
  <c r="AL152" i="8"/>
  <c r="AL151" i="8" s="1"/>
  <c r="AR76" i="8" s="1"/>
  <c r="AL382" i="8"/>
  <c r="AL381" i="8" s="1"/>
  <c r="AU77" i="8" s="1"/>
  <c r="AK381" i="8"/>
  <c r="AG848" i="8"/>
  <c r="AG844" i="8"/>
  <c r="AH844" i="8" s="1"/>
  <c r="AK844" i="8" s="1"/>
  <c r="AL844" i="8" s="1"/>
  <c r="AH843" i="8"/>
  <c r="AK843" i="8" s="1"/>
  <c r="AL843" i="8" s="1"/>
  <c r="AL837" i="8" s="1"/>
  <c r="BA79" i="8" s="1"/>
  <c r="AG495" i="8"/>
  <c r="AH494" i="8"/>
  <c r="AK494" i="8" s="1"/>
  <c r="AL494" i="8" s="1"/>
  <c r="AL487" i="8" s="1"/>
  <c r="AV80" i="8" s="1"/>
  <c r="AL759" i="8"/>
  <c r="AG564" i="8"/>
  <c r="AH563" i="8"/>
  <c r="AK563" i="8" s="1"/>
  <c r="AL563" i="8" s="1"/>
  <c r="AG360" i="8"/>
  <c r="AH359" i="8"/>
  <c r="AK359" i="8" s="1"/>
  <c r="AL359" i="8" s="1"/>
  <c r="AG761" i="8"/>
  <c r="AH760" i="8"/>
  <c r="AK760" i="8" s="1"/>
  <c r="AL760" i="8" s="1"/>
  <c r="AL420" i="8"/>
  <c r="AG648" i="8"/>
  <c r="AH647" i="8"/>
  <c r="AK647" i="8" s="1"/>
  <c r="AL647" i="8" s="1"/>
  <c r="AG272" i="8"/>
  <c r="AG268" i="8"/>
  <c r="AH268" i="8" s="1"/>
  <c r="AK268" i="8" s="1"/>
  <c r="AL268" i="8" s="1"/>
  <c r="AH267" i="8"/>
  <c r="AK267" i="8" s="1"/>
  <c r="AL267" i="8" s="1"/>
  <c r="AL261" i="8" s="1"/>
  <c r="AS79" i="8" s="1"/>
  <c r="AG207" i="8"/>
  <c r="AH206" i="8"/>
  <c r="AK206" i="8" s="1"/>
  <c r="AL206" i="8" s="1"/>
  <c r="AL199" i="8" s="1"/>
  <c r="AR80" i="8" s="1"/>
  <c r="AG422" i="8"/>
  <c r="AH421" i="8"/>
  <c r="AK421" i="8" s="1"/>
  <c r="AL421" i="8" s="1"/>
  <c r="AG711" i="8"/>
  <c r="AH710" i="8"/>
  <c r="AK710" i="8" s="1"/>
  <c r="AL710" i="8" s="1"/>
  <c r="AL703" i="8" s="1"/>
  <c r="AY80" i="8" s="1"/>
  <c r="K741" i="8"/>
  <c r="Y77" i="8" s="1"/>
  <c r="J741" i="8"/>
  <c r="K525" i="8"/>
  <c r="V77" i="8" s="1"/>
  <c r="J525" i="8"/>
  <c r="J109" i="8"/>
  <c r="K109" i="8" s="1"/>
  <c r="K439" i="8"/>
  <c r="U76" i="8" s="1"/>
  <c r="J439" i="8"/>
  <c r="K583" i="8"/>
  <c r="W76" i="8" s="1"/>
  <c r="J583" i="8"/>
  <c r="K223" i="8"/>
  <c r="R76" i="8" s="1"/>
  <c r="J223" i="8"/>
  <c r="K367" i="8"/>
  <c r="T76" i="8" s="1"/>
  <c r="J367" i="8"/>
  <c r="K511" i="8"/>
  <c r="V76" i="8" s="1"/>
  <c r="J511" i="8"/>
  <c r="K381" i="8"/>
  <c r="T77" i="8" s="1"/>
  <c r="J381" i="8"/>
  <c r="K727" i="8"/>
  <c r="Y76" i="8" s="1"/>
  <c r="J727" i="8"/>
  <c r="K453" i="8"/>
  <c r="U77" i="8" s="1"/>
  <c r="J453" i="8"/>
  <c r="K597" i="8"/>
  <c r="W77" i="8" s="1"/>
  <c r="J597" i="8"/>
  <c r="K295" i="8"/>
  <c r="S76" i="8" s="1"/>
  <c r="J295" i="8"/>
  <c r="K669" i="8"/>
  <c r="X77" i="8" s="1"/>
  <c r="J669" i="8"/>
  <c r="K799" i="8"/>
  <c r="Z76" i="8" s="1"/>
  <c r="J799" i="8"/>
  <c r="K655" i="8"/>
  <c r="X76" i="8" s="1"/>
  <c r="J655" i="8"/>
  <c r="F823" i="8"/>
  <c r="G822" i="8"/>
  <c r="J822" i="8" s="1"/>
  <c r="K822" i="8" s="1"/>
  <c r="F759" i="8"/>
  <c r="G758" i="8"/>
  <c r="J758" i="8" s="1"/>
  <c r="K758" i="8" s="1"/>
  <c r="F687" i="8"/>
  <c r="G686" i="8"/>
  <c r="J686" i="8" s="1"/>
  <c r="K686" i="8" s="1"/>
  <c r="F615" i="8"/>
  <c r="G614" i="8"/>
  <c r="J614" i="8" s="1"/>
  <c r="K614" i="8" s="1"/>
  <c r="F543" i="8"/>
  <c r="G542" i="8"/>
  <c r="J542" i="8" s="1"/>
  <c r="K542" i="8" s="1"/>
  <c r="F471" i="8"/>
  <c r="G470" i="8"/>
  <c r="J470" i="8" s="1"/>
  <c r="K470" i="8" s="1"/>
  <c r="G398" i="8"/>
  <c r="J398" i="8" s="1"/>
  <c r="K398" i="8" s="1"/>
  <c r="F399" i="8"/>
  <c r="F319" i="8"/>
  <c r="G318" i="8"/>
  <c r="J318" i="8" s="1"/>
  <c r="K318" i="8" s="1"/>
  <c r="G247" i="8"/>
  <c r="J247" i="8" s="1"/>
  <c r="K247" i="8" s="1"/>
  <c r="F252" i="8"/>
  <c r="F248" i="8"/>
  <c r="G248" i="8" s="1"/>
  <c r="J248" i="8" s="1"/>
  <c r="K248" i="8" s="1"/>
  <c r="J110" i="8"/>
  <c r="K110" i="8" s="1"/>
  <c r="J108" i="8"/>
  <c r="K108" i="8" s="1"/>
  <c r="I163" i="8"/>
  <c r="I177" i="8"/>
  <c r="F112" i="8"/>
  <c r="G111" i="8"/>
  <c r="J111" i="8" s="1"/>
  <c r="K111" i="8" s="1"/>
  <c r="F157" i="8"/>
  <c r="G156" i="8"/>
  <c r="J156" i="8" s="1"/>
  <c r="K156" i="8" s="1"/>
  <c r="I115" i="8"/>
  <c r="N60" i="8"/>
  <c r="O60" i="8" s="1"/>
  <c r="Q24" i="8"/>
  <c r="P61" i="8"/>
  <c r="Q4" i="8"/>
  <c r="R4" i="8" s="1"/>
  <c r="S4" i="8" s="1"/>
  <c r="T4" i="8" s="1"/>
  <c r="U4" i="8" s="1"/>
  <c r="V4" i="8" s="1"/>
  <c r="W4" i="8" s="1"/>
  <c r="X4" i="8" s="1"/>
  <c r="O9" i="8"/>
  <c r="P9" i="8" s="1"/>
  <c r="Q9" i="8" s="1"/>
  <c r="R9" i="8" s="1"/>
  <c r="S9" i="8" s="1"/>
  <c r="T9" i="8" s="1"/>
  <c r="U9" i="8" s="1"/>
  <c r="V9" i="8" s="1"/>
  <c r="W9" i="8" s="1"/>
  <c r="X9" i="8" s="1"/>
  <c r="Y9" i="8" s="1"/>
  <c r="N61" i="8"/>
  <c r="O61" i="8" s="1"/>
  <c r="BJ132" i="8"/>
  <c r="BJ131" i="8"/>
  <c r="BJ130" i="8"/>
  <c r="BJ129" i="8"/>
  <c r="BJ128" i="8"/>
  <c r="BJ127" i="8"/>
  <c r="BJ126" i="8"/>
  <c r="BJ122" i="8"/>
  <c r="BJ121" i="8"/>
  <c r="BJ120" i="8"/>
  <c r="BJ119" i="8"/>
  <c r="BJ118" i="8"/>
  <c r="BJ117" i="8"/>
  <c r="BJ113" i="8"/>
  <c r="BJ112" i="8"/>
  <c r="BJ111" i="8"/>
  <c r="BJ110" i="8"/>
  <c r="BJ109" i="8"/>
  <c r="BJ108" i="8"/>
  <c r="BJ104" i="8"/>
  <c r="BJ103" i="8"/>
  <c r="BJ102" i="8"/>
  <c r="BJ101" i="8"/>
  <c r="BJ100" i="8"/>
  <c r="BJ99" i="8"/>
  <c r="BJ98" i="8"/>
  <c r="I99" i="8"/>
  <c r="I98" i="8"/>
  <c r="I97" i="8"/>
  <c r="I96" i="8"/>
  <c r="BJ94" i="8"/>
  <c r="I95" i="8"/>
  <c r="BJ93" i="8"/>
  <c r="I94" i="8"/>
  <c r="BJ92" i="8"/>
  <c r="I93" i="8"/>
  <c r="BJ91" i="8"/>
  <c r="T91" i="8"/>
  <c r="U91" i="8" s="1"/>
  <c r="V91" i="8" s="1"/>
  <c r="W91" i="8" s="1"/>
  <c r="X91" i="8" s="1"/>
  <c r="I92" i="8"/>
  <c r="BJ90" i="8"/>
  <c r="I91" i="8"/>
  <c r="BJ89" i="8"/>
  <c r="I90" i="8"/>
  <c r="BJ88" i="8"/>
  <c r="BJ87" i="8"/>
  <c r="I85" i="8"/>
  <c r="I84" i="8"/>
  <c r="I83" i="8"/>
  <c r="BJ82" i="8"/>
  <c r="I82" i="8"/>
  <c r="BJ81" i="8"/>
  <c r="I81" i="8"/>
  <c r="BJ80" i="8"/>
  <c r="BD101" i="8"/>
  <c r="I80" i="8"/>
  <c r="BJ79" i="8"/>
  <c r="I79" i="8"/>
  <c r="BJ78" i="8"/>
  <c r="I78" i="8"/>
  <c r="I77" i="8"/>
  <c r="F77" i="8"/>
  <c r="F78" i="8" s="1"/>
  <c r="F79" i="8" s="1"/>
  <c r="F80" i="8" s="1"/>
  <c r="F81" i="8" s="1"/>
  <c r="F82" i="8" s="1"/>
  <c r="F83" i="8" s="1"/>
  <c r="F84" i="8" s="1"/>
  <c r="F85" i="8" s="1"/>
  <c r="I76" i="8"/>
  <c r="BP75" i="8"/>
  <c r="BQ75" i="8" s="1"/>
  <c r="BR75" i="8" s="1"/>
  <c r="BS75" i="8" s="1"/>
  <c r="BT75" i="8" s="1"/>
  <c r="BU75" i="8" s="1"/>
  <c r="BV75" i="8" s="1"/>
  <c r="BW75" i="8" s="1"/>
  <c r="BX75" i="8" s="1"/>
  <c r="BY75" i="8" s="1"/>
  <c r="BZ75" i="8" s="1"/>
  <c r="BH78" i="8"/>
  <c r="P75" i="8"/>
  <c r="Q75" i="8" s="1"/>
  <c r="R75" i="8" s="1"/>
  <c r="S75" i="8" s="1"/>
  <c r="T75" i="8" s="1"/>
  <c r="U75" i="8" s="1"/>
  <c r="V75" i="8" s="1"/>
  <c r="W75" i="8" s="1"/>
  <c r="X75" i="8" s="1"/>
  <c r="Y75" i="8" s="1"/>
  <c r="Z75" i="8" s="1"/>
  <c r="J61" i="8"/>
  <c r="X89" i="8" s="1"/>
  <c r="I61" i="8"/>
  <c r="W89" i="8" s="1"/>
  <c r="H61" i="8"/>
  <c r="V89" i="8" s="1"/>
  <c r="G61" i="8"/>
  <c r="U89" i="8" s="1"/>
  <c r="F61" i="8"/>
  <c r="E61" i="8"/>
  <c r="S89" i="8" s="1"/>
  <c r="B61" i="8"/>
  <c r="J60" i="8"/>
  <c r="I60" i="8"/>
  <c r="W88" i="8" s="1"/>
  <c r="H60" i="8"/>
  <c r="V88" i="8" s="1"/>
  <c r="G60" i="8"/>
  <c r="F60" i="8"/>
  <c r="I123" i="8" s="1"/>
  <c r="E60" i="8"/>
  <c r="S88" i="8" s="1"/>
  <c r="B60" i="8"/>
  <c r="BL46" i="8"/>
  <c r="BK46" i="8"/>
  <c r="BY87" i="8" s="1"/>
  <c r="BJ46" i="8"/>
  <c r="BX87" i="8" s="1"/>
  <c r="BI46" i="8"/>
  <c r="BW87" i="8" s="1"/>
  <c r="BH46" i="8"/>
  <c r="BV87" i="8" s="1"/>
  <c r="BG46" i="8"/>
  <c r="BU87" i="8" s="1"/>
  <c r="BF46" i="8"/>
  <c r="BT87" i="8" s="1"/>
  <c r="BC46" i="8"/>
  <c r="BL45" i="8"/>
  <c r="BK45" i="8"/>
  <c r="BY86" i="8" s="1"/>
  <c r="BJ45" i="8"/>
  <c r="BI45" i="8"/>
  <c r="BW86" i="8" s="1"/>
  <c r="BH45" i="8"/>
  <c r="BV86" i="8" s="1"/>
  <c r="BG45" i="8"/>
  <c r="BU86" i="8" s="1"/>
  <c r="BF45" i="8"/>
  <c r="BC45" i="8"/>
  <c r="BM44" i="8"/>
  <c r="BN44" i="8" s="1"/>
  <c r="BO44" i="8" s="1"/>
  <c r="BP44" i="8" s="1"/>
  <c r="BQ44" i="8" s="1"/>
  <c r="BR44" i="8" s="1"/>
  <c r="BS44" i="8" s="1"/>
  <c r="BT44" i="8" s="1"/>
  <c r="BU44" i="8" s="1"/>
  <c r="BV44" i="8" s="1"/>
  <c r="BW44" i="8" s="1"/>
  <c r="BX44" i="8" s="1"/>
  <c r="BY44" i="8" s="1"/>
  <c r="BZ44" i="8" s="1"/>
  <c r="BM43" i="8"/>
  <c r="BN43" i="8" s="1"/>
  <c r="BO43" i="8" s="1"/>
  <c r="BP43" i="8" s="1"/>
  <c r="BQ43" i="8" s="1"/>
  <c r="BR43" i="8" s="1"/>
  <c r="BS43" i="8" s="1"/>
  <c r="BT43" i="8" s="1"/>
  <c r="BU43" i="8" s="1"/>
  <c r="BV43" i="8" s="1"/>
  <c r="BW43" i="8" s="1"/>
  <c r="BX43" i="8" s="1"/>
  <c r="BY43" i="8" s="1"/>
  <c r="BZ43" i="8" s="1"/>
  <c r="BM42" i="8"/>
  <c r="BN42" i="8" s="1"/>
  <c r="BO42" i="8" s="1"/>
  <c r="BP42" i="8" s="1"/>
  <c r="BQ42" i="8" s="1"/>
  <c r="BR42" i="8" s="1"/>
  <c r="BS42" i="8" s="1"/>
  <c r="BT42" i="8" s="1"/>
  <c r="BU42" i="8" s="1"/>
  <c r="BV42" i="8" s="1"/>
  <c r="BW42" i="8" s="1"/>
  <c r="BX42" i="8" s="1"/>
  <c r="BY42" i="8" s="1"/>
  <c r="BZ42" i="8" s="1"/>
  <c r="BM41" i="8"/>
  <c r="BN41" i="8" s="1"/>
  <c r="BO41" i="8" s="1"/>
  <c r="BP41" i="8" s="1"/>
  <c r="BQ41" i="8" s="1"/>
  <c r="BR41" i="8" s="1"/>
  <c r="BS41" i="8" s="1"/>
  <c r="BT41" i="8" s="1"/>
  <c r="BU41" i="8" s="1"/>
  <c r="BV41" i="8" s="1"/>
  <c r="BW41" i="8" s="1"/>
  <c r="BX41" i="8" s="1"/>
  <c r="BY41" i="8" s="1"/>
  <c r="BZ41" i="8" s="1"/>
  <c r="BM40" i="8"/>
  <c r="BN40" i="8" s="1"/>
  <c r="BO40" i="8" s="1"/>
  <c r="BP40" i="8" s="1"/>
  <c r="BQ40" i="8" s="1"/>
  <c r="BR40" i="8" s="1"/>
  <c r="BS40" i="8" s="1"/>
  <c r="BT40" i="8" s="1"/>
  <c r="BU40" i="8" s="1"/>
  <c r="BV40" i="8" s="1"/>
  <c r="BW40" i="8" s="1"/>
  <c r="BX40" i="8" s="1"/>
  <c r="BY40" i="8" s="1"/>
  <c r="BZ40" i="8" s="1"/>
  <c r="BM39" i="8"/>
  <c r="BN39" i="8" s="1"/>
  <c r="BO39" i="8" s="1"/>
  <c r="BP39" i="8" s="1"/>
  <c r="BQ39" i="8" s="1"/>
  <c r="BR39" i="8" s="1"/>
  <c r="BS39" i="8" s="1"/>
  <c r="BT39" i="8" s="1"/>
  <c r="BU39" i="8" s="1"/>
  <c r="BV39" i="8" s="1"/>
  <c r="BW39" i="8" s="1"/>
  <c r="BX39" i="8" s="1"/>
  <c r="BY39" i="8" s="1"/>
  <c r="BZ39" i="8" s="1"/>
  <c r="BM38" i="8"/>
  <c r="BN38" i="8" s="1"/>
  <c r="BO38" i="8" s="1"/>
  <c r="BP38" i="8" s="1"/>
  <c r="BQ38" i="8" s="1"/>
  <c r="BR38" i="8" s="1"/>
  <c r="BS38" i="8" s="1"/>
  <c r="BT38" i="8" s="1"/>
  <c r="BU38" i="8" s="1"/>
  <c r="BV38" i="8" s="1"/>
  <c r="BW38" i="8" s="1"/>
  <c r="BX38" i="8" s="1"/>
  <c r="BY38" i="8" s="1"/>
  <c r="BZ38" i="8" s="1"/>
  <c r="BM37" i="8"/>
  <c r="BN37" i="8" s="1"/>
  <c r="BO37" i="8" s="1"/>
  <c r="BP37" i="8" s="1"/>
  <c r="BQ37" i="8" s="1"/>
  <c r="BR37" i="8" s="1"/>
  <c r="BS37" i="8" s="1"/>
  <c r="BT37" i="8" s="1"/>
  <c r="BU37" i="8" s="1"/>
  <c r="BV37" i="8" s="1"/>
  <c r="BW37" i="8" s="1"/>
  <c r="BX37" i="8" s="1"/>
  <c r="BY37" i="8" s="1"/>
  <c r="BZ37" i="8" s="1"/>
  <c r="BM36" i="8"/>
  <c r="BN36" i="8" s="1"/>
  <c r="BO36" i="8" s="1"/>
  <c r="BP36" i="8" s="1"/>
  <c r="BQ36" i="8" s="1"/>
  <c r="BR36" i="8" s="1"/>
  <c r="BS36" i="8" s="1"/>
  <c r="BT36" i="8" s="1"/>
  <c r="BU36" i="8" s="1"/>
  <c r="BV36" i="8" s="1"/>
  <c r="BW36" i="8" s="1"/>
  <c r="BX36" i="8" s="1"/>
  <c r="BY36" i="8" s="1"/>
  <c r="BZ36" i="8" s="1"/>
  <c r="BM35" i="8"/>
  <c r="BN35" i="8" s="1"/>
  <c r="BO35" i="8" s="1"/>
  <c r="BP35" i="8" s="1"/>
  <c r="BQ35" i="8" s="1"/>
  <c r="BR35" i="8" s="1"/>
  <c r="BS35" i="8" s="1"/>
  <c r="BT35" i="8" s="1"/>
  <c r="BU35" i="8" s="1"/>
  <c r="BV35" i="8" s="1"/>
  <c r="BW35" i="8" s="1"/>
  <c r="BX35" i="8" s="1"/>
  <c r="BY35" i="8" s="1"/>
  <c r="BZ35" i="8" s="1"/>
  <c r="BM34" i="8"/>
  <c r="BN34" i="8" s="1"/>
  <c r="BO34" i="8" s="1"/>
  <c r="BP34" i="8" s="1"/>
  <c r="BQ34" i="8" s="1"/>
  <c r="BR34" i="8" s="1"/>
  <c r="BS34" i="8" s="1"/>
  <c r="BT34" i="8" s="1"/>
  <c r="BU34" i="8" s="1"/>
  <c r="BV34" i="8" s="1"/>
  <c r="BW34" i="8" s="1"/>
  <c r="BX34" i="8" s="1"/>
  <c r="BY34" i="8" s="1"/>
  <c r="BZ34" i="8" s="1"/>
  <c r="BM33" i="8"/>
  <c r="BN33" i="8" s="1"/>
  <c r="BO33" i="8" s="1"/>
  <c r="BP33" i="8" s="1"/>
  <c r="BQ33" i="8" s="1"/>
  <c r="BR33" i="8" s="1"/>
  <c r="BS33" i="8" s="1"/>
  <c r="BT33" i="8" s="1"/>
  <c r="BU33" i="8" s="1"/>
  <c r="BV33" i="8" s="1"/>
  <c r="BW33" i="8" s="1"/>
  <c r="BX33" i="8" s="1"/>
  <c r="BY33" i="8" s="1"/>
  <c r="BZ33" i="8" s="1"/>
  <c r="BM32" i="8"/>
  <c r="BN32" i="8" s="1"/>
  <c r="BO32" i="8" s="1"/>
  <c r="BP32" i="8" s="1"/>
  <c r="BQ32" i="8" s="1"/>
  <c r="BR32" i="8" s="1"/>
  <c r="BS32" i="8" s="1"/>
  <c r="BT32" i="8" s="1"/>
  <c r="BU32" i="8" s="1"/>
  <c r="BV32" i="8" s="1"/>
  <c r="BW32" i="8" s="1"/>
  <c r="BX32" i="8" s="1"/>
  <c r="BY32" i="8" s="1"/>
  <c r="BZ32" i="8" s="1"/>
  <c r="BM31" i="8"/>
  <c r="BN31" i="8" s="1"/>
  <c r="BO31" i="8" s="1"/>
  <c r="BP31" i="8" s="1"/>
  <c r="BQ31" i="8" s="1"/>
  <c r="BR31" i="8" s="1"/>
  <c r="BS31" i="8" s="1"/>
  <c r="BT31" i="8" s="1"/>
  <c r="BU31" i="8" s="1"/>
  <c r="BV31" i="8" s="1"/>
  <c r="BW31" i="8" s="1"/>
  <c r="BX31" i="8" s="1"/>
  <c r="BY31" i="8" s="1"/>
  <c r="BZ31" i="8" s="1"/>
  <c r="BM30" i="8"/>
  <c r="BN30" i="8" s="1"/>
  <c r="BO30" i="8" s="1"/>
  <c r="BP30" i="8" s="1"/>
  <c r="BQ30" i="8" s="1"/>
  <c r="BR30" i="8" s="1"/>
  <c r="BS30" i="8" s="1"/>
  <c r="BT30" i="8" s="1"/>
  <c r="BU30" i="8" s="1"/>
  <c r="BV30" i="8" s="1"/>
  <c r="BW30" i="8" s="1"/>
  <c r="BX30" i="8" s="1"/>
  <c r="BY30" i="8" s="1"/>
  <c r="BZ30" i="8" s="1"/>
  <c r="BM29" i="8"/>
  <c r="BN29" i="8" s="1"/>
  <c r="BO29" i="8" s="1"/>
  <c r="BP29" i="8" s="1"/>
  <c r="BQ29" i="8" s="1"/>
  <c r="BR29" i="8" s="1"/>
  <c r="BS29" i="8" s="1"/>
  <c r="BT29" i="8" s="1"/>
  <c r="BU29" i="8" s="1"/>
  <c r="BV29" i="8" s="1"/>
  <c r="BW29" i="8" s="1"/>
  <c r="BX29" i="8" s="1"/>
  <c r="BY29" i="8" s="1"/>
  <c r="BZ29" i="8" s="1"/>
  <c r="BM28" i="8"/>
  <c r="BN28" i="8" s="1"/>
  <c r="BO28" i="8" s="1"/>
  <c r="BP28" i="8" s="1"/>
  <c r="BQ28" i="8" s="1"/>
  <c r="BR28" i="8" s="1"/>
  <c r="BS28" i="8" s="1"/>
  <c r="BT28" i="8" s="1"/>
  <c r="BU28" i="8" s="1"/>
  <c r="BV28" i="8" s="1"/>
  <c r="BW28" i="8" s="1"/>
  <c r="BX28" i="8" s="1"/>
  <c r="BY28" i="8" s="1"/>
  <c r="BZ28" i="8" s="1"/>
  <c r="BM27" i="8"/>
  <c r="BN27" i="8" s="1"/>
  <c r="BO27" i="8" s="1"/>
  <c r="BP27" i="8" s="1"/>
  <c r="BQ27" i="8" s="1"/>
  <c r="BR27" i="8" s="1"/>
  <c r="BS27" i="8" s="1"/>
  <c r="BT27" i="8" s="1"/>
  <c r="BU27" i="8" s="1"/>
  <c r="BV27" i="8" s="1"/>
  <c r="BW27" i="8" s="1"/>
  <c r="BX27" i="8" s="1"/>
  <c r="BY27" i="8" s="1"/>
  <c r="BZ27" i="8" s="1"/>
  <c r="BM26" i="8"/>
  <c r="BN26" i="8" s="1"/>
  <c r="BO26" i="8" s="1"/>
  <c r="BP26" i="8" s="1"/>
  <c r="BQ26" i="8" s="1"/>
  <c r="BR26" i="8" s="1"/>
  <c r="BS26" i="8" s="1"/>
  <c r="BT26" i="8" s="1"/>
  <c r="BU26" i="8" s="1"/>
  <c r="BV26" i="8" s="1"/>
  <c r="BW26" i="8" s="1"/>
  <c r="BX26" i="8" s="1"/>
  <c r="BY26" i="8" s="1"/>
  <c r="BZ26" i="8" s="1"/>
  <c r="BM25" i="8"/>
  <c r="BN25" i="8" s="1"/>
  <c r="BO25" i="8" s="1"/>
  <c r="BP25" i="8" s="1"/>
  <c r="BQ25" i="8" s="1"/>
  <c r="BR25" i="8" s="1"/>
  <c r="BS25" i="8" s="1"/>
  <c r="BT25" i="8" s="1"/>
  <c r="BU25" i="8" s="1"/>
  <c r="BV25" i="8" s="1"/>
  <c r="BW25" i="8" s="1"/>
  <c r="BX25" i="8" s="1"/>
  <c r="BY25" i="8" s="1"/>
  <c r="BZ25" i="8" s="1"/>
  <c r="BM24" i="8"/>
  <c r="BN24" i="8" s="1"/>
  <c r="BM23" i="8"/>
  <c r="BN23" i="8" s="1"/>
  <c r="BO23" i="8" s="1"/>
  <c r="BP23" i="8" s="1"/>
  <c r="BQ23" i="8" s="1"/>
  <c r="BR23" i="8" s="1"/>
  <c r="BS23" i="8" s="1"/>
  <c r="BT23" i="8" s="1"/>
  <c r="BU23" i="8" s="1"/>
  <c r="BV23" i="8" s="1"/>
  <c r="BW23" i="8" s="1"/>
  <c r="BX23" i="8" s="1"/>
  <c r="BY23" i="8" s="1"/>
  <c r="BZ23" i="8" s="1"/>
  <c r="BM22" i="8"/>
  <c r="BN22" i="8" s="1"/>
  <c r="BO22" i="8" s="1"/>
  <c r="BP22" i="8" s="1"/>
  <c r="BQ22" i="8" s="1"/>
  <c r="BR22" i="8" s="1"/>
  <c r="BS22" i="8" s="1"/>
  <c r="BT22" i="8" s="1"/>
  <c r="BU22" i="8" s="1"/>
  <c r="BV22" i="8" s="1"/>
  <c r="BW22" i="8" s="1"/>
  <c r="BX22" i="8" s="1"/>
  <c r="BY22" i="8" s="1"/>
  <c r="BZ22" i="8" s="1"/>
  <c r="BM21" i="8"/>
  <c r="BN21" i="8" s="1"/>
  <c r="BO21" i="8" s="1"/>
  <c r="BP21" i="8" s="1"/>
  <c r="BQ21" i="8" s="1"/>
  <c r="BR21" i="8" s="1"/>
  <c r="BS21" i="8" s="1"/>
  <c r="BT21" i="8" s="1"/>
  <c r="BU21" i="8" s="1"/>
  <c r="BV21" i="8" s="1"/>
  <c r="BW21" i="8" s="1"/>
  <c r="BX21" i="8" s="1"/>
  <c r="BY21" i="8" s="1"/>
  <c r="BZ21" i="8" s="1"/>
  <c r="BM20" i="8"/>
  <c r="BN20" i="8" s="1"/>
  <c r="BO20" i="8" s="1"/>
  <c r="BP20" i="8" s="1"/>
  <c r="BQ20" i="8" s="1"/>
  <c r="BR20" i="8" s="1"/>
  <c r="BS20" i="8" s="1"/>
  <c r="BT20" i="8" s="1"/>
  <c r="BU20" i="8" s="1"/>
  <c r="BV20" i="8" s="1"/>
  <c r="BW20" i="8" s="1"/>
  <c r="BX20" i="8" s="1"/>
  <c r="BY20" i="8" s="1"/>
  <c r="BZ20" i="8" s="1"/>
  <c r="BM19" i="8"/>
  <c r="BN19" i="8" s="1"/>
  <c r="BM18" i="8"/>
  <c r="BN18" i="8" s="1"/>
  <c r="BM17" i="8"/>
  <c r="BN17" i="8" s="1"/>
  <c r="BO17" i="8" s="1"/>
  <c r="BP17" i="8" s="1"/>
  <c r="BQ17" i="8" s="1"/>
  <c r="BR17" i="8" s="1"/>
  <c r="BS17" i="8" s="1"/>
  <c r="BT17" i="8" s="1"/>
  <c r="BU17" i="8" s="1"/>
  <c r="BV17" i="8" s="1"/>
  <c r="BW17" i="8" s="1"/>
  <c r="BX17" i="8" s="1"/>
  <c r="BY17" i="8" s="1"/>
  <c r="BZ17" i="8" s="1"/>
  <c r="BM16" i="8"/>
  <c r="BN16" i="8" s="1"/>
  <c r="BO16" i="8" s="1"/>
  <c r="BP16" i="8" s="1"/>
  <c r="BQ16" i="8" s="1"/>
  <c r="BR16" i="8" s="1"/>
  <c r="BS16" i="8" s="1"/>
  <c r="BT16" i="8" s="1"/>
  <c r="BU16" i="8" s="1"/>
  <c r="BV16" i="8" s="1"/>
  <c r="BW16" i="8" s="1"/>
  <c r="BX16" i="8" s="1"/>
  <c r="BY16" i="8" s="1"/>
  <c r="BZ16" i="8" s="1"/>
  <c r="BM15" i="8"/>
  <c r="BN15" i="8" s="1"/>
  <c r="BO15" i="8" s="1"/>
  <c r="BP15" i="8" s="1"/>
  <c r="BQ15" i="8" s="1"/>
  <c r="BR15" i="8" s="1"/>
  <c r="BS15" i="8" s="1"/>
  <c r="BT15" i="8" s="1"/>
  <c r="BU15" i="8" s="1"/>
  <c r="BV15" i="8" s="1"/>
  <c r="BW15" i="8" s="1"/>
  <c r="BX15" i="8" s="1"/>
  <c r="BY15" i="8" s="1"/>
  <c r="BZ15" i="8" s="1"/>
  <c r="BM14" i="8"/>
  <c r="BN14" i="8" s="1"/>
  <c r="BO14" i="8" s="1"/>
  <c r="BP14" i="8" s="1"/>
  <c r="BQ14" i="8" s="1"/>
  <c r="BR14" i="8" s="1"/>
  <c r="BS14" i="8" s="1"/>
  <c r="BT14" i="8" s="1"/>
  <c r="BU14" i="8" s="1"/>
  <c r="BV14" i="8" s="1"/>
  <c r="BW14" i="8" s="1"/>
  <c r="BX14" i="8" s="1"/>
  <c r="BY14" i="8" s="1"/>
  <c r="BZ14" i="8" s="1"/>
  <c r="BM13" i="8"/>
  <c r="BN13" i="8" s="1"/>
  <c r="BO13" i="8" s="1"/>
  <c r="BP13" i="8" s="1"/>
  <c r="BQ13" i="8" s="1"/>
  <c r="BR13" i="8" s="1"/>
  <c r="BS13" i="8" s="1"/>
  <c r="BT13" i="8" s="1"/>
  <c r="BU13" i="8" s="1"/>
  <c r="BV13" i="8" s="1"/>
  <c r="BW13" i="8" s="1"/>
  <c r="BX13" i="8" s="1"/>
  <c r="BY13" i="8" s="1"/>
  <c r="BZ13" i="8" s="1"/>
  <c r="BM12" i="8"/>
  <c r="BN12" i="8" s="1"/>
  <c r="BO12" i="8" s="1"/>
  <c r="BM11" i="8"/>
  <c r="BN11" i="8" s="1"/>
  <c r="BO11" i="8" s="1"/>
  <c r="BP11" i="8" s="1"/>
  <c r="BQ11" i="8" s="1"/>
  <c r="BR11" i="8" s="1"/>
  <c r="BS11" i="8" s="1"/>
  <c r="BT11" i="8" s="1"/>
  <c r="BU11" i="8" s="1"/>
  <c r="BV11" i="8" s="1"/>
  <c r="BW11" i="8" s="1"/>
  <c r="BX11" i="8" s="1"/>
  <c r="BY11" i="8" s="1"/>
  <c r="BZ11" i="8" s="1"/>
  <c r="BM10" i="8"/>
  <c r="BN10" i="8" s="1"/>
  <c r="BO10" i="8" s="1"/>
  <c r="BP10" i="8" s="1"/>
  <c r="BQ10" i="8" s="1"/>
  <c r="BR10" i="8" s="1"/>
  <c r="BS10" i="8" s="1"/>
  <c r="BT10" i="8" s="1"/>
  <c r="BU10" i="8" s="1"/>
  <c r="BV10" i="8" s="1"/>
  <c r="BW10" i="8" s="1"/>
  <c r="BX10" i="8" s="1"/>
  <c r="BY10" i="8" s="1"/>
  <c r="BZ10" i="8" s="1"/>
  <c r="BM9" i="8"/>
  <c r="BN9" i="8" s="1"/>
  <c r="BO9" i="8" s="1"/>
  <c r="BP9" i="8" s="1"/>
  <c r="BQ9" i="8" s="1"/>
  <c r="BR9" i="8" s="1"/>
  <c r="BS9" i="8" s="1"/>
  <c r="BT9" i="8" s="1"/>
  <c r="BU9" i="8" s="1"/>
  <c r="BV9" i="8" s="1"/>
  <c r="BW9" i="8" s="1"/>
  <c r="BX9" i="8" s="1"/>
  <c r="BY9" i="8" s="1"/>
  <c r="BZ9" i="8" s="1"/>
  <c r="BM8" i="8"/>
  <c r="BN8" i="8" s="1"/>
  <c r="BO8" i="8" s="1"/>
  <c r="BP8" i="8" s="1"/>
  <c r="BQ8" i="8" s="1"/>
  <c r="BR8" i="8" s="1"/>
  <c r="BS8" i="8" s="1"/>
  <c r="BT8" i="8" s="1"/>
  <c r="BU8" i="8" s="1"/>
  <c r="BV8" i="8" s="1"/>
  <c r="BW8" i="8" s="1"/>
  <c r="BX8" i="8" s="1"/>
  <c r="BY8" i="8" s="1"/>
  <c r="BZ8" i="8" s="1"/>
  <c r="BM7" i="8"/>
  <c r="BN7" i="8" s="1"/>
  <c r="BO7" i="8" s="1"/>
  <c r="BP7" i="8" s="1"/>
  <c r="BQ7" i="8" s="1"/>
  <c r="BR7" i="8" s="1"/>
  <c r="BS7" i="8" s="1"/>
  <c r="BT7" i="8" s="1"/>
  <c r="BU7" i="8" s="1"/>
  <c r="BV7" i="8" s="1"/>
  <c r="BW7" i="8" s="1"/>
  <c r="BX7" i="8" s="1"/>
  <c r="BY7" i="8" s="1"/>
  <c r="BZ7" i="8" s="1"/>
  <c r="BM6" i="8"/>
  <c r="BN6" i="8" s="1"/>
  <c r="BO6" i="8" s="1"/>
  <c r="BP6" i="8" s="1"/>
  <c r="BQ6" i="8" s="1"/>
  <c r="BR6" i="8" s="1"/>
  <c r="BS6" i="8" s="1"/>
  <c r="BT6" i="8" s="1"/>
  <c r="BU6" i="8" s="1"/>
  <c r="BV6" i="8" s="1"/>
  <c r="BW6" i="8" s="1"/>
  <c r="BX6" i="8" s="1"/>
  <c r="BY6" i="8" s="1"/>
  <c r="BM5" i="8"/>
  <c r="BN5" i="8" s="1"/>
  <c r="BO5" i="8" s="1"/>
  <c r="BP5" i="8" s="1"/>
  <c r="BQ5" i="8" s="1"/>
  <c r="BR5" i="8" s="1"/>
  <c r="BS5" i="8" s="1"/>
  <c r="BT5" i="8" s="1"/>
  <c r="BU5" i="8" s="1"/>
  <c r="BV5" i="8" s="1"/>
  <c r="BW5" i="8" s="1"/>
  <c r="BX5" i="8" s="1"/>
  <c r="BY5" i="8" s="1"/>
  <c r="BZ5" i="8" s="1"/>
  <c r="BM4" i="8"/>
  <c r="AP82" i="8" l="1"/>
  <c r="K49" i="9" s="1"/>
  <c r="AQ82" i="8"/>
  <c r="L49" i="9" s="1"/>
  <c r="AG361" i="8"/>
  <c r="AH360" i="8"/>
  <c r="AK360" i="8" s="1"/>
  <c r="AG565" i="8"/>
  <c r="AH564" i="8"/>
  <c r="AK564" i="8" s="1"/>
  <c r="AG716" i="8"/>
  <c r="AG712" i="8"/>
  <c r="AH712" i="8" s="1"/>
  <c r="AK712" i="8" s="1"/>
  <c r="AL712" i="8" s="1"/>
  <c r="AH711" i="8"/>
  <c r="AK711" i="8" s="1"/>
  <c r="AL711" i="8" s="1"/>
  <c r="AG423" i="8"/>
  <c r="AH422" i="8"/>
  <c r="AK422" i="8" s="1"/>
  <c r="AL422" i="8" s="1"/>
  <c r="AL415" i="8" s="1"/>
  <c r="AU80" i="8" s="1"/>
  <c r="AG212" i="8"/>
  <c r="AG208" i="8"/>
  <c r="AH208" i="8" s="1"/>
  <c r="AK208" i="8" s="1"/>
  <c r="AL208" i="8" s="1"/>
  <c r="AH207" i="8"/>
  <c r="AK207" i="8" s="1"/>
  <c r="AL207" i="8" s="1"/>
  <c r="AK261" i="8"/>
  <c r="AK837" i="8"/>
  <c r="AG273" i="8"/>
  <c r="AH272" i="8"/>
  <c r="AK272" i="8" s="1"/>
  <c r="AG762" i="8"/>
  <c r="AH762" i="8" s="1"/>
  <c r="AK762" i="8" s="1"/>
  <c r="AL762" i="8" s="1"/>
  <c r="AG766" i="8"/>
  <c r="AH761" i="8"/>
  <c r="AK761" i="8" s="1"/>
  <c r="AL761" i="8" s="1"/>
  <c r="AG496" i="8"/>
  <c r="AH496" i="8" s="1"/>
  <c r="AK496" i="8" s="1"/>
  <c r="AL496" i="8" s="1"/>
  <c r="AG500" i="8"/>
  <c r="AH495" i="8"/>
  <c r="AK495" i="8" s="1"/>
  <c r="AL495" i="8" s="1"/>
  <c r="AG649" i="8"/>
  <c r="AH648" i="8"/>
  <c r="AK648" i="8" s="1"/>
  <c r="AL648" i="8" s="1"/>
  <c r="AG849" i="8"/>
  <c r="AH848" i="8"/>
  <c r="AK848" i="8" s="1"/>
  <c r="I75" i="8"/>
  <c r="I89" i="8"/>
  <c r="J237" i="8"/>
  <c r="G823" i="8"/>
  <c r="J823" i="8" s="1"/>
  <c r="K823" i="8" s="1"/>
  <c r="F828" i="8"/>
  <c r="F824" i="8"/>
  <c r="G824" i="8" s="1"/>
  <c r="J824" i="8" s="1"/>
  <c r="K824" i="8" s="1"/>
  <c r="F760" i="8"/>
  <c r="G759" i="8"/>
  <c r="J759" i="8" s="1"/>
  <c r="K759" i="8" s="1"/>
  <c r="F688" i="8"/>
  <c r="G687" i="8"/>
  <c r="J687" i="8" s="1"/>
  <c r="K687" i="8" s="1"/>
  <c r="G615" i="8"/>
  <c r="J615" i="8" s="1"/>
  <c r="K615" i="8" s="1"/>
  <c r="F616" i="8"/>
  <c r="G543" i="8"/>
  <c r="J543" i="8" s="1"/>
  <c r="K543" i="8" s="1"/>
  <c r="F544" i="8"/>
  <c r="G471" i="8"/>
  <c r="J471" i="8" s="1"/>
  <c r="K471" i="8" s="1"/>
  <c r="F472" i="8"/>
  <c r="F400" i="8"/>
  <c r="G399" i="8"/>
  <c r="J399" i="8" s="1"/>
  <c r="K399" i="8" s="1"/>
  <c r="G319" i="8"/>
  <c r="J319" i="8" s="1"/>
  <c r="K319" i="8" s="1"/>
  <c r="F324" i="8"/>
  <c r="F320" i="8"/>
  <c r="G320" i="8" s="1"/>
  <c r="J320" i="8" s="1"/>
  <c r="K320" i="8" s="1"/>
  <c r="K237" i="8"/>
  <c r="R77" i="8" s="1"/>
  <c r="F253" i="8"/>
  <c r="G252" i="8"/>
  <c r="J252" i="8" s="1"/>
  <c r="K252" i="8" s="1"/>
  <c r="G112" i="8"/>
  <c r="J112" i="8" s="1"/>
  <c r="K112" i="8" s="1"/>
  <c r="F113" i="8"/>
  <c r="F118" i="8" s="1"/>
  <c r="F158" i="8"/>
  <c r="G157" i="8"/>
  <c r="J157" i="8" s="1"/>
  <c r="K157" i="8" s="1"/>
  <c r="I101" i="8"/>
  <c r="BJ116" i="8"/>
  <c r="BJ125" i="8"/>
  <c r="P60" i="8"/>
  <c r="P62" i="8" s="1"/>
  <c r="O62" i="8"/>
  <c r="T89" i="8"/>
  <c r="I124" i="8"/>
  <c r="J62" i="8"/>
  <c r="J63" i="8" s="1"/>
  <c r="F90" i="8"/>
  <c r="F91" i="8" s="1"/>
  <c r="F92" i="8" s="1"/>
  <c r="F93" i="8" s="1"/>
  <c r="F94" i="8" s="1"/>
  <c r="F95" i="8" s="1"/>
  <c r="F96" i="8" s="1"/>
  <c r="F97" i="8" s="1"/>
  <c r="F98" i="8" s="1"/>
  <c r="F99" i="8" s="1"/>
  <c r="F100" i="8" s="1"/>
  <c r="G100" i="8" s="1"/>
  <c r="J100" i="8" s="1"/>
  <c r="K100" i="8" s="1"/>
  <c r="F86" i="8"/>
  <c r="G86" i="8" s="1"/>
  <c r="J86" i="8" s="1"/>
  <c r="K86" i="8" s="1"/>
  <c r="V90" i="8"/>
  <c r="R24" i="8"/>
  <c r="Q61" i="8"/>
  <c r="BK78" i="8"/>
  <c r="BL78" i="8" s="1"/>
  <c r="Y4" i="8"/>
  <c r="Q5" i="8"/>
  <c r="F62" i="8"/>
  <c r="BO18" i="8"/>
  <c r="BP18" i="8" s="1"/>
  <c r="BQ18" i="8" s="1"/>
  <c r="BR18" i="8" s="1"/>
  <c r="BS18" i="8" s="1"/>
  <c r="BT18" i="8" s="1"/>
  <c r="BU18" i="8" s="1"/>
  <c r="BV18" i="8" s="1"/>
  <c r="BW18" i="8" s="1"/>
  <c r="BX18" i="8" s="1"/>
  <c r="BY18" i="8" s="1"/>
  <c r="BZ18" i="8" s="1"/>
  <c r="BJ105" i="8"/>
  <c r="BJ114" i="8"/>
  <c r="BO19" i="8"/>
  <c r="BP19" i="8" s="1"/>
  <c r="BQ19" i="8" s="1"/>
  <c r="BR19" i="8" s="1"/>
  <c r="BS19" i="8" s="1"/>
  <c r="BT19" i="8" s="1"/>
  <c r="BU19" i="8" s="1"/>
  <c r="BV19" i="8" s="1"/>
  <c r="BW19" i="8" s="1"/>
  <c r="BX19" i="8" s="1"/>
  <c r="BY19" i="8" s="1"/>
  <c r="BZ19" i="8" s="1"/>
  <c r="BL47" i="8"/>
  <c r="T88" i="8"/>
  <c r="BU88" i="8"/>
  <c r="H62" i="8"/>
  <c r="H63" i="8" s="1"/>
  <c r="BG47" i="8"/>
  <c r="BJ123" i="8"/>
  <c r="BJ107" i="8"/>
  <c r="BW88" i="8"/>
  <c r="BK47" i="8"/>
  <c r="BJ86" i="8"/>
  <c r="V92" i="8"/>
  <c r="BU89" i="8"/>
  <c r="BV89" i="8" s="1"/>
  <c r="BW89" i="8" s="1"/>
  <c r="BX89" i="8" s="1"/>
  <c r="BY89" i="8" s="1"/>
  <c r="BJ97" i="8"/>
  <c r="BP12" i="8"/>
  <c r="BQ12" i="8" s="1"/>
  <c r="BR12" i="8" s="1"/>
  <c r="BS12" i="8" s="1"/>
  <c r="BT12" i="8" s="1"/>
  <c r="BU12" i="8" s="1"/>
  <c r="BV12" i="8" s="1"/>
  <c r="BW12" i="8" s="1"/>
  <c r="BX12" i="8" s="1"/>
  <c r="BY12" i="8" s="1"/>
  <c r="BZ12" i="8" s="1"/>
  <c r="BT86" i="8"/>
  <c r="BT88" i="8" s="1"/>
  <c r="BF47" i="8"/>
  <c r="BX86" i="8"/>
  <c r="BX88" i="8" s="1"/>
  <c r="BJ47" i="8"/>
  <c r="BJ75" i="8"/>
  <c r="BM45" i="8"/>
  <c r="BN46" i="8"/>
  <c r="BO24" i="8"/>
  <c r="U88" i="8"/>
  <c r="U90" i="8" s="1"/>
  <c r="U92" i="8" s="1"/>
  <c r="G62" i="8"/>
  <c r="G63" i="8" s="1"/>
  <c r="BN4" i="8"/>
  <c r="BO4" i="8" s="1"/>
  <c r="G85" i="8"/>
  <c r="J85" i="8" s="1"/>
  <c r="K85" i="8" s="1"/>
  <c r="G82" i="8"/>
  <c r="J82" i="8" s="1"/>
  <c r="K82" i="8" s="1"/>
  <c r="G80" i="8"/>
  <c r="J80" i="8" s="1"/>
  <c r="K80" i="8" s="1"/>
  <c r="G83" i="8"/>
  <c r="J83" i="8" s="1"/>
  <c r="K83" i="8" s="1"/>
  <c r="G77" i="8"/>
  <c r="J77" i="8" s="1"/>
  <c r="K77" i="8" s="1"/>
  <c r="G78" i="8"/>
  <c r="J78" i="8" s="1"/>
  <c r="K78" i="8" s="1"/>
  <c r="G81" i="8"/>
  <c r="J81" i="8" s="1"/>
  <c r="K81" i="8" s="1"/>
  <c r="G76" i="8"/>
  <c r="J76" i="8" s="1"/>
  <c r="G84" i="8"/>
  <c r="J84" i="8" s="1"/>
  <c r="K84" i="8" s="1"/>
  <c r="G79" i="8"/>
  <c r="J79" i="8" s="1"/>
  <c r="K79" i="8" s="1"/>
  <c r="BM46" i="8"/>
  <c r="BY88" i="8"/>
  <c r="BH47" i="8"/>
  <c r="BH81" i="8"/>
  <c r="BK81" i="8" s="1"/>
  <c r="BL81" i="8" s="1"/>
  <c r="BH80" i="8"/>
  <c r="BK80" i="8" s="1"/>
  <c r="BL80" i="8" s="1"/>
  <c r="BH79" i="8"/>
  <c r="BK79" i="8" s="1"/>
  <c r="BL79" i="8" s="1"/>
  <c r="BH82" i="8"/>
  <c r="BK82" i="8" s="1"/>
  <c r="BL82" i="8" s="1"/>
  <c r="BK76" i="8"/>
  <c r="BL76" i="8" s="1"/>
  <c r="BH77" i="8"/>
  <c r="BL77" i="8" s="1"/>
  <c r="BV88" i="8"/>
  <c r="BI47" i="8"/>
  <c r="E62" i="8"/>
  <c r="I62" i="8"/>
  <c r="I63" i="8" s="1"/>
  <c r="X88" i="8"/>
  <c r="X90" i="8" s="1"/>
  <c r="X92" i="8" s="1"/>
  <c r="S90" i="8"/>
  <c r="W90" i="8"/>
  <c r="W92" i="8" s="1"/>
  <c r="BJ95" i="8"/>
  <c r="BJ133" i="8"/>
  <c r="L51" i="9" l="1"/>
  <c r="L52" i="9" s="1"/>
  <c r="L58" i="9" s="1"/>
  <c r="L60" i="9" s="1"/>
  <c r="L61" i="9" s="1"/>
  <c r="N102" i="9" s="1"/>
  <c r="L91" i="9"/>
  <c r="L93" i="9" s="1"/>
  <c r="L94" i="9" s="1"/>
  <c r="N106" i="9" s="1"/>
  <c r="K51" i="9"/>
  <c r="K52" i="9" s="1"/>
  <c r="K58" i="9" s="1"/>
  <c r="K60" i="9" s="1"/>
  <c r="K61" i="9" s="1"/>
  <c r="M102" i="9" s="1"/>
  <c r="K91" i="9"/>
  <c r="K93" i="9" s="1"/>
  <c r="K94" i="9" s="1"/>
  <c r="M106" i="9" s="1"/>
  <c r="U93" i="8"/>
  <c r="AL755" i="8"/>
  <c r="AZ78" i="8" s="1"/>
  <c r="AK703" i="8"/>
  <c r="AK755" i="8"/>
  <c r="AL564" i="8"/>
  <c r="AK487" i="8"/>
  <c r="AG501" i="8"/>
  <c r="AH500" i="8"/>
  <c r="AK500" i="8" s="1"/>
  <c r="AL272" i="8"/>
  <c r="AG566" i="8"/>
  <c r="AH565" i="8"/>
  <c r="AK565" i="8" s="1"/>
  <c r="AL565" i="8" s="1"/>
  <c r="AL848" i="8"/>
  <c r="AG767" i="8"/>
  <c r="AH766" i="8"/>
  <c r="AK766" i="8" s="1"/>
  <c r="AG274" i="8"/>
  <c r="AH274" i="8" s="1"/>
  <c r="AK274" i="8" s="1"/>
  <c r="AL274" i="8" s="1"/>
  <c r="AG275" i="8"/>
  <c r="AH273" i="8"/>
  <c r="AK273" i="8" s="1"/>
  <c r="AL273" i="8" s="1"/>
  <c r="AG213" i="8"/>
  <c r="AH212" i="8"/>
  <c r="AK212" i="8" s="1"/>
  <c r="AL360" i="8"/>
  <c r="AG424" i="8"/>
  <c r="AH424" i="8" s="1"/>
  <c r="AK424" i="8" s="1"/>
  <c r="AL424" i="8" s="1"/>
  <c r="AG428" i="8"/>
  <c r="AH423" i="8"/>
  <c r="AK423" i="8" s="1"/>
  <c r="AG851" i="8"/>
  <c r="AG850" i="8"/>
  <c r="AH850" i="8" s="1"/>
  <c r="AK850" i="8" s="1"/>
  <c r="AL850" i="8" s="1"/>
  <c r="AH849" i="8"/>
  <c r="AK849" i="8" s="1"/>
  <c r="AL849" i="8" s="1"/>
  <c r="AG650" i="8"/>
  <c r="AH649" i="8"/>
  <c r="AK649" i="8" s="1"/>
  <c r="AK199" i="8"/>
  <c r="AG717" i="8"/>
  <c r="AH716" i="8"/>
  <c r="AK716" i="8" s="1"/>
  <c r="AG362" i="8"/>
  <c r="AH361" i="8"/>
  <c r="AK361" i="8" s="1"/>
  <c r="AL361" i="8" s="1"/>
  <c r="W93" i="8"/>
  <c r="K76" i="8"/>
  <c r="K75" i="8" s="1"/>
  <c r="O76" i="8" s="1"/>
  <c r="J75" i="8"/>
  <c r="K813" i="8"/>
  <c r="Z77" i="8" s="1"/>
  <c r="J813" i="8"/>
  <c r="F829" i="8"/>
  <c r="G828" i="8"/>
  <c r="J828" i="8" s="1"/>
  <c r="K828" i="8" s="1"/>
  <c r="F761" i="8"/>
  <c r="G760" i="8"/>
  <c r="J760" i="8" s="1"/>
  <c r="K760" i="8" s="1"/>
  <c r="F689" i="8"/>
  <c r="G688" i="8"/>
  <c r="J688" i="8" s="1"/>
  <c r="K688" i="8" s="1"/>
  <c r="F617" i="8"/>
  <c r="G616" i="8"/>
  <c r="J616" i="8" s="1"/>
  <c r="K616" i="8" s="1"/>
  <c r="F545" i="8"/>
  <c r="G544" i="8"/>
  <c r="J544" i="8" s="1"/>
  <c r="K544" i="8" s="1"/>
  <c r="F473" i="8"/>
  <c r="G472" i="8"/>
  <c r="J472" i="8" s="1"/>
  <c r="K472" i="8" s="1"/>
  <c r="F401" i="8"/>
  <c r="G400" i="8"/>
  <c r="J400" i="8" s="1"/>
  <c r="K400" i="8" s="1"/>
  <c r="K309" i="8"/>
  <c r="S77" i="8" s="1"/>
  <c r="J309" i="8"/>
  <c r="F325" i="8"/>
  <c r="G324" i="8"/>
  <c r="J324" i="8" s="1"/>
  <c r="K324" i="8" s="1"/>
  <c r="F254" i="8"/>
  <c r="G253" i="8"/>
  <c r="J253" i="8" s="1"/>
  <c r="K253" i="8" s="1"/>
  <c r="T90" i="8"/>
  <c r="T92" i="8" s="1"/>
  <c r="S93" i="8" s="1"/>
  <c r="F119" i="8"/>
  <c r="F114" i="8"/>
  <c r="G114" i="8" s="1"/>
  <c r="J114" i="8" s="1"/>
  <c r="K114" i="8" s="1"/>
  <c r="G113" i="8"/>
  <c r="J113" i="8" s="1"/>
  <c r="K113" i="8" s="1"/>
  <c r="F159" i="8"/>
  <c r="G158" i="8"/>
  <c r="J158" i="8" s="1"/>
  <c r="K158" i="8" s="1"/>
  <c r="F63" i="8"/>
  <c r="I126" i="8" s="1"/>
  <c r="I125" i="8"/>
  <c r="S24" i="8"/>
  <c r="R61" i="8"/>
  <c r="BY90" i="8"/>
  <c r="R5" i="8"/>
  <c r="Q60" i="8"/>
  <c r="Q62" i="8" s="1"/>
  <c r="BX90" i="8"/>
  <c r="BW90" i="8"/>
  <c r="BU90" i="8"/>
  <c r="BV90" i="8"/>
  <c r="BT90" i="8"/>
  <c r="BO46" i="8"/>
  <c r="BO49" i="8"/>
  <c r="BP24" i="8"/>
  <c r="BL75" i="8"/>
  <c r="BK75" i="8"/>
  <c r="BN45" i="8"/>
  <c r="BN47" i="8" s="1"/>
  <c r="BH89" i="8"/>
  <c r="BK89" i="8" s="1"/>
  <c r="BL89" i="8" s="1"/>
  <c r="BH87" i="8"/>
  <c r="BK87" i="8" s="1"/>
  <c r="BL87" i="8" s="1"/>
  <c r="BH88" i="8"/>
  <c r="BK88" i="8" s="1"/>
  <c r="BL88" i="8" s="1"/>
  <c r="BH92" i="8"/>
  <c r="BK92" i="8" s="1"/>
  <c r="BL92" i="8" s="1"/>
  <c r="BH91" i="8"/>
  <c r="BK91" i="8" s="1"/>
  <c r="BL91" i="8" s="1"/>
  <c r="BH93" i="8"/>
  <c r="BK93" i="8" s="1"/>
  <c r="BL93" i="8" s="1"/>
  <c r="BH90" i="8"/>
  <c r="BK90" i="8" s="1"/>
  <c r="BL90" i="8" s="1"/>
  <c r="BH94" i="8"/>
  <c r="BK94" i="8" s="1"/>
  <c r="BL94" i="8" s="1"/>
  <c r="G93" i="8"/>
  <c r="J93" i="8" s="1"/>
  <c r="K93" i="8" s="1"/>
  <c r="G91" i="8"/>
  <c r="J91" i="8" s="1"/>
  <c r="K91" i="8" s="1"/>
  <c r="G96" i="8"/>
  <c r="J96" i="8" s="1"/>
  <c r="K96" i="8" s="1"/>
  <c r="G94" i="8"/>
  <c r="J94" i="8" s="1"/>
  <c r="K94" i="8" s="1"/>
  <c r="G90" i="8"/>
  <c r="J90" i="8" s="1"/>
  <c r="K90" i="8" s="1"/>
  <c r="G95" i="8"/>
  <c r="J95" i="8" s="1"/>
  <c r="K95" i="8" s="1"/>
  <c r="G98" i="8"/>
  <c r="J98" i="8" s="1"/>
  <c r="K98" i="8" s="1"/>
  <c r="G97" i="8"/>
  <c r="J97" i="8" s="1"/>
  <c r="K97" i="8" s="1"/>
  <c r="G99" i="8"/>
  <c r="J99" i="8" s="1"/>
  <c r="K99" i="8" s="1"/>
  <c r="G92" i="8"/>
  <c r="J92" i="8" s="1"/>
  <c r="K92" i="8" s="1"/>
  <c r="BM47" i="8"/>
  <c r="I117" i="8" l="1"/>
  <c r="AG718" i="8"/>
  <c r="AH718" i="8" s="1"/>
  <c r="AK718" i="8" s="1"/>
  <c r="AL718" i="8" s="1"/>
  <c r="AG719" i="8"/>
  <c r="AH717" i="8"/>
  <c r="AK717" i="8" s="1"/>
  <c r="AL717" i="8" s="1"/>
  <c r="AG429" i="8"/>
  <c r="AH428" i="8"/>
  <c r="AK428" i="8" s="1"/>
  <c r="AL212" i="8"/>
  <c r="AG214" i="8"/>
  <c r="AH214" i="8" s="1"/>
  <c r="AK214" i="8" s="1"/>
  <c r="AL214" i="8" s="1"/>
  <c r="AG215" i="8"/>
  <c r="AH213" i="8"/>
  <c r="AK213" i="8" s="1"/>
  <c r="AL213" i="8" s="1"/>
  <c r="AL766" i="8"/>
  <c r="AG363" i="8"/>
  <c r="AH362" i="8"/>
  <c r="AK362" i="8" s="1"/>
  <c r="AL362" i="8" s="1"/>
  <c r="AL355" i="8" s="1"/>
  <c r="AT81" i="8" s="1"/>
  <c r="AT82" i="8" s="1"/>
  <c r="O49" i="9" s="1"/>
  <c r="AL649" i="8"/>
  <c r="AG852" i="8"/>
  <c r="AH851" i="8"/>
  <c r="AK851" i="8" s="1"/>
  <c r="AL851" i="8" s="1"/>
  <c r="AG768" i="8"/>
  <c r="AH767" i="8"/>
  <c r="AK767" i="8" s="1"/>
  <c r="AL767" i="8" s="1"/>
  <c r="AL500" i="8"/>
  <c r="AL716" i="8"/>
  <c r="AG651" i="8"/>
  <c r="AH650" i="8"/>
  <c r="AK650" i="8" s="1"/>
  <c r="AL650" i="8" s="1"/>
  <c r="AL423" i="8"/>
  <c r="AK415" i="8"/>
  <c r="AG276" i="8"/>
  <c r="AH275" i="8"/>
  <c r="AK275" i="8" s="1"/>
  <c r="AL275" i="8" s="1"/>
  <c r="AG567" i="8"/>
  <c r="AH566" i="8"/>
  <c r="AK566" i="8" s="1"/>
  <c r="AL566" i="8" s="1"/>
  <c r="AL559" i="8" s="1"/>
  <c r="AW80" i="8" s="1"/>
  <c r="AH501" i="8"/>
  <c r="AK501" i="8" s="1"/>
  <c r="AL501" i="8" s="1"/>
  <c r="AG502" i="8"/>
  <c r="AH502" i="8" s="1"/>
  <c r="AK502" i="8" s="1"/>
  <c r="AL502" i="8" s="1"/>
  <c r="AG503" i="8"/>
  <c r="K89" i="8"/>
  <c r="J89" i="8"/>
  <c r="K103" i="8"/>
  <c r="P76" i="8" s="1"/>
  <c r="J103" i="8"/>
  <c r="F830" i="8"/>
  <c r="G829" i="8"/>
  <c r="J829" i="8" s="1"/>
  <c r="K829" i="8" s="1"/>
  <c r="F762" i="8"/>
  <c r="G762" i="8" s="1"/>
  <c r="J762" i="8" s="1"/>
  <c r="F766" i="8"/>
  <c r="G761" i="8"/>
  <c r="J761" i="8" s="1"/>
  <c r="K761" i="8" s="1"/>
  <c r="F690" i="8"/>
  <c r="G690" i="8" s="1"/>
  <c r="J690" i="8" s="1"/>
  <c r="K690" i="8" s="1"/>
  <c r="F694" i="8"/>
  <c r="G689" i="8"/>
  <c r="J689" i="8" s="1"/>
  <c r="K689" i="8" s="1"/>
  <c r="F618" i="8"/>
  <c r="G618" i="8" s="1"/>
  <c r="J618" i="8" s="1"/>
  <c r="K618" i="8" s="1"/>
  <c r="F622" i="8"/>
  <c r="G617" i="8"/>
  <c r="J617" i="8" s="1"/>
  <c r="K617" i="8" s="1"/>
  <c r="F546" i="8"/>
  <c r="G546" i="8" s="1"/>
  <c r="J546" i="8" s="1"/>
  <c r="K546" i="8" s="1"/>
  <c r="F550" i="8"/>
  <c r="G545" i="8"/>
  <c r="J545" i="8" s="1"/>
  <c r="F474" i="8"/>
  <c r="G474" i="8" s="1"/>
  <c r="J474" i="8" s="1"/>
  <c r="K474" i="8" s="1"/>
  <c r="F478" i="8"/>
  <c r="G473" i="8"/>
  <c r="J473" i="8" s="1"/>
  <c r="K473" i="8" s="1"/>
  <c r="F402" i="8"/>
  <c r="G402" i="8" s="1"/>
  <c r="J402" i="8" s="1"/>
  <c r="K402" i="8" s="1"/>
  <c r="F406" i="8"/>
  <c r="G401" i="8"/>
  <c r="J401" i="8" s="1"/>
  <c r="K401" i="8" s="1"/>
  <c r="F326" i="8"/>
  <c r="G325" i="8"/>
  <c r="J325" i="8" s="1"/>
  <c r="K325" i="8" s="1"/>
  <c r="F255" i="8"/>
  <c r="G254" i="8"/>
  <c r="J254" i="8" s="1"/>
  <c r="K254" i="8" s="1"/>
  <c r="F120" i="8"/>
  <c r="G119" i="8"/>
  <c r="J119" i="8" s="1"/>
  <c r="K119" i="8" s="1"/>
  <c r="F160" i="8"/>
  <c r="G159" i="8"/>
  <c r="J159" i="8" s="1"/>
  <c r="K159" i="8" s="1"/>
  <c r="I129" i="8"/>
  <c r="BX91" i="8"/>
  <c r="T24" i="8"/>
  <c r="S61" i="8"/>
  <c r="S5" i="8"/>
  <c r="R60" i="8"/>
  <c r="R62" i="8" s="1"/>
  <c r="BT91" i="8"/>
  <c r="BV91" i="8"/>
  <c r="BH103" i="8"/>
  <c r="BK103" i="8" s="1"/>
  <c r="BL103" i="8" s="1"/>
  <c r="BH102" i="8"/>
  <c r="BK102" i="8" s="1"/>
  <c r="BL102" i="8" s="1"/>
  <c r="BH104" i="8"/>
  <c r="BK104" i="8" s="1"/>
  <c r="BL104" i="8" s="1"/>
  <c r="BH101" i="8"/>
  <c r="BK101" i="8" s="1"/>
  <c r="BL101" i="8" s="1"/>
  <c r="BH100" i="8"/>
  <c r="BK100" i="8" s="1"/>
  <c r="BL100" i="8" s="1"/>
  <c r="BH99" i="8"/>
  <c r="BK99" i="8" s="1"/>
  <c r="BL99" i="8" s="1"/>
  <c r="BH98" i="8"/>
  <c r="BK98" i="8" s="1"/>
  <c r="BL98" i="8" s="1"/>
  <c r="BO76" i="8"/>
  <c r="BQ24" i="8"/>
  <c r="BP46" i="8"/>
  <c r="BO45" i="8"/>
  <c r="BO47" i="8" s="1"/>
  <c r="BP4" i="8"/>
  <c r="BL86" i="8"/>
  <c r="BK86" i="8"/>
  <c r="O51" i="9" l="1"/>
  <c r="O52" i="9" s="1"/>
  <c r="O58" i="9" s="1"/>
  <c r="O60" i="9" s="1"/>
  <c r="O61" i="9" s="1"/>
  <c r="Q102" i="9" s="1"/>
  <c r="O91" i="9"/>
  <c r="O93" i="9" s="1"/>
  <c r="O94" i="9" s="1"/>
  <c r="Q106" i="9" s="1"/>
  <c r="O77" i="8"/>
  <c r="O82" i="8" s="1"/>
  <c r="AG652" i="8"/>
  <c r="AH652" i="8" s="1"/>
  <c r="AK652" i="8" s="1"/>
  <c r="AL652" i="8" s="1"/>
  <c r="AH651" i="8"/>
  <c r="AK651" i="8" s="1"/>
  <c r="AL651" i="8" s="1"/>
  <c r="AL643" i="8"/>
  <c r="AX81" i="8" s="1"/>
  <c r="AX82" i="8" s="1"/>
  <c r="S49" i="9" s="1"/>
  <c r="AG430" i="8"/>
  <c r="AH430" i="8" s="1"/>
  <c r="AK430" i="8" s="1"/>
  <c r="AL430" i="8" s="1"/>
  <c r="AG431" i="8"/>
  <c r="AH429" i="8"/>
  <c r="AK429" i="8" s="1"/>
  <c r="AL429" i="8" s="1"/>
  <c r="AG504" i="8"/>
  <c r="AH503" i="8"/>
  <c r="AK503" i="8" s="1"/>
  <c r="AL503" i="8" s="1"/>
  <c r="AG572" i="8"/>
  <c r="AG568" i="8"/>
  <c r="AH568" i="8" s="1"/>
  <c r="AK568" i="8" s="1"/>
  <c r="AL568" i="8" s="1"/>
  <c r="AH567" i="8"/>
  <c r="AK567" i="8" s="1"/>
  <c r="AL567" i="8" s="1"/>
  <c r="AG216" i="8"/>
  <c r="AH215" i="8"/>
  <c r="AK215" i="8" s="1"/>
  <c r="AL215" i="8" s="1"/>
  <c r="AG853" i="8"/>
  <c r="AH852" i="8"/>
  <c r="AK852" i="8" s="1"/>
  <c r="AL852" i="8" s="1"/>
  <c r="AG364" i="8"/>
  <c r="AH364" i="8" s="1"/>
  <c r="AK364" i="8" s="1"/>
  <c r="AL364" i="8" s="1"/>
  <c r="AH363" i="8"/>
  <c r="AK363" i="8" s="1"/>
  <c r="AL363" i="8" s="1"/>
  <c r="AG720" i="8"/>
  <c r="AH719" i="8"/>
  <c r="AK719" i="8" s="1"/>
  <c r="AG277" i="8"/>
  <c r="AH276" i="8"/>
  <c r="AK276" i="8" s="1"/>
  <c r="AL276" i="8" s="1"/>
  <c r="AG769" i="8"/>
  <c r="AH768" i="8"/>
  <c r="AK768" i="8" s="1"/>
  <c r="AL768" i="8" s="1"/>
  <c r="AL428" i="8"/>
  <c r="K762" i="8"/>
  <c r="K755" i="8" s="1"/>
  <c r="Y78" i="8" s="1"/>
  <c r="K545" i="8"/>
  <c r="K539" i="8" s="1"/>
  <c r="V78" i="8" s="1"/>
  <c r="F831" i="8"/>
  <c r="G830" i="8"/>
  <c r="J830" i="8" s="1"/>
  <c r="K830" i="8" s="1"/>
  <c r="J539" i="8"/>
  <c r="F767" i="8"/>
  <c r="G766" i="8"/>
  <c r="J766" i="8" s="1"/>
  <c r="K766" i="8" s="1"/>
  <c r="J755" i="8"/>
  <c r="K683" i="8"/>
  <c r="X78" i="8" s="1"/>
  <c r="J683" i="8"/>
  <c r="F695" i="8"/>
  <c r="G694" i="8"/>
  <c r="J694" i="8" s="1"/>
  <c r="K694" i="8" s="1"/>
  <c r="K611" i="8"/>
  <c r="W78" i="8" s="1"/>
  <c r="J611" i="8"/>
  <c r="F623" i="8"/>
  <c r="G622" i="8"/>
  <c r="J622" i="8" s="1"/>
  <c r="K622" i="8" s="1"/>
  <c r="F551" i="8"/>
  <c r="G550" i="8"/>
  <c r="J550" i="8" s="1"/>
  <c r="K550" i="8" s="1"/>
  <c r="K467" i="8"/>
  <c r="U78" i="8" s="1"/>
  <c r="J467" i="8"/>
  <c r="F479" i="8"/>
  <c r="G478" i="8"/>
  <c r="J478" i="8" s="1"/>
  <c r="K478" i="8" s="1"/>
  <c r="K395" i="8"/>
  <c r="T78" i="8" s="1"/>
  <c r="J395" i="8"/>
  <c r="F407" i="8"/>
  <c r="G406" i="8"/>
  <c r="J406" i="8" s="1"/>
  <c r="K406" i="8" s="1"/>
  <c r="F327" i="8"/>
  <c r="G326" i="8"/>
  <c r="J326" i="8" s="1"/>
  <c r="K326" i="8" s="1"/>
  <c r="F256" i="8"/>
  <c r="G255" i="8"/>
  <c r="J255" i="8" s="1"/>
  <c r="K255" i="8" s="1"/>
  <c r="F121" i="8"/>
  <c r="G120" i="8"/>
  <c r="J120" i="8" s="1"/>
  <c r="K120" i="8" s="1"/>
  <c r="F161" i="8"/>
  <c r="G160" i="8"/>
  <c r="J160" i="8" s="1"/>
  <c r="K160" i="8" s="1"/>
  <c r="U24" i="8"/>
  <c r="T61" i="8"/>
  <c r="T5" i="8"/>
  <c r="S60" i="8"/>
  <c r="S62" i="8" s="1"/>
  <c r="BP45" i="8"/>
  <c r="BP47" i="8" s="1"/>
  <c r="BQ4" i="8"/>
  <c r="BR82" i="8"/>
  <c r="BO77" i="8"/>
  <c r="BX82" i="8"/>
  <c r="BU82" i="8"/>
  <c r="BH112" i="8"/>
  <c r="BK112" i="8" s="1"/>
  <c r="BL112" i="8" s="1"/>
  <c r="BH110" i="8"/>
  <c r="BK110" i="8" s="1"/>
  <c r="BL110" i="8" s="1"/>
  <c r="BH109" i="8"/>
  <c r="BL109" i="8" s="1"/>
  <c r="BH111" i="8"/>
  <c r="BK111" i="8" s="1"/>
  <c r="BL111" i="8" s="1"/>
  <c r="BH113" i="8"/>
  <c r="BK113" i="8" s="1"/>
  <c r="BL113" i="8" s="1"/>
  <c r="BH108" i="8"/>
  <c r="BK108" i="8" s="1"/>
  <c r="BL108" i="8" s="1"/>
  <c r="BK97" i="8"/>
  <c r="BL97" i="8"/>
  <c r="BQ46" i="8"/>
  <c r="BR24" i="8"/>
  <c r="S51" i="9" l="1"/>
  <c r="S52" i="9" s="1"/>
  <c r="S58" i="9" s="1"/>
  <c r="S60" i="9" s="1"/>
  <c r="S61" i="9" s="1"/>
  <c r="U102" i="9" s="1"/>
  <c r="S91" i="9"/>
  <c r="S93" i="9" s="1"/>
  <c r="S94" i="9" s="1"/>
  <c r="U106" i="9" s="1"/>
  <c r="AK643" i="8"/>
  <c r="AK559" i="8"/>
  <c r="AG770" i="8"/>
  <c r="AH769" i="8"/>
  <c r="AK769" i="8" s="1"/>
  <c r="AL769" i="8" s="1"/>
  <c r="AG721" i="8"/>
  <c r="AH720" i="8"/>
  <c r="AK720" i="8" s="1"/>
  <c r="AL720" i="8" s="1"/>
  <c r="AG505" i="8"/>
  <c r="AH504" i="8"/>
  <c r="AK504" i="8" s="1"/>
  <c r="AG217" i="8"/>
  <c r="AH216" i="8"/>
  <c r="AK216" i="8" s="1"/>
  <c r="AG278" i="8"/>
  <c r="AH277" i="8"/>
  <c r="AK277" i="8" s="1"/>
  <c r="AG854" i="8"/>
  <c r="AH853" i="8"/>
  <c r="AK853" i="8" s="1"/>
  <c r="AL853" i="8" s="1"/>
  <c r="AG573" i="8"/>
  <c r="AH572" i="8"/>
  <c r="AK572" i="8" s="1"/>
  <c r="AG432" i="8"/>
  <c r="AH431" i="8"/>
  <c r="AK431" i="8" s="1"/>
  <c r="AK355" i="8"/>
  <c r="AL719" i="8"/>
  <c r="F832" i="8"/>
  <c r="G831" i="8"/>
  <c r="J831" i="8" s="1"/>
  <c r="K831" i="8" s="1"/>
  <c r="F768" i="8"/>
  <c r="G767" i="8"/>
  <c r="J767" i="8" s="1"/>
  <c r="K767" i="8" s="1"/>
  <c r="F696" i="8"/>
  <c r="G695" i="8"/>
  <c r="J695" i="8" s="1"/>
  <c r="K695" i="8" s="1"/>
  <c r="F624" i="8"/>
  <c r="G623" i="8"/>
  <c r="J623" i="8" s="1"/>
  <c r="K623" i="8" s="1"/>
  <c r="F552" i="8"/>
  <c r="G551" i="8"/>
  <c r="J551" i="8" s="1"/>
  <c r="K551" i="8" s="1"/>
  <c r="F480" i="8"/>
  <c r="G479" i="8"/>
  <c r="J479" i="8" s="1"/>
  <c r="K479" i="8" s="1"/>
  <c r="F408" i="8"/>
  <c r="G407" i="8"/>
  <c r="J407" i="8" s="1"/>
  <c r="K407" i="8" s="1"/>
  <c r="F328" i="8"/>
  <c r="G327" i="8"/>
  <c r="J327" i="8" s="1"/>
  <c r="K327" i="8" s="1"/>
  <c r="F257" i="8"/>
  <c r="G256" i="8"/>
  <c r="J256" i="8" s="1"/>
  <c r="K256" i="8" s="1"/>
  <c r="F122" i="8"/>
  <c r="G121" i="8"/>
  <c r="J121" i="8" s="1"/>
  <c r="K121" i="8" s="1"/>
  <c r="F162" i="8"/>
  <c r="G162" i="8" s="1"/>
  <c r="J162" i="8" s="1"/>
  <c r="K162" i="8" s="1"/>
  <c r="F166" i="8"/>
  <c r="G161" i="8"/>
  <c r="J161" i="8" s="1"/>
  <c r="K161" i="8" s="1"/>
  <c r="V24" i="8"/>
  <c r="U61" i="8"/>
  <c r="U5" i="8"/>
  <c r="T60" i="8"/>
  <c r="T62" i="8" s="1"/>
  <c r="BR46" i="8"/>
  <c r="BS24" i="8"/>
  <c r="BK107" i="8"/>
  <c r="BL107" i="8"/>
  <c r="BQ45" i="8"/>
  <c r="BQ47" i="8" s="1"/>
  <c r="BR4" i="8"/>
  <c r="BH121" i="8"/>
  <c r="BK121" i="8" s="1"/>
  <c r="BL121" i="8" s="1"/>
  <c r="BH117" i="8"/>
  <c r="BK117" i="8" s="1"/>
  <c r="BL117" i="8" s="1"/>
  <c r="BH119" i="8"/>
  <c r="BK119" i="8" s="1"/>
  <c r="BL119" i="8" s="1"/>
  <c r="BH122" i="8"/>
  <c r="BK122" i="8" s="1"/>
  <c r="BL122" i="8" s="1"/>
  <c r="BH118" i="8"/>
  <c r="BK118" i="8" s="1"/>
  <c r="BL118" i="8" s="1"/>
  <c r="BH120" i="8"/>
  <c r="BK120" i="8" s="1"/>
  <c r="BL120" i="8" s="1"/>
  <c r="AG575" i="8" l="1"/>
  <c r="AG574" i="8"/>
  <c r="AH574" i="8" s="1"/>
  <c r="AK574" i="8" s="1"/>
  <c r="AL574" i="8" s="1"/>
  <c r="AH573" i="8"/>
  <c r="AK573" i="8" s="1"/>
  <c r="AL573" i="8" s="1"/>
  <c r="AG279" i="8"/>
  <c r="AH278" i="8"/>
  <c r="AK278" i="8" s="1"/>
  <c r="AL278" i="8" s="1"/>
  <c r="AG722" i="8"/>
  <c r="AH721" i="8"/>
  <c r="AK721" i="8" s="1"/>
  <c r="AL431" i="8"/>
  <c r="AL504" i="8"/>
  <c r="AG433" i="8"/>
  <c r="AH432" i="8"/>
  <c r="AK432" i="8" s="1"/>
  <c r="AL432" i="8" s="1"/>
  <c r="AG855" i="8"/>
  <c r="AH854" i="8"/>
  <c r="AK854" i="8" s="1"/>
  <c r="AL854" i="8" s="1"/>
  <c r="AL847" i="8" s="1"/>
  <c r="BA80" i="8" s="1"/>
  <c r="AL216" i="8"/>
  <c r="AG506" i="8"/>
  <c r="AH505" i="8"/>
  <c r="AK505" i="8" s="1"/>
  <c r="AL505" i="8" s="1"/>
  <c r="AG771" i="8"/>
  <c r="AH770" i="8"/>
  <c r="AK770" i="8" s="1"/>
  <c r="AL770" i="8" s="1"/>
  <c r="AL572" i="8"/>
  <c r="AL277" i="8"/>
  <c r="AG218" i="8"/>
  <c r="AH217" i="8"/>
  <c r="AK217" i="8" s="1"/>
  <c r="AL217" i="8" s="1"/>
  <c r="J151" i="8"/>
  <c r="K151" i="8"/>
  <c r="Q76" i="8" s="1"/>
  <c r="F833" i="8"/>
  <c r="G832" i="8"/>
  <c r="J832" i="8" s="1"/>
  <c r="K832" i="8" s="1"/>
  <c r="F769" i="8"/>
  <c r="G768" i="8"/>
  <c r="J768" i="8" s="1"/>
  <c r="K768" i="8" s="1"/>
  <c r="F697" i="8"/>
  <c r="G696" i="8"/>
  <c r="J696" i="8" s="1"/>
  <c r="K696" i="8" s="1"/>
  <c r="F625" i="8"/>
  <c r="G624" i="8"/>
  <c r="J624" i="8" s="1"/>
  <c r="K624" i="8" s="1"/>
  <c r="F553" i="8"/>
  <c r="G552" i="8"/>
  <c r="J552" i="8" s="1"/>
  <c r="K552" i="8" s="1"/>
  <c r="F481" i="8"/>
  <c r="G480" i="8"/>
  <c r="J480" i="8" s="1"/>
  <c r="K480" i="8" s="1"/>
  <c r="F409" i="8"/>
  <c r="G408" i="8"/>
  <c r="J408" i="8" s="1"/>
  <c r="K408" i="8" s="1"/>
  <c r="F329" i="8"/>
  <c r="G328" i="8"/>
  <c r="J328" i="8" s="1"/>
  <c r="K328" i="8" s="1"/>
  <c r="F258" i="8"/>
  <c r="G258" i="8" s="1"/>
  <c r="J258" i="8" s="1"/>
  <c r="K258" i="8" s="1"/>
  <c r="F262" i="8"/>
  <c r="G257" i="8"/>
  <c r="J257" i="8" s="1"/>
  <c r="K257" i="8" s="1"/>
  <c r="F123" i="8"/>
  <c r="G122" i="8"/>
  <c r="J122" i="8" s="1"/>
  <c r="K122" i="8" s="1"/>
  <c r="F167" i="8"/>
  <c r="G166" i="8"/>
  <c r="J166" i="8" s="1"/>
  <c r="K166" i="8" s="1"/>
  <c r="W24" i="8"/>
  <c r="V61" i="8"/>
  <c r="U60" i="8"/>
  <c r="U62" i="8" s="1"/>
  <c r="V5" i="8"/>
  <c r="BL116" i="8"/>
  <c r="BK116" i="8"/>
  <c r="BH127" i="8"/>
  <c r="BK127" i="8" s="1"/>
  <c r="BL127" i="8" s="1"/>
  <c r="BH132" i="8"/>
  <c r="BK132" i="8" s="1"/>
  <c r="BL132" i="8" s="1"/>
  <c r="BH130" i="8"/>
  <c r="BK130" i="8" s="1"/>
  <c r="BL130" i="8" s="1"/>
  <c r="BH128" i="8"/>
  <c r="BK128" i="8" s="1"/>
  <c r="BL128" i="8" s="1"/>
  <c r="BH126" i="8"/>
  <c r="BK126" i="8" s="1"/>
  <c r="BL126" i="8" s="1"/>
  <c r="BH131" i="8"/>
  <c r="BK131" i="8" s="1"/>
  <c r="BL131" i="8" s="1"/>
  <c r="BH129" i="8"/>
  <c r="BK129" i="8" s="1"/>
  <c r="BL129" i="8" s="1"/>
  <c r="BR45" i="8"/>
  <c r="BR47" i="8" s="1"/>
  <c r="BS4" i="8"/>
  <c r="BY82" i="8"/>
  <c r="BV82" i="8"/>
  <c r="BS82" i="8"/>
  <c r="BP82" i="8"/>
  <c r="BS46" i="8"/>
  <c r="BT24" i="8"/>
  <c r="AG219" i="8" l="1"/>
  <c r="AH218" i="8"/>
  <c r="AK218" i="8" s="1"/>
  <c r="AG507" i="8"/>
  <c r="AH506" i="8"/>
  <c r="AK506" i="8" s="1"/>
  <c r="AL506" i="8" s="1"/>
  <c r="AL499" i="8" s="1"/>
  <c r="AV81" i="8" s="1"/>
  <c r="AV82" i="8" s="1"/>
  <c r="Q49" i="9" s="1"/>
  <c r="AG856" i="8"/>
  <c r="AH856" i="8" s="1"/>
  <c r="AK856" i="8" s="1"/>
  <c r="AG860" i="8"/>
  <c r="AH855" i="8"/>
  <c r="AK855" i="8" s="1"/>
  <c r="AL855" i="8" s="1"/>
  <c r="AG723" i="8"/>
  <c r="AH722" i="8"/>
  <c r="AK722" i="8" s="1"/>
  <c r="AL722" i="8" s="1"/>
  <c r="AG772" i="8"/>
  <c r="AH772" i="8" s="1"/>
  <c r="AK772" i="8" s="1"/>
  <c r="AL772" i="8" s="1"/>
  <c r="AG776" i="8"/>
  <c r="AH771" i="8"/>
  <c r="AK771" i="8" s="1"/>
  <c r="AG434" i="8"/>
  <c r="AH433" i="8"/>
  <c r="AK433" i="8" s="1"/>
  <c r="AL433" i="8" s="1"/>
  <c r="AL271" i="8"/>
  <c r="AS80" i="8" s="1"/>
  <c r="AG576" i="8"/>
  <c r="AH575" i="8"/>
  <c r="AK575" i="8" s="1"/>
  <c r="AL721" i="8"/>
  <c r="AL715" i="8" s="1"/>
  <c r="AG280" i="8"/>
  <c r="AH280" i="8" s="1"/>
  <c r="AK280" i="8" s="1"/>
  <c r="AL280" i="8" s="1"/>
  <c r="AG284" i="8"/>
  <c r="AH279" i="8"/>
  <c r="AK279" i="8" s="1"/>
  <c r="J251" i="8"/>
  <c r="K251" i="8"/>
  <c r="R78" i="8" s="1"/>
  <c r="F834" i="8"/>
  <c r="G834" i="8" s="1"/>
  <c r="J834" i="8" s="1"/>
  <c r="K834" i="8" s="1"/>
  <c r="F838" i="8"/>
  <c r="G833" i="8"/>
  <c r="J833" i="8" s="1"/>
  <c r="K833" i="8" s="1"/>
  <c r="F770" i="8"/>
  <c r="G769" i="8"/>
  <c r="J769" i="8" s="1"/>
  <c r="K769" i="8" s="1"/>
  <c r="F698" i="8"/>
  <c r="G697" i="8"/>
  <c r="J697" i="8" s="1"/>
  <c r="K697" i="8" s="1"/>
  <c r="F626" i="8"/>
  <c r="G625" i="8"/>
  <c r="J625" i="8" s="1"/>
  <c r="K625" i="8" s="1"/>
  <c r="F554" i="8"/>
  <c r="G553" i="8"/>
  <c r="J553" i="8" s="1"/>
  <c r="K553" i="8" s="1"/>
  <c r="F482" i="8"/>
  <c r="G481" i="8"/>
  <c r="J481" i="8" s="1"/>
  <c r="K481" i="8" s="1"/>
  <c r="F410" i="8"/>
  <c r="G409" i="8"/>
  <c r="J409" i="8" s="1"/>
  <c r="K409" i="8" s="1"/>
  <c r="F330" i="8"/>
  <c r="G330" i="8" s="1"/>
  <c r="J330" i="8" s="1"/>
  <c r="K330" i="8" s="1"/>
  <c r="F334" i="8"/>
  <c r="G329" i="8"/>
  <c r="J329" i="8" s="1"/>
  <c r="K329" i="8" s="1"/>
  <c r="G262" i="8"/>
  <c r="J262" i="8" s="1"/>
  <c r="K262" i="8" s="1"/>
  <c r="F263" i="8"/>
  <c r="F124" i="8"/>
  <c r="G123" i="8"/>
  <c r="J123" i="8" s="1"/>
  <c r="K123" i="8" s="1"/>
  <c r="F168" i="8"/>
  <c r="G167" i="8"/>
  <c r="J167" i="8" s="1"/>
  <c r="K167" i="8" s="1"/>
  <c r="X24" i="8"/>
  <c r="W61" i="8"/>
  <c r="W5" i="8"/>
  <c r="V60" i="8"/>
  <c r="V62" i="8" s="1"/>
  <c r="BU24" i="8"/>
  <c r="BT46" i="8"/>
  <c r="BS45" i="8"/>
  <c r="BS47" i="8" s="1"/>
  <c r="BT4" i="8"/>
  <c r="BL125" i="8"/>
  <c r="BK125" i="8"/>
  <c r="Q51" i="9" l="1"/>
  <c r="Q52" i="9" s="1"/>
  <c r="Q58" i="9" s="1"/>
  <c r="Q60" i="9" s="1"/>
  <c r="Q61" i="9" s="1"/>
  <c r="S102" i="9" s="1"/>
  <c r="Q91" i="9"/>
  <c r="Q93" i="9" s="1"/>
  <c r="Q94" i="9" s="1"/>
  <c r="S106" i="9" s="1"/>
  <c r="AY81" i="8"/>
  <c r="AY82" i="8" s="1"/>
  <c r="T49" i="9" s="1"/>
  <c r="AL279" i="8"/>
  <c r="AK271" i="8"/>
  <c r="AG577" i="8"/>
  <c r="AH576" i="8"/>
  <c r="AK576" i="8" s="1"/>
  <c r="AL576" i="8" s="1"/>
  <c r="AG435" i="8"/>
  <c r="AH434" i="8"/>
  <c r="AK434" i="8" s="1"/>
  <c r="AL434" i="8" s="1"/>
  <c r="AL427" i="8" s="1"/>
  <c r="AU81" i="8" s="1"/>
  <c r="AU82" i="8" s="1"/>
  <c r="P49" i="9" s="1"/>
  <c r="AG285" i="8"/>
  <c r="AH284" i="8"/>
  <c r="AK284" i="8" s="1"/>
  <c r="AH507" i="8"/>
  <c r="AK507" i="8" s="1"/>
  <c r="AG508" i="8"/>
  <c r="AH508" i="8" s="1"/>
  <c r="AK508" i="8" s="1"/>
  <c r="AL508" i="8" s="1"/>
  <c r="AL771" i="8"/>
  <c r="AL765" i="8" s="1"/>
  <c r="AZ79" i="8" s="1"/>
  <c r="AK765" i="8"/>
  <c r="AG861" i="8"/>
  <c r="AH860" i="8"/>
  <c r="AK860" i="8" s="1"/>
  <c r="AL218" i="8"/>
  <c r="AL211" i="8" s="1"/>
  <c r="AR81" i="8" s="1"/>
  <c r="AR82" i="8" s="1"/>
  <c r="M49" i="9" s="1"/>
  <c r="AL575" i="8"/>
  <c r="AG777" i="8"/>
  <c r="AH776" i="8"/>
  <c r="AK776" i="8" s="1"/>
  <c r="AG724" i="8"/>
  <c r="AH724" i="8" s="1"/>
  <c r="AK724" i="8" s="1"/>
  <c r="AL724" i="8" s="1"/>
  <c r="AH723" i="8"/>
  <c r="AK723" i="8" s="1"/>
  <c r="AL856" i="8"/>
  <c r="AK847" i="8"/>
  <c r="AG220" i="8"/>
  <c r="AH220" i="8" s="1"/>
  <c r="AK220" i="8" s="1"/>
  <c r="AL220" i="8" s="1"/>
  <c r="AH219" i="8"/>
  <c r="AK219" i="8" s="1"/>
  <c r="AL219" i="8" s="1"/>
  <c r="J827" i="8"/>
  <c r="F839" i="8"/>
  <c r="G838" i="8"/>
  <c r="J838" i="8" s="1"/>
  <c r="K838" i="8" s="1"/>
  <c r="K827" i="8"/>
  <c r="Z78" i="8" s="1"/>
  <c r="F771" i="8"/>
  <c r="G770" i="8"/>
  <c r="J770" i="8" s="1"/>
  <c r="K770" i="8" s="1"/>
  <c r="F699" i="8"/>
  <c r="G698" i="8"/>
  <c r="J698" i="8" s="1"/>
  <c r="K698" i="8" s="1"/>
  <c r="F627" i="8"/>
  <c r="G626" i="8"/>
  <c r="J626" i="8" s="1"/>
  <c r="K626" i="8" s="1"/>
  <c r="F555" i="8"/>
  <c r="G554" i="8"/>
  <c r="J554" i="8" s="1"/>
  <c r="K554" i="8" s="1"/>
  <c r="F483" i="8"/>
  <c r="G482" i="8"/>
  <c r="J482" i="8" s="1"/>
  <c r="K482" i="8" s="1"/>
  <c r="F411" i="8"/>
  <c r="G410" i="8"/>
  <c r="J410" i="8" s="1"/>
  <c r="K410" i="8" s="1"/>
  <c r="F335" i="8"/>
  <c r="G334" i="8"/>
  <c r="J334" i="8" s="1"/>
  <c r="K334" i="8" s="1"/>
  <c r="K323" i="8"/>
  <c r="S78" i="8" s="1"/>
  <c r="J323" i="8"/>
  <c r="F264" i="8"/>
  <c r="G263" i="8"/>
  <c r="J263" i="8" s="1"/>
  <c r="K263" i="8" s="1"/>
  <c r="F125" i="8"/>
  <c r="G124" i="8"/>
  <c r="J124" i="8" s="1"/>
  <c r="K124" i="8" s="1"/>
  <c r="F169" i="8"/>
  <c r="G168" i="8"/>
  <c r="J168" i="8" s="1"/>
  <c r="K168" i="8" s="1"/>
  <c r="Y24" i="8"/>
  <c r="Y61" i="8" s="1"/>
  <c r="X61" i="8"/>
  <c r="X5" i="8"/>
  <c r="X60" i="8" s="1"/>
  <c r="W60" i="8"/>
  <c r="W62" i="8" s="1"/>
  <c r="BZ82" i="8"/>
  <c r="BW82" i="8"/>
  <c r="BT82" i="8"/>
  <c r="BQ82" i="8"/>
  <c r="BT45" i="8"/>
  <c r="BT47" i="8" s="1"/>
  <c r="BU4" i="8"/>
  <c r="BU46" i="8"/>
  <c r="BV24" i="8"/>
  <c r="T51" i="9" l="1"/>
  <c r="T52" i="9" s="1"/>
  <c r="T58" i="9" s="1"/>
  <c r="T60" i="9" s="1"/>
  <c r="T61" i="9" s="1"/>
  <c r="V102" i="9" s="1"/>
  <c r="T91" i="9"/>
  <c r="T93" i="9" s="1"/>
  <c r="T94" i="9" s="1"/>
  <c r="V106" i="9" s="1"/>
  <c r="M51" i="9"/>
  <c r="M52" i="9" s="1"/>
  <c r="M58" i="9" s="1"/>
  <c r="M60" i="9" s="1"/>
  <c r="M61" i="9" s="1"/>
  <c r="O102" i="9" s="1"/>
  <c r="M91" i="9"/>
  <c r="M93" i="9" s="1"/>
  <c r="M94" i="9" s="1"/>
  <c r="O106" i="9" s="1"/>
  <c r="P51" i="9"/>
  <c r="P52" i="9" s="1"/>
  <c r="P58" i="9" s="1"/>
  <c r="P60" i="9" s="1"/>
  <c r="P61" i="9" s="1"/>
  <c r="R102" i="9" s="1"/>
  <c r="P91" i="9"/>
  <c r="P93" i="9" s="1"/>
  <c r="P94" i="9" s="1"/>
  <c r="R106" i="9" s="1"/>
  <c r="AG778" i="8"/>
  <c r="AH778" i="8" s="1"/>
  <c r="AK778" i="8" s="1"/>
  <c r="AL778" i="8" s="1"/>
  <c r="AG779" i="8"/>
  <c r="AH777" i="8"/>
  <c r="AK777" i="8" s="1"/>
  <c r="AL777" i="8" s="1"/>
  <c r="AL284" i="8"/>
  <c r="AL723" i="8"/>
  <c r="AK715" i="8"/>
  <c r="AL860" i="8"/>
  <c r="AG287" i="8"/>
  <c r="AG286" i="8"/>
  <c r="AH286" i="8" s="1"/>
  <c r="AK286" i="8" s="1"/>
  <c r="AL286" i="8" s="1"/>
  <c r="AH285" i="8"/>
  <c r="AK285" i="8" s="1"/>
  <c r="AL285" i="8" s="1"/>
  <c r="AG578" i="8"/>
  <c r="AH577" i="8"/>
  <c r="AK577" i="8" s="1"/>
  <c r="AG863" i="8"/>
  <c r="AG862" i="8"/>
  <c r="AH862" i="8" s="1"/>
  <c r="AK862" i="8" s="1"/>
  <c r="AL862" i="8" s="1"/>
  <c r="AH861" i="8"/>
  <c r="AK861" i="8" s="1"/>
  <c r="AL861" i="8" s="1"/>
  <c r="AL507" i="8"/>
  <c r="AK499" i="8"/>
  <c r="AL776" i="8"/>
  <c r="AK211" i="8"/>
  <c r="AG436" i="8"/>
  <c r="AH436" i="8" s="1"/>
  <c r="AK436" i="8" s="1"/>
  <c r="AL436" i="8" s="1"/>
  <c r="AH435" i="8"/>
  <c r="AK435" i="8" s="1"/>
  <c r="F840" i="8"/>
  <c r="G839" i="8"/>
  <c r="J839" i="8" s="1"/>
  <c r="K839" i="8" s="1"/>
  <c r="F776" i="8"/>
  <c r="F772" i="8"/>
  <c r="G772" i="8" s="1"/>
  <c r="J772" i="8" s="1"/>
  <c r="K772" i="8" s="1"/>
  <c r="G771" i="8"/>
  <c r="J771" i="8" s="1"/>
  <c r="K771" i="8" s="1"/>
  <c r="F704" i="8"/>
  <c r="F700" i="8"/>
  <c r="G700" i="8" s="1"/>
  <c r="J700" i="8" s="1"/>
  <c r="K700" i="8" s="1"/>
  <c r="G699" i="8"/>
  <c r="J699" i="8" s="1"/>
  <c r="F632" i="8"/>
  <c r="F628" i="8"/>
  <c r="G628" i="8" s="1"/>
  <c r="J628" i="8" s="1"/>
  <c r="K628" i="8" s="1"/>
  <c r="G627" i="8"/>
  <c r="J627" i="8" s="1"/>
  <c r="K627" i="8" s="1"/>
  <c r="F560" i="8"/>
  <c r="F556" i="8"/>
  <c r="G556" i="8" s="1"/>
  <c r="J556" i="8" s="1"/>
  <c r="K556" i="8" s="1"/>
  <c r="G555" i="8"/>
  <c r="J555" i="8" s="1"/>
  <c r="F488" i="8"/>
  <c r="F484" i="8"/>
  <c r="G484" i="8" s="1"/>
  <c r="J484" i="8" s="1"/>
  <c r="K484" i="8" s="1"/>
  <c r="G483" i="8"/>
  <c r="J483" i="8" s="1"/>
  <c r="F416" i="8"/>
  <c r="F412" i="8"/>
  <c r="G412" i="8" s="1"/>
  <c r="J412" i="8" s="1"/>
  <c r="K412" i="8" s="1"/>
  <c r="G411" i="8"/>
  <c r="J411" i="8" s="1"/>
  <c r="K411" i="8" s="1"/>
  <c r="F336" i="8"/>
  <c r="G335" i="8"/>
  <c r="J335" i="8" s="1"/>
  <c r="K335" i="8" s="1"/>
  <c r="F265" i="8"/>
  <c r="G264" i="8"/>
  <c r="J264" i="8" s="1"/>
  <c r="K264" i="8" s="1"/>
  <c r="F126" i="8"/>
  <c r="G125" i="8"/>
  <c r="J125" i="8" s="1"/>
  <c r="K125" i="8" s="1"/>
  <c r="F170" i="8"/>
  <c r="G169" i="8"/>
  <c r="J169" i="8" s="1"/>
  <c r="K169" i="8" s="1"/>
  <c r="Y5" i="8"/>
  <c r="Y60" i="8" s="1"/>
  <c r="Y62" i="8" s="1"/>
  <c r="X62" i="8"/>
  <c r="BV46" i="8"/>
  <c r="BW24" i="8"/>
  <c r="BU45" i="8"/>
  <c r="BU47" i="8" s="1"/>
  <c r="BV4" i="8"/>
  <c r="AG864" i="8" l="1"/>
  <c r="AH863" i="8"/>
  <c r="AK863" i="8" s="1"/>
  <c r="AL863" i="8" s="1"/>
  <c r="AL577" i="8"/>
  <c r="AG288" i="8"/>
  <c r="AH287" i="8"/>
  <c r="AK287" i="8" s="1"/>
  <c r="AL287" i="8" s="1"/>
  <c r="AG780" i="8"/>
  <c r="AH779" i="8"/>
  <c r="AK779" i="8" s="1"/>
  <c r="AL435" i="8"/>
  <c r="AK427" i="8"/>
  <c r="AG579" i="8"/>
  <c r="AH578" i="8"/>
  <c r="AK578" i="8" s="1"/>
  <c r="AL578" i="8" s="1"/>
  <c r="K699" i="8"/>
  <c r="K693" i="8" s="1"/>
  <c r="X79" i="8" s="1"/>
  <c r="K555" i="8"/>
  <c r="K549" i="8" s="1"/>
  <c r="V79" i="8" s="1"/>
  <c r="K483" i="8"/>
  <c r="K477" i="8" s="1"/>
  <c r="U79" i="8" s="1"/>
  <c r="J477" i="8"/>
  <c r="F841" i="8"/>
  <c r="G840" i="8"/>
  <c r="J840" i="8" s="1"/>
  <c r="K840" i="8" s="1"/>
  <c r="J693" i="8"/>
  <c r="J549" i="8"/>
  <c r="K765" i="8"/>
  <c r="Y79" i="8" s="1"/>
  <c r="J765" i="8"/>
  <c r="F777" i="8"/>
  <c r="F778" i="8" s="1"/>
  <c r="G778" i="8" s="1"/>
  <c r="J778" i="8" s="1"/>
  <c r="K778" i="8" s="1"/>
  <c r="G776" i="8"/>
  <c r="J776" i="8" s="1"/>
  <c r="K776" i="8" s="1"/>
  <c r="F705" i="8"/>
  <c r="F706" i="8" s="1"/>
  <c r="G706" i="8" s="1"/>
  <c r="J706" i="8" s="1"/>
  <c r="K706" i="8" s="1"/>
  <c r="G704" i="8"/>
  <c r="J704" i="8" s="1"/>
  <c r="K704" i="8" s="1"/>
  <c r="K621" i="8"/>
  <c r="W79" i="8" s="1"/>
  <c r="J621" i="8"/>
  <c r="F633" i="8"/>
  <c r="F634" i="8" s="1"/>
  <c r="G634" i="8" s="1"/>
  <c r="J634" i="8" s="1"/>
  <c r="K634" i="8" s="1"/>
  <c r="G632" i="8"/>
  <c r="J632" i="8" s="1"/>
  <c r="K632" i="8" s="1"/>
  <c r="F561" i="8"/>
  <c r="F562" i="8" s="1"/>
  <c r="G562" i="8" s="1"/>
  <c r="J562" i="8" s="1"/>
  <c r="K562" i="8" s="1"/>
  <c r="G560" i="8"/>
  <c r="J560" i="8" s="1"/>
  <c r="K560" i="8" s="1"/>
  <c r="F489" i="8"/>
  <c r="F490" i="8" s="1"/>
  <c r="G490" i="8" s="1"/>
  <c r="J490" i="8" s="1"/>
  <c r="K490" i="8" s="1"/>
  <c r="G488" i="8"/>
  <c r="J488" i="8" s="1"/>
  <c r="K488" i="8" s="1"/>
  <c r="K405" i="8"/>
  <c r="T79" i="8" s="1"/>
  <c r="J405" i="8"/>
  <c r="G416" i="8"/>
  <c r="J416" i="8" s="1"/>
  <c r="K416" i="8" s="1"/>
  <c r="F417" i="8"/>
  <c r="F418" i="8" s="1"/>
  <c r="G418" i="8" s="1"/>
  <c r="J418" i="8" s="1"/>
  <c r="K418" i="8" s="1"/>
  <c r="F337" i="8"/>
  <c r="G336" i="8"/>
  <c r="J336" i="8" s="1"/>
  <c r="K336" i="8" s="1"/>
  <c r="F266" i="8"/>
  <c r="G265" i="8"/>
  <c r="J265" i="8" s="1"/>
  <c r="K265" i="8" s="1"/>
  <c r="F127" i="8"/>
  <c r="G126" i="8"/>
  <c r="J126" i="8" s="1"/>
  <c r="K126" i="8" s="1"/>
  <c r="F171" i="8"/>
  <c r="G170" i="8"/>
  <c r="J170" i="8" s="1"/>
  <c r="K170" i="8" s="1"/>
  <c r="BV45" i="8"/>
  <c r="BV47" i="8" s="1"/>
  <c r="BW4" i="8"/>
  <c r="BW46" i="8"/>
  <c r="BX24" i="8"/>
  <c r="AG289" i="8" l="1"/>
  <c r="AH288" i="8"/>
  <c r="AK288" i="8" s="1"/>
  <c r="AG580" i="8"/>
  <c r="AH580" i="8" s="1"/>
  <c r="AK580" i="8" s="1"/>
  <c r="AL580" i="8" s="1"/>
  <c r="AH579" i="8"/>
  <c r="AK579" i="8" s="1"/>
  <c r="AL579" i="8" s="1"/>
  <c r="AL779" i="8"/>
  <c r="AG781" i="8"/>
  <c r="AH780" i="8"/>
  <c r="AK780" i="8" s="1"/>
  <c r="AL780" i="8" s="1"/>
  <c r="AL571" i="8"/>
  <c r="AW81" i="8" s="1"/>
  <c r="AW82" i="8" s="1"/>
  <c r="R49" i="9" s="1"/>
  <c r="AG865" i="8"/>
  <c r="AH864" i="8"/>
  <c r="AK864" i="8" s="1"/>
  <c r="F842" i="8"/>
  <c r="G841" i="8"/>
  <c r="J841" i="8" s="1"/>
  <c r="K841" i="8" s="1"/>
  <c r="F779" i="8"/>
  <c r="G777" i="8"/>
  <c r="J777" i="8" s="1"/>
  <c r="K777" i="8" s="1"/>
  <c r="F707" i="8"/>
  <c r="G705" i="8"/>
  <c r="J705" i="8" s="1"/>
  <c r="K705" i="8" s="1"/>
  <c r="F635" i="8"/>
  <c r="G633" i="8"/>
  <c r="J633" i="8" s="1"/>
  <c r="K633" i="8" s="1"/>
  <c r="F563" i="8"/>
  <c r="G561" i="8"/>
  <c r="J561" i="8" s="1"/>
  <c r="K561" i="8" s="1"/>
  <c r="F491" i="8"/>
  <c r="G489" i="8"/>
  <c r="J489" i="8" s="1"/>
  <c r="K489" i="8" s="1"/>
  <c r="F419" i="8"/>
  <c r="G417" i="8"/>
  <c r="J417" i="8" s="1"/>
  <c r="K417" i="8" s="1"/>
  <c r="F338" i="8"/>
  <c r="G337" i="8"/>
  <c r="J337" i="8" s="1"/>
  <c r="K337" i="8" s="1"/>
  <c r="F267" i="8"/>
  <c r="G266" i="8"/>
  <c r="J266" i="8" s="1"/>
  <c r="K266" i="8" s="1"/>
  <c r="F128" i="8"/>
  <c r="G128" i="8" s="1"/>
  <c r="J128" i="8" s="1"/>
  <c r="K128" i="8" s="1"/>
  <c r="F132" i="8"/>
  <c r="G127" i="8"/>
  <c r="J127" i="8" s="1"/>
  <c r="K127" i="8" s="1"/>
  <c r="F172" i="8"/>
  <c r="G171" i="8"/>
  <c r="J171" i="8" s="1"/>
  <c r="K171" i="8" s="1"/>
  <c r="BW45" i="8"/>
  <c r="BW47" i="8" s="1"/>
  <c r="BX4" i="8"/>
  <c r="BY24" i="8"/>
  <c r="BX46" i="8"/>
  <c r="R51" i="9" l="1"/>
  <c r="R52" i="9" s="1"/>
  <c r="R58" i="9" s="1"/>
  <c r="R60" i="9" s="1"/>
  <c r="R61" i="9" s="1"/>
  <c r="T102" i="9" s="1"/>
  <c r="R91" i="9"/>
  <c r="R93" i="9" s="1"/>
  <c r="R94" i="9" s="1"/>
  <c r="T106" i="9" s="1"/>
  <c r="AK571" i="8"/>
  <c r="AL288" i="8"/>
  <c r="AG290" i="8"/>
  <c r="AH289" i="8"/>
  <c r="AK289" i="8" s="1"/>
  <c r="AL289" i="8" s="1"/>
  <c r="AL864" i="8"/>
  <c r="AG782" i="8"/>
  <c r="AH781" i="8"/>
  <c r="AK781" i="8" s="1"/>
  <c r="AL781" i="8" s="1"/>
  <c r="AG866" i="8"/>
  <c r="AH865" i="8"/>
  <c r="AK865" i="8" s="1"/>
  <c r="AL865" i="8" s="1"/>
  <c r="G842" i="8"/>
  <c r="J842" i="8" s="1"/>
  <c r="K842" i="8" s="1"/>
  <c r="F843" i="8"/>
  <c r="F780" i="8"/>
  <c r="G779" i="8"/>
  <c r="J779" i="8" s="1"/>
  <c r="K779" i="8" s="1"/>
  <c r="F708" i="8"/>
  <c r="G707" i="8"/>
  <c r="J707" i="8" s="1"/>
  <c r="K707" i="8" s="1"/>
  <c r="F636" i="8"/>
  <c r="G635" i="8"/>
  <c r="J635" i="8" s="1"/>
  <c r="K635" i="8" s="1"/>
  <c r="F564" i="8"/>
  <c r="G563" i="8"/>
  <c r="J563" i="8" s="1"/>
  <c r="K563" i="8" s="1"/>
  <c r="F492" i="8"/>
  <c r="G491" i="8"/>
  <c r="J491" i="8" s="1"/>
  <c r="K491" i="8" s="1"/>
  <c r="F420" i="8"/>
  <c r="G419" i="8"/>
  <c r="J419" i="8" s="1"/>
  <c r="K419" i="8" s="1"/>
  <c r="F339" i="8"/>
  <c r="G338" i="8"/>
  <c r="J338" i="8" s="1"/>
  <c r="K338" i="8" s="1"/>
  <c r="F272" i="8"/>
  <c r="F268" i="8"/>
  <c r="G268" i="8" s="1"/>
  <c r="J268" i="8" s="1"/>
  <c r="K268" i="8" s="1"/>
  <c r="G267" i="8"/>
  <c r="J267" i="8" s="1"/>
  <c r="K267" i="8" s="1"/>
  <c r="F133" i="8"/>
  <c r="G132" i="8"/>
  <c r="J132" i="8" s="1"/>
  <c r="K132" i="8" s="1"/>
  <c r="F173" i="8"/>
  <c r="G172" i="8"/>
  <c r="J172" i="8" s="1"/>
  <c r="K172" i="8" s="1"/>
  <c r="BY46" i="8"/>
  <c r="BZ24" i="8"/>
  <c r="BZ46" i="8" s="1"/>
  <c r="BX45" i="8"/>
  <c r="BX47" i="8" s="1"/>
  <c r="BY4" i="8"/>
  <c r="AG867" i="8" l="1"/>
  <c r="AH866" i="8"/>
  <c r="AK866" i="8" s="1"/>
  <c r="AL866" i="8" s="1"/>
  <c r="AL859" i="8" s="1"/>
  <c r="BA81" i="8" s="1"/>
  <c r="BA82" i="8" s="1"/>
  <c r="V49" i="9" s="1"/>
  <c r="AG783" i="8"/>
  <c r="AH782" i="8"/>
  <c r="AK782" i="8" s="1"/>
  <c r="AL782" i="8" s="1"/>
  <c r="AL775" i="8" s="1"/>
  <c r="AZ80" i="8" s="1"/>
  <c r="AG291" i="8"/>
  <c r="AH290" i="8"/>
  <c r="AK290" i="8" s="1"/>
  <c r="AL290" i="8" s="1"/>
  <c r="AL283" i="8" s="1"/>
  <c r="AS81" i="8" s="1"/>
  <c r="AS82" i="8" s="1"/>
  <c r="N49" i="9" s="1"/>
  <c r="J261" i="8"/>
  <c r="F848" i="8"/>
  <c r="F844" i="8"/>
  <c r="G844" i="8" s="1"/>
  <c r="J844" i="8" s="1"/>
  <c r="K844" i="8" s="1"/>
  <c r="G843" i="8"/>
  <c r="J843" i="8" s="1"/>
  <c r="K843" i="8" s="1"/>
  <c r="F781" i="8"/>
  <c r="G780" i="8"/>
  <c r="J780" i="8" s="1"/>
  <c r="K780" i="8" s="1"/>
  <c r="F709" i="8"/>
  <c r="G708" i="8"/>
  <c r="J708" i="8" s="1"/>
  <c r="K708" i="8" s="1"/>
  <c r="F637" i="8"/>
  <c r="G636" i="8"/>
  <c r="J636" i="8" s="1"/>
  <c r="K636" i="8" s="1"/>
  <c r="F565" i="8"/>
  <c r="G564" i="8"/>
  <c r="J564" i="8" s="1"/>
  <c r="K564" i="8" s="1"/>
  <c r="F493" i="8"/>
  <c r="G492" i="8"/>
  <c r="J492" i="8" s="1"/>
  <c r="K492" i="8" s="1"/>
  <c r="F421" i="8"/>
  <c r="G420" i="8"/>
  <c r="J420" i="8" s="1"/>
  <c r="K420" i="8" s="1"/>
  <c r="F344" i="8"/>
  <c r="F340" i="8"/>
  <c r="G340" i="8" s="1"/>
  <c r="J340" i="8" s="1"/>
  <c r="K340" i="8" s="1"/>
  <c r="G339" i="8"/>
  <c r="J339" i="8" s="1"/>
  <c r="F273" i="8"/>
  <c r="F274" i="8" s="1"/>
  <c r="G274" i="8" s="1"/>
  <c r="J274" i="8" s="1"/>
  <c r="K274" i="8" s="1"/>
  <c r="G272" i="8"/>
  <c r="J272" i="8" s="1"/>
  <c r="K272" i="8" s="1"/>
  <c r="K261" i="8"/>
  <c r="R79" i="8" s="1"/>
  <c r="G133" i="8"/>
  <c r="J133" i="8" s="1"/>
  <c r="K133" i="8" s="1"/>
  <c r="F134" i="8"/>
  <c r="F174" i="8"/>
  <c r="G173" i="8"/>
  <c r="J173" i="8" s="1"/>
  <c r="K173" i="8" s="1"/>
  <c r="BY45" i="8"/>
  <c r="BY47" i="8" s="1"/>
  <c r="BZ4" i="8"/>
  <c r="BZ45" i="8" s="1"/>
  <c r="BZ47" i="8" s="1"/>
  <c r="N51" i="9" l="1"/>
  <c r="N52" i="9" s="1"/>
  <c r="N58" i="9" s="1"/>
  <c r="N60" i="9" s="1"/>
  <c r="N61" i="9" s="1"/>
  <c r="P102" i="9" s="1"/>
  <c r="N91" i="9"/>
  <c r="N93" i="9" s="1"/>
  <c r="N94" i="9" s="1"/>
  <c r="P106" i="9" s="1"/>
  <c r="V51" i="9"/>
  <c r="V52" i="9" s="1"/>
  <c r="V58" i="9" s="1"/>
  <c r="V60" i="9" s="1"/>
  <c r="V61" i="9" s="1"/>
  <c r="V91" i="9"/>
  <c r="V93" i="9" s="1"/>
  <c r="V94" i="9" s="1"/>
  <c r="AG788" i="8"/>
  <c r="AG784" i="8"/>
  <c r="AH784" i="8" s="1"/>
  <c r="AK784" i="8" s="1"/>
  <c r="AL784" i="8" s="1"/>
  <c r="AH783" i="8"/>
  <c r="AK783" i="8" s="1"/>
  <c r="AL783" i="8" s="1"/>
  <c r="AG868" i="8"/>
  <c r="AH868" i="8" s="1"/>
  <c r="AK868" i="8" s="1"/>
  <c r="AL868" i="8" s="1"/>
  <c r="AH867" i="8"/>
  <c r="AK867" i="8" s="1"/>
  <c r="AL867" i="8" s="1"/>
  <c r="AG292" i="8"/>
  <c r="AH292" i="8" s="1"/>
  <c r="AK292" i="8" s="1"/>
  <c r="AL292" i="8" s="1"/>
  <c r="AH291" i="8"/>
  <c r="AK291" i="8" s="1"/>
  <c r="AL291" i="8" s="1"/>
  <c r="K333" i="8"/>
  <c r="S79" i="8" s="1"/>
  <c r="K339" i="8"/>
  <c r="J333" i="8"/>
  <c r="K837" i="8"/>
  <c r="Z79" i="8" s="1"/>
  <c r="J837" i="8"/>
  <c r="F849" i="8"/>
  <c r="F850" i="8" s="1"/>
  <c r="G850" i="8" s="1"/>
  <c r="J850" i="8" s="1"/>
  <c r="K850" i="8" s="1"/>
  <c r="G848" i="8"/>
  <c r="J848" i="8" s="1"/>
  <c r="K848" i="8" s="1"/>
  <c r="F782" i="8"/>
  <c r="G781" i="8"/>
  <c r="J781" i="8" s="1"/>
  <c r="K781" i="8" s="1"/>
  <c r="F710" i="8"/>
  <c r="G709" i="8"/>
  <c r="J709" i="8" s="1"/>
  <c r="K709" i="8" s="1"/>
  <c r="F638" i="8"/>
  <c r="G637" i="8"/>
  <c r="J637" i="8" s="1"/>
  <c r="K637" i="8" s="1"/>
  <c r="F566" i="8"/>
  <c r="G565" i="8"/>
  <c r="J565" i="8" s="1"/>
  <c r="K565" i="8" s="1"/>
  <c r="F494" i="8"/>
  <c r="G493" i="8"/>
  <c r="J493" i="8" s="1"/>
  <c r="K493" i="8" s="1"/>
  <c r="F422" i="8"/>
  <c r="G421" i="8"/>
  <c r="J421" i="8" s="1"/>
  <c r="K421" i="8" s="1"/>
  <c r="G344" i="8"/>
  <c r="J344" i="8" s="1"/>
  <c r="K344" i="8" s="1"/>
  <c r="F345" i="8"/>
  <c r="F346" i="8" s="1"/>
  <c r="G346" i="8" s="1"/>
  <c r="J346" i="8" s="1"/>
  <c r="K346" i="8" s="1"/>
  <c r="G273" i="8"/>
  <c r="J273" i="8" s="1"/>
  <c r="K273" i="8" s="1"/>
  <c r="F275" i="8"/>
  <c r="F135" i="8"/>
  <c r="G134" i="8"/>
  <c r="J134" i="8" s="1"/>
  <c r="K134" i="8" s="1"/>
  <c r="F175" i="8"/>
  <c r="G174" i="8"/>
  <c r="J174" i="8" s="1"/>
  <c r="K174" i="8" s="1"/>
  <c r="AK283" i="8" l="1"/>
  <c r="AK859" i="8"/>
  <c r="AG789" i="8"/>
  <c r="AH788" i="8"/>
  <c r="AK788" i="8" s="1"/>
  <c r="AK775" i="8"/>
  <c r="F851" i="8"/>
  <c r="G849" i="8"/>
  <c r="J849" i="8" s="1"/>
  <c r="K849" i="8" s="1"/>
  <c r="F783" i="8"/>
  <c r="G782" i="8"/>
  <c r="J782" i="8" s="1"/>
  <c r="K782" i="8" s="1"/>
  <c r="F711" i="8"/>
  <c r="G710" i="8"/>
  <c r="J710" i="8" s="1"/>
  <c r="K710" i="8" s="1"/>
  <c r="K703" i="8" s="1"/>
  <c r="X80" i="8" s="1"/>
  <c r="F639" i="8"/>
  <c r="G638" i="8"/>
  <c r="J638" i="8" s="1"/>
  <c r="K638" i="8" s="1"/>
  <c r="F567" i="8"/>
  <c r="G566" i="8"/>
  <c r="J566" i="8" s="1"/>
  <c r="F495" i="8"/>
  <c r="G494" i="8"/>
  <c r="J494" i="8" s="1"/>
  <c r="K494" i="8" s="1"/>
  <c r="F423" i="8"/>
  <c r="G422" i="8"/>
  <c r="J422" i="8" s="1"/>
  <c r="F347" i="8"/>
  <c r="G345" i="8"/>
  <c r="J345" i="8" s="1"/>
  <c r="K345" i="8" s="1"/>
  <c r="F276" i="8"/>
  <c r="G275" i="8"/>
  <c r="J275" i="8" s="1"/>
  <c r="K275" i="8" s="1"/>
  <c r="F136" i="8"/>
  <c r="G135" i="8"/>
  <c r="J135" i="8" s="1"/>
  <c r="K135" i="8" s="1"/>
  <c r="F180" i="8"/>
  <c r="F176" i="8"/>
  <c r="G176" i="8" s="1"/>
  <c r="J176" i="8" s="1"/>
  <c r="K176" i="8" s="1"/>
  <c r="G175" i="8"/>
  <c r="J175" i="8" s="1"/>
  <c r="K175" i="8" s="1"/>
  <c r="J39" i="7"/>
  <c r="K39" i="7"/>
  <c r="L39" i="7"/>
  <c r="M39" i="7"/>
  <c r="N39" i="7"/>
  <c r="I39" i="7"/>
  <c r="H39" i="7"/>
  <c r="G39" i="7"/>
  <c r="F39" i="7"/>
  <c r="E39" i="7"/>
  <c r="J11" i="7"/>
  <c r="K11" i="7"/>
  <c r="L11" i="7"/>
  <c r="M11" i="7"/>
  <c r="N11" i="7"/>
  <c r="I11" i="7"/>
  <c r="H11" i="7"/>
  <c r="G11" i="7"/>
  <c r="F11" i="7"/>
  <c r="AQ28" i="3"/>
  <c r="BA5" i="3"/>
  <c r="BA4" i="3"/>
  <c r="BA10" i="3"/>
  <c r="AQ33" i="3"/>
  <c r="AP33" i="3"/>
  <c r="AO33" i="3"/>
  <c r="AN33" i="3"/>
  <c r="AM33" i="3"/>
  <c r="AZ10" i="3"/>
  <c r="AY10" i="3"/>
  <c r="AX10" i="3"/>
  <c r="AW10" i="3"/>
  <c r="AV10" i="3"/>
  <c r="AU10" i="3"/>
  <c r="AT10" i="3"/>
  <c r="AS10" i="3"/>
  <c r="AR10" i="3"/>
  <c r="AQ10" i="3"/>
  <c r="AP10" i="3"/>
  <c r="AO10" i="3"/>
  <c r="AN10" i="3"/>
  <c r="AM10" i="3"/>
  <c r="AM4" i="3"/>
  <c r="AJ14" i="3"/>
  <c r="AL14" i="3"/>
  <c r="AH14" i="3"/>
  <c r="AF14" i="3"/>
  <c r="AD14" i="3"/>
  <c r="AB14" i="3"/>
  <c r="Z14" i="3"/>
  <c r="X14" i="3"/>
  <c r="V14" i="3"/>
  <c r="T14" i="3"/>
  <c r="R14" i="3"/>
  <c r="P14" i="3"/>
  <c r="N14" i="3"/>
  <c r="L14" i="3"/>
  <c r="J14" i="3"/>
  <c r="H14" i="3"/>
  <c r="F14" i="3"/>
  <c r="AJ13" i="3"/>
  <c r="AH13" i="3"/>
  <c r="AF13" i="3"/>
  <c r="AD13" i="3"/>
  <c r="AB13" i="3"/>
  <c r="Z13" i="3"/>
  <c r="X13" i="3"/>
  <c r="V13" i="3"/>
  <c r="T13" i="3"/>
  <c r="R13" i="3"/>
  <c r="P13" i="3"/>
  <c r="N13" i="3"/>
  <c r="L13" i="3"/>
  <c r="J13" i="3"/>
  <c r="H13" i="3"/>
  <c r="F13" i="3"/>
  <c r="D13" i="3"/>
  <c r="Q12" i="3"/>
  <c r="D39" i="7"/>
  <c r="D11" i="7"/>
  <c r="K162" i="1"/>
  <c r="L158" i="1"/>
  <c r="W39" i="2"/>
  <c r="R49" i="2"/>
  <c r="R48" i="2"/>
  <c r="R47" i="2"/>
  <c r="L159" i="1"/>
  <c r="L160" i="1"/>
  <c r="I129" i="1"/>
  <c r="D137" i="1"/>
  <c r="U39" i="2"/>
  <c r="V39" i="2"/>
  <c r="T39" i="2"/>
  <c r="R39" i="2"/>
  <c r="K158" i="1"/>
  <c r="I158" i="1"/>
  <c r="G158" i="1"/>
  <c r="E158" i="1"/>
  <c r="K159" i="1"/>
  <c r="K160" i="1"/>
  <c r="I159" i="1"/>
  <c r="I160" i="1"/>
  <c r="G159" i="1"/>
  <c r="G160" i="1"/>
  <c r="G161" i="1"/>
  <c r="E159" i="1"/>
  <c r="E160" i="1"/>
  <c r="E161" i="1"/>
  <c r="C159" i="1"/>
  <c r="C160" i="1"/>
  <c r="C158" i="1"/>
  <c r="J161" i="1"/>
  <c r="H161" i="1"/>
  <c r="F161" i="1"/>
  <c r="D161" i="1"/>
  <c r="B161" i="1"/>
  <c r="AL788" i="8" l="1"/>
  <c r="AG790" i="8"/>
  <c r="AH790" i="8" s="1"/>
  <c r="AK790" i="8" s="1"/>
  <c r="AL790" i="8" s="1"/>
  <c r="AG791" i="8"/>
  <c r="AH789" i="8"/>
  <c r="AK789" i="8" s="1"/>
  <c r="AL789" i="8" s="1"/>
  <c r="K422" i="8"/>
  <c r="K415" i="8" s="1"/>
  <c r="T80" i="8" s="1"/>
  <c r="K566" i="8"/>
  <c r="K559" i="8" s="1"/>
  <c r="V80" i="8" s="1"/>
  <c r="J165" i="8"/>
  <c r="F852" i="8"/>
  <c r="G851" i="8"/>
  <c r="J851" i="8" s="1"/>
  <c r="K851" i="8" s="1"/>
  <c r="K775" i="8"/>
  <c r="Y80" i="8" s="1"/>
  <c r="F784" i="8"/>
  <c r="G784" i="8" s="1"/>
  <c r="J784" i="8" s="1"/>
  <c r="K784" i="8" s="1"/>
  <c r="F788" i="8"/>
  <c r="G783" i="8"/>
  <c r="J783" i="8" s="1"/>
  <c r="K783" i="8" s="1"/>
  <c r="F712" i="8"/>
  <c r="G712" i="8" s="1"/>
  <c r="J712" i="8" s="1"/>
  <c r="K712" i="8" s="1"/>
  <c r="F716" i="8"/>
  <c r="G711" i="8"/>
  <c r="J711" i="8" s="1"/>
  <c r="K711" i="8" s="1"/>
  <c r="K631" i="8"/>
  <c r="W80" i="8" s="1"/>
  <c r="F640" i="8"/>
  <c r="G640" i="8" s="1"/>
  <c r="J640" i="8" s="1"/>
  <c r="K640" i="8" s="1"/>
  <c r="F644" i="8"/>
  <c r="G639" i="8"/>
  <c r="J639" i="8" s="1"/>
  <c r="K639" i="8" s="1"/>
  <c r="F568" i="8"/>
  <c r="G568" i="8" s="1"/>
  <c r="J568" i="8" s="1"/>
  <c r="K568" i="8" s="1"/>
  <c r="F572" i="8"/>
  <c r="G567" i="8"/>
  <c r="J567" i="8" s="1"/>
  <c r="K567" i="8" s="1"/>
  <c r="K487" i="8"/>
  <c r="U80" i="8" s="1"/>
  <c r="F496" i="8"/>
  <c r="G496" i="8" s="1"/>
  <c r="J496" i="8" s="1"/>
  <c r="K496" i="8" s="1"/>
  <c r="F500" i="8"/>
  <c r="G495" i="8"/>
  <c r="J495" i="8" s="1"/>
  <c r="K495" i="8" s="1"/>
  <c r="F424" i="8"/>
  <c r="G424" i="8" s="1"/>
  <c r="J424" i="8" s="1"/>
  <c r="K424" i="8" s="1"/>
  <c r="F428" i="8"/>
  <c r="G423" i="8"/>
  <c r="J423" i="8" s="1"/>
  <c r="K423" i="8" s="1"/>
  <c r="F348" i="8"/>
  <c r="G347" i="8"/>
  <c r="J347" i="8" s="1"/>
  <c r="K347" i="8" s="1"/>
  <c r="F277" i="8"/>
  <c r="G276" i="8"/>
  <c r="J276" i="8" s="1"/>
  <c r="K276" i="8" s="1"/>
  <c r="F137" i="8"/>
  <c r="G136" i="8"/>
  <c r="J136" i="8" s="1"/>
  <c r="K136" i="8" s="1"/>
  <c r="K165" i="8"/>
  <c r="Q77" i="8" s="1"/>
  <c r="F181" i="8"/>
  <c r="G180" i="8"/>
  <c r="J180" i="8" s="1"/>
  <c r="K180" i="8" s="1"/>
  <c r="A120" i="1"/>
  <c r="B120" i="1" s="1"/>
  <c r="C120" i="1" s="1"/>
  <c r="D120" i="1" s="1"/>
  <c r="E11" i="7" s="1"/>
  <c r="K161" i="1"/>
  <c r="L161" i="1"/>
  <c r="I161" i="1"/>
  <c r="AH791" i="8" l="1"/>
  <c r="AK791" i="8" s="1"/>
  <c r="AL791" i="8" s="1"/>
  <c r="AG792" i="8"/>
  <c r="F853" i="8"/>
  <c r="G852" i="8"/>
  <c r="J852" i="8" s="1"/>
  <c r="K852" i="8" s="1"/>
  <c r="J775" i="8"/>
  <c r="F789" i="8"/>
  <c r="F790" i="8" s="1"/>
  <c r="G790" i="8" s="1"/>
  <c r="J790" i="8" s="1"/>
  <c r="K790" i="8" s="1"/>
  <c r="G788" i="8"/>
  <c r="J788" i="8" s="1"/>
  <c r="K788" i="8" s="1"/>
  <c r="J703" i="8"/>
  <c r="F717" i="8"/>
  <c r="F718" i="8" s="1"/>
  <c r="G718" i="8" s="1"/>
  <c r="J718" i="8" s="1"/>
  <c r="K718" i="8" s="1"/>
  <c r="G716" i="8"/>
  <c r="J716" i="8" s="1"/>
  <c r="K716" i="8" s="1"/>
  <c r="F645" i="8"/>
  <c r="F646" i="8" s="1"/>
  <c r="G646" i="8" s="1"/>
  <c r="J646" i="8" s="1"/>
  <c r="K646" i="8" s="1"/>
  <c r="G644" i="8"/>
  <c r="J644" i="8" s="1"/>
  <c r="K644" i="8" s="1"/>
  <c r="J631" i="8"/>
  <c r="F573" i="8"/>
  <c r="F574" i="8" s="1"/>
  <c r="G574" i="8" s="1"/>
  <c r="J574" i="8" s="1"/>
  <c r="K574" i="8" s="1"/>
  <c r="G572" i="8"/>
  <c r="J572" i="8" s="1"/>
  <c r="K572" i="8" s="1"/>
  <c r="J559" i="8"/>
  <c r="J487" i="8"/>
  <c r="F501" i="8"/>
  <c r="F502" i="8" s="1"/>
  <c r="G502" i="8" s="1"/>
  <c r="J502" i="8" s="1"/>
  <c r="K502" i="8" s="1"/>
  <c r="G500" i="8"/>
  <c r="J500" i="8" s="1"/>
  <c r="K500" i="8" s="1"/>
  <c r="J415" i="8"/>
  <c r="F429" i="8"/>
  <c r="F430" i="8" s="1"/>
  <c r="G430" i="8" s="1"/>
  <c r="J430" i="8" s="1"/>
  <c r="K430" i="8" s="1"/>
  <c r="G428" i="8"/>
  <c r="J428" i="8" s="1"/>
  <c r="K428" i="8" s="1"/>
  <c r="F349" i="8"/>
  <c r="G348" i="8"/>
  <c r="J348" i="8" s="1"/>
  <c r="K348" i="8" s="1"/>
  <c r="G277" i="8"/>
  <c r="J277" i="8" s="1"/>
  <c r="K277" i="8" s="1"/>
  <c r="F278" i="8"/>
  <c r="F142" i="8"/>
  <c r="G137" i="8"/>
  <c r="J137" i="8" s="1"/>
  <c r="K137" i="8" s="1"/>
  <c r="F138" i="8"/>
  <c r="G138" i="8" s="1"/>
  <c r="J138" i="8" s="1"/>
  <c r="K138" i="8" s="1"/>
  <c r="F182" i="8"/>
  <c r="G181" i="8"/>
  <c r="J181" i="8" s="1"/>
  <c r="K181" i="8" s="1"/>
  <c r="E120" i="1"/>
  <c r="AG793" i="8" l="1"/>
  <c r="AH792" i="8"/>
  <c r="AK792" i="8" s="1"/>
  <c r="AL792" i="8" s="1"/>
  <c r="J131" i="8"/>
  <c r="F854" i="8"/>
  <c r="G853" i="8"/>
  <c r="J853" i="8" s="1"/>
  <c r="K853" i="8" s="1"/>
  <c r="F791" i="8"/>
  <c r="G789" i="8"/>
  <c r="J789" i="8" s="1"/>
  <c r="K789" i="8" s="1"/>
  <c r="F719" i="8"/>
  <c r="G717" i="8"/>
  <c r="J717" i="8" s="1"/>
  <c r="K717" i="8" s="1"/>
  <c r="F647" i="8"/>
  <c r="G645" i="8"/>
  <c r="J645" i="8" s="1"/>
  <c r="K645" i="8" s="1"/>
  <c r="F575" i="8"/>
  <c r="G573" i="8"/>
  <c r="J573" i="8" s="1"/>
  <c r="K573" i="8" s="1"/>
  <c r="F503" i="8"/>
  <c r="G501" i="8"/>
  <c r="J501" i="8" s="1"/>
  <c r="K501" i="8" s="1"/>
  <c r="F431" i="8"/>
  <c r="G429" i="8"/>
  <c r="J429" i="8" s="1"/>
  <c r="K429" i="8" s="1"/>
  <c r="F350" i="8"/>
  <c r="G349" i="8"/>
  <c r="J349" i="8" s="1"/>
  <c r="K349" i="8" s="1"/>
  <c r="F279" i="8"/>
  <c r="G278" i="8"/>
  <c r="J278" i="8" s="1"/>
  <c r="K278" i="8" s="1"/>
  <c r="K131" i="8"/>
  <c r="P78" i="8" s="1"/>
  <c r="F143" i="8"/>
  <c r="G142" i="8"/>
  <c r="J142" i="8" s="1"/>
  <c r="K142" i="8" s="1"/>
  <c r="F183" i="8"/>
  <c r="G182" i="8"/>
  <c r="J182" i="8" s="1"/>
  <c r="K182" i="8" s="1"/>
  <c r="F120" i="1"/>
  <c r="AH793" i="8" l="1"/>
  <c r="AK793" i="8" s="1"/>
  <c r="AL793" i="8" s="1"/>
  <c r="AG794" i="8"/>
  <c r="F855" i="8"/>
  <c r="G854" i="8"/>
  <c r="J854" i="8" s="1"/>
  <c r="F792" i="8"/>
  <c r="G791" i="8"/>
  <c r="J791" i="8" s="1"/>
  <c r="K791" i="8" s="1"/>
  <c r="F720" i="8"/>
  <c r="G719" i="8"/>
  <c r="J719" i="8" s="1"/>
  <c r="K719" i="8" s="1"/>
  <c r="F648" i="8"/>
  <c r="G647" i="8"/>
  <c r="J647" i="8" s="1"/>
  <c r="K647" i="8" s="1"/>
  <c r="G575" i="8"/>
  <c r="J575" i="8" s="1"/>
  <c r="K575" i="8" s="1"/>
  <c r="F576" i="8"/>
  <c r="F504" i="8"/>
  <c r="G503" i="8"/>
  <c r="J503" i="8" s="1"/>
  <c r="K503" i="8" s="1"/>
  <c r="F432" i="8"/>
  <c r="G431" i="8"/>
  <c r="J431" i="8" s="1"/>
  <c r="K431" i="8" s="1"/>
  <c r="F351" i="8"/>
  <c r="G350" i="8"/>
  <c r="J350" i="8" s="1"/>
  <c r="K350" i="8" s="1"/>
  <c r="F280" i="8"/>
  <c r="G280" i="8" s="1"/>
  <c r="J280" i="8" s="1"/>
  <c r="K280" i="8" s="1"/>
  <c r="F284" i="8"/>
  <c r="G279" i="8"/>
  <c r="J279" i="8" s="1"/>
  <c r="K279" i="8" s="1"/>
  <c r="K271" i="8"/>
  <c r="R80" i="8" s="1"/>
  <c r="G143" i="8"/>
  <c r="J143" i="8" s="1"/>
  <c r="K143" i="8" s="1"/>
  <c r="F144" i="8"/>
  <c r="F184" i="8"/>
  <c r="G183" i="8"/>
  <c r="J183" i="8" s="1"/>
  <c r="K183" i="8" s="1"/>
  <c r="G120" i="1"/>
  <c r="AG795" i="8" l="1"/>
  <c r="AH794" i="8"/>
  <c r="AK794" i="8" s="1"/>
  <c r="AL794" i="8" s="1"/>
  <c r="AL787" i="8" s="1"/>
  <c r="AZ81" i="8" s="1"/>
  <c r="AZ82" i="8" s="1"/>
  <c r="U49" i="9" s="1"/>
  <c r="K854" i="8"/>
  <c r="K847" i="8" s="1"/>
  <c r="Z80" i="8" s="1"/>
  <c r="J271" i="8"/>
  <c r="F856" i="8"/>
  <c r="G856" i="8" s="1"/>
  <c r="J856" i="8" s="1"/>
  <c r="K856" i="8" s="1"/>
  <c r="F860" i="8"/>
  <c r="G855" i="8"/>
  <c r="J855" i="8" s="1"/>
  <c r="K855" i="8" s="1"/>
  <c r="F793" i="8"/>
  <c r="G792" i="8"/>
  <c r="J792" i="8" s="1"/>
  <c r="K792" i="8" s="1"/>
  <c r="F721" i="8"/>
  <c r="G720" i="8"/>
  <c r="J720" i="8" s="1"/>
  <c r="K720" i="8" s="1"/>
  <c r="F649" i="8"/>
  <c r="G648" i="8"/>
  <c r="J648" i="8" s="1"/>
  <c r="K648" i="8" s="1"/>
  <c r="F577" i="8"/>
  <c r="G576" i="8"/>
  <c r="J576" i="8" s="1"/>
  <c r="K576" i="8" s="1"/>
  <c r="F505" i="8"/>
  <c r="G504" i="8"/>
  <c r="J504" i="8" s="1"/>
  <c r="K504" i="8" s="1"/>
  <c r="F433" i="8"/>
  <c r="G432" i="8"/>
  <c r="J432" i="8" s="1"/>
  <c r="K432" i="8" s="1"/>
  <c r="K343" i="8"/>
  <c r="S80" i="8" s="1"/>
  <c r="F352" i="8"/>
  <c r="G352" i="8" s="1"/>
  <c r="J352" i="8" s="1"/>
  <c r="K352" i="8" s="1"/>
  <c r="F356" i="8"/>
  <c r="G351" i="8"/>
  <c r="J351" i="8" s="1"/>
  <c r="K351" i="8" s="1"/>
  <c r="G284" i="8"/>
  <c r="J284" i="8" s="1"/>
  <c r="K284" i="8" s="1"/>
  <c r="F285" i="8"/>
  <c r="F286" i="8" s="1"/>
  <c r="G286" i="8" s="1"/>
  <c r="J286" i="8" s="1"/>
  <c r="K286" i="8" s="1"/>
  <c r="F145" i="8"/>
  <c r="G144" i="8"/>
  <c r="J144" i="8" s="1"/>
  <c r="K144" i="8" s="1"/>
  <c r="F185" i="8"/>
  <c r="G184" i="8"/>
  <c r="J184" i="8" s="1"/>
  <c r="K184" i="8" s="1"/>
  <c r="H120" i="1"/>
  <c r="U51" i="9" l="1"/>
  <c r="U52" i="9" s="1"/>
  <c r="U58" i="9" s="1"/>
  <c r="U60" i="9" s="1"/>
  <c r="U61" i="9" s="1"/>
  <c r="U91" i="9"/>
  <c r="U93" i="9" s="1"/>
  <c r="U94" i="9" s="1"/>
  <c r="AG796" i="8"/>
  <c r="AH796" i="8" s="1"/>
  <c r="AK796" i="8" s="1"/>
  <c r="AH795" i="8"/>
  <c r="AK795" i="8" s="1"/>
  <c r="AL795" i="8" s="1"/>
  <c r="J847" i="8"/>
  <c r="J343" i="8"/>
  <c r="F861" i="8"/>
  <c r="F862" i="8" s="1"/>
  <c r="G862" i="8" s="1"/>
  <c r="J862" i="8" s="1"/>
  <c r="K862" i="8" s="1"/>
  <c r="G860" i="8"/>
  <c r="J860" i="8" s="1"/>
  <c r="K860" i="8" s="1"/>
  <c r="F794" i="8"/>
  <c r="G793" i="8"/>
  <c r="J793" i="8" s="1"/>
  <c r="K793" i="8" s="1"/>
  <c r="F722" i="8"/>
  <c r="G721" i="8"/>
  <c r="J721" i="8" s="1"/>
  <c r="K721" i="8" s="1"/>
  <c r="F650" i="8"/>
  <c r="G649" i="8"/>
  <c r="J649" i="8" s="1"/>
  <c r="K649" i="8" s="1"/>
  <c r="F578" i="8"/>
  <c r="G577" i="8"/>
  <c r="J577" i="8" s="1"/>
  <c r="K577" i="8" s="1"/>
  <c r="F506" i="8"/>
  <c r="G505" i="8"/>
  <c r="J505" i="8" s="1"/>
  <c r="K505" i="8" s="1"/>
  <c r="F434" i="8"/>
  <c r="G433" i="8"/>
  <c r="J433" i="8" s="1"/>
  <c r="K433" i="8" s="1"/>
  <c r="F357" i="8"/>
  <c r="F358" i="8" s="1"/>
  <c r="G358" i="8" s="1"/>
  <c r="J358" i="8" s="1"/>
  <c r="K358" i="8" s="1"/>
  <c r="G356" i="8"/>
  <c r="J356" i="8" s="1"/>
  <c r="K356" i="8" s="1"/>
  <c r="F287" i="8"/>
  <c r="G285" i="8"/>
  <c r="J285" i="8" s="1"/>
  <c r="K285" i="8" s="1"/>
  <c r="F146" i="8"/>
  <c r="G145" i="8"/>
  <c r="J145" i="8" s="1"/>
  <c r="K145" i="8" s="1"/>
  <c r="F190" i="8"/>
  <c r="F186" i="8"/>
  <c r="G186" i="8" s="1"/>
  <c r="J186" i="8" s="1"/>
  <c r="K186" i="8" s="1"/>
  <c r="G185" i="8"/>
  <c r="J185" i="8" s="1"/>
  <c r="K185" i="8" s="1"/>
  <c r="I120" i="1"/>
  <c r="AL796" i="8" l="1"/>
  <c r="AK787" i="8"/>
  <c r="J179" i="8"/>
  <c r="F863" i="8"/>
  <c r="G861" i="8"/>
  <c r="J861" i="8" s="1"/>
  <c r="K861" i="8" s="1"/>
  <c r="F795" i="8"/>
  <c r="G794" i="8"/>
  <c r="J794" i="8" s="1"/>
  <c r="K794" i="8" s="1"/>
  <c r="F723" i="8"/>
  <c r="G722" i="8"/>
  <c r="J722" i="8" s="1"/>
  <c r="F651" i="8"/>
  <c r="G650" i="8"/>
  <c r="J650" i="8" s="1"/>
  <c r="F579" i="8"/>
  <c r="G578" i="8"/>
  <c r="J578" i="8" s="1"/>
  <c r="F507" i="8"/>
  <c r="G506" i="8"/>
  <c r="J506" i="8" s="1"/>
  <c r="F435" i="8"/>
  <c r="G434" i="8"/>
  <c r="J434" i="8" s="1"/>
  <c r="F359" i="8"/>
  <c r="G357" i="8"/>
  <c r="J357" i="8" s="1"/>
  <c r="K357" i="8" s="1"/>
  <c r="F288" i="8"/>
  <c r="G287" i="8"/>
  <c r="J287" i="8" s="1"/>
  <c r="K287" i="8" s="1"/>
  <c r="K179" i="8"/>
  <c r="Q78" i="8" s="1"/>
  <c r="F147" i="8"/>
  <c r="G146" i="8"/>
  <c r="J146" i="8" s="1"/>
  <c r="K146" i="8" s="1"/>
  <c r="F191" i="8"/>
  <c r="G190" i="8"/>
  <c r="J190" i="8" s="1"/>
  <c r="K190" i="8" s="1"/>
  <c r="J120" i="1"/>
  <c r="K578" i="8" l="1"/>
  <c r="K571" i="8" s="1"/>
  <c r="V81" i="8" s="1"/>
  <c r="V82" i="8" s="1"/>
  <c r="K434" i="8"/>
  <c r="K427" i="8" s="1"/>
  <c r="T81" i="8" s="1"/>
  <c r="T82" i="8" s="1"/>
  <c r="K722" i="8"/>
  <c r="K715" i="8" s="1"/>
  <c r="X81" i="8" s="1"/>
  <c r="X82" i="8" s="1"/>
  <c r="K506" i="8"/>
  <c r="K499" i="8" s="1"/>
  <c r="U81" i="8" s="1"/>
  <c r="U82" i="8" s="1"/>
  <c r="K650" i="8"/>
  <c r="K643" i="8" s="1"/>
  <c r="W81" i="8" s="1"/>
  <c r="W82" i="8" s="1"/>
  <c r="F864" i="8"/>
  <c r="G863" i="8"/>
  <c r="J863" i="8" s="1"/>
  <c r="K863" i="8" s="1"/>
  <c r="F796" i="8"/>
  <c r="G796" i="8" s="1"/>
  <c r="J796" i="8" s="1"/>
  <c r="K796" i="8" s="1"/>
  <c r="G795" i="8"/>
  <c r="J795" i="8" s="1"/>
  <c r="K795" i="8" s="1"/>
  <c r="K787" i="8"/>
  <c r="Y81" i="8" s="1"/>
  <c r="Y82" i="8" s="1"/>
  <c r="F724" i="8"/>
  <c r="G724" i="8" s="1"/>
  <c r="J724" i="8" s="1"/>
  <c r="K724" i="8" s="1"/>
  <c r="G723" i="8"/>
  <c r="J723" i="8" s="1"/>
  <c r="K723" i="8" s="1"/>
  <c r="G651" i="8"/>
  <c r="J651" i="8" s="1"/>
  <c r="K651" i="8" s="1"/>
  <c r="F652" i="8"/>
  <c r="G652" i="8" s="1"/>
  <c r="J652" i="8" s="1"/>
  <c r="K652" i="8" s="1"/>
  <c r="F580" i="8"/>
  <c r="G580" i="8" s="1"/>
  <c r="J580" i="8" s="1"/>
  <c r="K580" i="8" s="1"/>
  <c r="G579" i="8"/>
  <c r="J579" i="8" s="1"/>
  <c r="K579" i="8" s="1"/>
  <c r="G507" i="8"/>
  <c r="J507" i="8" s="1"/>
  <c r="K507" i="8" s="1"/>
  <c r="F508" i="8"/>
  <c r="G508" i="8" s="1"/>
  <c r="J508" i="8" s="1"/>
  <c r="K508" i="8" s="1"/>
  <c r="G435" i="8"/>
  <c r="J435" i="8" s="1"/>
  <c r="K435" i="8" s="1"/>
  <c r="F436" i="8"/>
  <c r="G436" i="8" s="1"/>
  <c r="J436" i="8" s="1"/>
  <c r="K436" i="8" s="1"/>
  <c r="F360" i="8"/>
  <c r="G359" i="8"/>
  <c r="J359" i="8" s="1"/>
  <c r="K359" i="8" s="1"/>
  <c r="G288" i="8"/>
  <c r="J288" i="8" s="1"/>
  <c r="K288" i="8" s="1"/>
  <c r="F289" i="8"/>
  <c r="F148" i="8"/>
  <c r="G148" i="8" s="1"/>
  <c r="J148" i="8" s="1"/>
  <c r="K148" i="8" s="1"/>
  <c r="G147" i="8"/>
  <c r="J147" i="8" s="1"/>
  <c r="K147" i="8" s="1"/>
  <c r="F192" i="8"/>
  <c r="G191" i="8"/>
  <c r="J191" i="8" s="1"/>
  <c r="K191" i="8" s="1"/>
  <c r="K120" i="1"/>
  <c r="J141" i="8" l="1"/>
  <c r="K141" i="8"/>
  <c r="P79" i="8" s="1"/>
  <c r="F865" i="8"/>
  <c r="G864" i="8"/>
  <c r="J864" i="8" s="1"/>
  <c r="K864" i="8" s="1"/>
  <c r="J787" i="8"/>
  <c r="J715" i="8"/>
  <c r="J643" i="8"/>
  <c r="J571" i="8"/>
  <c r="J499" i="8"/>
  <c r="J427" i="8"/>
  <c r="G360" i="8"/>
  <c r="J360" i="8" s="1"/>
  <c r="K360" i="8" s="1"/>
  <c r="F361" i="8"/>
  <c r="F290" i="8"/>
  <c r="G289" i="8"/>
  <c r="J289" i="8" s="1"/>
  <c r="K289" i="8" s="1"/>
  <c r="F193" i="8"/>
  <c r="G192" i="8"/>
  <c r="J192" i="8" s="1"/>
  <c r="K192" i="8" s="1"/>
  <c r="L120" i="1"/>
  <c r="F866" i="8" l="1"/>
  <c r="G865" i="8"/>
  <c r="J865" i="8" s="1"/>
  <c r="K865" i="8" s="1"/>
  <c r="F362" i="8"/>
  <c r="G361" i="8"/>
  <c r="J361" i="8" s="1"/>
  <c r="K361" i="8" s="1"/>
  <c r="F291" i="8"/>
  <c r="G290" i="8"/>
  <c r="J290" i="8" s="1"/>
  <c r="K290" i="8" s="1"/>
  <c r="K283" i="8" s="1"/>
  <c r="R81" i="8" s="1"/>
  <c r="R82" i="8" s="1"/>
  <c r="F194" i="8"/>
  <c r="G193" i="8"/>
  <c r="J193" i="8" s="1"/>
  <c r="K193" i="8" s="1"/>
  <c r="M120" i="1"/>
  <c r="F867" i="8" l="1"/>
  <c r="G866" i="8"/>
  <c r="J866" i="8" s="1"/>
  <c r="F363" i="8"/>
  <c r="G362" i="8"/>
  <c r="J362" i="8" s="1"/>
  <c r="F292" i="8"/>
  <c r="G292" i="8" s="1"/>
  <c r="J292" i="8" s="1"/>
  <c r="K292" i="8" s="1"/>
  <c r="G291" i="8"/>
  <c r="J291" i="8" s="1"/>
  <c r="K291" i="8" s="1"/>
  <c r="F195" i="8"/>
  <c r="F200" i="8" s="1"/>
  <c r="G194" i="8"/>
  <c r="J194" i="8" s="1"/>
  <c r="K194" i="8" s="1"/>
  <c r="C45" i="7"/>
  <c r="D56" i="7" s="1"/>
  <c r="C47" i="7"/>
  <c r="E58" i="7" s="1"/>
  <c r="C43" i="7"/>
  <c r="C18" i="7"/>
  <c r="C20" i="7"/>
  <c r="C16" i="7"/>
  <c r="E57" i="7"/>
  <c r="E51" i="7"/>
  <c r="F51" i="7" s="1"/>
  <c r="G51" i="7" s="1"/>
  <c r="H51" i="7" s="1"/>
  <c r="I51" i="7" s="1"/>
  <c r="J51" i="7" s="1"/>
  <c r="K51" i="7" s="1"/>
  <c r="L51" i="7" s="1"/>
  <c r="M51" i="7" s="1"/>
  <c r="N51" i="7" s="1"/>
  <c r="D51" i="7"/>
  <c r="D55" i="7"/>
  <c r="I38" i="7"/>
  <c r="J38" i="7" s="1"/>
  <c r="K38" i="7" s="1"/>
  <c r="L38" i="7" s="1"/>
  <c r="M38" i="7" s="1"/>
  <c r="N38" i="7" s="1"/>
  <c r="E38" i="7"/>
  <c r="F38" i="7" s="1"/>
  <c r="G38" i="7" s="1"/>
  <c r="H38" i="7" s="1"/>
  <c r="D38" i="7"/>
  <c r="C35" i="7"/>
  <c r="D24" i="7"/>
  <c r="E24" i="7" s="1"/>
  <c r="F24" i="7" s="1"/>
  <c r="G24" i="7" s="1"/>
  <c r="H24" i="7" s="1"/>
  <c r="I24" i="7" s="1"/>
  <c r="J24" i="7" s="1"/>
  <c r="K24" i="7" s="1"/>
  <c r="L24" i="7" s="1"/>
  <c r="M24" i="7" s="1"/>
  <c r="N24" i="7" s="1"/>
  <c r="G10" i="7"/>
  <c r="H10" i="7" s="1"/>
  <c r="I10" i="7" s="1"/>
  <c r="J10" i="7" s="1"/>
  <c r="K10" i="7" s="1"/>
  <c r="L10" i="7" s="1"/>
  <c r="M10" i="7" s="1"/>
  <c r="N10" i="7" s="1"/>
  <c r="D10" i="7"/>
  <c r="E10" i="7" s="1"/>
  <c r="F10" i="7" s="1"/>
  <c r="K362" i="8" l="1"/>
  <c r="K355" i="8" s="1"/>
  <c r="S81" i="8" s="1"/>
  <c r="S82" i="8" s="1"/>
  <c r="K866" i="8"/>
  <c r="K859" i="8" s="1"/>
  <c r="Z81" i="8" s="1"/>
  <c r="Z82" i="8" s="1"/>
  <c r="J283" i="8"/>
  <c r="F868" i="8"/>
  <c r="G868" i="8" s="1"/>
  <c r="J868" i="8" s="1"/>
  <c r="K868" i="8" s="1"/>
  <c r="G867" i="8"/>
  <c r="J867" i="8" s="1"/>
  <c r="K867" i="8" s="1"/>
  <c r="G363" i="8"/>
  <c r="J363" i="8" s="1"/>
  <c r="K363" i="8" s="1"/>
  <c r="F364" i="8"/>
  <c r="G364" i="8" s="1"/>
  <c r="J364" i="8" s="1"/>
  <c r="K364" i="8" s="1"/>
  <c r="F201" i="8"/>
  <c r="F202" i="8" s="1"/>
  <c r="G202" i="8" s="1"/>
  <c r="J202" i="8" s="1"/>
  <c r="K202" i="8" s="1"/>
  <c r="G200" i="8"/>
  <c r="J200" i="8" s="1"/>
  <c r="K200" i="8" s="1"/>
  <c r="F196" i="8"/>
  <c r="G196" i="8" s="1"/>
  <c r="J196" i="8" s="1"/>
  <c r="K196" i="8" s="1"/>
  <c r="G195" i="8"/>
  <c r="J195" i="8" s="1"/>
  <c r="K195" i="8" s="1"/>
  <c r="D16" i="5"/>
  <c r="D15" i="5"/>
  <c r="N67" i="4"/>
  <c r="M67" i="4"/>
  <c r="L67" i="4"/>
  <c r="K67" i="4"/>
  <c r="J67" i="4"/>
  <c r="I67" i="4"/>
  <c r="H67" i="4"/>
  <c r="G67" i="4"/>
  <c r="F67" i="4"/>
  <c r="E67" i="4"/>
  <c r="D67" i="4"/>
  <c r="C67" i="4"/>
  <c r="J50" i="4"/>
  <c r="K62" i="4"/>
  <c r="J62" i="4"/>
  <c r="I62" i="4"/>
  <c r="H62" i="4"/>
  <c r="G62" i="4"/>
  <c r="F62" i="4"/>
  <c r="E62" i="4"/>
  <c r="D62" i="4"/>
  <c r="C62" i="4"/>
  <c r="N57" i="4"/>
  <c r="M57" i="4"/>
  <c r="L57" i="4"/>
  <c r="K57" i="4"/>
  <c r="J57" i="4"/>
  <c r="I57" i="4"/>
  <c r="H57" i="4"/>
  <c r="G57" i="4"/>
  <c r="F57" i="4"/>
  <c r="E57" i="4"/>
  <c r="D57" i="4"/>
  <c r="C56" i="4"/>
  <c r="C57" i="4"/>
  <c r="D48" i="4"/>
  <c r="H48" i="4"/>
  <c r="E48" i="4"/>
  <c r="F48" i="4"/>
  <c r="G48" i="4"/>
  <c r="S42" i="4"/>
  <c r="T42" i="4" s="1"/>
  <c r="U42" i="4" s="1"/>
  <c r="V42" i="4" s="1"/>
  <c r="R42" i="4"/>
  <c r="U41" i="4"/>
  <c r="V41" i="4" s="1"/>
  <c r="R41" i="4"/>
  <c r="S41" i="4"/>
  <c r="T41" i="4"/>
  <c r="C44" i="4"/>
  <c r="Q43" i="4"/>
  <c r="P43" i="4"/>
  <c r="O43" i="4"/>
  <c r="N43" i="4"/>
  <c r="D43" i="4"/>
  <c r="D42" i="4"/>
  <c r="E42" i="4"/>
  <c r="F42" i="4"/>
  <c r="G42" i="4"/>
  <c r="H42" i="4"/>
  <c r="I42" i="4"/>
  <c r="J42" i="4"/>
  <c r="K42" i="4"/>
  <c r="L42" i="4"/>
  <c r="M42" i="4"/>
  <c r="N42" i="4"/>
  <c r="O42" i="4"/>
  <c r="P42" i="4"/>
  <c r="Q42" i="4"/>
  <c r="C42" i="4"/>
  <c r="T44" i="2"/>
  <c r="U44" i="2"/>
  <c r="S44" i="2"/>
  <c r="R42" i="2"/>
  <c r="J189" i="8" l="1"/>
  <c r="J859" i="8"/>
  <c r="J355" i="8"/>
  <c r="K189" i="8"/>
  <c r="Q79" i="8" s="1"/>
  <c r="F203" i="8"/>
  <c r="G201" i="8"/>
  <c r="J201" i="8" s="1"/>
  <c r="K201" i="8" s="1"/>
  <c r="F28" i="4"/>
  <c r="D35" i="2"/>
  <c r="E35" i="2"/>
  <c r="F35" i="2"/>
  <c r="G35" i="2"/>
  <c r="H35" i="2"/>
  <c r="I35" i="2"/>
  <c r="J35" i="2"/>
  <c r="K35" i="2"/>
  <c r="L35" i="2"/>
  <c r="M35" i="2"/>
  <c r="N35" i="2"/>
  <c r="O35" i="2"/>
  <c r="P35" i="2"/>
  <c r="Q35" i="2"/>
  <c r="Q31" i="2"/>
  <c r="P31" i="2"/>
  <c r="O31" i="2"/>
  <c r="N31" i="2"/>
  <c r="M31" i="2"/>
  <c r="L31" i="2"/>
  <c r="K31" i="2"/>
  <c r="J31" i="2"/>
  <c r="I31" i="2"/>
  <c r="H31" i="2"/>
  <c r="G31" i="2"/>
  <c r="F31" i="2"/>
  <c r="E31" i="2"/>
  <c r="D31" i="2"/>
  <c r="F28" i="2"/>
  <c r="G28" i="2" s="1"/>
  <c r="H28" i="2" s="1"/>
  <c r="I28" i="2" s="1"/>
  <c r="J28" i="2" s="1"/>
  <c r="K28" i="2" s="1"/>
  <c r="L28" i="2" s="1"/>
  <c r="M28" i="2" s="1"/>
  <c r="N28" i="2" s="1"/>
  <c r="O28" i="2" s="1"/>
  <c r="P28" i="2" s="1"/>
  <c r="Q28" i="2" s="1"/>
  <c r="E28" i="2"/>
  <c r="F204" i="8" l="1"/>
  <c r="G203" i="8"/>
  <c r="J203" i="8" s="1"/>
  <c r="K203" i="8" s="1"/>
  <c r="D36" i="2"/>
  <c r="D39" i="2"/>
  <c r="D42" i="2"/>
  <c r="E39" i="2"/>
  <c r="E42" i="2"/>
  <c r="I39" i="2"/>
  <c r="I42" i="2"/>
  <c r="M39" i="2"/>
  <c r="M42" i="2"/>
  <c r="Q39" i="2"/>
  <c r="Q42" i="2"/>
  <c r="F39" i="2"/>
  <c r="F42" i="2"/>
  <c r="J39" i="2"/>
  <c r="J42" i="2"/>
  <c r="N39" i="2"/>
  <c r="N42" i="2"/>
  <c r="G36" i="2"/>
  <c r="G39" i="2"/>
  <c r="G42" i="2"/>
  <c r="W42" i="2" s="1"/>
  <c r="C7" i="7" s="1"/>
  <c r="K36" i="2"/>
  <c r="K39" i="2"/>
  <c r="K42" i="2"/>
  <c r="O39" i="2"/>
  <c r="O42" i="2"/>
  <c r="H36" i="2"/>
  <c r="H39" i="2"/>
  <c r="H42" i="2"/>
  <c r="L36" i="2"/>
  <c r="L39" i="2"/>
  <c r="L42" i="2"/>
  <c r="P36" i="2"/>
  <c r="P39" i="2"/>
  <c r="P42" i="2"/>
  <c r="F36" i="2"/>
  <c r="O36" i="2"/>
  <c r="N36" i="2"/>
  <c r="J36" i="2"/>
  <c r="Q36" i="2"/>
  <c r="M36" i="2"/>
  <c r="I36" i="2"/>
  <c r="E36" i="2"/>
  <c r="E15" i="5"/>
  <c r="F15" i="5" s="1"/>
  <c r="AJ21" i="3"/>
  <c r="AJ18" i="3"/>
  <c r="AJ19" i="3"/>
  <c r="AJ20" i="3"/>
  <c r="AJ17" i="3"/>
  <c r="AF17" i="3"/>
  <c r="AF18" i="3"/>
  <c r="AF19" i="3"/>
  <c r="AF20" i="3"/>
  <c r="AF21" i="3"/>
  <c r="AB17" i="3"/>
  <c r="AD17" i="3"/>
  <c r="AB18" i="3"/>
  <c r="AD18" i="3"/>
  <c r="AB19" i="3"/>
  <c r="AD19" i="3"/>
  <c r="AB20" i="3"/>
  <c r="AD20" i="3"/>
  <c r="AB21" i="3"/>
  <c r="AD21" i="3"/>
  <c r="AZ4" i="3"/>
  <c r="AY4" i="3"/>
  <c r="AX4" i="3"/>
  <c r="AW4" i="3"/>
  <c r="AV4" i="3"/>
  <c r="AU4" i="3"/>
  <c r="AT4" i="3"/>
  <c r="AS4" i="3"/>
  <c r="AR4" i="3"/>
  <c r="AQ4" i="3"/>
  <c r="AP4" i="3"/>
  <c r="AO4" i="3"/>
  <c r="AN4" i="3"/>
  <c r="T21" i="3"/>
  <c r="T20" i="3"/>
  <c r="T19" i="3"/>
  <c r="T18" i="3"/>
  <c r="T17" i="3"/>
  <c r="V17" i="3"/>
  <c r="X17" i="3"/>
  <c r="Z17" i="3"/>
  <c r="V18" i="3"/>
  <c r="X18" i="3"/>
  <c r="Z18" i="3"/>
  <c r="V19" i="3"/>
  <c r="X19" i="3"/>
  <c r="Z19" i="3"/>
  <c r="V20" i="3"/>
  <c r="X20" i="3"/>
  <c r="Z20" i="3"/>
  <c r="V21" i="3"/>
  <c r="X21" i="3"/>
  <c r="Z21" i="3"/>
  <c r="R21" i="3"/>
  <c r="R20" i="3"/>
  <c r="R19" i="3"/>
  <c r="R18" i="3"/>
  <c r="R17" i="3"/>
  <c r="P21" i="3"/>
  <c r="P20" i="3"/>
  <c r="P19" i="3"/>
  <c r="P18" i="3"/>
  <c r="P17" i="3"/>
  <c r="N21" i="3"/>
  <c r="N20" i="3"/>
  <c r="N19" i="3"/>
  <c r="N18" i="3"/>
  <c r="N17" i="3"/>
  <c r="L21" i="3"/>
  <c r="L20" i="3"/>
  <c r="L19" i="3"/>
  <c r="L18" i="3"/>
  <c r="L17" i="3"/>
  <c r="J21" i="3"/>
  <c r="J20" i="3"/>
  <c r="J19" i="3"/>
  <c r="J18" i="3"/>
  <c r="J17" i="3"/>
  <c r="H21" i="3"/>
  <c r="H20" i="3"/>
  <c r="H19" i="3"/>
  <c r="H18" i="3"/>
  <c r="H17" i="3"/>
  <c r="F21" i="3"/>
  <c r="F20" i="3"/>
  <c r="F19" i="3"/>
  <c r="F18" i="3"/>
  <c r="F17" i="3"/>
  <c r="AE11" i="3"/>
  <c r="AF11" i="3"/>
  <c r="AG11" i="3"/>
  <c r="AH11" i="3"/>
  <c r="AI11" i="3"/>
  <c r="AJ11" i="3"/>
  <c r="O11" i="3"/>
  <c r="P11" i="3"/>
  <c r="Q11" i="3"/>
  <c r="R11" i="3"/>
  <c r="S11" i="3"/>
  <c r="T11" i="3"/>
  <c r="U11" i="3"/>
  <c r="V11" i="3"/>
  <c r="W11" i="3"/>
  <c r="X11" i="3"/>
  <c r="Y11" i="3"/>
  <c r="Z11" i="3"/>
  <c r="AA11" i="3"/>
  <c r="AB11" i="3"/>
  <c r="AC11" i="3"/>
  <c r="AD11" i="3"/>
  <c r="F205" i="8" l="1"/>
  <c r="G204" i="8"/>
  <c r="J204" i="8" s="1"/>
  <c r="K204" i="8" s="1"/>
  <c r="E22" i="5"/>
  <c r="I22" i="5"/>
  <c r="M22" i="5"/>
  <c r="F22" i="5"/>
  <c r="J22" i="5"/>
  <c r="N22" i="5"/>
  <c r="G22" i="5"/>
  <c r="K22" i="5"/>
  <c r="C22" i="5"/>
  <c r="C11" i="7" s="1"/>
  <c r="C26" i="7" s="1"/>
  <c r="D22" i="5"/>
  <c r="H22" i="5"/>
  <c r="L22" i="5"/>
  <c r="X39" i="2"/>
  <c r="D47" i="6"/>
  <c r="E47" i="6" s="1"/>
  <c r="F47" i="6" s="1"/>
  <c r="G47" i="6" s="1"/>
  <c r="H47" i="6" s="1"/>
  <c r="I47" i="6" s="1"/>
  <c r="J47" i="6" s="1"/>
  <c r="K47" i="6" s="1"/>
  <c r="L47" i="6" s="1"/>
  <c r="M47" i="6" s="1"/>
  <c r="N47" i="6" s="1"/>
  <c r="G205" i="8" l="1"/>
  <c r="J205" i="8" s="1"/>
  <c r="K205" i="8" s="1"/>
  <c r="F206" i="8"/>
  <c r="D29" i="7"/>
  <c r="C27" i="7"/>
  <c r="C32" i="7" s="1"/>
  <c r="E30" i="7"/>
  <c r="E31" i="7"/>
  <c r="D28" i="7"/>
  <c r="D20" i="6"/>
  <c r="E20" i="6" s="1"/>
  <c r="F20" i="6" s="1"/>
  <c r="G20" i="6" s="1"/>
  <c r="H20" i="6" s="1"/>
  <c r="I20" i="6" s="1"/>
  <c r="J20" i="6" s="1"/>
  <c r="K20" i="6" s="1"/>
  <c r="L20" i="6" s="1"/>
  <c r="M20" i="6" s="1"/>
  <c r="N20" i="6" s="1"/>
  <c r="D34" i="6"/>
  <c r="E34" i="6" s="1"/>
  <c r="F34" i="6" s="1"/>
  <c r="G34" i="6" s="1"/>
  <c r="H34" i="6" s="1"/>
  <c r="I34" i="6" s="1"/>
  <c r="J34" i="6" s="1"/>
  <c r="K34" i="6" s="1"/>
  <c r="L34" i="6" s="1"/>
  <c r="M34" i="6" s="1"/>
  <c r="N34" i="6" s="1"/>
  <c r="D6" i="6"/>
  <c r="E6" i="6" s="1"/>
  <c r="F6" i="6" s="1"/>
  <c r="G6" i="6" s="1"/>
  <c r="H6" i="6" s="1"/>
  <c r="I6" i="6" s="1"/>
  <c r="J6" i="6" s="1"/>
  <c r="K6" i="6" s="1"/>
  <c r="L6" i="6" s="1"/>
  <c r="M6" i="6" s="1"/>
  <c r="N6" i="6" s="1"/>
  <c r="G206" i="8" l="1"/>
  <c r="J206" i="8" s="1"/>
  <c r="K206" i="8" s="1"/>
  <c r="F207" i="8"/>
  <c r="AM27" i="3"/>
  <c r="D32" i="5"/>
  <c r="E32" i="5" s="1"/>
  <c r="F32" i="5" s="1"/>
  <c r="G32" i="5" s="1"/>
  <c r="H32" i="5" s="1"/>
  <c r="I32" i="5" s="1"/>
  <c r="J32" i="5" s="1"/>
  <c r="K32" i="5" s="1"/>
  <c r="L32" i="5" s="1"/>
  <c r="M32" i="5" s="1"/>
  <c r="N32" i="5" s="1"/>
  <c r="G207" i="8" l="1"/>
  <c r="J207" i="8" s="1"/>
  <c r="K207" i="8" s="1"/>
  <c r="F212" i="8"/>
  <c r="F208" i="8"/>
  <c r="G208" i="8" s="1"/>
  <c r="J208" i="8" s="1"/>
  <c r="K208" i="8" s="1"/>
  <c r="K199" i="8"/>
  <c r="Q80" i="8" s="1"/>
  <c r="D66" i="4"/>
  <c r="E66" i="4" s="1"/>
  <c r="F66" i="4" s="1"/>
  <c r="G66" i="4" s="1"/>
  <c r="H66" i="4" s="1"/>
  <c r="I66" i="4" s="1"/>
  <c r="J66" i="4" s="1"/>
  <c r="K66" i="4" s="1"/>
  <c r="L66" i="4" s="1"/>
  <c r="M66" i="4" s="1"/>
  <c r="N66" i="4" s="1"/>
  <c r="F213" i="8" l="1"/>
  <c r="F214" i="8" s="1"/>
  <c r="G214" i="8" s="1"/>
  <c r="J214" i="8" s="1"/>
  <c r="K214" i="8" s="1"/>
  <c r="G212" i="8"/>
  <c r="J212" i="8" s="1"/>
  <c r="K212" i="8" s="1"/>
  <c r="J199" i="8"/>
  <c r="S35" i="2"/>
  <c r="E16" i="5"/>
  <c r="F215" i="8" l="1"/>
  <c r="G213" i="8"/>
  <c r="J213" i="8" s="1"/>
  <c r="K213" i="8" s="1"/>
  <c r="F16" i="5"/>
  <c r="F216" i="8" l="1"/>
  <c r="G215" i="8"/>
  <c r="J215" i="8" s="1"/>
  <c r="K215" i="8" s="1"/>
  <c r="E27" i="5"/>
  <c r="I27" i="5"/>
  <c r="M27" i="5"/>
  <c r="F27" i="5"/>
  <c r="J27" i="5"/>
  <c r="N27" i="5"/>
  <c r="G27" i="5"/>
  <c r="K27" i="5"/>
  <c r="C27" i="5"/>
  <c r="D27" i="5"/>
  <c r="H27" i="5"/>
  <c r="L27" i="5"/>
  <c r="D26" i="5"/>
  <c r="E26" i="5" s="1"/>
  <c r="F26" i="5" s="1"/>
  <c r="G26" i="5" s="1"/>
  <c r="H26" i="5" s="1"/>
  <c r="I26" i="5" s="1"/>
  <c r="J26" i="5" s="1"/>
  <c r="K26" i="5" s="1"/>
  <c r="L26" i="5" s="1"/>
  <c r="M26" i="5" s="1"/>
  <c r="N26" i="5" s="1"/>
  <c r="D21" i="5"/>
  <c r="E21" i="5" s="1"/>
  <c r="F21" i="5" s="1"/>
  <c r="G21" i="5" s="1"/>
  <c r="H21" i="5" s="1"/>
  <c r="I21" i="5" s="1"/>
  <c r="J21" i="5" s="1"/>
  <c r="K21" i="5" s="1"/>
  <c r="L21" i="5" s="1"/>
  <c r="M21" i="5" s="1"/>
  <c r="N21" i="5" s="1"/>
  <c r="F217" i="8" l="1"/>
  <c r="G216" i="8"/>
  <c r="J216" i="8" s="1"/>
  <c r="K216" i="8" s="1"/>
  <c r="C39" i="7"/>
  <c r="C53" i="7" s="1"/>
  <c r="C54" i="7" s="1"/>
  <c r="C59" i="7" s="1"/>
  <c r="C33" i="5"/>
  <c r="F17" i="5"/>
  <c r="F218" i="8" l="1"/>
  <c r="G217" i="8"/>
  <c r="J217" i="8" s="1"/>
  <c r="K217" i="8" s="1"/>
  <c r="D34" i="4"/>
  <c r="E34" i="4" s="1"/>
  <c r="F34" i="4" s="1"/>
  <c r="G34" i="4" s="1"/>
  <c r="H34" i="4" s="1"/>
  <c r="I34" i="4" s="1"/>
  <c r="J34" i="4" s="1"/>
  <c r="K34" i="4" s="1"/>
  <c r="L34" i="4" s="1"/>
  <c r="M34" i="4" s="1"/>
  <c r="N34" i="4" s="1"/>
  <c r="D28" i="4"/>
  <c r="E28" i="4"/>
  <c r="G28" i="4"/>
  <c r="G29" i="4" s="1"/>
  <c r="H28" i="4"/>
  <c r="I28" i="4"/>
  <c r="J28" i="4"/>
  <c r="K28" i="4"/>
  <c r="L28" i="4"/>
  <c r="M28" i="4"/>
  <c r="N28" i="4"/>
  <c r="O28" i="4"/>
  <c r="P28" i="4"/>
  <c r="Q28" i="4"/>
  <c r="C28" i="4"/>
  <c r="D27" i="4"/>
  <c r="E27" i="4" s="1"/>
  <c r="F27" i="4" s="1"/>
  <c r="G27" i="4" s="1"/>
  <c r="H27" i="4" s="1"/>
  <c r="I27" i="4" s="1"/>
  <c r="J27" i="4" s="1"/>
  <c r="K27" i="4" s="1"/>
  <c r="L27" i="4" s="1"/>
  <c r="M27" i="4" s="1"/>
  <c r="N27" i="4" s="1"/>
  <c r="O27" i="4" s="1"/>
  <c r="P27" i="4" s="1"/>
  <c r="Q27" i="4" s="1"/>
  <c r="R27" i="4" s="1"/>
  <c r="F219" i="8" l="1"/>
  <c r="G218" i="8"/>
  <c r="J218" i="8" s="1"/>
  <c r="E29" i="4"/>
  <c r="F29" i="4"/>
  <c r="L29" i="4"/>
  <c r="H29" i="4"/>
  <c r="O29" i="4"/>
  <c r="P29" i="4"/>
  <c r="K29" i="4"/>
  <c r="D29" i="4"/>
  <c r="N29" i="4"/>
  <c r="J29" i="4"/>
  <c r="Q29" i="4"/>
  <c r="M29" i="4"/>
  <c r="I29" i="4"/>
  <c r="K218" i="8" l="1"/>
  <c r="K211" i="8" s="1"/>
  <c r="Q81" i="8" s="1"/>
  <c r="Q82" i="8" s="1"/>
  <c r="G219" i="8"/>
  <c r="J219" i="8" s="1"/>
  <c r="K219" i="8" s="1"/>
  <c r="F220" i="8"/>
  <c r="G220" i="8" s="1"/>
  <c r="J220" i="8" s="1"/>
  <c r="K220" i="8" s="1"/>
  <c r="D61" i="4"/>
  <c r="E61" i="4" s="1"/>
  <c r="F61" i="4" s="1"/>
  <c r="G61" i="4" s="1"/>
  <c r="H61" i="4" s="1"/>
  <c r="I61" i="4" s="1"/>
  <c r="J61" i="4" s="1"/>
  <c r="K61" i="4" s="1"/>
  <c r="L61" i="4" s="1"/>
  <c r="M61" i="4" s="1"/>
  <c r="N61" i="4" s="1"/>
  <c r="J211" i="8" l="1"/>
  <c r="F43" i="4"/>
  <c r="G43" i="4"/>
  <c r="H43" i="4" l="1"/>
  <c r="K43" i="4"/>
  <c r="I43" i="4"/>
  <c r="E43" i="4"/>
  <c r="J43" i="4"/>
  <c r="L43" i="4"/>
  <c r="E49" i="4"/>
  <c r="C50" i="4" s="1"/>
  <c r="F49" i="4"/>
  <c r="G49" i="4"/>
  <c r="D47" i="4"/>
  <c r="E47" i="4" s="1"/>
  <c r="F47" i="4" s="1"/>
  <c r="G47" i="4" s="1"/>
  <c r="H47" i="4" s="1"/>
  <c r="D41" i="4"/>
  <c r="E41" i="4" s="1"/>
  <c r="F41" i="4" s="1"/>
  <c r="G41" i="4" s="1"/>
  <c r="H41" i="4" s="1"/>
  <c r="I41" i="4" s="1"/>
  <c r="J41" i="4" s="1"/>
  <c r="K41" i="4" s="1"/>
  <c r="L41" i="4" s="1"/>
  <c r="M41" i="4" s="1"/>
  <c r="N41" i="4" s="1"/>
  <c r="O41" i="4" s="1"/>
  <c r="P41" i="4" s="1"/>
  <c r="Q41" i="4" s="1"/>
  <c r="D56" i="4" l="1"/>
  <c r="E56" i="4" s="1"/>
  <c r="F56" i="4" s="1"/>
  <c r="G56" i="4" s="1"/>
  <c r="H56" i="4" s="1"/>
  <c r="I56" i="4" s="1"/>
  <c r="J56" i="4" s="1"/>
  <c r="K56" i="4" s="1"/>
  <c r="L56" i="4" s="1"/>
  <c r="M56" i="4" s="1"/>
  <c r="N56" i="4" s="1"/>
  <c r="W44" i="2"/>
  <c r="C3" i="6"/>
  <c r="C7" i="6" s="1"/>
  <c r="C22" i="6" s="1"/>
  <c r="T35" i="2"/>
  <c r="U35" i="2"/>
  <c r="V35" i="2"/>
  <c r="W35" i="2"/>
  <c r="S36" i="2"/>
  <c r="T36" i="2"/>
  <c r="U36" i="2"/>
  <c r="V36" i="2"/>
  <c r="W36" i="2"/>
  <c r="R36" i="2"/>
  <c r="R35" i="2"/>
  <c r="C31" i="6" l="1"/>
  <c r="C35" i="6" s="1"/>
  <c r="C49" i="6" s="1"/>
  <c r="AN27" i="3"/>
  <c r="AS28" i="3"/>
  <c r="AS38" i="3" s="1"/>
  <c r="AT39" i="3" s="1"/>
  <c r="AU40" i="3" s="1"/>
  <c r="AV41" i="3" s="1"/>
  <c r="AW42" i="3" s="1"/>
  <c r="AX43" i="3" s="1"/>
  <c r="AP27" i="3"/>
  <c r="AO27" i="3"/>
  <c r="BC14" i="3"/>
  <c r="AQ27" i="3" l="1"/>
  <c r="AU28" i="3" s="1"/>
  <c r="AW28" i="3" s="1"/>
  <c r="AU38" i="3" l="1"/>
  <c r="AV39" i="3" s="1"/>
  <c r="AW40" i="3" s="1"/>
  <c r="AX41" i="3" s="1"/>
  <c r="AY42" i="3" s="1"/>
  <c r="AZ43" i="3" s="1"/>
  <c r="AW38" i="3"/>
  <c r="AX39" i="3" s="1"/>
  <c r="AY40" i="3" s="1"/>
  <c r="AZ41" i="3" s="1"/>
  <c r="BA42" i="3" s="1"/>
  <c r="BB43" i="3" s="1"/>
  <c r="AY28" i="3"/>
  <c r="J39" i="3"/>
  <c r="H43" i="3"/>
  <c r="H42" i="3"/>
  <c r="H41" i="3"/>
  <c r="H40" i="3"/>
  <c r="H39" i="3"/>
  <c r="F43" i="3"/>
  <c r="F42" i="3"/>
  <c r="F41" i="3"/>
  <c r="F40" i="3"/>
  <c r="F39" i="3"/>
  <c r="D43" i="3"/>
  <c r="D42" i="3"/>
  <c r="D41" i="3"/>
  <c r="D40" i="3"/>
  <c r="D39" i="3"/>
  <c r="D38" i="3"/>
  <c r="D18" i="3"/>
  <c r="D17" i="3"/>
  <c r="M33" i="3"/>
  <c r="N33" i="3"/>
  <c r="M11" i="3"/>
  <c r="N11" i="3"/>
  <c r="L33" i="3"/>
  <c r="K33" i="3"/>
  <c r="J33" i="3"/>
  <c r="I33" i="3"/>
  <c r="H33" i="3"/>
  <c r="G33" i="3"/>
  <c r="F33" i="3"/>
  <c r="E33" i="3"/>
  <c r="D33" i="3"/>
  <c r="C33" i="3"/>
  <c r="E25" i="3"/>
  <c r="G25" i="3" s="1"/>
  <c r="I25" i="3" s="1"/>
  <c r="K25" i="3" s="1"/>
  <c r="M25" i="3" s="1"/>
  <c r="D21" i="3"/>
  <c r="D20" i="3"/>
  <c r="D19" i="3"/>
  <c r="L11" i="3"/>
  <c r="K11" i="3"/>
  <c r="J11" i="3"/>
  <c r="I11" i="3"/>
  <c r="H11" i="3"/>
  <c r="G11" i="3"/>
  <c r="F11" i="3"/>
  <c r="E11" i="3"/>
  <c r="D11" i="3"/>
  <c r="C11" i="3"/>
  <c r="M43" i="4" s="1"/>
  <c r="E3" i="3"/>
  <c r="G3" i="3" s="1"/>
  <c r="I3" i="3" s="1"/>
  <c r="K3" i="3" s="1"/>
  <c r="M3" i="3" s="1"/>
  <c r="O3" i="3" s="1"/>
  <c r="Q3" i="3" s="1"/>
  <c r="S3" i="3" s="1"/>
  <c r="U3" i="3" s="1"/>
  <c r="W3" i="3" s="1"/>
  <c r="Y3" i="3" s="1"/>
  <c r="AA3" i="3" s="1"/>
  <c r="AC3" i="3" s="1"/>
  <c r="AE3" i="3" s="1"/>
  <c r="AG3" i="3" s="1"/>
  <c r="AI3" i="3" s="1"/>
  <c r="C16" i="6" l="1"/>
  <c r="E27" i="6" s="1"/>
  <c r="C12" i="6"/>
  <c r="C23" i="6" s="1"/>
  <c r="C28" i="6" s="1"/>
  <c r="C13" i="6"/>
  <c r="D24" i="6" s="1"/>
  <c r="C14" i="6"/>
  <c r="D25" i="6" s="1"/>
  <c r="C15" i="6"/>
  <c r="E26" i="6" s="1"/>
  <c r="N41" i="3"/>
  <c r="C41" i="6" s="1"/>
  <c r="D52" i="6" s="1"/>
  <c r="R28" i="4"/>
  <c r="H49" i="4"/>
  <c r="N43" i="3"/>
  <c r="C43" i="6" s="1"/>
  <c r="E54" i="6" s="1"/>
  <c r="AY38" i="3"/>
  <c r="AZ39" i="3" s="1"/>
  <c r="BA40" i="3" s="1"/>
  <c r="BB41" i="3" s="1"/>
  <c r="BC42" i="3" s="1"/>
  <c r="BD43" i="3" s="1"/>
  <c r="BA28" i="3"/>
  <c r="N40" i="3"/>
  <c r="C40" i="6" s="1"/>
  <c r="D51" i="6" s="1"/>
  <c r="N39" i="3"/>
  <c r="AZ29" i="3" s="1"/>
  <c r="N42" i="3"/>
  <c r="C42" i="6" s="1"/>
  <c r="E53" i="6" s="1"/>
  <c r="BC5" i="3"/>
  <c r="BE3" i="3"/>
  <c r="BG3" i="3" s="1"/>
  <c r="BI3" i="3" s="1"/>
  <c r="BK3" i="3" s="1"/>
  <c r="BM3" i="3" s="1"/>
  <c r="BO3" i="3" s="1"/>
  <c r="BQ3" i="3" s="1"/>
  <c r="BS3" i="3" s="1"/>
  <c r="BU3" i="3" s="1"/>
  <c r="BW3" i="3" s="1"/>
  <c r="BY3" i="3" s="1"/>
  <c r="CA3" i="3" s="1"/>
  <c r="BE14" i="3"/>
  <c r="BG14" i="3" s="1"/>
  <c r="BI14" i="3" s="1"/>
  <c r="BK14" i="3" s="1"/>
  <c r="BM14" i="3" s="1"/>
  <c r="BO14" i="3" s="1"/>
  <c r="BQ14" i="3" s="1"/>
  <c r="BS14" i="3" s="1"/>
  <c r="BU14" i="3" s="1"/>
  <c r="BW14" i="3" s="1"/>
  <c r="BY14" i="3" s="1"/>
  <c r="CA14" i="3" s="1"/>
  <c r="AS26" i="3"/>
  <c r="BD6" i="3" l="1"/>
  <c r="BA30" i="3"/>
  <c r="BB31" i="3" s="1"/>
  <c r="BC32" i="3" s="1"/>
  <c r="BD33" i="3" s="1"/>
  <c r="R29" i="4"/>
  <c r="C30" i="4" s="1"/>
  <c r="C35" i="4"/>
  <c r="C39" i="6"/>
  <c r="C50" i="6" s="1"/>
  <c r="C55" i="6" s="1"/>
  <c r="AT29" i="3"/>
  <c r="AU30" i="3" s="1"/>
  <c r="AV31" i="3" s="1"/>
  <c r="AW32" i="3" s="1"/>
  <c r="AX33" i="3" s="1"/>
  <c r="AV29" i="3"/>
  <c r="AW30" i="3" s="1"/>
  <c r="AX31" i="3" s="1"/>
  <c r="AY32" i="3" s="1"/>
  <c r="AZ33" i="3" s="1"/>
  <c r="AX29" i="3"/>
  <c r="AY30" i="3" s="1"/>
  <c r="AZ31" i="3" s="1"/>
  <c r="BA32" i="3" s="1"/>
  <c r="BB33" i="3" s="1"/>
  <c r="BA38" i="3"/>
  <c r="BB39" i="3" s="1"/>
  <c r="BC40" i="3" s="1"/>
  <c r="BD41" i="3" s="1"/>
  <c r="BE42" i="3" s="1"/>
  <c r="BF43" i="3" s="1"/>
  <c r="BC28" i="3"/>
  <c r="BB29" i="3"/>
  <c r="BC30" i="3" s="1"/>
  <c r="BD31" i="3" s="1"/>
  <c r="BE32" i="3" s="1"/>
  <c r="BF33" i="3" s="1"/>
  <c r="BI5" i="3"/>
  <c r="BJ6" i="3" s="1"/>
  <c r="BK7" i="3" s="1"/>
  <c r="BL8" i="3" s="1"/>
  <c r="BM9" i="3" s="1"/>
  <c r="BN10" i="3" s="1"/>
  <c r="BC16" i="3"/>
  <c r="BD17" i="3" s="1"/>
  <c r="BE18" i="3" s="1"/>
  <c r="BF19" i="3" s="1"/>
  <c r="BG20" i="3" s="1"/>
  <c r="BH21" i="3" s="1"/>
  <c r="BE7" i="3"/>
  <c r="BF8" i="3" s="1"/>
  <c r="BG9" i="3" s="1"/>
  <c r="BH10" i="3" s="1"/>
  <c r="AS36" i="3"/>
  <c r="AU36" i="3" s="1"/>
  <c r="AW36" i="3" s="1"/>
  <c r="AY36" i="3" s="1"/>
  <c r="BA36" i="3" s="1"/>
  <c r="BC36" i="3" s="1"/>
  <c r="BE36" i="3" s="1"/>
  <c r="BG36" i="3" s="1"/>
  <c r="BI36" i="3" s="1"/>
  <c r="BK36" i="3" s="1"/>
  <c r="BM36" i="3" s="1"/>
  <c r="BO36" i="3" s="1"/>
  <c r="BQ36" i="3" s="1"/>
  <c r="AU26" i="3"/>
  <c r="AW26" i="3" s="1"/>
  <c r="AY26" i="3" s="1"/>
  <c r="BA26" i="3" s="1"/>
  <c r="BC26" i="3" s="1"/>
  <c r="BE26" i="3" s="1"/>
  <c r="BG26" i="3" s="1"/>
  <c r="BI26" i="3" s="1"/>
  <c r="BK26" i="3" s="1"/>
  <c r="BM26" i="3" s="1"/>
  <c r="BO26" i="3" s="1"/>
  <c r="BQ26" i="3" s="1"/>
  <c r="D35" i="6" l="1"/>
  <c r="D49" i="6" s="1"/>
  <c r="E52" i="6" s="1"/>
  <c r="BI16" i="3"/>
  <c r="BJ17" i="3" s="1"/>
  <c r="BK18" i="3" s="1"/>
  <c r="BL19" i="3" s="1"/>
  <c r="BM20" i="3" s="1"/>
  <c r="BN21" i="3" s="1"/>
  <c r="D35" i="4"/>
  <c r="E35" i="4" s="1"/>
  <c r="F35" i="4" s="1"/>
  <c r="G35" i="4" s="1"/>
  <c r="H35" i="4" s="1"/>
  <c r="I35" i="4" s="1"/>
  <c r="J35" i="4" s="1"/>
  <c r="K35" i="4" s="1"/>
  <c r="L35" i="4" s="1"/>
  <c r="M35" i="4" s="1"/>
  <c r="N35" i="4" s="1"/>
  <c r="BO5" i="3"/>
  <c r="BP6" i="3" s="1"/>
  <c r="BQ7" i="3" s="1"/>
  <c r="BR8" i="3" s="1"/>
  <c r="BS9" i="3" s="1"/>
  <c r="BT10" i="3" s="1"/>
  <c r="E35" i="6"/>
  <c r="E49" i="6" s="1"/>
  <c r="BE28" i="3"/>
  <c r="BD29" i="3"/>
  <c r="BE30" i="3" s="1"/>
  <c r="BF31" i="3" s="1"/>
  <c r="BG32" i="3" s="1"/>
  <c r="BH33" i="3" s="1"/>
  <c r="BC38" i="3"/>
  <c r="BD39" i="3" s="1"/>
  <c r="BE40" i="3" s="1"/>
  <c r="BF41" i="3" s="1"/>
  <c r="BG42" i="3" s="1"/>
  <c r="BH43" i="3" s="1"/>
  <c r="BU5" i="3" l="1"/>
  <c r="BV6" i="3" s="1"/>
  <c r="BW7" i="3" s="1"/>
  <c r="BX8" i="3" s="1"/>
  <c r="BY9" i="3" s="1"/>
  <c r="BZ10" i="3" s="1"/>
  <c r="F54" i="6"/>
  <c r="BO16" i="3"/>
  <c r="BP17" i="3" s="1"/>
  <c r="BQ18" i="3" s="1"/>
  <c r="BR19" i="3" s="1"/>
  <c r="BS20" i="3" s="1"/>
  <c r="BT21" i="3" s="1"/>
  <c r="E51" i="6"/>
  <c r="F52" i="6"/>
  <c r="F53" i="6"/>
  <c r="D50" i="6"/>
  <c r="D55" i="6" s="1"/>
  <c r="F35" i="6"/>
  <c r="F49" i="6" s="1"/>
  <c r="D7" i="6"/>
  <c r="D22" i="6" s="1"/>
  <c r="D33" i="5"/>
  <c r="G52" i="6"/>
  <c r="F51" i="6"/>
  <c r="E50" i="6"/>
  <c r="G54" i="6"/>
  <c r="G53" i="6"/>
  <c r="BG28" i="3"/>
  <c r="BF29" i="3"/>
  <c r="BG30" i="3" s="1"/>
  <c r="BH31" i="3" s="1"/>
  <c r="BI32" i="3" s="1"/>
  <c r="BJ33" i="3" s="1"/>
  <c r="BE38" i="3"/>
  <c r="BF39" i="3" s="1"/>
  <c r="BG40" i="3" s="1"/>
  <c r="BH41" i="3" s="1"/>
  <c r="BI42" i="3" s="1"/>
  <c r="BJ43" i="3" s="1"/>
  <c r="CA5" i="3" l="1"/>
  <c r="BU16" i="3"/>
  <c r="BV17" i="3" s="1"/>
  <c r="BW18" i="3" s="1"/>
  <c r="BX19" i="3" s="1"/>
  <c r="BY20" i="3" s="1"/>
  <c r="BZ21" i="3" s="1"/>
  <c r="E55" i="6"/>
  <c r="D23" i="6"/>
  <c r="D28" i="6" s="1"/>
  <c r="F26" i="6"/>
  <c r="E25" i="6"/>
  <c r="F27" i="6"/>
  <c r="E24" i="6"/>
  <c r="F50" i="6"/>
  <c r="F55" i="6" s="1"/>
  <c r="H54" i="6"/>
  <c r="H53" i="6"/>
  <c r="G51" i="6"/>
  <c r="H52" i="6"/>
  <c r="E33" i="5"/>
  <c r="E7" i="6"/>
  <c r="E22" i="6" s="1"/>
  <c r="G35" i="6"/>
  <c r="G49" i="6" s="1"/>
  <c r="BG38" i="3"/>
  <c r="BH39" i="3" s="1"/>
  <c r="BI40" i="3" s="1"/>
  <c r="BJ41" i="3" s="1"/>
  <c r="BK42" i="3" s="1"/>
  <c r="BL43" i="3" s="1"/>
  <c r="BH29" i="3"/>
  <c r="BI30" i="3" s="1"/>
  <c r="BJ31" i="3" s="1"/>
  <c r="BK32" i="3" s="1"/>
  <c r="BL33" i="3" s="1"/>
  <c r="BI28" i="3"/>
  <c r="CB6" i="3"/>
  <c r="CA16" i="3"/>
  <c r="CB17" i="3" s="1"/>
  <c r="F25" i="6" l="1"/>
  <c r="G27" i="6"/>
  <c r="G26" i="6"/>
  <c r="E23" i="6"/>
  <c r="E28" i="6" s="1"/>
  <c r="F24" i="6"/>
  <c r="F33" i="5"/>
  <c r="F7" i="6"/>
  <c r="F22" i="6" s="1"/>
  <c r="I52" i="6"/>
  <c r="I53" i="6"/>
  <c r="I54" i="6"/>
  <c r="G50" i="6"/>
  <c r="G55" i="6" s="1"/>
  <c r="H51" i="6"/>
  <c r="H35" i="6"/>
  <c r="H49" i="6" s="1"/>
  <c r="BI38" i="3"/>
  <c r="BJ39" i="3" s="1"/>
  <c r="BK40" i="3" s="1"/>
  <c r="BL41" i="3" s="1"/>
  <c r="BM42" i="3" s="1"/>
  <c r="BN43" i="3" s="1"/>
  <c r="BK28" i="3"/>
  <c r="BJ29" i="3"/>
  <c r="BK30" i="3" s="1"/>
  <c r="BL31" i="3" s="1"/>
  <c r="BM32" i="3" s="1"/>
  <c r="BN33" i="3" s="1"/>
  <c r="H26" i="6" l="1"/>
  <c r="G24" i="6"/>
  <c r="F23" i="6"/>
  <c r="F28" i="6" s="1"/>
  <c r="G25" i="6"/>
  <c r="H27" i="6"/>
  <c r="J53" i="6"/>
  <c r="H50" i="6"/>
  <c r="H55" i="6" s="1"/>
  <c r="I51" i="6"/>
  <c r="J52" i="6"/>
  <c r="J54" i="6"/>
  <c r="G33" i="5"/>
  <c r="G7" i="6"/>
  <c r="G22" i="6" s="1"/>
  <c r="I35" i="6"/>
  <c r="I49" i="6" s="1"/>
  <c r="BM28" i="3"/>
  <c r="BK38" i="3"/>
  <c r="BL39" i="3" s="1"/>
  <c r="BM40" i="3" s="1"/>
  <c r="BN41" i="3" s="1"/>
  <c r="BO42" i="3" s="1"/>
  <c r="BP43" i="3" s="1"/>
  <c r="BL29" i="3"/>
  <c r="BM30" i="3" s="1"/>
  <c r="BN31" i="3" s="1"/>
  <c r="BO32" i="3" s="1"/>
  <c r="BP33" i="3" s="1"/>
  <c r="S28" i="2"/>
  <c r="T28" i="2" s="1"/>
  <c r="U28" i="2" s="1"/>
  <c r="V28" i="2" s="1"/>
  <c r="W28" i="2" s="1"/>
  <c r="D14" i="2"/>
  <c r="E14" i="2"/>
  <c r="F14" i="2"/>
  <c r="G14" i="2"/>
  <c r="H14" i="2"/>
  <c r="I14" i="2"/>
  <c r="J14" i="2"/>
  <c r="K14" i="2"/>
  <c r="L14" i="2"/>
  <c r="M14" i="2"/>
  <c r="N14" i="2"/>
  <c r="O14" i="2"/>
  <c r="P14" i="2"/>
  <c r="Q14" i="2"/>
  <c r="C14" i="2"/>
  <c r="J35" i="6" l="1"/>
  <c r="J49" i="6" s="1"/>
  <c r="H24" i="6"/>
  <c r="I26" i="6"/>
  <c r="I27" i="6"/>
  <c r="H25" i="6"/>
  <c r="G23" i="6"/>
  <c r="G28" i="6" s="1"/>
  <c r="H33" i="5"/>
  <c r="H7" i="6"/>
  <c r="H22" i="6" s="1"/>
  <c r="K52" i="6"/>
  <c r="K54" i="6"/>
  <c r="I50" i="6"/>
  <c r="I55" i="6" s="1"/>
  <c r="K53" i="6"/>
  <c r="J51" i="6"/>
  <c r="BN29" i="3"/>
  <c r="BO30" i="3" s="1"/>
  <c r="BP31" i="3" s="1"/>
  <c r="BQ32" i="3" s="1"/>
  <c r="BR33" i="3" s="1"/>
  <c r="BM38" i="3"/>
  <c r="BN39" i="3" s="1"/>
  <c r="BO40" i="3" s="1"/>
  <c r="BP41" i="3" s="1"/>
  <c r="BQ42" i="3" s="1"/>
  <c r="BR43" i="3" s="1"/>
  <c r="BO28" i="3"/>
  <c r="G128" i="1"/>
  <c r="B136" i="1"/>
  <c r="I127" i="1"/>
  <c r="I128" i="1" s="1"/>
  <c r="I126" i="1"/>
  <c r="D127" i="1"/>
  <c r="D128" i="1"/>
  <c r="D129" i="1"/>
  <c r="D130" i="1"/>
  <c r="D131" i="1"/>
  <c r="D136" i="1" s="1"/>
  <c r="D132" i="1"/>
  <c r="D133" i="1"/>
  <c r="D134" i="1"/>
  <c r="D135" i="1"/>
  <c r="D126" i="1"/>
  <c r="I7" i="6" l="1"/>
  <c r="I22" i="6" s="1"/>
  <c r="I33" i="5"/>
  <c r="L53" i="6"/>
  <c r="L52" i="6"/>
  <c r="J50" i="6"/>
  <c r="J55" i="6" s="1"/>
  <c r="L54" i="6"/>
  <c r="K51" i="6"/>
  <c r="J27" i="6"/>
  <c r="J26" i="6"/>
  <c r="I24" i="6"/>
  <c r="I25" i="6"/>
  <c r="H23" i="6"/>
  <c r="H28" i="6" s="1"/>
  <c r="L62" i="4"/>
  <c r="K35" i="6"/>
  <c r="K49" i="6" s="1"/>
  <c r="BQ28" i="3"/>
  <c r="BO38" i="3"/>
  <c r="BP39" i="3" s="1"/>
  <c r="BQ40" i="3" s="1"/>
  <c r="BR41" i="3" s="1"/>
  <c r="BP29" i="3"/>
  <c r="BQ30" i="3" s="1"/>
  <c r="BR31" i="3" s="1"/>
  <c r="C118" i="1"/>
  <c r="D26" i="7" l="1"/>
  <c r="D53" i="7"/>
  <c r="D118" i="1"/>
  <c r="M62" i="4"/>
  <c r="L35" i="6"/>
  <c r="L49" i="6" s="1"/>
  <c r="J33" i="5"/>
  <c r="J7" i="6"/>
  <c r="J22" i="6" s="1"/>
  <c r="I23" i="6"/>
  <c r="I28" i="6" s="1"/>
  <c r="J24" i="6"/>
  <c r="K26" i="6"/>
  <c r="K27" i="6"/>
  <c r="J25" i="6"/>
  <c r="M54" i="6"/>
  <c r="L51" i="6"/>
  <c r="M53" i="6"/>
  <c r="K50" i="6"/>
  <c r="K55" i="6" s="1"/>
  <c r="M52" i="6"/>
  <c r="BQ38" i="3"/>
  <c r="BR39" i="3" s="1"/>
  <c r="BR29" i="3"/>
  <c r="F56" i="7" l="1"/>
  <c r="F57" i="7"/>
  <c r="F58" i="7"/>
  <c r="E56" i="7"/>
  <c r="E55" i="7"/>
  <c r="D59" i="7"/>
  <c r="F30" i="7"/>
  <c r="E29" i="7"/>
  <c r="D27" i="7"/>
  <c r="D32" i="7" s="1"/>
  <c r="E28" i="7"/>
  <c r="F31" i="7"/>
  <c r="E118" i="1"/>
  <c r="K24" i="6"/>
  <c r="K25" i="6"/>
  <c r="L26" i="6"/>
  <c r="L27" i="6"/>
  <c r="J23" i="6"/>
  <c r="J28" i="6" s="1"/>
  <c r="M51" i="6"/>
  <c r="N54" i="6"/>
  <c r="L50" i="6"/>
  <c r="L55" i="6" s="1"/>
  <c r="N53" i="6"/>
  <c r="N52" i="6"/>
  <c r="K33" i="5"/>
  <c r="K7" i="6"/>
  <c r="K22" i="6" s="1"/>
  <c r="N62" i="4"/>
  <c r="N35" i="6" s="1"/>
  <c r="N49" i="6" s="1"/>
  <c r="M35" i="6"/>
  <c r="M49" i="6" s="1"/>
  <c r="E26" i="7" l="1"/>
  <c r="E53" i="7"/>
  <c r="F118" i="1"/>
  <c r="N50" i="6"/>
  <c r="L25" i="6"/>
  <c r="M26" i="6"/>
  <c r="K23" i="6"/>
  <c r="K28" i="6" s="1"/>
  <c r="M27" i="6"/>
  <c r="L24" i="6"/>
  <c r="L7" i="6"/>
  <c r="L22" i="6" s="1"/>
  <c r="L33" i="5"/>
  <c r="M50" i="6"/>
  <c r="M55" i="6" s="1"/>
  <c r="N51" i="6"/>
  <c r="F53" i="7" l="1"/>
  <c r="F26" i="7"/>
  <c r="E54" i="7"/>
  <c r="E59" i="7" s="1"/>
  <c r="G56" i="7"/>
  <c r="G57" i="7"/>
  <c r="F55" i="7"/>
  <c r="G58" i="7"/>
  <c r="F28" i="7"/>
  <c r="E27" i="7"/>
  <c r="F29" i="7"/>
  <c r="G30" i="7"/>
  <c r="G31" i="7"/>
  <c r="E32" i="7"/>
  <c r="G118" i="1"/>
  <c r="N55" i="6"/>
  <c r="M7" i="6"/>
  <c r="M22" i="6" s="1"/>
  <c r="M33" i="5"/>
  <c r="N27" i="6"/>
  <c r="M24" i="6"/>
  <c r="M25" i="6"/>
  <c r="L23" i="6"/>
  <c r="L28" i="6" s="1"/>
  <c r="N26" i="6"/>
  <c r="C115" i="1"/>
  <c r="B115" i="1"/>
  <c r="A115" i="1"/>
  <c r="G26" i="7" l="1"/>
  <c r="G53" i="7"/>
  <c r="G28" i="7"/>
  <c r="F27" i="7"/>
  <c r="H30" i="7"/>
  <c r="G29" i="7"/>
  <c r="H31" i="7"/>
  <c r="F32" i="7"/>
  <c r="G55" i="7"/>
  <c r="H57" i="7"/>
  <c r="H58" i="7"/>
  <c r="F54" i="7"/>
  <c r="F59" i="7" s="1"/>
  <c r="H56" i="7"/>
  <c r="H118" i="1"/>
  <c r="N33" i="5"/>
  <c r="N7" i="6"/>
  <c r="N22" i="6" s="1"/>
  <c r="N23" i="6" s="1"/>
  <c r="M23" i="6"/>
  <c r="M28" i="6" s="1"/>
  <c r="N25" i="6"/>
  <c r="N24" i="6"/>
  <c r="D115" i="1"/>
  <c r="E115" i="1" s="1"/>
  <c r="H26" i="7" l="1"/>
  <c r="H53" i="7"/>
  <c r="I58" i="7"/>
  <c r="I57" i="7"/>
  <c r="G54" i="7"/>
  <c r="G59" i="7" s="1"/>
  <c r="I56" i="7"/>
  <c r="H55" i="7"/>
  <c r="I31" i="7"/>
  <c r="H29" i="7"/>
  <c r="H28" i="7"/>
  <c r="G27" i="7"/>
  <c r="G32" i="7" s="1"/>
  <c r="I30" i="7"/>
  <c r="I118" i="1"/>
  <c r="N28" i="6"/>
  <c r="H54" i="7" l="1"/>
  <c r="H59" i="7" s="1"/>
  <c r="I55" i="7"/>
  <c r="J58" i="7"/>
  <c r="J57" i="7"/>
  <c r="J56" i="7"/>
  <c r="I53" i="7"/>
  <c r="I26" i="7"/>
  <c r="J30" i="7"/>
  <c r="I29" i="7"/>
  <c r="I28" i="7"/>
  <c r="J31" i="7"/>
  <c r="H27" i="7"/>
  <c r="H32" i="7" s="1"/>
  <c r="J118" i="1"/>
  <c r="J53" i="7" l="1"/>
  <c r="J26" i="7"/>
  <c r="K58" i="7"/>
  <c r="K57" i="7"/>
  <c r="J55" i="7"/>
  <c r="I54" i="7"/>
  <c r="I59" i="7" s="1"/>
  <c r="K56" i="7"/>
  <c r="I27" i="7"/>
  <c r="I32" i="7" s="1"/>
  <c r="J28" i="7"/>
  <c r="J29" i="7"/>
  <c r="K31" i="7"/>
  <c r="K30" i="7"/>
  <c r="K118" i="1"/>
  <c r="K53" i="7" l="1"/>
  <c r="K26" i="7"/>
  <c r="K28" i="7"/>
  <c r="L31" i="7"/>
  <c r="J27" i="7"/>
  <c r="J32" i="7" s="1"/>
  <c r="K29" i="7"/>
  <c r="L30" i="7"/>
  <c r="L58" i="7"/>
  <c r="L56" i="7"/>
  <c r="K55" i="7"/>
  <c r="L57" i="7"/>
  <c r="J54" i="7"/>
  <c r="J59" i="7" s="1"/>
  <c r="L118" i="1"/>
  <c r="L53" i="7" l="1"/>
  <c r="L26" i="7"/>
  <c r="L29" i="7"/>
  <c r="K27" i="7"/>
  <c r="K32" i="7" s="1"/>
  <c r="L28" i="7"/>
  <c r="M30" i="7"/>
  <c r="M31" i="7"/>
  <c r="L55" i="7"/>
  <c r="M56" i="7"/>
  <c r="K54" i="7"/>
  <c r="K59" i="7" s="1"/>
  <c r="M58" i="7"/>
  <c r="M57" i="7"/>
  <c r="M118" i="1"/>
  <c r="N31" i="7" l="1"/>
  <c r="N30" i="7"/>
  <c r="M28" i="7"/>
  <c r="L27" i="7"/>
  <c r="L32" i="7" s="1"/>
  <c r="M29" i="7"/>
  <c r="M53" i="7"/>
  <c r="M26" i="7"/>
  <c r="M55" i="7"/>
  <c r="L54" i="7"/>
  <c r="L59" i="7" s="1"/>
  <c r="N58" i="7"/>
  <c r="N57" i="7"/>
  <c r="N56" i="7"/>
  <c r="N29" i="7" l="1"/>
  <c r="M27" i="7"/>
  <c r="M32" i="7" s="1"/>
  <c r="N28" i="7"/>
  <c r="N55" i="7"/>
  <c r="M54" i="7"/>
  <c r="M59" i="7" s="1"/>
  <c r="N26" i="7"/>
  <c r="N53" i="7"/>
  <c r="N27" i="7" l="1"/>
  <c r="N32" i="7" s="1"/>
  <c r="N54" i="7"/>
  <c r="N59" i="7" s="1"/>
  <c r="G118" i="8"/>
  <c r="J118" i="8" s="1"/>
  <c r="K118" i="8" s="1"/>
  <c r="K117" i="8" l="1"/>
  <c r="J117" i="8"/>
  <c r="P77" i="8" l="1"/>
  <c r="P82" i="8" s="1"/>
</calcChain>
</file>

<file path=xl/sharedStrings.xml><?xml version="1.0" encoding="utf-8"?>
<sst xmlns="http://schemas.openxmlformats.org/spreadsheetml/2006/main" count="6307" uniqueCount="701">
  <si>
    <t>AREA # 030204</t>
  </si>
  <si>
    <t>Dpto. Apurimac   Prov. Andahuaylas   Dist. Huancarama</t>
  </si>
  <si>
    <t>Categorías</t>
  </si>
  <si>
    <t>Casos</t>
  </si>
  <si>
    <t>%</t>
  </si>
  <si>
    <t>Acumulado %</t>
  </si>
  <si>
    <t xml:space="preserve"> Menor de un año</t>
  </si>
  <si>
    <t xml:space="preserve"> 01 año</t>
  </si>
  <si>
    <t xml:space="preserve"> 02 años</t>
  </si>
  <si>
    <t xml:space="preserve"> 03 años</t>
  </si>
  <si>
    <t xml:space="preserve"> 04 años</t>
  </si>
  <si>
    <t xml:space="preserve"> 05 años</t>
  </si>
  <si>
    <t xml:space="preserve"> 06 años</t>
  </si>
  <si>
    <t xml:space="preserve"> 07 años</t>
  </si>
  <si>
    <t xml:space="preserve"> 08 años</t>
  </si>
  <si>
    <t xml:space="preserve"> 09 años</t>
  </si>
  <si>
    <t xml:space="preserve"> 10 años</t>
  </si>
  <si>
    <t xml:space="preserve"> 11 años</t>
  </si>
  <si>
    <t xml:space="preserve"> 12 años</t>
  </si>
  <si>
    <t xml:space="preserve"> 13 años</t>
  </si>
  <si>
    <t xml:space="preserve"> 14 años</t>
  </si>
  <si>
    <t xml:space="preserve"> 15 años</t>
  </si>
  <si>
    <t xml:space="preserve"> 16 años</t>
  </si>
  <si>
    <t xml:space="preserve"> 17 años</t>
  </si>
  <si>
    <t xml:space="preserve"> 18 años</t>
  </si>
  <si>
    <t xml:space="preserve"> 19 años</t>
  </si>
  <si>
    <t xml:space="preserve"> 20 años</t>
  </si>
  <si>
    <t xml:space="preserve"> 21 años</t>
  </si>
  <si>
    <t xml:space="preserve"> 22 años</t>
  </si>
  <si>
    <t xml:space="preserve"> 23 años</t>
  </si>
  <si>
    <t xml:space="preserve"> 24 años</t>
  </si>
  <si>
    <t xml:space="preserve"> 25 años</t>
  </si>
  <si>
    <t xml:space="preserve"> 26 años</t>
  </si>
  <si>
    <t xml:space="preserve"> 27 años</t>
  </si>
  <si>
    <t xml:space="preserve"> 28 años</t>
  </si>
  <si>
    <t xml:space="preserve"> 29 años</t>
  </si>
  <si>
    <t xml:space="preserve"> 30 años</t>
  </si>
  <si>
    <t xml:space="preserve"> 31 años</t>
  </si>
  <si>
    <t xml:space="preserve"> 32 años</t>
  </si>
  <si>
    <t xml:space="preserve"> 33 años</t>
  </si>
  <si>
    <t xml:space="preserve"> 34 años</t>
  </si>
  <si>
    <t xml:space="preserve"> 35 años</t>
  </si>
  <si>
    <t xml:space="preserve"> 36 años</t>
  </si>
  <si>
    <t xml:space="preserve"> 37 años</t>
  </si>
  <si>
    <t xml:space="preserve"> 38 años</t>
  </si>
  <si>
    <t xml:space="preserve"> 39 años</t>
  </si>
  <si>
    <t xml:space="preserve"> 40 años</t>
  </si>
  <si>
    <t xml:space="preserve"> 41 años</t>
  </si>
  <si>
    <t xml:space="preserve"> 42 años</t>
  </si>
  <si>
    <t xml:space="preserve"> 43 años</t>
  </si>
  <si>
    <t xml:space="preserve"> 44 años</t>
  </si>
  <si>
    <t xml:space="preserve"> 45 años</t>
  </si>
  <si>
    <t xml:space="preserve"> 46 años</t>
  </si>
  <si>
    <t xml:space="preserve"> 47 años</t>
  </si>
  <si>
    <t xml:space="preserve"> 48 años</t>
  </si>
  <si>
    <t xml:space="preserve"> 49 años</t>
  </si>
  <si>
    <t xml:space="preserve"> 50 años</t>
  </si>
  <si>
    <t xml:space="preserve"> 51 años</t>
  </si>
  <si>
    <t xml:space="preserve"> 52 años</t>
  </si>
  <si>
    <t xml:space="preserve"> 53 años</t>
  </si>
  <si>
    <t xml:space="preserve"> 54 años</t>
  </si>
  <si>
    <t xml:space="preserve"> 55 años</t>
  </si>
  <si>
    <t xml:space="preserve"> 56 años</t>
  </si>
  <si>
    <t xml:space="preserve"> 57 años</t>
  </si>
  <si>
    <t xml:space="preserve"> 58 años</t>
  </si>
  <si>
    <t xml:space="preserve"> 59 años</t>
  </si>
  <si>
    <t xml:space="preserve"> 60 años</t>
  </si>
  <si>
    <t xml:space="preserve"> 61 años</t>
  </si>
  <si>
    <t xml:space="preserve"> 62 años</t>
  </si>
  <si>
    <t xml:space="preserve"> 63 años</t>
  </si>
  <si>
    <t xml:space="preserve"> 64 años</t>
  </si>
  <si>
    <t xml:space="preserve"> 65 años</t>
  </si>
  <si>
    <t xml:space="preserve"> 66 años</t>
  </si>
  <si>
    <t xml:space="preserve"> 67 años</t>
  </si>
  <si>
    <t xml:space="preserve"> 68 años</t>
  </si>
  <si>
    <t xml:space="preserve"> 69 años</t>
  </si>
  <si>
    <t xml:space="preserve"> 70 años</t>
  </si>
  <si>
    <t xml:space="preserve"> 71 años</t>
  </si>
  <si>
    <t xml:space="preserve"> 72 años</t>
  </si>
  <si>
    <t xml:space="preserve"> 73 años</t>
  </si>
  <si>
    <t xml:space="preserve"> 74 años</t>
  </si>
  <si>
    <t xml:space="preserve"> 75 años</t>
  </si>
  <si>
    <t xml:space="preserve"> 76 años</t>
  </si>
  <si>
    <t xml:space="preserve"> 77 años</t>
  </si>
  <si>
    <t xml:space="preserve"> 78 años</t>
  </si>
  <si>
    <t xml:space="preserve"> 79 años</t>
  </si>
  <si>
    <t xml:space="preserve"> 80 años</t>
  </si>
  <si>
    <t xml:space="preserve"> 81 años</t>
  </si>
  <si>
    <t xml:space="preserve"> 82 años</t>
  </si>
  <si>
    <t xml:space="preserve"> 83 años</t>
  </si>
  <si>
    <t xml:space="preserve"> 84 años</t>
  </si>
  <si>
    <t xml:space="preserve"> 85 años</t>
  </si>
  <si>
    <t xml:space="preserve"> 86 años</t>
  </si>
  <si>
    <t xml:space="preserve"> 87 años</t>
  </si>
  <si>
    <t xml:space="preserve"> 88 años</t>
  </si>
  <si>
    <t xml:space="preserve"> 89 años</t>
  </si>
  <si>
    <t xml:space="preserve"> 90 años</t>
  </si>
  <si>
    <t xml:space="preserve"> 91 años</t>
  </si>
  <si>
    <t xml:space="preserve"> 93 años</t>
  </si>
  <si>
    <t xml:space="preserve"> 95 años</t>
  </si>
  <si>
    <t xml:space="preserve"> 96 años</t>
  </si>
  <si>
    <t xml:space="preserve"> 97 años</t>
  </si>
  <si>
    <t xml:space="preserve"> 98 años</t>
  </si>
  <si>
    <t xml:space="preserve"> Total</t>
  </si>
  <si>
    <t>POBLACIÓN 2007</t>
  </si>
  <si>
    <t>Apurímac, Andahuaylas, distrito: Huancarama</t>
  </si>
  <si>
    <t>P: Edad en años</t>
  </si>
  <si>
    <t>Edad 0</t>
  </si>
  <si>
    <t>Edad 1 año</t>
  </si>
  <si>
    <t>Edad 2 años</t>
  </si>
  <si>
    <t>Edad 3 años</t>
  </si>
  <si>
    <t>Edad 4 años</t>
  </si>
  <si>
    <t>Edad 5 años</t>
  </si>
  <si>
    <t>Edad 6 años</t>
  </si>
  <si>
    <t>Edad 7 años</t>
  </si>
  <si>
    <t>Edad 8 años</t>
  </si>
  <si>
    <t>Edad 9 años</t>
  </si>
  <si>
    <t>Edad 10 años</t>
  </si>
  <si>
    <t>Edad 11 años</t>
  </si>
  <si>
    <t>Edad 12 años</t>
  </si>
  <si>
    <t>Edad 13 años</t>
  </si>
  <si>
    <t>Edad 14 años</t>
  </si>
  <si>
    <t>Edad 15 años</t>
  </si>
  <si>
    <t>Edad 16 años</t>
  </si>
  <si>
    <t>Edad 17 años</t>
  </si>
  <si>
    <t>Edad 18 años</t>
  </si>
  <si>
    <t>Edad 19 años</t>
  </si>
  <si>
    <t>Edad 20 años</t>
  </si>
  <si>
    <t>Edad 21 años</t>
  </si>
  <si>
    <t>Edad 22 años</t>
  </si>
  <si>
    <t>Edad 23 años</t>
  </si>
  <si>
    <t>Edad 24 años</t>
  </si>
  <si>
    <t>Edad 25 años</t>
  </si>
  <si>
    <t>Edad 26 años</t>
  </si>
  <si>
    <t>Edad 27 años</t>
  </si>
  <si>
    <t>Edad 28 años</t>
  </si>
  <si>
    <t>Edad 29 años</t>
  </si>
  <si>
    <t>Edad 30 años</t>
  </si>
  <si>
    <t>Edad 31 años</t>
  </si>
  <si>
    <t>Edad 32 años</t>
  </si>
  <si>
    <t>Edad 33 años</t>
  </si>
  <si>
    <t>Edad 34 años</t>
  </si>
  <si>
    <t>Edad 35 años</t>
  </si>
  <si>
    <t>Edad 36 años</t>
  </si>
  <si>
    <t>Edad 37 años</t>
  </si>
  <si>
    <t>Edad 38 años</t>
  </si>
  <si>
    <t>Edad 39 años</t>
  </si>
  <si>
    <t>Edad 40 años</t>
  </si>
  <si>
    <t>Edad 41 años</t>
  </si>
  <si>
    <t>Edad 42 años</t>
  </si>
  <si>
    <t>Edad 43 años</t>
  </si>
  <si>
    <t>Edad 44 años</t>
  </si>
  <si>
    <t>Edad 45 años</t>
  </si>
  <si>
    <t>Edad 46 años</t>
  </si>
  <si>
    <t>Edad 47 años</t>
  </si>
  <si>
    <t>Edad 48 años</t>
  </si>
  <si>
    <t>Edad 49 años</t>
  </si>
  <si>
    <t>Edad 50 años</t>
  </si>
  <si>
    <t>Edad 51 años</t>
  </si>
  <si>
    <t>Edad 52 años</t>
  </si>
  <si>
    <t>Edad 53 años</t>
  </si>
  <si>
    <t>Edad 54 años</t>
  </si>
  <si>
    <t>Edad 55 años</t>
  </si>
  <si>
    <t>Edad 56 años</t>
  </si>
  <si>
    <t>Edad 57 años</t>
  </si>
  <si>
    <t>Edad 58 años</t>
  </si>
  <si>
    <t>Edad 59 años</t>
  </si>
  <si>
    <t>Edad 60 años</t>
  </si>
  <si>
    <t>Edad 61 años</t>
  </si>
  <si>
    <t>Edad 62 años</t>
  </si>
  <si>
    <t>Edad 63 años</t>
  </si>
  <si>
    <t>Edad 64 años</t>
  </si>
  <si>
    <t>Edad 65 años</t>
  </si>
  <si>
    <t>Edad 66 años</t>
  </si>
  <si>
    <t>Edad 67 años</t>
  </si>
  <si>
    <t>Edad 68 años</t>
  </si>
  <si>
    <t>Edad 69 años</t>
  </si>
  <si>
    <t>Edad 70 años</t>
  </si>
  <si>
    <t>Edad 71 años</t>
  </si>
  <si>
    <t>Edad 72 años</t>
  </si>
  <si>
    <t>Edad 73 años</t>
  </si>
  <si>
    <t>Edad 74 años</t>
  </si>
  <si>
    <t>Edad 75 años</t>
  </si>
  <si>
    <t>Edad 76 años</t>
  </si>
  <si>
    <t>Edad 77 años</t>
  </si>
  <si>
    <t>Edad 78 años</t>
  </si>
  <si>
    <t>Edad 79 años</t>
  </si>
  <si>
    <t>Edad 80 años</t>
  </si>
  <si>
    <t>Edad 81 años</t>
  </si>
  <si>
    <t>Edad 82 años</t>
  </si>
  <si>
    <t>Edad 83 años</t>
  </si>
  <si>
    <t>Edad 84 años</t>
  </si>
  <si>
    <t>Edad 85 años</t>
  </si>
  <si>
    <t>Edad 86 años</t>
  </si>
  <si>
    <t>Edad 87 años</t>
  </si>
  <si>
    <t>Edad 88 años</t>
  </si>
  <si>
    <t>Edad 89 años</t>
  </si>
  <si>
    <t>Edad 90 años</t>
  </si>
  <si>
    <t>Edad 91 años</t>
  </si>
  <si>
    <t>Edad 92 años</t>
  </si>
  <si>
    <t>Edad 93 años</t>
  </si>
  <si>
    <t>Edad 94 años</t>
  </si>
  <si>
    <t>Edad 95 años</t>
  </si>
  <si>
    <t>Edad 96 años</t>
  </si>
  <si>
    <t>Edad 97 años</t>
  </si>
  <si>
    <t>Edad 100 años</t>
  </si>
  <si>
    <t>Total</t>
  </si>
  <si>
    <t>T.C.I</t>
  </si>
  <si>
    <t>.%</t>
  </si>
  <si>
    <t>POBLACION 2019</t>
  </si>
  <si>
    <t>UBIGEO</t>
  </si>
  <si>
    <t>030204</t>
  </si>
  <si>
    <t>DEPARTAMENTO</t>
  </si>
  <si>
    <t>APURIMAC</t>
  </si>
  <si>
    <t>PROVINCIA</t>
  </si>
  <si>
    <t>ANDAHUAYLAS</t>
  </si>
  <si>
    <t>DISTRITO</t>
  </si>
  <si>
    <t>HUANCARAMA</t>
  </si>
  <si>
    <t>POBLACION TOTAL, POR EDADS SIMPLES</t>
  </si>
  <si>
    <t>0</t>
  </si>
  <si>
    <t>POBLACIÓN TOTAL,  POR GRUPOS QUINQUEN ALES DE EDAD</t>
  </si>
  <si>
    <t>20-24</t>
  </si>
  <si>
    <t>25-29</t>
  </si>
  <si>
    <t>30-34</t>
  </si>
  <si>
    <t>35-39</t>
  </si>
  <si>
    <t>40-44</t>
  </si>
  <si>
    <t>45-49</t>
  </si>
  <si>
    <t>50-54</t>
  </si>
  <si>
    <t>55-59</t>
  </si>
  <si>
    <t>60-64</t>
  </si>
  <si>
    <t>65-69</t>
  </si>
  <si>
    <t>70-74</t>
  </si>
  <si>
    <t>75-79</t>
  </si>
  <si>
    <t>80 y +</t>
  </si>
  <si>
    <t>P: en años</t>
  </si>
  <si>
    <t>Categorias</t>
  </si>
  <si>
    <t>NOTA: LA POBLACION ESTIMADA DE EDADES  SIMPLES Y GRUPOS DE EDAD DE DISTRITOS, CORRESPONDEN A CIFRAS REFERENCIALES HASTA OBTNER LAS CIFRAS DE LAS PROYECCIONES DEL INEI</t>
  </si>
  <si>
    <t>FUENTE: CENSO NACIONAL XI DE POBLACION Y VI DE VIVIENDA 2017/- BOLETIN DEMOGRAFICO Nº 18,  BOLETIN DEMOGRAFICO Nº 37 Lima -2009</t>
  </si>
  <si>
    <t>OFICINA DE GESTION DE LA INFORMACION - MINISTERIO DE SALUD</t>
  </si>
  <si>
    <t>Fuente: Censos Nacionales de Población y Vivienda 2017</t>
  </si>
  <si>
    <t>Instituto Nacional de Estadística e Informática (INEI) - PERÚ</t>
  </si>
  <si>
    <t>Fuente: INEI - CPV2007</t>
  </si>
  <si>
    <t>POBL. ESTIMADA 2019</t>
  </si>
  <si>
    <t>CPV2007</t>
  </si>
  <si>
    <t>Censos Nacionales de Población y Vivienda 2017</t>
  </si>
  <si>
    <t>PER. 1</t>
  </si>
  <si>
    <t>PER. 2</t>
  </si>
  <si>
    <t>PER. 3</t>
  </si>
  <si>
    <t>PER. 4</t>
  </si>
  <si>
    <t>PER. 5</t>
  </si>
  <si>
    <t>PER. 6</t>
  </si>
  <si>
    <t>PER. 7</t>
  </si>
  <si>
    <t>PER. 8</t>
  </si>
  <si>
    <t>PER. 9</t>
  </si>
  <si>
    <t>PER. 10</t>
  </si>
  <si>
    <t>Proporción de población referencial del área de influencia (17 - 35 años)</t>
  </si>
  <si>
    <t>PROCEDENCIA DE ALUMNOS</t>
  </si>
  <si>
    <t>POBLACION 2017</t>
  </si>
  <si>
    <t>pacobamba</t>
  </si>
  <si>
    <t>ccallaspuquio</t>
  </si>
  <si>
    <t>huascatay</t>
  </si>
  <si>
    <t>pumararcco</t>
  </si>
  <si>
    <t>matapuquio</t>
  </si>
  <si>
    <t>colpa</t>
  </si>
  <si>
    <t>DISTRITO DE KISHUARA</t>
  </si>
  <si>
    <t>DISTRITO DE PACOBAMBA</t>
  </si>
  <si>
    <t>malinas</t>
  </si>
  <si>
    <t>huirunay</t>
  </si>
  <si>
    <t>cruzpampa</t>
  </si>
  <si>
    <t>ccerabamba</t>
  </si>
  <si>
    <t>sonoca</t>
  </si>
  <si>
    <t>andina</t>
  </si>
  <si>
    <t>% de participacion por edades (17-35 años)</t>
  </si>
  <si>
    <t>EDADES DE 17 - 35 años</t>
  </si>
  <si>
    <t>Fuente:</t>
  </si>
  <si>
    <t>Instituto Nacional de Estadística e Informática (INEI). Censos Nacionales 2017: XII de Población, VII de Vivienda y III de Comunidades Indígenas</t>
  </si>
  <si>
    <t>Total Población</t>
  </si>
  <si>
    <t>PER. 0</t>
  </si>
  <si>
    <t>HORIZONTE (AÑOS)</t>
  </si>
  <si>
    <t>RELACIÓN DE PRCEDENCIA DE ALUMONOS AL ISTP ALFRESO SARMIENTO PALOMINO</t>
  </si>
  <si>
    <t>I</t>
  </si>
  <si>
    <t>II</t>
  </si>
  <si>
    <t>III</t>
  </si>
  <si>
    <t>IV</t>
  </si>
  <si>
    <t>V</t>
  </si>
  <si>
    <t>VI</t>
  </si>
  <si>
    <t>VII</t>
  </si>
  <si>
    <t>VIII</t>
  </si>
  <si>
    <t>Matrícula por periodo según ciclo, 2005-2019</t>
  </si>
  <si>
    <t>ALFREDO SARMIENTO PALOMINO</t>
  </si>
  <si>
    <t>ódigo modular</t>
  </si>
  <si>
    <t>Dirección</t>
  </si>
  <si>
    <t>Avenida Bolivar S/N</t>
  </si>
  <si>
    <t>Anexo</t>
  </si>
  <si>
    <t>Localidad</t>
  </si>
  <si>
    <t>Código de local</t>
  </si>
  <si>
    <t>Centro Poblado</t>
  </si>
  <si>
    <t>Nivel/Modalidad</t>
  </si>
  <si>
    <t>Superior Tecnológica</t>
  </si>
  <si>
    <t>Área Censal (500 Habitantes)</t>
  </si>
  <si>
    <t>Urbana</t>
  </si>
  <si>
    <t>Forma</t>
  </si>
  <si>
    <t>Escolarizado</t>
  </si>
  <si>
    <t>Distrito</t>
  </si>
  <si>
    <t>Huancarama</t>
  </si>
  <si>
    <t>Género</t>
  </si>
  <si>
    <t>Mixto</t>
  </si>
  <si>
    <t>Provincia</t>
  </si>
  <si>
    <t>Andahuaylas</t>
  </si>
  <si>
    <t>Tipo de Gestión</t>
  </si>
  <si>
    <t>Pública de gestión directa</t>
  </si>
  <si>
    <t>Departamento</t>
  </si>
  <si>
    <t>Apurímac</t>
  </si>
  <si>
    <t>Gestión / Dependencia</t>
  </si>
  <si>
    <t>Pública - Sector Educación</t>
  </si>
  <si>
    <t>Código de DRE o UGEL que supervisa el S. E.</t>
  </si>
  <si>
    <t>Director(a)</t>
  </si>
  <si>
    <t>Sanchez Rojas Virgilio</t>
  </si>
  <si>
    <t>Nombre de la DRE o UGEL que supervisa el S.E.</t>
  </si>
  <si>
    <t>DRE Apurímac</t>
  </si>
  <si>
    <t>Teléfono</t>
  </si>
  <si>
    <t>Característica (Censo Educativo 2019)</t>
  </si>
  <si>
    <t>No Aplica</t>
  </si>
  <si>
    <t>Correo electrónico</t>
  </si>
  <si>
    <t>Latitud</t>
  </si>
  <si>
    <t>Página web</t>
  </si>
  <si>
    <t>Longitud</t>
  </si>
  <si>
    <t>Turno</t>
  </si>
  <si>
    <t>Continuo sólo en la mañana</t>
  </si>
  <si>
    <t>Tipo de programa</t>
  </si>
  <si>
    <t>No aplica</t>
  </si>
  <si>
    <t>Estado</t>
  </si>
  <si>
    <t>Activo</t>
  </si>
  <si>
    <r>
      <t xml:space="preserve">En el área de influencia solamente se tiene </t>
    </r>
    <r>
      <rPr>
        <b/>
        <i/>
        <sz val="12"/>
        <color theme="1"/>
        <rFont val="Arial Narrow"/>
        <family val="2"/>
      </rPr>
      <t>01</t>
    </r>
    <r>
      <rPr>
        <i/>
        <sz val="12"/>
        <color theme="1"/>
        <rFont val="Arial Narrow"/>
        <family val="2"/>
      </rPr>
      <t xml:space="preserve"> </t>
    </r>
    <r>
      <rPr>
        <b/>
        <i/>
        <sz val="12"/>
        <color theme="1"/>
        <rFont val="Arial Narrow"/>
        <family val="2"/>
      </rPr>
      <t>Instituto Superior Tecnologico Público</t>
    </r>
    <r>
      <rPr>
        <i/>
        <sz val="12"/>
        <color theme="1"/>
        <rFont val="Arial Narrow"/>
        <family val="2"/>
      </rPr>
      <t>, por tanto se considera la cantidad de postulantes a dicha ISTP</t>
    </r>
  </si>
  <si>
    <t>Ingresantes</t>
  </si>
  <si>
    <t>CONSTRUCCIÓN CIVIL</t>
  </si>
  <si>
    <t>INDUSTRIAS ALIMENTARIAS</t>
  </si>
  <si>
    <t>Situación Sin Proyecto</t>
  </si>
  <si>
    <t>SEMESTRE</t>
  </si>
  <si>
    <t>TOTAL</t>
  </si>
  <si>
    <t>Situación Con proyecto</t>
  </si>
  <si>
    <t>Ratio de Alumnos Respecto al Primer Ciclo</t>
  </si>
  <si>
    <t>Promoción</t>
  </si>
  <si>
    <t>2015-2017</t>
  </si>
  <si>
    <t>2017-2019</t>
  </si>
  <si>
    <t>Construcción Civil</t>
  </si>
  <si>
    <t>Industrias Alimentarias</t>
  </si>
  <si>
    <t>2016-2018</t>
  </si>
  <si>
    <t>2018-2020</t>
  </si>
  <si>
    <t>2019-2020</t>
  </si>
  <si>
    <t>Promedio de  las ultimos  4 ingresos</t>
  </si>
  <si>
    <t>PROMEDIO</t>
  </si>
  <si>
    <t>T.C.I
 2019-2020</t>
  </si>
  <si>
    <t>T.C.I
2018-2019</t>
  </si>
  <si>
    <t>T.C.I
2017-2018</t>
  </si>
  <si>
    <t>T.C.I
2016-2017</t>
  </si>
  <si>
    <t>TOTAL Postulantes</t>
  </si>
  <si>
    <t>TOTAL Ingresantes</t>
  </si>
  <si>
    <t>Tasa prom. Participación matriculas</t>
  </si>
  <si>
    <t>Tasa geométrica</t>
  </si>
  <si>
    <t>años</t>
  </si>
  <si>
    <t>Tasa de crecimiento histórico Const. Civil</t>
  </si>
  <si>
    <t>Tasa de crecimiento histórico Industria Alimentarias</t>
  </si>
  <si>
    <t>POBLACIÓN DE REFERENCIA PROYECTADA</t>
  </si>
  <si>
    <t>CARRERA DE INDUSTRIAS ALIMENTARIAS</t>
  </si>
  <si>
    <t>Población de Referencia</t>
  </si>
  <si>
    <t>periodo o</t>
  </si>
  <si>
    <t>Per. 1</t>
  </si>
  <si>
    <t>Per. 2</t>
  </si>
  <si>
    <t>Per. 3</t>
  </si>
  <si>
    <t>Per. 4</t>
  </si>
  <si>
    <t>Per. 5</t>
  </si>
  <si>
    <t>Per. 6</t>
  </si>
  <si>
    <t>Per. 7</t>
  </si>
  <si>
    <t>Per. 8</t>
  </si>
  <si>
    <t>Per. 9</t>
  </si>
  <si>
    <t>Per. 10</t>
  </si>
  <si>
    <t>CARRERA DE CONST. CIVIL</t>
  </si>
  <si>
    <t>Tasa de Crecimiento</t>
  </si>
  <si>
    <t xml:space="preserve">Total Postulantes en zona de Referencia </t>
  </si>
  <si>
    <t>POBLACIÓN DE REFERENCIA</t>
  </si>
  <si>
    <t>EVOLUCIÓN HISTORICA DEL NUMERO DE POSTULANTES</t>
  </si>
  <si>
    <t>Fuente: ESCALE - Unidad de Estadística Educativa - Ministerio de Educación</t>
  </si>
  <si>
    <t>Proporción de postulante a una Especialidad</t>
  </si>
  <si>
    <t>CONSTRUCIÓN CIVIL</t>
  </si>
  <si>
    <t>Población postulante total</t>
  </si>
  <si>
    <t>Fuente: Nominas de Matricula del ISTP Alfredo Sarmiento Palomino</t>
  </si>
  <si>
    <t>Población Potencial de la Carrera de Industrias Alimentarias</t>
  </si>
  <si>
    <t>Población Potencial de la Carrera de Construcción Civil</t>
  </si>
  <si>
    <t>Postulantes al ISTP</t>
  </si>
  <si>
    <t>POBLACIÓN POTENCIAL</t>
  </si>
  <si>
    <t>POBLACIÓN POTENCIAL PROYECTADA</t>
  </si>
  <si>
    <t>SE TIENE REFERENCIA QUE HASTA EL AÑO 2015 EL NUMERO DE POSTULANTES ERA PARA LA CARRERA DE INDUSTRIAS ALIMENTARIAS POR SER LA UNICA CARRERA QUE BRINDABA LA IESTP ALFREDO SARMIENTO PALOMINO, A PARTIR DEL AÑO 2016 LA CARRERA QUE BRINDO EL SERVICIO EDUCATIVO FUE LA CARRERA DE CONSTRUCCIÓN CIVIL, POR LO QUE SE UTILIZARA UNA SOLA TASA EN TODO EL HORIZONTE, PERO CON POBLACIÓN HISTORICA POR SEPARADO PARA CADA CARRERA.</t>
  </si>
  <si>
    <t>Ratio de Ingresantes/Postulantes prom. CONSTRUCCIÓN CIVIL</t>
  </si>
  <si>
    <t>Ratio de Ingresantes/Postulantes prom. INDUSTRIAS ALIMENTARIAS</t>
  </si>
  <si>
    <t>AÑOS</t>
  </si>
  <si>
    <t>PERIODO 0</t>
  </si>
  <si>
    <t>Ingresantes a INDUSTRIAS ALIMENTARIAS</t>
  </si>
  <si>
    <t>Ingresantes a CONSTRUCCIÓN CIVIL</t>
  </si>
  <si>
    <t>Población Demandante Efectiva SIN PROYECTO de la Carrera de INDUSTRIAS ALIMENTARIAS</t>
  </si>
  <si>
    <t>CICLOS ACADEMICOS</t>
  </si>
  <si>
    <t>TOTAL Ciclo impar I,III y V</t>
  </si>
  <si>
    <t>CICLOS</t>
  </si>
  <si>
    <t>RATIOS</t>
  </si>
  <si>
    <t>Población Demandante Efectiva SIN PROYECTO de la Carrera de CONSTRUCCIÓN CIVIL</t>
  </si>
  <si>
    <t>Postulantes que dirigen al ISPT "ASP"</t>
  </si>
  <si>
    <t>2001-2003</t>
  </si>
  <si>
    <t>2002-2004</t>
  </si>
  <si>
    <t>2003-2005</t>
  </si>
  <si>
    <t>2004-2006</t>
  </si>
  <si>
    <t>2005-2007</t>
  </si>
  <si>
    <t>2006-2008</t>
  </si>
  <si>
    <t>2007-2009</t>
  </si>
  <si>
    <t>2008-2010</t>
  </si>
  <si>
    <t>2009-2011</t>
  </si>
  <si>
    <t>2010-2012</t>
  </si>
  <si>
    <t>2011-2013</t>
  </si>
  <si>
    <t>2012-2014</t>
  </si>
  <si>
    <t>T.C.I 2001-2002</t>
  </si>
  <si>
    <t>T.C.I 2002-2003</t>
  </si>
  <si>
    <t>T.C.I 2003-2004</t>
  </si>
  <si>
    <t>T.C.I 2004-2005</t>
  </si>
  <si>
    <t>T.C.I 2005-2006</t>
  </si>
  <si>
    <t>T.C.I 2006-2007</t>
  </si>
  <si>
    <t>T.C.I 2007-2008</t>
  </si>
  <si>
    <t>T.C.I 2008-2009</t>
  </si>
  <si>
    <t>T.C.I 2009-2010</t>
  </si>
  <si>
    <t>T.C.I 2010-2011</t>
  </si>
  <si>
    <t>T.C.I 2011-2012</t>
  </si>
  <si>
    <t>T.C.I 2012-2013</t>
  </si>
  <si>
    <t>T.C.I 2013-2014</t>
  </si>
  <si>
    <t>T.C.I 2014-2015</t>
  </si>
  <si>
    <t>2013-2015</t>
  </si>
  <si>
    <t>2014-2016</t>
  </si>
  <si>
    <t>Vacantes</t>
  </si>
  <si>
    <t>proyección al 2020</t>
  </si>
  <si>
    <t>la población referencial es igual a la población potencial</t>
  </si>
  <si>
    <t>distrito</t>
  </si>
  <si>
    <t>Pacobamba</t>
  </si>
  <si>
    <t>Kishuara</t>
  </si>
  <si>
    <t>const. Civil 2016</t>
  </si>
  <si>
    <t>const. Civil 2017</t>
  </si>
  <si>
    <t>const. Civil 2018</t>
  </si>
  <si>
    <t>const. Civil 2019</t>
  </si>
  <si>
    <t>Promedio de los años de ingreso</t>
  </si>
  <si>
    <t>Módulos</t>
  </si>
  <si>
    <t>Modulos Educativos</t>
  </si>
  <si>
    <t>Unidades Didacticas</t>
  </si>
  <si>
    <t xml:space="preserve"># de hrs. De clase por curso semanal por C/semestre </t>
  </si>
  <si>
    <t>N° de secciones de clases</t>
  </si>
  <si>
    <t>Horas de clase por semana por sección</t>
  </si>
  <si>
    <t>Total  horas por semana</t>
  </si>
  <si>
    <t>Total horas por semestre</t>
  </si>
  <si>
    <t>Años</t>
  </si>
  <si>
    <t>Modulo Trasversal</t>
  </si>
  <si>
    <t>Comunicación</t>
  </si>
  <si>
    <t>Técnicas de Comunicación</t>
  </si>
  <si>
    <t>Interpretación y Producción de Textos</t>
  </si>
  <si>
    <t>Matematica</t>
  </si>
  <si>
    <t>Lógica y Funciones</t>
  </si>
  <si>
    <t>Estadistica General</t>
  </si>
  <si>
    <t>Sociedad y Economia</t>
  </si>
  <si>
    <t>Sociedad y Economia en la Globalización</t>
  </si>
  <si>
    <t>Medio Ambiente y Desarrollo Sostenible</t>
  </si>
  <si>
    <t>Actividades</t>
  </si>
  <si>
    <t>Cultura Fisica y Deporte</t>
  </si>
  <si>
    <t>Cultura Artistica</t>
  </si>
  <si>
    <t>Informática</t>
  </si>
  <si>
    <t>Informática e Internet</t>
  </si>
  <si>
    <t>Ofimática</t>
  </si>
  <si>
    <t>Idioma Extranjero</t>
  </si>
  <si>
    <t>Comunicación Interpersonal</t>
  </si>
  <si>
    <t>Comunicación Empresarial</t>
  </si>
  <si>
    <t>Investigación Tecnológica</t>
  </si>
  <si>
    <t>Fundamentos de Investigación</t>
  </si>
  <si>
    <t>Investigación e Innovación Tecnológica</t>
  </si>
  <si>
    <t>Proyectos de Investigación e Innovación tecnológica</t>
  </si>
  <si>
    <t>Relaciones en el Entorno del Trabajo</t>
  </si>
  <si>
    <t>Comportamiento Ético</t>
  </si>
  <si>
    <t>Liderazgo y Trabajo en Equipo</t>
  </si>
  <si>
    <t>Gestión Empresarial</t>
  </si>
  <si>
    <t>Organización y Constitución de Empresas</t>
  </si>
  <si>
    <t>Proyecto Empresarial</t>
  </si>
  <si>
    <t>Formación y Orientación</t>
  </si>
  <si>
    <t>Legislación e Inserción Laboral</t>
  </si>
  <si>
    <t>Formación Especifica (Módulos Técnico Profesionales)</t>
  </si>
  <si>
    <t>MP N° 1
Topografia</t>
  </si>
  <si>
    <t>Topografia General</t>
  </si>
  <si>
    <t>Dibujo Topografico Asistido por Computador</t>
  </si>
  <si>
    <t>Topografia para Catastro Urbano y Rural</t>
  </si>
  <si>
    <t>Topografia para Caminos y Vias Urbanas</t>
  </si>
  <si>
    <t>Topografia para Irrigaciones</t>
  </si>
  <si>
    <t>Topografia para Obras de Saneamiento</t>
  </si>
  <si>
    <t>MP N° 2
Elaboración de Expediente Técnico</t>
  </si>
  <si>
    <t>Dibujo de Planos</t>
  </si>
  <si>
    <t>Dibujo Asistido por Computador</t>
  </si>
  <si>
    <t>Documentos de Obra</t>
  </si>
  <si>
    <t>Mecanica de Suelosy Diseño de Mezclas</t>
  </si>
  <si>
    <t>Metrado de Obras</t>
  </si>
  <si>
    <t>Costos Unitarios y Presupuesto de Obra</t>
  </si>
  <si>
    <t>Programación de Obra</t>
  </si>
  <si>
    <t>MP N° 3
Ejecución de Obras Civiles</t>
  </si>
  <si>
    <t>Análisis del Expediente Técnico</t>
  </si>
  <si>
    <t>Especificacones de los Materiales de Construcción</t>
  </si>
  <si>
    <t>Distribución de los Materiales de Construcción</t>
  </si>
  <si>
    <t>Mano de Obra y Equipo</t>
  </si>
  <si>
    <t>Seguridad e Higiene</t>
  </si>
  <si>
    <t>Procedimientos Constructivosde Obras Civiles I</t>
  </si>
  <si>
    <t>Procedimientos Constructivosde Obras Civiles II</t>
  </si>
  <si>
    <t>Control de Obra</t>
  </si>
  <si>
    <t>Total Horas</t>
  </si>
  <si>
    <t>MÓDULOS</t>
  </si>
  <si>
    <t>UNIDADES DIDACTICAS</t>
  </si>
  <si>
    <t>ALUMNOS POR SECCIÓN</t>
  </si>
  <si>
    <t>N° SECCIONES</t>
  </si>
  <si>
    <t>HORAS UND. Didáctica</t>
  </si>
  <si>
    <t>HORAS TEORÍA POR SEMANA POR SECCIÓN</t>
  </si>
  <si>
    <t>TOTAL HORAS TEORÍA</t>
  </si>
  <si>
    <t>TOTAL HORAS TODAS LAS SECCIONES</t>
  </si>
  <si>
    <t>HORAS UNIDADES DIDACTICAS</t>
  </si>
  <si>
    <t>DEMANDA EFECTIVA DE HORAS TEÓRICAS POR SEMESTRE - CONSTRUCCIÓN CIVIL</t>
  </si>
  <si>
    <t>I CICLO</t>
  </si>
  <si>
    <t>CICLO</t>
  </si>
  <si>
    <t>Horas de Funcionamiento de las Aulas en un Ciclo Normal</t>
  </si>
  <si>
    <t>II CICLO</t>
  </si>
  <si>
    <t>TOTAL HORAS SEMANALES</t>
  </si>
  <si>
    <t>N° DE SEMESTRES</t>
  </si>
  <si>
    <t>TOTAL HORAS</t>
  </si>
  <si>
    <t>TOTAL HORAS POR AÑO</t>
  </si>
  <si>
    <t>CENTRO DE COMPUTO</t>
  </si>
  <si>
    <t>III CICLO</t>
  </si>
  <si>
    <t>IV CICLO</t>
  </si>
  <si>
    <t>V CICLO</t>
  </si>
  <si>
    <t>VI CICLO</t>
  </si>
  <si>
    <t>Año 2020</t>
  </si>
  <si>
    <t>DEMANDA EFECTIVA DE HORAS TEÓRICAS POR SEMESTRE - INDUSTRIAS ALIMENTARIAS</t>
  </si>
  <si>
    <t>Planificación y Organación de la Producción de Productos de Frutas, Hortalizas y Azúcares</t>
  </si>
  <si>
    <t>MP N° 1
Tecnología de Productos de Frutas, Hortalizas y Azúcares</t>
  </si>
  <si>
    <t>Materias Primas e Insumos en Productos de Frutas, Hortalizas y Azúcares</t>
  </si>
  <si>
    <t>Seguridad e Higiene en Productos de Frutas, Hortalizas y Azúcares</t>
  </si>
  <si>
    <t>Maquinarias, Equipos e Instalaciones para Productos de Frutas, Hortalizas y Azúcares</t>
  </si>
  <si>
    <t>Control de Calidad en Productos de Frutas, Hortalizas y Azúcares</t>
  </si>
  <si>
    <t>Procesos para Productos de Frutas</t>
  </si>
  <si>
    <t>Procesos para Productos de Hortalizas y Azúcares</t>
  </si>
  <si>
    <t>Innovación Tecnológica en Productos de Frutas, Hortalizas y Azúcares</t>
  </si>
  <si>
    <t>MP N° 2
Tecnológia de Productos Lácteos y Derivados</t>
  </si>
  <si>
    <t>Planificación y Organación de la Producción de Productos Lácteos y Derivados</t>
  </si>
  <si>
    <t>Materias Primas e Insumos en Productos Lácteos y Derivados</t>
  </si>
  <si>
    <t>Seguridad e Higiene para Productos Lácteos y Derivados</t>
  </si>
  <si>
    <t>Maquinarias, Equipos e Instalaciones para Productos Lácteos y Derivados</t>
  </si>
  <si>
    <t>Procesos para Productos Lácteos y Derivados</t>
  </si>
  <si>
    <t>Innovación Tecnológica en Productos Lácteos y Derivados</t>
  </si>
  <si>
    <t>Control de Calidad en Productos Lácteos y Derivados</t>
  </si>
  <si>
    <t>MP N° 3
Tecnológia de Productos Cárnicos e Hidrobiológicos</t>
  </si>
  <si>
    <t>Planificación y Organación de la Producción de Productos Cárnicos e Hidrobiológico</t>
  </si>
  <si>
    <t>Materias Primas e Insumos en Productos Cárnicos e Hidrobiológico</t>
  </si>
  <si>
    <t>Seguridad e Higiene para Productos Cárnicos e Hidrobiológico</t>
  </si>
  <si>
    <t>Maquinarias, Equipos e Instalaciones para Productos Cárnicos e Hidrobiológico</t>
  </si>
  <si>
    <t>Control de Calidad para Productos Cárnicos e Hidrobiológico</t>
  </si>
  <si>
    <t>Procesos para Productos Cárnicos e Hidrobiológico</t>
  </si>
  <si>
    <t>Innovación Tecnológica en Productos Cárnicos e Hidrobiológico</t>
  </si>
  <si>
    <t>MP N° 4
Tecnológia de Productos de Granos y Tubérculos</t>
  </si>
  <si>
    <t>Planificación y Organación de la Producción de Productos de Granos y Tubérculos</t>
  </si>
  <si>
    <t>Materias Primas e Insumos en Productos de Granos y Tubérculos</t>
  </si>
  <si>
    <t>Seguridad e Higiene en Productos de Granos y Tubérculos</t>
  </si>
  <si>
    <t>Maquinarias, Equipos e Instalaciones para Productos de Granos y Tubérculos</t>
  </si>
  <si>
    <t>Control de Calidad para Productos de Granos y Tubérculos</t>
  </si>
  <si>
    <t>Procesos para Productos de Granos y Tubérculos</t>
  </si>
  <si>
    <t>Innovación Tecnológica en Productos de Granos y Tubérculos</t>
  </si>
  <si>
    <t>MP N° 5
Tecnológias de Bebidas Industriales</t>
  </si>
  <si>
    <t>Planificación y Organación de la Producción de Productos de Bebidas Industriales</t>
  </si>
  <si>
    <t>Materias Primas e Insumos en Bebidas Industriales</t>
  </si>
  <si>
    <t>Seguridad e Higiene para Bebidas Industriales</t>
  </si>
  <si>
    <t>Control de Calidad para Bebidas Industriales</t>
  </si>
  <si>
    <t>Maquinarias, Equipos e Instalaciones para Bebidas Industriales</t>
  </si>
  <si>
    <t>Procesos para Bebidas Industriales</t>
  </si>
  <si>
    <t>Innovación Tecnológica en Bebidas Industriales</t>
  </si>
  <si>
    <t>PROYECCIÓN DE ALUMNOS 2020</t>
  </si>
  <si>
    <t>PROYECCIÓN DE ALUMNOS 2021</t>
  </si>
  <si>
    <t>PROYECCIÓN DE ALUMNOS 2022</t>
  </si>
  <si>
    <t>PROYECCIÓN DE ALUMNOS 2023</t>
  </si>
  <si>
    <t>PROYECCIÓN DE ALUMNOS 2024</t>
  </si>
  <si>
    <t>PROYECCIÓN DE ALUMNOS 2025</t>
  </si>
  <si>
    <t>PROYECCIÓN DE ALUMNOS 2026</t>
  </si>
  <si>
    <t>PROYECCIÓN DE ALUMNOS 2027</t>
  </si>
  <si>
    <t>PROYECCIÓN DE ALUMNOS 2028</t>
  </si>
  <si>
    <t>PROYECCIÓN DE ALUMNOS 2029</t>
  </si>
  <si>
    <t>PROYECCIÓN DE ALUMNOS 2030</t>
  </si>
  <si>
    <t>PROYECCIÓN DE ALUMNOS 2031</t>
  </si>
  <si>
    <t>SEMANAS POR SEMENTRES</t>
  </si>
  <si>
    <t>Modulo Transversal</t>
  </si>
  <si>
    <t>Proporción</t>
  </si>
  <si>
    <t>Carrera y/o Especialidad</t>
  </si>
  <si>
    <t>Alumnos proyectados</t>
  </si>
  <si>
    <t>Total del ISTP "ASP"</t>
  </si>
  <si>
    <t>ESTADO</t>
  </si>
  <si>
    <t># AULAS</t>
  </si>
  <si>
    <t># DE LABORATORIOS</t>
  </si>
  <si>
    <t>RECOMENDACIÓN</t>
  </si>
  <si>
    <t>Deteriorado</t>
  </si>
  <si>
    <t>Operativo</t>
  </si>
  <si>
    <t>Rehabilitar</t>
  </si>
  <si>
    <t>ninguno</t>
  </si>
  <si>
    <t>AMBIENTE</t>
  </si>
  <si>
    <t># HORAS AL DIA</t>
  </si>
  <si>
    <t># DIAS A LA SEMANA</t>
  </si>
  <si>
    <t>Aulas</t>
  </si>
  <si>
    <t>Laboratorio</t>
  </si>
  <si>
    <t>Tipo de Recurso Humano</t>
  </si>
  <si>
    <t>A. Número</t>
  </si>
  <si>
    <t>B. Horas Semanales</t>
  </si>
  <si>
    <t>C. Número de Semanas al año</t>
  </si>
  <si>
    <t>D. Horas añ año (BxC)</t>
  </si>
  <si>
    <t>Docente tiempo completo</t>
  </si>
  <si>
    <t>Docente tiempo parcial</t>
  </si>
  <si>
    <t>SITUACIÓN ACTUAL DE LOS RECURSOS HUMANOS DEL ISTP "ALFREDO SARMIENTO PALOMINO"</t>
  </si>
  <si>
    <t>SITUACIÓN ACTUAL DE LOS RECURSOS FISICOS DEL ISTP "ALFREDO SARMIENTO PALOMINO"</t>
  </si>
  <si>
    <t>Descripción de los Recursos Fisicos</t>
  </si>
  <si>
    <t>Número</t>
  </si>
  <si>
    <t>Recursos Operativos</t>
  </si>
  <si>
    <t>Mobiliario de Aulas</t>
  </si>
  <si>
    <t>Equipo de Laboratorio</t>
  </si>
  <si>
    <t xml:space="preserve">Para efectos de simplificar, se asumirá que los recursos físicos están compuestos únicamente por  los equipos de laboratorio y el mobiliario de las aulas. El cuadro N°3.15 resume el estado actual de tales recursos: </t>
  </si>
  <si>
    <t>OFERTA OPTIMIZADA DE INFRAESTRUCTURA</t>
  </si>
  <si>
    <t>Ambientes</t>
  </si>
  <si>
    <t>A. Cantidad</t>
  </si>
  <si>
    <t>C. Semanas al año</t>
  </si>
  <si>
    <t>D. Horas al año</t>
  </si>
  <si>
    <t>Laboratorios</t>
  </si>
  <si>
    <t>OFERTA OPTIMIZADA DE RECURSOS HUMANOS</t>
  </si>
  <si>
    <t>Recursos Humanos</t>
  </si>
  <si>
    <t>Docentes a tiempo completo</t>
  </si>
  <si>
    <t>Docente a tiempo parcial</t>
  </si>
  <si>
    <t>D. Horas al año (AxBxC</t>
  </si>
  <si>
    <t>OFERTA OPTIMIZADA DE RECURSOS  FISICOS</t>
  </si>
  <si>
    <t>A. Cantidad Disponible</t>
  </si>
  <si>
    <t>CARRERA</t>
  </si>
  <si>
    <t>RECURSO</t>
  </si>
  <si>
    <t>OFERTA OPTIMIZADA (#HORAS)</t>
  </si>
  <si>
    <t>CONST. CIVIL</t>
  </si>
  <si>
    <t>INDUSTRIA ALIMENTARIA</t>
  </si>
  <si>
    <t>Docentes</t>
  </si>
  <si>
    <t>Equipo de Laboratorios</t>
  </si>
  <si>
    <t>OFERTA OPTIMIZADA (#HORAS)*</t>
  </si>
  <si>
    <t>* la carrera de Industrias Alimentarias la Optimización es Cero por no contar actualmente con ninguno de estos servicios.</t>
  </si>
  <si>
    <t>BRECHA DE AULAS</t>
  </si>
  <si>
    <t>Demanda Efectiva</t>
  </si>
  <si>
    <t>Oferta Optimizada</t>
  </si>
  <si>
    <t>Brecha de Horas</t>
  </si>
  <si>
    <t>REQUERIMIENTO DE AULAS</t>
  </si>
  <si>
    <t>Brecha de Aulas</t>
  </si>
  <si>
    <t>Aulas a ser reparadas</t>
  </si>
  <si>
    <t>Requerimiento de nuevas aulas</t>
  </si>
  <si>
    <t>Nuevas aulas a ser construidas</t>
  </si>
  <si>
    <t>la brecha de aulas estara dada por la diferencia entre el numero total de horas academicas teoricas que demandan los servicios de la carrera de Industrias Alimentarias y la Oferta Optimizada de aulas. Para hallar las aulas adicionales necesarias para atender la brecha, se dividira esta ultima entre el total de horas disponibles que cada aula puede ofrecer, es decir las horas añ año.</t>
  </si>
  <si>
    <t>BRECHA DE LABORATORIOS</t>
  </si>
  <si>
    <t>REQUERIMIENTO DE LABORATORIOS</t>
  </si>
  <si>
    <t>Brecha de Laboratorios</t>
  </si>
  <si>
    <t>Laboratorios a ser reparadas</t>
  </si>
  <si>
    <t>Requerimiento de nuevos Laboratorios</t>
  </si>
  <si>
    <t>Nuevos Laboratorios a ser construidas</t>
  </si>
  <si>
    <t>BRECHA DE DOCENTES</t>
  </si>
  <si>
    <t>BRECHA DE MUEBLES PARA AULA</t>
  </si>
  <si>
    <t>BRECHA DE SET DE EQUIPOS DE LABORATORIO</t>
  </si>
  <si>
    <t>Set de Equipos de Laboratorios a ser Adquiridos</t>
  </si>
  <si>
    <t>Muebles para aulas a ser Adquiridos</t>
  </si>
  <si>
    <t>Docentes a ser contratados</t>
  </si>
  <si>
    <t>BRECHA DE CENTRO DE COMPUTO</t>
  </si>
  <si>
    <t>Brecha de Centro de Computo</t>
  </si>
  <si>
    <t>Recurso</t>
  </si>
  <si>
    <t>Mobiliarios</t>
  </si>
  <si>
    <t>Mobiliario y Equipos de Laboratorio</t>
  </si>
  <si>
    <t>CARRERA TÉCNICA</t>
  </si>
  <si>
    <t>Centro de Computo</t>
  </si>
  <si>
    <t>CONSTRUCCION CIVIL</t>
  </si>
  <si>
    <t>}</t>
  </si>
  <si>
    <t>AMBIENTES TRANSVERSALES</t>
  </si>
  <si>
    <t>CANTIDAD</t>
  </si>
  <si>
    <t>CAPACIDAD (ESTUDIANTES)</t>
  </si>
  <si>
    <t>AULA PEDAGOGICA</t>
  </si>
  <si>
    <t>AULA DE IDIOMA Y LABORATORIO DE CÓMPUTO</t>
  </si>
  <si>
    <t>PLANTEAMIENTO ARQUITECTÓNICO DE AMBIENTES ESPECIALIZADOS</t>
  </si>
  <si>
    <t>AULA DE INNOVACIÓN TECNOLÓGICA</t>
  </si>
  <si>
    <t>LABORATORIOS</t>
  </si>
  <si>
    <t>LABORATORIO DE CONCRETO</t>
  </si>
  <si>
    <t>LABORATORIO DE MECANICA DE SUELOS</t>
  </si>
  <si>
    <t>TALLER DE TOPOGRAFIA</t>
  </si>
  <si>
    <t>TALLER DE DIBUJO</t>
  </si>
  <si>
    <t>ALMACEN GENERAL</t>
  </si>
  <si>
    <t>TALLER DE INSTALACIONES ELECTRICAS Y SANITARIAS</t>
  </si>
  <si>
    <t>TALLER DE ALBALIÑERIA</t>
  </si>
  <si>
    <t>TALLER DE FIERRERIA Y ENCOFRADO</t>
  </si>
  <si>
    <t>TALLERES</t>
  </si>
  <si>
    <t>LABORATORIO DE MICROBIOLOGIA DE LOS ALIMENTOS</t>
  </si>
  <si>
    <t>LABORATORIO DE CONTROL DE CALIDAD</t>
  </si>
  <si>
    <t>TALLER DE PROCESAMIENTO DE CEREALES, GRANOS Y TUBÉRCULOS</t>
  </si>
  <si>
    <t>TALLER DE PROCESAMIENTO DE FRUTAS, HORTALIZAS Y LEGUMINOSAS</t>
  </si>
  <si>
    <t>TALLER DE PROCESAMIENTO DE BEBIDAS INDUSTRIALES</t>
  </si>
  <si>
    <t>TALLER DE PANADERIA Y PASTELERIA</t>
  </si>
  <si>
    <t>TALLER DE PROCESAMIENTO DE LÁCTEOS</t>
  </si>
  <si>
    <t>TALLER DE PROCESAMIENTO DE PRODUCTOS CÁRNICOS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</si>
</sst>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 ###\ ###\ ##0"/>
    <numFmt numFmtId="165" formatCode="_ * #,##0_ ;_ * \-#,##0_ ;_ * &quot;-&quot;_ ;_ @_ "/>
    <numFmt numFmtId="166" formatCode="0.0%"/>
    <numFmt numFmtId="167" formatCode="0.000%"/>
    <numFmt numFmtId="168" formatCode="0.0"/>
  </numFmts>
  <fonts count="43" x14ac:knownFonts="1">
    <font>
      <sz val="11"/>
      <color theme="1"/>
      <name val="Calibri"/>
      <family val="2"/>
      <scheme val="minor"/>
    </font>
    <font>
      <sz val="11"/>
      <color theme="1"/>
      <name val="Calibri"/>
      <family val="2"/>
      <scheme val="minor"/>
    </font>
    <font>
      <sz val="10"/>
      <color theme="1"/>
      <name val="Arial Narrow"/>
      <family val="2"/>
    </font>
    <font>
      <b/>
      <sz val="10"/>
      <name val="Arial Narrow"/>
      <family val="2"/>
    </font>
    <font>
      <sz val="10"/>
      <name val="Arial Narrow"/>
      <family val="2"/>
    </font>
    <font>
      <b/>
      <sz val="10"/>
      <color theme="1"/>
      <name val="Arial Narrow"/>
      <family val="2"/>
    </font>
    <font>
      <b/>
      <sz val="8.25"/>
      <color rgb="FF000000"/>
      <name val="Tahoma"/>
      <family val="2"/>
    </font>
    <font>
      <sz val="8.25"/>
      <color rgb="FF000000"/>
      <name val="Tahoma"/>
      <family val="2"/>
    </font>
    <font>
      <sz val="8"/>
      <name val="Calibri"/>
      <family val="2"/>
      <scheme val="minor"/>
    </font>
    <font>
      <b/>
      <sz val="10"/>
      <color rgb="FFFF0000"/>
      <name val="Calibri"/>
      <family val="2"/>
      <scheme val="minor"/>
    </font>
    <font>
      <b/>
      <sz val="10"/>
      <color theme="1"/>
      <name val="Calibri"/>
      <family val="2"/>
      <scheme val="minor"/>
    </font>
    <font>
      <sz val="10"/>
      <color theme="1"/>
      <name val="Calibri"/>
      <family val="2"/>
      <scheme val="minor"/>
    </font>
    <font>
      <b/>
      <sz val="10"/>
      <name val="Arial"/>
      <family val="2"/>
    </font>
    <font>
      <b/>
      <sz val="10"/>
      <color indexed="8"/>
      <name val="Arial"/>
      <family val="2"/>
    </font>
    <font>
      <sz val="10"/>
      <name val="Arial"/>
      <family val="2"/>
    </font>
    <font>
      <b/>
      <sz val="9"/>
      <color indexed="8"/>
      <name val="Arial"/>
      <family val="2"/>
    </font>
    <font>
      <b/>
      <sz val="11"/>
      <color rgb="FFFF0000"/>
      <name val="Calibri"/>
      <family val="2"/>
      <scheme val="minor"/>
    </font>
    <font>
      <sz val="6"/>
      <color rgb="FF0000FF"/>
      <name val="Arial"/>
      <family val="2"/>
    </font>
    <font>
      <sz val="6"/>
      <name val="Arial"/>
      <family val="2"/>
    </font>
    <font>
      <b/>
      <sz val="9"/>
      <name val="Arial Narrow"/>
      <family val="2"/>
    </font>
    <font>
      <sz val="7"/>
      <color rgb="FF999999"/>
      <name val="Calibri"/>
      <family val="2"/>
      <scheme val="minor"/>
    </font>
    <font>
      <b/>
      <sz val="10"/>
      <color rgb="FF333333"/>
      <name val="Arial Narrow"/>
      <family val="2"/>
    </font>
    <font>
      <sz val="10"/>
      <color rgb="FF333333"/>
      <name val="Arial Narrow"/>
      <family val="2"/>
    </font>
    <font>
      <b/>
      <sz val="11"/>
      <color theme="1"/>
      <name val="Arial Narrow"/>
      <family val="2"/>
    </font>
    <font>
      <i/>
      <sz val="10"/>
      <color theme="1"/>
      <name val="Arial Narrow"/>
      <family val="2"/>
    </font>
    <font>
      <b/>
      <i/>
      <sz val="10"/>
      <color theme="1"/>
      <name val="Arial Narrow"/>
      <family val="2"/>
    </font>
    <font>
      <i/>
      <sz val="12"/>
      <color theme="1"/>
      <name val="Arial Narrow"/>
      <family val="2"/>
    </font>
    <font>
      <b/>
      <i/>
      <sz val="12"/>
      <color theme="1"/>
      <name val="Arial Narrow"/>
      <family val="2"/>
    </font>
    <font>
      <b/>
      <sz val="8"/>
      <color rgb="FF000000"/>
      <name val="Arial Narrow"/>
      <family val="2"/>
    </font>
    <font>
      <b/>
      <i/>
      <sz val="9"/>
      <color rgb="FF000000"/>
      <name val="Arial Narrow"/>
      <family val="2"/>
    </font>
    <font>
      <sz val="8"/>
      <color rgb="FF000000"/>
      <name val="Arial Narrow"/>
      <family val="2"/>
    </font>
    <font>
      <sz val="8"/>
      <color theme="1"/>
      <name val="Arial Narrow"/>
      <family val="2"/>
    </font>
    <font>
      <sz val="10"/>
      <color rgb="FFFF0000"/>
      <name val="Arial Narrow"/>
      <family val="2"/>
    </font>
    <font>
      <b/>
      <i/>
      <sz val="9"/>
      <color theme="1"/>
      <name val="Calibri"/>
      <family val="2"/>
      <scheme val="minor"/>
    </font>
    <font>
      <b/>
      <sz val="11"/>
      <name val="Arial Narrow"/>
      <family val="2"/>
    </font>
    <font>
      <b/>
      <i/>
      <sz val="10"/>
      <name val="Arial Narrow"/>
      <family val="2"/>
    </font>
    <font>
      <i/>
      <sz val="10"/>
      <name val="Arial Narrow"/>
      <family val="2"/>
    </font>
    <font>
      <sz val="11"/>
      <color theme="1"/>
      <name val="Arial Narrow"/>
      <family val="2"/>
    </font>
    <font>
      <b/>
      <i/>
      <sz val="9"/>
      <color theme="1"/>
      <name val="Arial Narrow"/>
      <family val="2"/>
    </font>
    <font>
      <b/>
      <sz val="10"/>
      <color theme="0"/>
      <name val="Arial Narrow"/>
      <family val="2"/>
    </font>
    <font>
      <b/>
      <sz val="9"/>
      <color theme="1"/>
      <name val="Arial Narrow"/>
      <family val="2"/>
    </font>
    <font>
      <i/>
      <sz val="10"/>
      <color theme="0"/>
      <name val="Arial Narrow"/>
      <family val="2"/>
    </font>
    <font>
      <b/>
      <i/>
      <sz val="10"/>
      <color theme="0"/>
      <name val="Arial Narrow"/>
      <family val="2"/>
    </font>
  </fonts>
  <fills count="42">
    <fill>
      <patternFill patternType="none"/>
    </fill>
    <fill>
      <patternFill patternType="gray125"/>
    </fill>
    <fill>
      <patternFill patternType="solid">
        <fgColor rgb="FFFFFF00"/>
        <bgColor indexed="64"/>
      </patternFill>
    </fill>
    <fill>
      <patternFill patternType="solid">
        <fgColor rgb="FFA0A0A4"/>
        <bgColor auto="1"/>
      </patternFill>
    </fill>
    <fill>
      <patternFill patternType="solid">
        <fgColor rgb="FFC0C0C0"/>
        <bgColor auto="1"/>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theme="6"/>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FFFFFF"/>
        <bgColor indexed="64"/>
      </patternFill>
    </fill>
    <fill>
      <patternFill patternType="solid">
        <fgColor rgb="FFD0D2D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8"/>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0"/>
        <bgColor indexed="64"/>
      </patternFill>
    </fill>
    <fill>
      <patternFill patternType="solid">
        <fgColor theme="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theme="9"/>
        <bgColor indexed="64"/>
      </patternFill>
    </fill>
    <fill>
      <patternFill patternType="solid">
        <fgColor rgb="FFC00000"/>
        <bgColor indexed="64"/>
      </patternFill>
    </fill>
    <fill>
      <patternFill patternType="solid">
        <fgColor rgb="FFFF0000"/>
        <bgColor indexed="64"/>
      </patternFill>
    </fill>
    <fill>
      <patternFill patternType="solid">
        <fgColor rgb="FF7030A0"/>
        <bgColor indexed="64"/>
      </patternFill>
    </fill>
    <fill>
      <patternFill patternType="solid">
        <fgColor theme="4"/>
        <bgColor indexed="64"/>
      </patternFill>
    </fill>
    <fill>
      <patternFill patternType="solid">
        <fgColor theme="5"/>
        <bgColor indexed="64"/>
      </patternFill>
    </fill>
    <fill>
      <patternFill patternType="solid">
        <fgColor rgb="FF00B050"/>
        <bgColor indexed="64"/>
      </patternFill>
    </fill>
    <fill>
      <patternFill patternType="solid">
        <fgColor rgb="FF002060"/>
        <bgColor indexed="64"/>
      </patternFill>
    </fill>
    <fill>
      <patternFill patternType="solid">
        <fgColor theme="2" tint="-0.49998474074526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theme="6" tint="-0.249977111117893"/>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rgb="FF98A0A0"/>
      </bottom>
      <diagonal/>
    </border>
    <border>
      <left/>
      <right style="thin">
        <color rgb="FF98A0A0"/>
      </right>
      <top/>
      <bottom style="thin">
        <color rgb="FF98A0A0"/>
      </bottom>
      <diagonal/>
    </border>
    <border>
      <left/>
      <right/>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theme="5"/>
      </left>
      <right style="medium">
        <color theme="5"/>
      </right>
      <top style="medium">
        <color theme="5"/>
      </top>
      <bottom style="thin">
        <color indexed="64"/>
      </bottom>
      <diagonal/>
    </border>
    <border>
      <left style="medium">
        <color theme="5"/>
      </left>
      <right style="medium">
        <color theme="5"/>
      </right>
      <top style="thin">
        <color indexed="64"/>
      </top>
      <bottom style="medium">
        <color theme="5"/>
      </bottom>
      <diagonal/>
    </border>
    <border>
      <left/>
      <right/>
      <top style="medium">
        <color theme="5"/>
      </top>
      <bottom style="thin">
        <color indexed="64"/>
      </bottom>
      <diagonal/>
    </border>
    <border>
      <left/>
      <right/>
      <top style="thin">
        <color indexed="64"/>
      </top>
      <bottom style="medium">
        <color theme="5"/>
      </bottom>
      <diagonal/>
    </border>
    <border>
      <left style="medium">
        <color indexed="64"/>
      </left>
      <right style="medium">
        <color theme="5"/>
      </right>
      <top style="thin">
        <color indexed="64"/>
      </top>
      <bottom style="thin">
        <color indexed="64"/>
      </bottom>
      <diagonal/>
    </border>
    <border>
      <left style="medium">
        <color rgb="FF00B050"/>
      </left>
      <right style="medium">
        <color rgb="FF00B050"/>
      </right>
      <top style="medium">
        <color rgb="FF00B050"/>
      </top>
      <bottom style="thin">
        <color indexed="64"/>
      </bottom>
      <diagonal/>
    </border>
    <border>
      <left style="medium">
        <color rgb="FF00B050"/>
      </left>
      <right style="medium">
        <color rgb="FF00B050"/>
      </right>
      <top style="thin">
        <color indexed="64"/>
      </top>
      <bottom style="medium">
        <color rgb="FF00B050"/>
      </bottom>
      <diagonal/>
    </border>
    <border>
      <left style="medium">
        <color rgb="FFC00000"/>
      </left>
      <right style="medium">
        <color rgb="FFC00000"/>
      </right>
      <top style="medium">
        <color rgb="FFC00000"/>
      </top>
      <bottom style="thin">
        <color indexed="64"/>
      </bottom>
      <diagonal/>
    </border>
    <border>
      <left style="medium">
        <color rgb="FFC00000"/>
      </left>
      <right style="medium">
        <color rgb="FFC00000"/>
      </right>
      <top style="thin">
        <color indexed="64"/>
      </top>
      <bottom style="medium">
        <color rgb="FFC00000"/>
      </bottom>
      <diagonal/>
    </border>
    <border>
      <left style="medium">
        <color rgb="FF002060"/>
      </left>
      <right style="medium">
        <color rgb="FF002060"/>
      </right>
      <top style="medium">
        <color rgb="FF002060"/>
      </top>
      <bottom style="thin">
        <color indexed="64"/>
      </bottom>
      <diagonal/>
    </border>
    <border>
      <left style="medium">
        <color rgb="FF002060"/>
      </left>
      <right style="medium">
        <color rgb="FF002060"/>
      </right>
      <top style="thin">
        <color indexed="64"/>
      </top>
      <bottom style="medium">
        <color rgb="FF002060"/>
      </bottom>
      <diagonal/>
    </border>
    <border>
      <left style="medium">
        <color rgb="FF7030A0"/>
      </left>
      <right style="medium">
        <color rgb="FF7030A0"/>
      </right>
      <top style="medium">
        <color rgb="FF7030A0"/>
      </top>
      <bottom style="thin">
        <color indexed="64"/>
      </bottom>
      <diagonal/>
    </border>
    <border>
      <left style="medium">
        <color rgb="FF7030A0"/>
      </left>
      <right style="medium">
        <color rgb="FF7030A0"/>
      </right>
      <top style="thin">
        <color indexed="64"/>
      </top>
      <bottom style="medium">
        <color rgb="FF7030A0"/>
      </bottom>
      <diagonal/>
    </border>
    <border>
      <left style="thin">
        <color indexed="64"/>
      </left>
      <right/>
      <top style="thin">
        <color indexed="64"/>
      </top>
      <bottom/>
      <diagonal/>
    </border>
    <border>
      <left style="medium">
        <color theme="4"/>
      </left>
      <right style="medium">
        <color theme="4"/>
      </right>
      <top style="medium">
        <color theme="4"/>
      </top>
      <bottom style="thin">
        <color indexed="64"/>
      </bottom>
      <diagonal/>
    </border>
    <border>
      <left style="medium">
        <color theme="4"/>
      </left>
      <right style="medium">
        <color theme="4"/>
      </right>
      <top style="thin">
        <color indexed="64"/>
      </top>
      <bottom style="medium">
        <color theme="4"/>
      </bottom>
      <diagonal/>
    </border>
    <border>
      <left style="medium">
        <color theme="9"/>
      </left>
      <right style="medium">
        <color theme="9"/>
      </right>
      <top style="medium">
        <color theme="9"/>
      </top>
      <bottom style="thin">
        <color indexed="64"/>
      </bottom>
      <diagonal/>
    </border>
    <border>
      <left style="medium">
        <color theme="9"/>
      </left>
      <right style="medium">
        <color theme="9"/>
      </right>
      <top style="thin">
        <color indexed="64"/>
      </top>
      <bottom style="medium">
        <color theme="9"/>
      </bottom>
      <diagonal/>
    </border>
    <border>
      <left style="medium">
        <color rgb="FFFF0000"/>
      </left>
      <right style="medium">
        <color rgb="FFFF0000"/>
      </right>
      <top style="medium">
        <color rgb="FFFF0000"/>
      </top>
      <bottom style="thin">
        <color indexed="64"/>
      </bottom>
      <diagonal/>
    </border>
    <border>
      <left style="medium">
        <color rgb="FFFF0000"/>
      </left>
      <right style="medium">
        <color rgb="FFFF0000"/>
      </right>
      <top style="thin">
        <color indexed="64"/>
      </top>
      <bottom style="medium">
        <color rgb="FFFF0000"/>
      </bottom>
      <diagonal/>
    </border>
    <border>
      <left style="medium">
        <color rgb="FF00B0F0"/>
      </left>
      <right style="medium">
        <color rgb="FF00B0F0"/>
      </right>
      <top style="medium">
        <color rgb="FF00B0F0"/>
      </top>
      <bottom style="thin">
        <color indexed="64"/>
      </bottom>
      <diagonal/>
    </border>
    <border>
      <left style="medium">
        <color rgb="FF00B0F0"/>
      </left>
      <right style="medium">
        <color rgb="FF00B0F0"/>
      </right>
      <top style="thin">
        <color indexed="64"/>
      </top>
      <bottom style="medium">
        <color rgb="FF00B0F0"/>
      </bottom>
      <diagonal/>
    </border>
  </borders>
  <cellStyleXfs count="4">
    <xf numFmtId="0" fontId="0" fillId="0" borderId="0"/>
    <xf numFmtId="9" fontId="1" fillId="0" borderId="0" applyFont="0" applyFill="0" applyBorder="0" applyAlignment="0" applyProtection="0"/>
    <xf numFmtId="0" fontId="14" fillId="0" borderId="0"/>
    <xf numFmtId="0" fontId="14" fillId="0" borderId="0"/>
  </cellStyleXfs>
  <cellXfs count="630">
    <xf numFmtId="0" fontId="0" fillId="0" borderId="0" xfId="0"/>
    <xf numFmtId="0" fontId="2" fillId="0" borderId="0" xfId="0" applyFont="1" applyAlignment="1">
      <alignment vertical="center"/>
    </xf>
    <xf numFmtId="0" fontId="5" fillId="2" borderId="0" xfId="0" applyFont="1" applyFill="1" applyAlignment="1">
      <alignment vertical="center"/>
    </xf>
    <xf numFmtId="1" fontId="3" fillId="0" borderId="0" xfId="0" applyNumberFormat="1" applyFont="1" applyAlignment="1">
      <alignment vertical="center"/>
    </xf>
    <xf numFmtId="1" fontId="2" fillId="0" borderId="0" xfId="0" applyNumberFormat="1" applyFont="1" applyAlignment="1">
      <alignment vertical="center"/>
    </xf>
    <xf numFmtId="1" fontId="3" fillId="0" borderId="0" xfId="0" applyNumberFormat="1" applyFont="1" applyAlignment="1">
      <alignment horizontal="center" vertical="center"/>
    </xf>
    <xf numFmtId="0" fontId="2" fillId="0" borderId="0" xfId="0" applyFont="1" applyAlignment="1">
      <alignment horizontal="center" vertical="center"/>
    </xf>
    <xf numFmtId="1" fontId="2" fillId="0" borderId="0" xfId="0" applyNumberFormat="1" applyFont="1" applyAlignment="1">
      <alignment horizontal="center" vertical="center"/>
    </xf>
    <xf numFmtId="1" fontId="4" fillId="0" borderId="0" xfId="0" applyNumberFormat="1" applyFont="1" applyAlignment="1">
      <alignment horizontal="center" vertical="center"/>
    </xf>
    <xf numFmtId="1" fontId="4" fillId="0" borderId="1" xfId="0" applyNumberFormat="1" applyFont="1" applyBorder="1" applyAlignment="1">
      <alignment vertical="center"/>
    </xf>
    <xf numFmtId="1" fontId="4" fillId="0" borderId="1" xfId="0" applyNumberFormat="1" applyFont="1" applyBorder="1" applyAlignment="1">
      <alignment horizontal="center" vertical="center"/>
    </xf>
    <xf numFmtId="1" fontId="3" fillId="0" borderId="1" xfId="0" applyNumberFormat="1" applyFont="1" applyBorder="1" applyAlignment="1">
      <alignment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0" fontId="6" fillId="0" borderId="0" xfId="0" applyFont="1" applyAlignment="1">
      <alignment horizontal="center" vertical="center"/>
    </xf>
    <xf numFmtId="0" fontId="7" fillId="0" borderId="0" xfId="0" applyFont="1" applyAlignment="1">
      <alignment horizontal="center" vertical="center" wrapText="1"/>
    </xf>
    <xf numFmtId="0" fontId="6" fillId="3" borderId="0" xfId="0" applyFont="1" applyFill="1" applyBorder="1" applyAlignment="1">
      <alignment horizontal="center" vertical="center" wrapText="1"/>
    </xf>
    <xf numFmtId="10" fontId="7" fillId="0" borderId="0" xfId="0" applyNumberFormat="1" applyFont="1" applyBorder="1" applyAlignment="1">
      <alignment horizontal="center" vertical="center" wrapText="1"/>
    </xf>
    <xf numFmtId="10" fontId="7" fillId="4" borderId="0" xfId="0" applyNumberFormat="1" applyFont="1" applyFill="1" applyBorder="1" applyAlignment="1">
      <alignment horizontal="center" vertical="center" wrapText="1"/>
    </xf>
    <xf numFmtId="3"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0" fontId="4" fillId="0" borderId="1" xfId="1" applyNumberFormat="1" applyFont="1" applyFill="1" applyBorder="1" applyAlignment="1">
      <alignment horizontal="center" vertical="center" wrapText="1"/>
    </xf>
    <xf numFmtId="0" fontId="10" fillId="5" borderId="1" xfId="0" applyFont="1" applyFill="1" applyBorder="1" applyAlignment="1">
      <alignment horizontal="center" vertical="center"/>
    </xf>
    <xf numFmtId="3" fontId="13" fillId="6" borderId="1" xfId="0" quotePrefix="1" applyNumberFormat="1" applyFont="1" applyFill="1" applyBorder="1" applyAlignment="1">
      <alignment horizontal="center" vertical="center"/>
    </xf>
    <xf numFmtId="165" fontId="14" fillId="0" borderId="1" xfId="0" applyNumberFormat="1" applyFont="1" applyBorder="1" applyAlignment="1">
      <alignment vertical="center"/>
    </xf>
    <xf numFmtId="3" fontId="13" fillId="6" borderId="1" xfId="0" applyNumberFormat="1" applyFont="1" applyFill="1" applyBorder="1" applyAlignment="1">
      <alignment horizontal="center" vertical="center"/>
    </xf>
    <xf numFmtId="3" fontId="15" fillId="6" borderId="1" xfId="0" applyNumberFormat="1" applyFont="1" applyFill="1" applyBorder="1" applyAlignment="1">
      <alignment horizontal="center" vertical="center"/>
    </xf>
    <xf numFmtId="165" fontId="2" fillId="0" borderId="0" xfId="0" applyNumberFormat="1" applyFont="1" applyAlignment="1">
      <alignment vertical="center"/>
    </xf>
    <xf numFmtId="0" fontId="10" fillId="5" borderId="2" xfId="0" applyFont="1" applyFill="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xf>
    <xf numFmtId="0" fontId="5" fillId="0" borderId="1" xfId="0" applyFont="1" applyBorder="1" applyAlignment="1">
      <alignment horizontal="center" vertical="center"/>
    </xf>
    <xf numFmtId="3" fontId="16" fillId="2" borderId="1" xfId="0" applyNumberFormat="1" applyFont="1" applyFill="1" applyBorder="1" applyAlignment="1">
      <alignment horizontal="center" vertical="center"/>
    </xf>
    <xf numFmtId="0" fontId="17" fillId="0" borderId="0" xfId="2" applyFont="1" applyAlignment="1">
      <alignment vertical="center"/>
    </xf>
    <xf numFmtId="1" fontId="18" fillId="0" borderId="0" xfId="2" quotePrefix="1" applyNumberFormat="1" applyFont="1" applyAlignment="1">
      <alignment horizontal="left" vertical="center"/>
    </xf>
    <xf numFmtId="0" fontId="18" fillId="0" borderId="0" xfId="3" applyFont="1" applyAlignment="1">
      <alignment vertical="center"/>
    </xf>
    <xf numFmtId="3" fontId="2" fillId="2" borderId="1" xfId="0" applyNumberFormat="1" applyFont="1" applyFill="1" applyBorder="1" applyAlignment="1">
      <alignment horizontal="center" vertical="center"/>
    </xf>
    <xf numFmtId="3" fontId="4" fillId="7"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1" xfId="0" applyFont="1" applyBorder="1" applyAlignment="1">
      <alignment horizontal="left" vertical="center" wrapText="1"/>
    </xf>
    <xf numFmtId="164" fontId="7" fillId="0" borderId="1" xfId="0" applyNumberFormat="1" applyFont="1" applyBorder="1" applyAlignment="1">
      <alignment horizontal="center" vertical="center" wrapText="1"/>
    </xf>
    <xf numFmtId="0" fontId="6" fillId="4" borderId="1" xfId="0" applyFont="1" applyFill="1" applyBorder="1" applyAlignment="1">
      <alignment horizontal="left" vertical="center" wrapText="1"/>
    </xf>
    <xf numFmtId="164" fontId="7" fillId="4" borderId="1" xfId="0" applyNumberFormat="1" applyFont="1" applyFill="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20" fillId="0" borderId="0" xfId="0" applyFont="1" applyFill="1" applyBorder="1" applyAlignment="1">
      <alignment horizontal="left" vertical="center"/>
    </xf>
    <xf numFmtId="3" fontId="2" fillId="0" borderId="1" xfId="0" applyNumberFormat="1" applyFont="1" applyBorder="1" applyAlignment="1">
      <alignment horizontal="center" vertical="center"/>
    </xf>
    <xf numFmtId="3" fontId="5" fillId="8" borderId="1" xfId="0" applyNumberFormat="1" applyFont="1" applyFill="1" applyBorder="1" applyAlignment="1">
      <alignment horizontal="center" vertical="center"/>
    </xf>
    <xf numFmtId="0" fontId="5" fillId="9" borderId="1" xfId="0" applyFont="1" applyFill="1" applyBorder="1" applyAlignment="1">
      <alignment horizontal="center" vertical="center"/>
    </xf>
    <xf numFmtId="0" fontId="19"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1" fillId="11" borderId="1" xfId="0" applyFont="1" applyFill="1" applyBorder="1" applyAlignment="1">
      <alignment horizontal="center" vertical="center" wrapText="1"/>
    </xf>
    <xf numFmtId="0" fontId="22" fillId="11" borderId="1" xfId="0" applyFont="1" applyFill="1" applyBorder="1" applyAlignment="1">
      <alignment horizontal="center" vertical="center" wrapText="1"/>
    </xf>
    <xf numFmtId="0" fontId="24" fillId="0" borderId="0" xfId="0" applyFont="1" applyAlignment="1">
      <alignment vertical="center" wrapText="1"/>
    </xf>
    <xf numFmtId="0" fontId="26" fillId="14" borderId="0" xfId="0" applyFont="1" applyFill="1" applyAlignment="1">
      <alignment vertical="center"/>
    </xf>
    <xf numFmtId="0" fontId="24" fillId="14" borderId="0" xfId="0" applyFont="1" applyFill="1" applyAlignment="1">
      <alignment vertical="center" wrapText="1"/>
    </xf>
    <xf numFmtId="0" fontId="29" fillId="0" borderId="0" xfId="0" applyFont="1"/>
    <xf numFmtId="0" fontId="31" fillId="0" borderId="0" xfId="0" applyFont="1" applyAlignment="1">
      <alignment vertical="center"/>
    </xf>
    <xf numFmtId="0" fontId="28" fillId="13" borderId="7" xfId="0" applyFont="1" applyFill="1" applyBorder="1" applyAlignment="1">
      <alignment horizontal="center" vertical="center" wrapText="1"/>
    </xf>
    <xf numFmtId="0" fontId="30" fillId="12" borderId="8" xfId="0" applyFont="1" applyFill="1" applyBorder="1" applyAlignment="1">
      <alignment horizontal="center" vertical="center" wrapText="1"/>
    </xf>
    <xf numFmtId="0" fontId="2" fillId="2" borderId="10" xfId="0" applyFont="1" applyFill="1" applyBorder="1" applyAlignment="1">
      <alignment vertical="center"/>
    </xf>
    <xf numFmtId="0" fontId="5" fillId="15" borderId="12" xfId="0" applyFont="1" applyFill="1" applyBorder="1" applyAlignment="1">
      <alignment horizontal="center" vertical="center"/>
    </xf>
    <xf numFmtId="0" fontId="5" fillId="15" borderId="2" xfId="0" applyFont="1" applyFill="1" applyBorder="1" applyAlignment="1">
      <alignment horizontal="center" vertical="center"/>
    </xf>
    <xf numFmtId="0" fontId="4" fillId="0" borderId="1" xfId="0" applyFont="1" applyBorder="1" applyAlignment="1">
      <alignment vertical="center"/>
    </xf>
    <xf numFmtId="0" fontId="5" fillId="0" borderId="1" xfId="0" applyFont="1" applyBorder="1" applyAlignment="1">
      <alignment vertical="center"/>
    </xf>
    <xf numFmtId="0" fontId="5" fillId="0" borderId="0" xfId="0" applyFont="1" applyAlignment="1">
      <alignment vertical="center"/>
    </xf>
    <xf numFmtId="0" fontId="5" fillId="15" borderId="13" xfId="0" applyFont="1" applyFill="1" applyBorder="1" applyAlignment="1">
      <alignment horizontal="center" vertical="center"/>
    </xf>
    <xf numFmtId="0" fontId="2" fillId="0" borderId="27" xfId="0" applyFont="1" applyBorder="1" applyAlignment="1">
      <alignment horizontal="center" vertical="center"/>
    </xf>
    <xf numFmtId="0" fontId="5" fillId="2" borderId="1" xfId="0" applyFont="1" applyFill="1" applyBorder="1" applyAlignment="1">
      <alignment horizontal="center" vertical="center"/>
    </xf>
    <xf numFmtId="9" fontId="2" fillId="0" borderId="0" xfId="1" applyFont="1" applyAlignment="1">
      <alignment vertical="center"/>
    </xf>
    <xf numFmtId="0" fontId="5" fillId="11" borderId="2"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27" xfId="0" applyFont="1" applyFill="1" applyBorder="1" applyAlignment="1">
      <alignment horizontal="center" vertical="center"/>
    </xf>
    <xf numFmtId="1" fontId="2" fillId="0" borderId="14" xfId="0" applyNumberFormat="1" applyFont="1" applyBorder="1" applyAlignment="1">
      <alignment horizontal="center" vertical="center"/>
    </xf>
    <xf numFmtId="1" fontId="2" fillId="0" borderId="15" xfId="0" applyNumberFormat="1" applyFont="1" applyBorder="1" applyAlignment="1">
      <alignment horizontal="center" vertical="center"/>
    </xf>
    <xf numFmtId="1" fontId="2" fillId="0" borderId="0" xfId="0" applyNumberFormat="1" applyFont="1" applyBorder="1" applyAlignment="1">
      <alignment horizontal="center" vertical="center"/>
    </xf>
    <xf numFmtId="1" fontId="2" fillId="0" borderId="16" xfId="0" applyNumberFormat="1" applyFont="1" applyBorder="1" applyAlignment="1">
      <alignment horizontal="center" vertical="center"/>
    </xf>
    <xf numFmtId="1" fontId="2" fillId="0" borderId="17" xfId="0" applyNumberFormat="1" applyFont="1" applyBorder="1" applyAlignment="1">
      <alignment horizontal="center" vertical="center"/>
    </xf>
    <xf numFmtId="1" fontId="2" fillId="0" borderId="18" xfId="0" applyNumberFormat="1" applyFont="1" applyBorder="1" applyAlignment="1">
      <alignment horizontal="center" vertical="center"/>
    </xf>
    <xf numFmtId="0" fontId="5" fillId="0" borderId="3" xfId="0" applyFont="1" applyBorder="1" applyAlignment="1">
      <alignment horizontal="center" vertical="center"/>
    </xf>
    <xf numFmtId="0" fontId="2" fillId="0" borderId="14" xfId="0" applyFont="1" applyBorder="1" applyAlignment="1">
      <alignment horizontal="center" vertical="center"/>
    </xf>
    <xf numFmtId="0" fontId="2" fillId="0" borderId="0" xfId="0" applyFont="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5" fillId="15" borderId="1"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27" xfId="0" applyFont="1" applyFill="1" applyBorder="1" applyAlignment="1">
      <alignment horizontal="center" vertical="center"/>
    </xf>
    <xf numFmtId="2" fontId="2" fillId="0" borderId="30" xfId="0" applyNumberFormat="1" applyFont="1" applyBorder="1" applyAlignment="1">
      <alignment horizontal="center" vertical="center"/>
    </xf>
    <xf numFmtId="2" fontId="2" fillId="0" borderId="14" xfId="0" applyNumberFormat="1" applyFont="1" applyBorder="1" applyAlignment="1">
      <alignment horizontal="center" vertical="center"/>
    </xf>
    <xf numFmtId="2" fontId="2" fillId="0" borderId="16" xfId="0" applyNumberFormat="1" applyFont="1" applyBorder="1" applyAlignment="1">
      <alignment horizontal="center" vertical="center"/>
    </xf>
    <xf numFmtId="2" fontId="2" fillId="0" borderId="34" xfId="0" applyNumberFormat="1" applyFont="1" applyBorder="1" applyAlignment="1">
      <alignment horizontal="center" vertical="center"/>
    </xf>
    <xf numFmtId="2" fontId="2" fillId="0" borderId="35" xfId="0" applyNumberFormat="1" applyFont="1" applyBorder="1" applyAlignment="1">
      <alignment horizontal="center" vertical="center"/>
    </xf>
    <xf numFmtId="2" fontId="2" fillId="0" borderId="36" xfId="0" applyNumberFormat="1" applyFont="1" applyBorder="1" applyAlignment="1">
      <alignment horizontal="center" vertical="center"/>
    </xf>
    <xf numFmtId="0" fontId="5" fillId="11" borderId="12" xfId="0" applyFont="1" applyFill="1" applyBorder="1" applyAlignment="1">
      <alignment horizontal="center" vertical="center"/>
    </xf>
    <xf numFmtId="0" fontId="5" fillId="11" borderId="1" xfId="0" applyFont="1" applyFill="1" applyBorder="1" applyAlignment="1">
      <alignment horizontal="center" vertical="center"/>
    </xf>
    <xf numFmtId="0" fontId="2" fillId="0" borderId="0" xfId="0" applyFont="1" applyAlignment="1">
      <alignment vertical="center" wrapText="1"/>
    </xf>
    <xf numFmtId="0" fontId="5" fillId="2" borderId="1" xfId="0" applyFont="1" applyFill="1" applyBorder="1" applyAlignment="1">
      <alignment vertical="center" wrapText="1"/>
    </xf>
    <xf numFmtId="0" fontId="5" fillId="2" borderId="1" xfId="0" applyFont="1" applyFill="1" applyBorder="1" applyAlignment="1">
      <alignment horizontal="center" vertical="center" wrapText="1"/>
    </xf>
    <xf numFmtId="166" fontId="2" fillId="0" borderId="1" xfId="1" applyNumberFormat="1" applyFont="1" applyBorder="1" applyAlignment="1">
      <alignment horizontal="center" vertical="center" wrapText="1"/>
    </xf>
    <xf numFmtId="10" fontId="5" fillId="2" borderId="1" xfId="0" applyNumberFormat="1" applyFont="1" applyFill="1" applyBorder="1" applyAlignment="1">
      <alignment horizontal="center" vertical="center"/>
    </xf>
    <xf numFmtId="1" fontId="32" fillId="0" borderId="30" xfId="0" applyNumberFormat="1" applyFont="1" applyBorder="1" applyAlignment="1">
      <alignment horizontal="center" vertical="center"/>
    </xf>
    <xf numFmtId="1" fontId="32" fillId="0" borderId="31" xfId="0" applyNumberFormat="1" applyFont="1" applyBorder="1" applyAlignment="1">
      <alignment horizontal="center" vertical="center"/>
    </xf>
    <xf numFmtId="1" fontId="32" fillId="0" borderId="32" xfId="0" applyNumberFormat="1" applyFont="1" applyBorder="1" applyAlignment="1">
      <alignment horizontal="center" vertical="center"/>
    </xf>
    <xf numFmtId="1" fontId="32" fillId="0" borderId="0" xfId="0" applyNumberFormat="1" applyFont="1" applyAlignment="1">
      <alignment horizontal="center" vertical="center"/>
    </xf>
    <xf numFmtId="1" fontId="32" fillId="0" borderId="15" xfId="0" applyNumberFormat="1" applyFont="1" applyBorder="1" applyAlignment="1">
      <alignment horizontal="center" vertical="center"/>
    </xf>
    <xf numFmtId="1" fontId="32" fillId="0" borderId="14" xfId="0" applyNumberFormat="1" applyFont="1" applyBorder="1" applyAlignment="1">
      <alignment horizontal="center" vertical="center"/>
    </xf>
    <xf numFmtId="1" fontId="32" fillId="0" borderId="0" xfId="0" applyNumberFormat="1" applyFont="1" applyBorder="1" applyAlignment="1">
      <alignment horizontal="center" vertical="center"/>
    </xf>
    <xf numFmtId="1" fontId="32" fillId="0" borderId="16" xfId="0" applyNumberFormat="1" applyFont="1" applyBorder="1" applyAlignment="1">
      <alignment horizontal="center" vertical="center"/>
    </xf>
    <xf numFmtId="1" fontId="32" fillId="0" borderId="17" xfId="0" applyNumberFormat="1" applyFont="1" applyBorder="1" applyAlignment="1">
      <alignment horizontal="center" vertical="center"/>
    </xf>
    <xf numFmtId="1" fontId="32" fillId="0" borderId="18" xfId="0" applyNumberFormat="1" applyFont="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5" fillId="18" borderId="1" xfId="0" applyFont="1" applyFill="1" applyBorder="1" applyAlignment="1">
      <alignment horizontal="center" vertical="center"/>
    </xf>
    <xf numFmtId="0" fontId="5" fillId="15"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4" fillId="19" borderId="1" xfId="0" applyFont="1" applyFill="1" applyBorder="1" applyAlignment="1">
      <alignment vertical="center" wrapText="1"/>
    </xf>
    <xf numFmtId="0" fontId="24" fillId="20" borderId="1" xfId="0" applyFont="1" applyFill="1" applyBorder="1" applyAlignment="1">
      <alignment vertical="center" wrapText="1"/>
    </xf>
    <xf numFmtId="0" fontId="5" fillId="0" borderId="1" xfId="0" applyFont="1" applyBorder="1" applyAlignment="1">
      <alignment horizontal="center" vertical="center"/>
    </xf>
    <xf numFmtId="0" fontId="5" fillId="20" borderId="1" xfId="0" applyFont="1" applyFill="1" applyBorder="1" applyAlignment="1">
      <alignment vertical="center"/>
    </xf>
    <xf numFmtId="0" fontId="5" fillId="19" borderId="1" xfId="0" applyFont="1" applyFill="1" applyBorder="1" applyAlignment="1">
      <alignment vertical="center"/>
    </xf>
    <xf numFmtId="0" fontId="5" fillId="19" borderId="1" xfId="0" applyFont="1" applyFill="1" applyBorder="1" applyAlignment="1">
      <alignment horizontal="center" vertical="center"/>
    </xf>
    <xf numFmtId="0" fontId="5" fillId="20" borderId="1" xfId="0" applyFont="1" applyFill="1" applyBorder="1" applyAlignment="1">
      <alignment horizontal="center" vertical="center"/>
    </xf>
    <xf numFmtId="0" fontId="5" fillId="20" borderId="5" xfId="0" applyFont="1" applyFill="1" applyBorder="1" applyAlignment="1">
      <alignment horizontal="center" vertical="center"/>
    </xf>
    <xf numFmtId="10" fontId="2" fillId="0" borderId="0" xfId="0" applyNumberFormat="1" applyFont="1" applyAlignment="1">
      <alignment vertical="center"/>
    </xf>
    <xf numFmtId="0" fontId="5" fillId="21" borderId="1" xfId="0" applyFont="1" applyFill="1" applyBorder="1" applyAlignment="1">
      <alignment horizontal="center" vertical="center"/>
    </xf>
    <xf numFmtId="0" fontId="2" fillId="21" borderId="1" xfId="0" applyFont="1" applyFill="1" applyBorder="1" applyAlignment="1">
      <alignment vertical="center"/>
    </xf>
    <xf numFmtId="0" fontId="25" fillId="21" borderId="11" xfId="0" applyFont="1" applyFill="1" applyBorder="1" applyAlignment="1">
      <alignment vertical="center" wrapText="1"/>
    </xf>
    <xf numFmtId="0" fontId="24" fillId="21" borderId="11" xfId="0" applyFont="1" applyFill="1" applyBorder="1" applyAlignment="1">
      <alignment vertical="center" wrapText="1"/>
    </xf>
    <xf numFmtId="0" fontId="24" fillId="21" borderId="38" xfId="0" applyFont="1" applyFill="1" applyBorder="1" applyAlignment="1">
      <alignment vertical="center"/>
    </xf>
    <xf numFmtId="0" fontId="2" fillId="0" borderId="2" xfId="0" applyFont="1" applyBorder="1" applyAlignment="1">
      <alignment vertical="center"/>
    </xf>
    <xf numFmtId="10" fontId="2" fillId="0" borderId="2" xfId="1" applyNumberFormat="1" applyFont="1" applyBorder="1" applyAlignment="1">
      <alignment horizontal="center" vertical="center"/>
    </xf>
    <xf numFmtId="10" fontId="2" fillId="0" borderId="13" xfId="1" applyNumberFormat="1" applyFont="1" applyBorder="1" applyAlignment="1">
      <alignment horizontal="center" vertical="center"/>
    </xf>
    <xf numFmtId="0" fontId="5" fillId="15" borderId="11" xfId="0" applyFont="1" applyFill="1" applyBorder="1" applyAlignment="1">
      <alignment horizontal="center" vertical="center"/>
    </xf>
    <xf numFmtId="0" fontId="5" fillId="15" borderId="27" xfId="0" applyFont="1" applyFill="1" applyBorder="1" applyAlignment="1">
      <alignment horizontal="center" vertical="center"/>
    </xf>
    <xf numFmtId="0" fontId="5" fillId="0" borderId="1" xfId="0" applyFont="1" applyBorder="1" applyAlignment="1">
      <alignment vertical="center" wrapText="1"/>
    </xf>
    <xf numFmtId="0" fontId="24" fillId="0" borderId="0" xfId="0" applyFont="1" applyAlignment="1">
      <alignment vertical="center"/>
    </xf>
    <xf numFmtId="0" fontId="5" fillId="0" borderId="1" xfId="0" applyFont="1" applyBorder="1" applyAlignment="1">
      <alignment horizontal="center" vertical="center"/>
    </xf>
    <xf numFmtId="0" fontId="25" fillId="5" borderId="1" xfId="0" applyFont="1" applyFill="1" applyBorder="1" applyAlignment="1">
      <alignment horizontal="center" vertical="center"/>
    </xf>
    <xf numFmtId="3" fontId="24" fillId="5" borderId="1" xfId="0" applyNumberFormat="1" applyFont="1" applyFill="1" applyBorder="1" applyAlignment="1">
      <alignment horizontal="center" vertical="center"/>
    </xf>
    <xf numFmtId="3" fontId="24" fillId="20" borderId="1" xfId="0" applyNumberFormat="1" applyFont="1" applyFill="1" applyBorder="1" applyAlignment="1">
      <alignment horizontal="center" vertical="center"/>
    </xf>
    <xf numFmtId="0" fontId="24" fillId="5" borderId="1" xfId="0" applyFont="1" applyFill="1" applyBorder="1" applyAlignment="1">
      <alignment vertical="center" wrapText="1"/>
    </xf>
    <xf numFmtId="10" fontId="25" fillId="5" borderId="1" xfId="1" applyNumberFormat="1" applyFont="1" applyFill="1" applyBorder="1" applyAlignment="1">
      <alignment horizontal="center" vertical="center"/>
    </xf>
    <xf numFmtId="10" fontId="25" fillId="20" borderId="1" xfId="1" applyNumberFormat="1" applyFont="1" applyFill="1" applyBorder="1" applyAlignment="1">
      <alignment horizontal="center" vertical="center"/>
    </xf>
    <xf numFmtId="0" fontId="25" fillId="19" borderId="1" xfId="0" applyFont="1" applyFill="1" applyBorder="1" applyAlignment="1">
      <alignment vertical="center" wrapText="1"/>
    </xf>
    <xf numFmtId="0" fontId="25" fillId="20" borderId="1" xfId="0" applyFont="1" applyFill="1" applyBorder="1" applyAlignment="1">
      <alignment vertical="center" wrapText="1"/>
    </xf>
    <xf numFmtId="0" fontId="5" fillId="19" borderId="6" xfId="0" applyFont="1" applyFill="1" applyBorder="1" applyAlignment="1">
      <alignment horizontal="center" vertical="center"/>
    </xf>
    <xf numFmtId="0" fontId="5" fillId="0" borderId="6" xfId="0" applyFont="1" applyBorder="1" applyAlignment="1">
      <alignment horizontal="center" vertical="center"/>
    </xf>
    <xf numFmtId="0" fontId="5" fillId="20" borderId="6" xfId="0" applyFont="1" applyFill="1" applyBorder="1" applyAlignment="1">
      <alignment horizontal="center" vertical="center"/>
    </xf>
    <xf numFmtId="0" fontId="24" fillId="19" borderId="3" xfId="0" applyFont="1" applyFill="1" applyBorder="1" applyAlignment="1">
      <alignment vertical="center"/>
    </xf>
    <xf numFmtId="0" fontId="24" fillId="20" borderId="3" xfId="0" applyFont="1" applyFill="1" applyBorder="1" applyAlignment="1">
      <alignment vertical="center"/>
    </xf>
    <xf numFmtId="1" fontId="24" fillId="0" borderId="1" xfId="0" applyNumberFormat="1"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xf>
    <xf numFmtId="0" fontId="25" fillId="0" borderId="1" xfId="0" applyFont="1" applyBorder="1" applyAlignment="1">
      <alignment horizontal="center" vertical="center"/>
    </xf>
    <xf numFmtId="0" fontId="2" fillId="19"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5" fillId="0" borderId="1" xfId="0" applyFont="1" applyBorder="1" applyAlignment="1">
      <alignment horizontal="center" vertical="center"/>
    </xf>
    <xf numFmtId="0" fontId="35" fillId="0" borderId="0" xfId="0" applyFont="1" applyFill="1" applyAlignment="1">
      <alignment vertical="center"/>
    </xf>
    <xf numFmtId="0" fontId="36" fillId="0" borderId="1" xfId="0" applyFont="1" applyFill="1" applyBorder="1" applyAlignment="1">
      <alignment vertical="center" wrapText="1"/>
    </xf>
    <xf numFmtId="0" fontId="25" fillId="5" borderId="1" xfId="0" applyFont="1" applyFill="1" applyBorder="1" applyAlignment="1">
      <alignment vertical="center" wrapText="1"/>
    </xf>
    <xf numFmtId="0" fontId="24" fillId="0" borderId="1" xfId="0" applyFont="1" applyBorder="1" applyAlignment="1">
      <alignment horizontal="center" vertical="center"/>
    </xf>
    <xf numFmtId="0" fontId="24" fillId="0" borderId="6" xfId="0" applyFont="1" applyBorder="1" applyAlignment="1">
      <alignment horizontal="center" vertical="center"/>
    </xf>
    <xf numFmtId="0" fontId="2" fillId="0" borderId="3" xfId="0" applyFont="1" applyBorder="1" applyAlignment="1">
      <alignment horizontal="center" vertical="center"/>
    </xf>
    <xf numFmtId="0" fontId="25" fillId="7" borderId="1" xfId="0" applyFont="1" applyFill="1" applyBorder="1" applyAlignment="1">
      <alignment vertical="center" wrapText="1"/>
    </xf>
    <xf numFmtId="0" fontId="33" fillId="7" borderId="1" xfId="0" applyFont="1" applyFill="1" applyBorder="1" applyAlignment="1">
      <alignment horizontal="center" vertical="center"/>
    </xf>
    <xf numFmtId="0" fontId="33" fillId="5" borderId="1" xfId="0" applyFont="1" applyFill="1" applyBorder="1" applyAlignment="1">
      <alignment horizontal="center" vertical="center"/>
    </xf>
    <xf numFmtId="0" fontId="25" fillId="7" borderId="1" xfId="0" applyFont="1" applyFill="1" applyBorder="1" applyAlignment="1">
      <alignment horizontal="center" vertical="center"/>
    </xf>
    <xf numFmtId="10" fontId="5" fillId="7" borderId="1" xfId="0" applyNumberFormat="1" applyFont="1" applyFill="1" applyBorder="1" applyAlignment="1">
      <alignment horizontal="center" vertical="center"/>
    </xf>
    <xf numFmtId="10" fontId="5" fillId="5" borderId="1" xfId="0" applyNumberFormat="1" applyFont="1" applyFill="1" applyBorder="1" applyAlignment="1">
      <alignment horizontal="center" vertical="center"/>
    </xf>
    <xf numFmtId="0" fontId="2" fillId="11" borderId="0" xfId="0" applyFont="1" applyFill="1" applyAlignment="1">
      <alignment vertical="center"/>
    </xf>
    <xf numFmtId="0" fontId="23" fillId="11" borderId="0" xfId="0" applyFont="1" applyFill="1" applyAlignment="1">
      <alignment vertical="center"/>
    </xf>
    <xf numFmtId="0" fontId="2" fillId="0" borderId="1" xfId="0" applyFont="1" applyBorder="1" applyAlignment="1">
      <alignment horizontal="center" vertical="center"/>
    </xf>
    <xf numFmtId="0" fontId="5" fillId="15" borderId="1" xfId="0" applyFont="1" applyFill="1" applyBorder="1" applyAlignment="1">
      <alignment horizontal="center" vertical="center"/>
    </xf>
    <xf numFmtId="0" fontId="5" fillId="2" borderId="1" xfId="0" applyFont="1" applyFill="1" applyBorder="1" applyAlignment="1">
      <alignment horizontal="center" vertical="center"/>
    </xf>
    <xf numFmtId="1" fontId="5" fillId="0" borderId="1" xfId="0" applyNumberFormat="1" applyFont="1" applyBorder="1" applyAlignment="1">
      <alignment horizontal="center" vertical="center"/>
    </xf>
    <xf numFmtId="1" fontId="5" fillId="0" borderId="5" xfId="0" applyNumberFormat="1" applyFont="1" applyBorder="1" applyAlignment="1">
      <alignment horizontal="center" vertical="center"/>
    </xf>
    <xf numFmtId="1" fontId="2" fillId="0" borderId="5" xfId="0" applyNumberFormat="1" applyFont="1" applyBorder="1" applyAlignment="1">
      <alignment horizontal="center" vertical="center"/>
    </xf>
    <xf numFmtId="0" fontId="2" fillId="0" borderId="2" xfId="0" applyFont="1" applyBorder="1" applyAlignment="1">
      <alignment horizontal="center" vertical="center"/>
    </xf>
    <xf numFmtId="1" fontId="5" fillId="0" borderId="44" xfId="0" applyNumberFormat="1" applyFont="1" applyFill="1" applyBorder="1" applyAlignment="1">
      <alignment horizontal="center" vertical="center"/>
    </xf>
    <xf numFmtId="1" fontId="2" fillId="0" borderId="45" xfId="0" applyNumberFormat="1" applyFont="1" applyFill="1" applyBorder="1" applyAlignment="1">
      <alignment horizontal="center" vertical="center"/>
    </xf>
    <xf numFmtId="0" fontId="24" fillId="0" borderId="3" xfId="0" applyFont="1" applyBorder="1" applyAlignment="1">
      <alignment horizontal="center" vertical="center"/>
    </xf>
    <xf numFmtId="1" fontId="2" fillId="0" borderId="26" xfId="0" applyNumberFormat="1" applyFont="1" applyBorder="1" applyAlignment="1">
      <alignment horizontal="center" vertical="center"/>
    </xf>
    <xf numFmtId="0" fontId="2" fillId="0" borderId="26" xfId="0" applyFont="1" applyBorder="1" applyAlignment="1">
      <alignment horizontal="center" vertical="center"/>
    </xf>
    <xf numFmtId="1" fontId="5" fillId="0" borderId="6" xfId="0" applyNumberFormat="1" applyFont="1" applyBorder="1" applyAlignment="1">
      <alignment horizontal="center" vertical="center"/>
    </xf>
    <xf numFmtId="1" fontId="2" fillId="0" borderId="44" xfId="0" applyNumberFormat="1" applyFont="1" applyFill="1" applyBorder="1" applyAlignment="1">
      <alignment horizontal="center" vertical="center"/>
    </xf>
    <xf numFmtId="1" fontId="2" fillId="0" borderId="46" xfId="0" applyNumberFormat="1" applyFont="1" applyBorder="1" applyAlignment="1">
      <alignment horizontal="center" vertical="center"/>
    </xf>
    <xf numFmtId="1" fontId="2" fillId="0" borderId="47" xfId="0" applyNumberFormat="1" applyFont="1" applyBorder="1" applyAlignment="1">
      <alignment horizontal="center" vertical="center"/>
    </xf>
    <xf numFmtId="1" fontId="2" fillId="0" borderId="48" xfId="0" applyNumberFormat="1" applyFont="1" applyBorder="1" applyAlignment="1">
      <alignment horizontal="center" vertical="center"/>
    </xf>
    <xf numFmtId="1" fontId="2" fillId="0" borderId="22" xfId="0" applyNumberFormat="1" applyFont="1" applyFill="1" applyBorder="1" applyAlignment="1">
      <alignment horizontal="center" vertical="center"/>
    </xf>
    <xf numFmtId="1" fontId="5" fillId="0" borderId="47" xfId="0" applyNumberFormat="1" applyFont="1" applyBorder="1" applyAlignment="1">
      <alignment horizontal="center" vertical="center"/>
    </xf>
    <xf numFmtId="1" fontId="2" fillId="0" borderId="9" xfId="0" applyNumberFormat="1" applyFont="1" applyFill="1" applyBorder="1" applyAlignment="1">
      <alignment horizontal="center" vertical="center"/>
    </xf>
    <xf numFmtId="1" fontId="2" fillId="0" borderId="49" xfId="0" applyNumberFormat="1" applyFont="1" applyFill="1" applyBorder="1" applyAlignment="1">
      <alignment horizontal="center" vertical="center"/>
    </xf>
    <xf numFmtId="1" fontId="2" fillId="0" borderId="50" xfId="0" applyNumberFormat="1" applyFont="1" applyFill="1" applyBorder="1" applyAlignment="1">
      <alignment horizontal="center" vertical="center"/>
    </xf>
    <xf numFmtId="1" fontId="5" fillId="0" borderId="51" xfId="0" applyNumberFormat="1" applyFont="1" applyFill="1" applyBorder="1" applyAlignment="1">
      <alignment horizontal="center" vertical="center"/>
    </xf>
    <xf numFmtId="1" fontId="5" fillId="0" borderId="4" xfId="0" applyNumberFormat="1" applyFont="1" applyBorder="1" applyAlignment="1">
      <alignment horizontal="center" vertical="center"/>
    </xf>
    <xf numFmtId="1" fontId="2" fillId="0" borderId="22" xfId="0" applyNumberFormat="1" applyFont="1" applyBorder="1" applyAlignment="1">
      <alignment horizontal="center" vertical="center"/>
    </xf>
    <xf numFmtId="1" fontId="2" fillId="0" borderId="42" xfId="0" applyNumberFormat="1" applyFont="1" applyBorder="1" applyAlignment="1">
      <alignment horizontal="center" vertical="center"/>
    </xf>
    <xf numFmtId="1" fontId="2" fillId="0" borderId="9" xfId="0" applyNumberFormat="1" applyFont="1" applyBorder="1" applyAlignment="1">
      <alignment horizontal="center" vertical="center"/>
    </xf>
    <xf numFmtId="1" fontId="2" fillId="0" borderId="4" xfId="0" applyNumberFormat="1" applyFont="1" applyBorder="1" applyAlignment="1">
      <alignment horizontal="center" vertical="center"/>
    </xf>
    <xf numFmtId="1" fontId="5" fillId="0" borderId="52" xfId="0" applyNumberFormat="1" applyFont="1" applyBorder="1" applyAlignment="1">
      <alignment horizontal="center" vertical="center"/>
    </xf>
    <xf numFmtId="1" fontId="2" fillId="0" borderId="53" xfId="0" applyNumberFormat="1" applyFont="1" applyBorder="1" applyAlignment="1">
      <alignment horizontal="center" vertical="center"/>
    </xf>
    <xf numFmtId="1" fontId="2" fillId="0" borderId="52" xfId="0" applyNumberFormat="1" applyFont="1" applyBorder="1" applyAlignment="1">
      <alignment horizontal="center" vertical="center"/>
    </xf>
    <xf numFmtId="1" fontId="5" fillId="0" borderId="54" xfId="0" applyNumberFormat="1" applyFont="1" applyBorder="1" applyAlignment="1">
      <alignment horizontal="center" vertical="center"/>
    </xf>
    <xf numFmtId="1" fontId="2" fillId="0" borderId="55" xfId="0" applyNumberFormat="1" applyFont="1" applyBorder="1" applyAlignment="1">
      <alignment horizontal="center" vertical="center"/>
    </xf>
    <xf numFmtId="1" fontId="2" fillId="0" borderId="54" xfId="0" applyNumberFormat="1" applyFont="1" applyBorder="1" applyAlignment="1">
      <alignment horizontal="center" vertical="center"/>
    </xf>
    <xf numFmtId="1" fontId="5" fillId="0" borderId="56" xfId="0" applyNumberFormat="1" applyFont="1" applyBorder="1" applyAlignment="1">
      <alignment horizontal="center" vertical="center"/>
    </xf>
    <xf numFmtId="1" fontId="2" fillId="0" borderId="57" xfId="0" applyNumberFormat="1" applyFont="1" applyBorder="1" applyAlignment="1">
      <alignment horizontal="center" vertical="center"/>
    </xf>
    <xf numFmtId="1" fontId="2" fillId="0" borderId="56" xfId="0" applyNumberFormat="1" applyFont="1" applyBorder="1" applyAlignment="1">
      <alignment horizontal="center" vertical="center"/>
    </xf>
    <xf numFmtId="1" fontId="5" fillId="0" borderId="58" xfId="0" applyNumberFormat="1" applyFont="1" applyBorder="1" applyAlignment="1">
      <alignment horizontal="center" vertical="center"/>
    </xf>
    <xf numFmtId="1" fontId="2" fillId="0" borderId="59" xfId="0" applyNumberFormat="1" applyFont="1" applyBorder="1" applyAlignment="1">
      <alignment horizontal="center" vertical="center"/>
    </xf>
    <xf numFmtId="1" fontId="2" fillId="0" borderId="58" xfId="0" applyNumberFormat="1" applyFont="1" applyBorder="1" applyAlignment="1">
      <alignment horizontal="center" vertical="center"/>
    </xf>
    <xf numFmtId="1" fontId="2" fillId="0" borderId="3" xfId="0" applyNumberFormat="1" applyFont="1" applyBorder="1" applyAlignment="1">
      <alignment horizontal="center" vertical="center"/>
    </xf>
    <xf numFmtId="10" fontId="2" fillId="0" borderId="1" xfId="1" applyNumberFormat="1" applyFont="1" applyBorder="1" applyAlignment="1">
      <alignment horizontal="center" vertical="center"/>
    </xf>
    <xf numFmtId="0" fontId="2" fillId="0" borderId="1" xfId="0" applyFont="1" applyBorder="1" applyAlignment="1">
      <alignment horizontal="center" vertical="center"/>
    </xf>
    <xf numFmtId="0" fontId="25" fillId="0" borderId="1" xfId="0" applyFont="1" applyBorder="1" applyAlignment="1">
      <alignment horizontal="center" vertical="center"/>
    </xf>
    <xf numFmtId="0" fontId="2" fillId="0" borderId="0" xfId="0" applyFont="1" applyBorder="1" applyAlignment="1">
      <alignment vertical="center"/>
    </xf>
    <xf numFmtId="0" fontId="5" fillId="0" borderId="0" xfId="0" applyFont="1" applyBorder="1" applyAlignment="1">
      <alignment vertical="center"/>
    </xf>
    <xf numFmtId="2" fontId="2" fillId="0" borderId="32" xfId="0" applyNumberFormat="1" applyFont="1" applyBorder="1" applyAlignment="1">
      <alignment horizontal="center" vertical="center"/>
    </xf>
    <xf numFmtId="2" fontId="2" fillId="0" borderId="15" xfId="0" applyNumberFormat="1" applyFont="1" applyBorder="1" applyAlignment="1">
      <alignment horizontal="center" vertical="center"/>
    </xf>
    <xf numFmtId="2" fontId="2" fillId="0" borderId="18" xfId="0" applyNumberFormat="1" applyFont="1" applyBorder="1" applyAlignment="1">
      <alignment horizontal="center" vertical="center"/>
    </xf>
    <xf numFmtId="2" fontId="2" fillId="0" borderId="1" xfId="1" applyNumberFormat="1" applyFont="1" applyBorder="1" applyAlignment="1">
      <alignment horizontal="center" vertical="center"/>
    </xf>
    <xf numFmtId="9" fontId="2" fillId="0" borderId="1" xfId="1" applyFont="1" applyBorder="1" applyAlignment="1">
      <alignment horizontal="center" vertical="center"/>
    </xf>
    <xf numFmtId="2" fontId="2" fillId="0" borderId="1" xfId="0" applyNumberFormat="1" applyFont="1" applyBorder="1" applyAlignment="1">
      <alignment horizontal="center" vertical="center"/>
    </xf>
    <xf numFmtId="10" fontId="2" fillId="0" borderId="1" xfId="1" applyNumberFormat="1"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4" fillId="15" borderId="1" xfId="0" applyFont="1" applyFill="1" applyBorder="1" applyAlignment="1">
      <alignment vertical="center" wrapText="1"/>
    </xf>
    <xf numFmtId="0" fontId="24" fillId="17" borderId="1" xfId="0" applyFont="1" applyFill="1" applyBorder="1" applyAlignment="1">
      <alignment vertical="center" wrapText="1"/>
    </xf>
    <xf numFmtId="10" fontId="5" fillId="15" borderId="1" xfId="1" applyNumberFormat="1" applyFont="1" applyFill="1" applyBorder="1" applyAlignment="1">
      <alignment horizontal="center" vertical="center"/>
    </xf>
    <xf numFmtId="10" fontId="5" fillId="17" borderId="1" xfId="1" applyNumberFormat="1" applyFont="1" applyFill="1" applyBorder="1" applyAlignment="1">
      <alignment horizontal="center" vertical="center"/>
    </xf>
    <xf numFmtId="10" fontId="2" fillId="0" borderId="5" xfId="1" applyNumberFormat="1" applyFont="1" applyBorder="1" applyAlignment="1">
      <alignment horizontal="center" vertical="center"/>
    </xf>
    <xf numFmtId="10" fontId="2" fillId="0" borderId="3" xfId="1" applyNumberFormat="1" applyFont="1" applyBorder="1" applyAlignment="1">
      <alignment horizontal="center" vertical="center"/>
    </xf>
    <xf numFmtId="0" fontId="2" fillId="0" borderId="4" xfId="0" applyFont="1" applyBorder="1" applyAlignment="1">
      <alignment vertical="center"/>
    </xf>
    <xf numFmtId="0" fontId="2" fillId="0" borderId="5" xfId="0" applyFont="1" applyBorder="1" applyAlignment="1">
      <alignment vertical="center"/>
    </xf>
    <xf numFmtId="0" fontId="37" fillId="12" borderId="0" xfId="0" applyFont="1" applyFill="1"/>
    <xf numFmtId="0" fontId="38" fillId="0" borderId="1" xfId="0" applyFont="1" applyBorder="1" applyAlignment="1">
      <alignment vertical="center" wrapText="1"/>
    </xf>
    <xf numFmtId="0" fontId="2" fillId="23" borderId="1" xfId="0" applyFont="1" applyFill="1" applyBorder="1" applyAlignment="1">
      <alignment horizontal="center" vertical="center"/>
    </xf>
    <xf numFmtId="10" fontId="2" fillId="0" borderId="1" xfId="1" applyNumberFormat="1" applyFont="1" applyBorder="1" applyAlignment="1">
      <alignment horizontal="center" vertical="center"/>
    </xf>
    <xf numFmtId="0" fontId="25" fillId="0" borderId="1" xfId="0"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5" fillId="7" borderId="1" xfId="0" applyFont="1" applyFill="1" applyBorder="1" applyAlignment="1">
      <alignment horizontal="center" vertical="center"/>
    </xf>
    <xf numFmtId="0" fontId="25" fillId="5" borderId="1" xfId="0" applyFont="1" applyFill="1" applyBorder="1" applyAlignment="1">
      <alignment horizontal="center" vertical="center"/>
    </xf>
    <xf numFmtId="0" fontId="25" fillId="0" borderId="0" xfId="0" applyFont="1" applyAlignment="1">
      <alignment vertical="center"/>
    </xf>
    <xf numFmtId="10" fontId="2" fillId="0" borderId="1" xfId="0" applyNumberFormat="1" applyFont="1" applyBorder="1" applyAlignment="1">
      <alignment horizontal="center" vertical="center"/>
    </xf>
    <xf numFmtId="3" fontId="5" fillId="10" borderId="1" xfId="0" applyNumberFormat="1" applyFont="1" applyFill="1" applyBorder="1" applyAlignment="1">
      <alignment horizontal="center" vertical="center"/>
    </xf>
    <xf numFmtId="2" fontId="2" fillId="0" borderId="0" xfId="0" applyNumberFormat="1" applyFont="1" applyAlignment="1">
      <alignment horizontal="center" vertical="center"/>
    </xf>
    <xf numFmtId="2" fontId="32" fillId="2" borderId="1" xfId="0" applyNumberFormat="1" applyFont="1" applyFill="1" applyBorder="1" applyAlignment="1">
      <alignment horizontal="center" vertical="center"/>
    </xf>
    <xf numFmtId="10" fontId="2" fillId="0" borderId="0" xfId="1" applyNumberFormat="1" applyFont="1" applyAlignment="1">
      <alignment horizontal="center" vertical="center"/>
    </xf>
    <xf numFmtId="167" fontId="2" fillId="0" borderId="0" xfId="0" applyNumberFormat="1" applyFont="1" applyAlignment="1">
      <alignment vertical="center"/>
    </xf>
    <xf numFmtId="2" fontId="2" fillId="0" borderId="0" xfId="0" applyNumberFormat="1" applyFont="1" applyAlignment="1">
      <alignment vertical="center"/>
    </xf>
    <xf numFmtId="10" fontId="2" fillId="0" borderId="0" xfId="0" applyNumberFormat="1" applyFont="1" applyAlignment="1">
      <alignment horizontal="center" vertical="center"/>
    </xf>
    <xf numFmtId="9" fontId="2" fillId="0" borderId="0" xfId="1" applyNumberFormat="1" applyFont="1" applyAlignment="1">
      <alignment vertical="center"/>
    </xf>
    <xf numFmtId="166" fontId="2" fillId="0" borderId="0" xfId="0" applyNumberFormat="1" applyFont="1" applyAlignment="1">
      <alignment vertical="center"/>
    </xf>
    <xf numFmtId="1" fontId="24" fillId="0" borderId="0" xfId="0" applyNumberFormat="1" applyFont="1" applyAlignment="1">
      <alignment vertical="center"/>
    </xf>
    <xf numFmtId="0" fontId="2" fillId="24" borderId="1" xfId="0" applyFont="1" applyFill="1" applyBorder="1" applyAlignment="1">
      <alignment horizontal="center" vertical="center"/>
    </xf>
    <xf numFmtId="1" fontId="2" fillId="24" borderId="1" xfId="0" applyNumberFormat="1" applyFont="1" applyFill="1" applyBorder="1" applyAlignment="1">
      <alignment horizontal="center" vertical="center"/>
    </xf>
    <xf numFmtId="1" fontId="2" fillId="24" borderId="1" xfId="0" applyNumberFormat="1" applyFont="1" applyFill="1" applyBorder="1" applyAlignment="1">
      <alignment vertical="center"/>
    </xf>
    <xf numFmtId="0" fontId="2" fillId="25" borderId="1" xfId="0" applyFont="1" applyFill="1" applyBorder="1" applyAlignment="1">
      <alignment vertical="center"/>
    </xf>
    <xf numFmtId="0" fontId="2" fillId="24" borderId="1" xfId="0" applyFont="1" applyFill="1" applyBorder="1" applyAlignment="1">
      <alignment vertical="center"/>
    </xf>
    <xf numFmtId="2" fontId="24" fillId="0" borderId="0" xfId="0" applyNumberFormat="1" applyFont="1" applyAlignment="1">
      <alignment vertical="center"/>
    </xf>
    <xf numFmtId="0" fontId="2" fillId="25" borderId="3" xfId="0" applyFont="1" applyFill="1" applyBorder="1" applyAlignment="1">
      <alignment vertical="center"/>
    </xf>
    <xf numFmtId="0" fontId="2" fillId="25" borderId="5" xfId="0" applyFont="1" applyFill="1" applyBorder="1" applyAlignment="1">
      <alignment vertical="center"/>
    </xf>
    <xf numFmtId="1" fontId="2" fillId="25" borderId="1" xfId="0" applyNumberFormat="1" applyFont="1" applyFill="1" applyBorder="1" applyAlignment="1">
      <alignment vertical="center"/>
    </xf>
    <xf numFmtId="1" fontId="2" fillId="25" borderId="1" xfId="0" applyNumberFormat="1" applyFont="1" applyFill="1" applyBorder="1" applyAlignment="1">
      <alignment horizontal="center" vertical="center"/>
    </xf>
    <xf numFmtId="0" fontId="24" fillId="24" borderId="0" xfId="0" applyFont="1" applyFill="1" applyAlignment="1">
      <alignment vertical="center"/>
    </xf>
    <xf numFmtId="0" fontId="24" fillId="24" borderId="0" xfId="0" applyFont="1" applyFill="1" applyAlignment="1">
      <alignment vertical="center" wrapText="1"/>
    </xf>
    <xf numFmtId="1" fontId="24" fillId="24" borderId="0" xfId="0" applyNumberFormat="1" applyFont="1" applyFill="1" applyAlignment="1">
      <alignment vertical="center"/>
    </xf>
    <xf numFmtId="3" fontId="25" fillId="0" borderId="1" xfId="0" applyNumberFormat="1" applyFont="1" applyBorder="1" applyAlignment="1">
      <alignment horizontal="center" vertical="center" wrapText="1"/>
    </xf>
    <xf numFmtId="1" fontId="25" fillId="0" borderId="1" xfId="0" applyNumberFormat="1" applyFont="1" applyBorder="1" applyAlignment="1">
      <alignment horizontal="center" vertical="center" wrapText="1"/>
    </xf>
    <xf numFmtId="3" fontId="24" fillId="0" borderId="1" xfId="0" applyNumberFormat="1" applyFont="1" applyBorder="1" applyAlignment="1">
      <alignment horizontal="center" vertical="center"/>
    </xf>
    <xf numFmtId="0" fontId="25" fillId="0" borderId="1" xfId="0" applyFont="1" applyBorder="1" applyAlignment="1">
      <alignment vertical="center"/>
    </xf>
    <xf numFmtId="3" fontId="25" fillId="0" borderId="1" xfId="0" applyNumberFormat="1" applyFont="1" applyBorder="1" applyAlignment="1">
      <alignment horizontal="center" vertical="center"/>
    </xf>
    <xf numFmtId="168" fontId="24" fillId="0" borderId="0" xfId="0" applyNumberFormat="1" applyFont="1" applyAlignment="1">
      <alignment vertical="center"/>
    </xf>
    <xf numFmtId="3" fontId="25" fillId="0" borderId="0" xfId="0" applyNumberFormat="1" applyFont="1" applyAlignment="1">
      <alignment horizontal="center" vertical="center"/>
    </xf>
    <xf numFmtId="1" fontId="24" fillId="0" borderId="0" xfId="0" applyNumberFormat="1" applyFont="1" applyAlignment="1">
      <alignment horizontal="center" vertical="center"/>
    </xf>
    <xf numFmtId="1" fontId="25" fillId="0" borderId="0" xfId="0" applyNumberFormat="1" applyFont="1" applyAlignment="1">
      <alignment horizontal="center" vertical="center"/>
    </xf>
    <xf numFmtId="0" fontId="24" fillId="0" borderId="14" xfId="0" applyFont="1" applyBorder="1" applyAlignment="1">
      <alignment vertical="center"/>
    </xf>
    <xf numFmtId="1" fontId="24" fillId="0" borderId="15" xfId="0" applyNumberFormat="1" applyFont="1" applyBorder="1" applyAlignment="1">
      <alignment vertical="center"/>
    </xf>
    <xf numFmtId="0" fontId="2" fillId="0" borderId="0" xfId="0" applyFont="1"/>
    <xf numFmtId="0" fontId="3" fillId="5" borderId="1" xfId="0" applyFont="1" applyFill="1" applyBorder="1" applyAlignment="1">
      <alignment horizontal="center" vertical="center"/>
    </xf>
    <xf numFmtId="0" fontId="5" fillId="5" borderId="1" xfId="0" applyFont="1" applyFill="1" applyBorder="1" applyAlignment="1">
      <alignment horizontal="center" vertical="center"/>
    </xf>
    <xf numFmtId="0" fontId="25" fillId="20" borderId="1" xfId="0" applyFont="1" applyFill="1" applyBorder="1" applyAlignment="1">
      <alignment horizontal="center" vertical="center"/>
    </xf>
    <xf numFmtId="1" fontId="25" fillId="5" borderId="1" xfId="0" applyNumberFormat="1" applyFont="1" applyFill="1" applyBorder="1" applyAlignment="1">
      <alignment horizontal="center" vertical="center" wrapText="1"/>
    </xf>
    <xf numFmtId="0" fontId="5" fillId="7" borderId="1" xfId="0" applyFont="1" applyFill="1" applyBorder="1" applyAlignment="1">
      <alignment horizontal="center" vertical="center"/>
    </xf>
    <xf numFmtId="0" fontId="5" fillId="7" borderId="12"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13" xfId="0" applyFont="1" applyFill="1" applyBorder="1" applyAlignment="1">
      <alignment horizontal="center" vertical="center"/>
    </xf>
    <xf numFmtId="0" fontId="3" fillId="7" borderId="1" xfId="0" applyFont="1" applyFill="1" applyBorder="1" applyAlignment="1">
      <alignment horizontal="center" vertical="center"/>
    </xf>
    <xf numFmtId="1" fontId="25" fillId="7" borderId="1" xfId="0" applyNumberFormat="1" applyFont="1" applyFill="1" applyBorder="1" applyAlignment="1">
      <alignment horizontal="center" vertical="center" wrapText="1"/>
    </xf>
    <xf numFmtId="0" fontId="2" fillId="27" borderId="1" xfId="0" applyFont="1" applyFill="1" applyBorder="1" applyAlignment="1">
      <alignment vertical="center" wrapText="1"/>
    </xf>
    <xf numFmtId="1" fontId="5" fillId="0" borderId="61" xfId="0" applyNumberFormat="1" applyFont="1" applyBorder="1" applyAlignment="1">
      <alignment horizontal="center" vertical="center"/>
    </xf>
    <xf numFmtId="1" fontId="2" fillId="0" borderId="62" xfId="0" applyNumberFormat="1" applyFont="1" applyBorder="1" applyAlignment="1">
      <alignment horizontal="center" vertical="center"/>
    </xf>
    <xf numFmtId="1" fontId="2" fillId="0" borderId="61" xfId="0" applyNumberFormat="1" applyFont="1" applyBorder="1" applyAlignment="1">
      <alignment horizontal="center" vertical="center"/>
    </xf>
    <xf numFmtId="1" fontId="5" fillId="0" borderId="63" xfId="0" applyNumberFormat="1" applyFont="1" applyBorder="1" applyAlignment="1">
      <alignment horizontal="center" vertical="center"/>
    </xf>
    <xf numFmtId="1" fontId="2" fillId="0" borderId="64" xfId="0" applyNumberFormat="1" applyFont="1" applyBorder="1" applyAlignment="1">
      <alignment horizontal="center" vertical="center"/>
    </xf>
    <xf numFmtId="1" fontId="2" fillId="0" borderId="63" xfId="0" applyNumberFormat="1" applyFont="1" applyBorder="1" applyAlignment="1">
      <alignment horizontal="center" vertical="center"/>
    </xf>
    <xf numFmtId="1" fontId="5" fillId="0" borderId="65" xfId="0" applyNumberFormat="1" applyFont="1" applyBorder="1" applyAlignment="1">
      <alignment horizontal="center" vertical="center"/>
    </xf>
    <xf numFmtId="1" fontId="2" fillId="0" borderId="66" xfId="0" applyNumberFormat="1" applyFont="1" applyBorder="1" applyAlignment="1">
      <alignment horizontal="center" vertical="center"/>
    </xf>
    <xf numFmtId="1" fontId="2" fillId="0" borderId="65" xfId="0" applyNumberFormat="1" applyFont="1" applyBorder="1" applyAlignment="1">
      <alignment horizontal="center" vertical="center"/>
    </xf>
    <xf numFmtId="1" fontId="5" fillId="0" borderId="67" xfId="0" applyNumberFormat="1" applyFont="1" applyBorder="1" applyAlignment="1">
      <alignment horizontal="center" vertical="center"/>
    </xf>
    <xf numFmtId="1" fontId="2" fillId="0" borderId="68" xfId="0" applyNumberFormat="1" applyFont="1" applyBorder="1" applyAlignment="1">
      <alignment horizontal="center" vertical="center"/>
    </xf>
    <xf numFmtId="1" fontId="2" fillId="0" borderId="67" xfId="0" applyNumberFormat="1" applyFont="1" applyBorder="1" applyAlignment="1">
      <alignment horizontal="center" vertical="center"/>
    </xf>
    <xf numFmtId="1" fontId="2" fillId="26" borderId="1" xfId="0" applyNumberFormat="1" applyFont="1" applyFill="1" applyBorder="1" applyAlignment="1">
      <alignment horizontal="center" vertical="center"/>
    </xf>
    <xf numFmtId="168" fontId="24" fillId="0" borderId="1" xfId="0" applyNumberFormat="1" applyFont="1" applyBorder="1" applyAlignment="1">
      <alignment horizontal="center" vertical="center"/>
    </xf>
    <xf numFmtId="1" fontId="25" fillId="0" borderId="5" xfId="0" applyNumberFormat="1" applyFont="1" applyBorder="1" applyAlignment="1">
      <alignment horizontal="center" vertical="center" wrapText="1"/>
    </xf>
    <xf numFmtId="1" fontId="24" fillId="0" borderId="5" xfId="0" applyNumberFormat="1" applyFont="1" applyBorder="1" applyAlignment="1">
      <alignment horizontal="center" vertical="center"/>
    </xf>
    <xf numFmtId="0" fontId="24" fillId="27" borderId="1" xfId="0" applyFont="1" applyFill="1" applyBorder="1" applyAlignment="1">
      <alignment vertical="center" wrapText="1"/>
    </xf>
    <xf numFmtId="0" fontId="36" fillId="0" borderId="1" xfId="0" applyFont="1" applyBorder="1" applyAlignment="1">
      <alignment horizontal="center" vertical="center"/>
    </xf>
    <xf numFmtId="0" fontId="24" fillId="0" borderId="0" xfId="0" applyFont="1" applyFill="1" applyBorder="1" applyAlignment="1">
      <alignment vertical="center" wrapText="1"/>
    </xf>
    <xf numFmtId="0" fontId="24" fillId="0" borderId="0" xfId="0" applyFont="1" applyFill="1" applyBorder="1" applyAlignment="1">
      <alignment horizontal="center" vertical="center"/>
    </xf>
    <xf numFmtId="1" fontId="24" fillId="0" borderId="0" xfId="0" applyNumberFormat="1" applyFont="1" applyFill="1" applyBorder="1" applyAlignment="1">
      <alignment horizontal="center" vertical="center"/>
    </xf>
    <xf numFmtId="0" fontId="24" fillId="0" borderId="0" xfId="0" applyFont="1" applyFill="1" applyBorder="1" applyAlignment="1">
      <alignment vertical="center"/>
    </xf>
    <xf numFmtId="0" fontId="25" fillId="0" borderId="1" xfId="0" applyFont="1" applyBorder="1" applyAlignment="1">
      <alignment horizontal="center" vertical="center"/>
    </xf>
    <xf numFmtId="0" fontId="5" fillId="5" borderId="1" xfId="0" applyFont="1" applyFill="1" applyBorder="1" applyAlignment="1">
      <alignment horizontal="center" vertical="center"/>
    </xf>
    <xf numFmtId="0" fontId="5" fillId="7" borderId="1" xfId="0" applyFont="1" applyFill="1" applyBorder="1" applyAlignment="1">
      <alignment horizontal="center" vertical="center"/>
    </xf>
    <xf numFmtId="0" fontId="25" fillId="7" borderId="1" xfId="0" applyFont="1" applyFill="1" applyBorder="1" applyAlignment="1">
      <alignment horizontal="center" vertical="center" wrapText="1"/>
    </xf>
    <xf numFmtId="0" fontId="25" fillId="5" borderId="1" xfId="0" applyFont="1" applyFill="1" applyBorder="1" applyAlignment="1">
      <alignment horizontal="center" vertical="center" wrapText="1"/>
    </xf>
    <xf numFmtId="0" fontId="24" fillId="0" borderId="1" xfId="0" applyFont="1" applyBorder="1" applyAlignment="1">
      <alignment vertical="center" wrapText="1"/>
    </xf>
    <xf numFmtId="0" fontId="3" fillId="5"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24" fillId="7" borderId="1" xfId="0" applyFont="1" applyFill="1" applyBorder="1" applyAlignment="1">
      <alignment horizontal="center" vertical="center"/>
    </xf>
    <xf numFmtId="1" fontId="2" fillId="0" borderId="1" xfId="0" applyNumberFormat="1" applyFont="1" applyBorder="1" applyAlignment="1">
      <alignment horizontal="center" vertical="center"/>
    </xf>
    <xf numFmtId="0" fontId="25" fillId="0" borderId="1" xfId="0" applyFont="1" applyBorder="1" applyAlignment="1">
      <alignment horizontal="center" vertical="center"/>
    </xf>
    <xf numFmtId="0" fontId="25" fillId="7" borderId="1" xfId="0" applyFont="1" applyFill="1" applyBorder="1" applyAlignment="1">
      <alignment horizontal="center" vertical="center" wrapText="1"/>
    </xf>
    <xf numFmtId="0" fontId="24" fillId="0" borderId="1" xfId="0" applyFont="1" applyBorder="1" applyAlignment="1">
      <alignment vertical="center" wrapText="1"/>
    </xf>
    <xf numFmtId="0" fontId="24" fillId="7" borderId="1" xfId="0" applyFont="1" applyFill="1" applyBorder="1" applyAlignment="1">
      <alignment horizontal="center" vertical="center"/>
    </xf>
    <xf numFmtId="0" fontId="25"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3" fontId="36" fillId="0" borderId="1" xfId="0" applyNumberFormat="1" applyFont="1" applyBorder="1" applyAlignment="1">
      <alignment horizontal="center" vertical="center"/>
    </xf>
    <xf numFmtId="1" fontId="36" fillId="0" borderId="1" xfId="0" applyNumberFormat="1" applyFont="1" applyBorder="1" applyAlignment="1">
      <alignment horizontal="center" vertical="center"/>
    </xf>
    <xf numFmtId="0" fontId="24" fillId="2" borderId="0" xfId="0" applyFont="1" applyFill="1" applyAlignment="1">
      <alignment vertical="center"/>
    </xf>
    <xf numFmtId="0" fontId="24" fillId="28" borderId="0" xfId="0" applyFont="1" applyFill="1" applyAlignment="1">
      <alignment vertical="center"/>
    </xf>
    <xf numFmtId="0" fontId="24" fillId="29" borderId="0" xfId="0" applyFont="1" applyFill="1" applyAlignment="1">
      <alignment vertical="center"/>
    </xf>
    <xf numFmtId="0" fontId="24" fillId="17" borderId="0" xfId="0" applyFont="1" applyFill="1" applyAlignment="1">
      <alignment vertical="center"/>
    </xf>
    <xf numFmtId="0" fontId="24" fillId="30" borderId="0" xfId="0" applyFont="1" applyFill="1" applyAlignment="1">
      <alignment vertical="center"/>
    </xf>
    <xf numFmtId="0" fontId="24" fillId="31" borderId="0" xfId="0" applyFont="1" applyFill="1" applyAlignment="1">
      <alignment vertical="center"/>
    </xf>
    <xf numFmtId="0" fontId="24" fillId="32" borderId="0" xfId="0" applyFont="1" applyFill="1" applyAlignment="1">
      <alignment vertical="center"/>
    </xf>
    <xf numFmtId="0" fontId="24" fillId="33" borderId="0" xfId="0" applyFont="1" applyFill="1" applyAlignment="1">
      <alignment vertical="center"/>
    </xf>
    <xf numFmtId="0" fontId="26" fillId="0" borderId="0" xfId="0" applyFont="1" applyBorder="1" applyAlignment="1">
      <alignment vertical="center" wrapText="1"/>
    </xf>
    <xf numFmtId="0" fontId="27" fillId="0" borderId="1" xfId="0" applyFont="1" applyBorder="1" applyAlignment="1">
      <alignment vertical="center"/>
    </xf>
    <xf numFmtId="10" fontId="2" fillId="0" borderId="1" xfId="1" applyNumberFormat="1" applyFont="1" applyBorder="1" applyAlignment="1">
      <alignment horizontal="center" vertical="center"/>
    </xf>
    <xf numFmtId="0" fontId="25" fillId="0" borderId="1" xfId="0" applyFont="1" applyBorder="1" applyAlignment="1">
      <alignment horizontal="center" vertical="center"/>
    </xf>
    <xf numFmtId="0" fontId="5" fillId="0" borderId="1" xfId="0" applyFont="1" applyBorder="1" applyAlignment="1">
      <alignment horizontal="center" vertical="center" wrapText="1"/>
    </xf>
    <xf numFmtId="0" fontId="24" fillId="0" borderId="1" xfId="0" applyFont="1" applyBorder="1" applyAlignment="1">
      <alignment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25" fillId="5" borderId="0" xfId="0" applyFont="1" applyFill="1" applyBorder="1" applyAlignment="1">
      <alignment horizontal="center" vertical="center"/>
    </xf>
    <xf numFmtId="0" fontId="25" fillId="0" borderId="0" xfId="0" applyFont="1" applyBorder="1" applyAlignment="1">
      <alignment horizontal="center" vertical="center"/>
    </xf>
    <xf numFmtId="3" fontId="36" fillId="0" borderId="0" xfId="0" applyNumberFormat="1" applyFont="1" applyBorder="1" applyAlignment="1">
      <alignment horizontal="center" vertical="center"/>
    </xf>
    <xf numFmtId="3" fontId="25" fillId="0" borderId="0" xfId="0" applyNumberFormat="1" applyFont="1" applyBorder="1" applyAlignment="1">
      <alignment horizontal="center" vertical="center"/>
    </xf>
    <xf numFmtId="0" fontId="24" fillId="34" borderId="0" xfId="0" applyFont="1" applyFill="1" applyAlignment="1">
      <alignment vertical="center"/>
    </xf>
    <xf numFmtId="0" fontId="24" fillId="35" borderId="0" xfId="0" applyFont="1" applyFill="1" applyAlignment="1">
      <alignment vertical="center"/>
    </xf>
    <xf numFmtId="0" fontId="24" fillId="36" borderId="0" xfId="0" applyFont="1" applyFill="1" applyAlignment="1">
      <alignment vertical="center"/>
    </xf>
    <xf numFmtId="0" fontId="24" fillId="8" borderId="0" xfId="0" applyFont="1" applyFill="1" applyAlignment="1">
      <alignment vertical="center"/>
    </xf>
    <xf numFmtId="0" fontId="24" fillId="16" borderId="0" xfId="0" applyFont="1" applyFill="1" applyAlignment="1">
      <alignment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5" fillId="10"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1" fontId="25" fillId="10" borderId="1" xfId="0" applyNumberFormat="1" applyFont="1" applyFill="1" applyBorder="1" applyAlignment="1">
      <alignment horizontal="center" vertical="center" wrapText="1"/>
    </xf>
    <xf numFmtId="0" fontId="25" fillId="10" borderId="1" xfId="0" applyFont="1" applyFill="1" applyBorder="1" applyAlignment="1">
      <alignment horizontal="center" vertical="center"/>
    </xf>
    <xf numFmtId="0" fontId="25" fillId="6" borderId="1" xfId="0" applyFont="1" applyFill="1" applyBorder="1" applyAlignment="1">
      <alignment horizontal="center" vertical="center" wrapText="1"/>
    </xf>
    <xf numFmtId="1" fontId="25" fillId="6" borderId="1" xfId="0" applyNumberFormat="1" applyFont="1" applyFill="1" applyBorder="1" applyAlignment="1">
      <alignment horizontal="center" vertical="center" wrapText="1"/>
    </xf>
    <xf numFmtId="0" fontId="25" fillId="6" borderId="1" xfId="0" applyFont="1" applyFill="1" applyBorder="1" applyAlignment="1">
      <alignment horizontal="center" vertical="center"/>
    </xf>
    <xf numFmtId="0" fontId="24" fillId="6" borderId="1" xfId="0" applyFont="1" applyFill="1" applyBorder="1" applyAlignment="1">
      <alignment horizontal="center" vertical="center"/>
    </xf>
    <xf numFmtId="0" fontId="24" fillId="6" borderId="0" xfId="0" applyFont="1" applyFill="1" applyAlignment="1">
      <alignment vertical="center"/>
    </xf>
    <xf numFmtId="0" fontId="2" fillId="37" borderId="0" xfId="0" applyFont="1" applyFill="1" applyAlignment="1">
      <alignment vertical="center"/>
    </xf>
    <xf numFmtId="0" fontId="2" fillId="5" borderId="0" xfId="0" applyFont="1" applyFill="1" applyAlignment="1">
      <alignment vertical="center"/>
    </xf>
    <xf numFmtId="0" fontId="2" fillId="38" borderId="0" xfId="0" applyFont="1" applyFill="1" applyAlignment="1">
      <alignment vertical="center"/>
    </xf>
    <xf numFmtId="10"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0" fontId="25" fillId="5" borderId="1" xfId="0" applyFont="1" applyFill="1" applyBorder="1" applyAlignment="1">
      <alignment horizontal="center" vertical="center"/>
    </xf>
    <xf numFmtId="1" fontId="2" fillId="0" borderId="1" xfId="0" applyNumberFormat="1" applyFont="1" applyBorder="1" applyAlignment="1">
      <alignment horizontal="center" vertical="center"/>
    </xf>
    <xf numFmtId="0" fontId="32" fillId="37" borderId="0" xfId="0" applyFont="1" applyFill="1" applyAlignment="1">
      <alignment vertical="center"/>
    </xf>
    <xf numFmtId="0" fontId="2" fillId="20" borderId="0" xfId="0" applyFont="1" applyFill="1" applyAlignment="1">
      <alignment vertical="center"/>
    </xf>
    <xf numFmtId="0" fontId="2" fillId="39" borderId="0" xfId="0" applyFont="1" applyFill="1" applyAlignment="1">
      <alignment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40" fillId="0" borderId="1" xfId="0" applyFont="1" applyBorder="1" applyAlignment="1">
      <alignment horizontal="center" vertical="center" wrapText="1"/>
    </xf>
    <xf numFmtId="0" fontId="2" fillId="36" borderId="0" xfId="0" applyFont="1" applyFill="1" applyAlignment="1">
      <alignment vertical="center"/>
    </xf>
    <xf numFmtId="0" fontId="2" fillId="29" borderId="0" xfId="0" applyFont="1" applyFill="1" applyAlignment="1">
      <alignment vertical="center"/>
    </xf>
    <xf numFmtId="0" fontId="2" fillId="40" borderId="0" xfId="0" applyFont="1" applyFill="1" applyAlignment="1">
      <alignment vertical="center"/>
    </xf>
    <xf numFmtId="0" fontId="2" fillId="23" borderId="0" xfId="0" applyFont="1" applyFill="1" applyAlignment="1">
      <alignment vertical="center"/>
    </xf>
    <xf numFmtId="0" fontId="5" fillId="0" borderId="5" xfId="0" applyFont="1" applyBorder="1" applyAlignment="1">
      <alignment horizontal="center" vertical="center"/>
    </xf>
    <xf numFmtId="0" fontId="5" fillId="0" borderId="4" xfId="0" applyFont="1" applyBorder="1" applyAlignment="1">
      <alignment horizontal="center" vertical="center"/>
    </xf>
    <xf numFmtId="0" fontId="5" fillId="0" borderId="2" xfId="0" applyFont="1" applyBorder="1" applyAlignment="1">
      <alignment vertical="center" wrapText="1"/>
    </xf>
    <xf numFmtId="3" fontId="2" fillId="0" borderId="2" xfId="0" applyNumberFormat="1" applyFont="1" applyBorder="1" applyAlignment="1">
      <alignment horizontal="center" vertical="center"/>
    </xf>
    <xf numFmtId="0" fontId="5" fillId="0" borderId="39" xfId="0" applyFont="1" applyBorder="1" applyAlignment="1">
      <alignment vertical="center" wrapText="1"/>
    </xf>
    <xf numFmtId="1" fontId="2" fillId="0" borderId="40" xfId="0" applyNumberFormat="1" applyFont="1" applyBorder="1" applyAlignment="1">
      <alignment horizontal="center" vertical="center"/>
    </xf>
    <xf numFmtId="1" fontId="2" fillId="0" borderId="41" xfId="0" applyNumberFormat="1" applyFont="1" applyBorder="1" applyAlignment="1">
      <alignment horizontal="center" vertical="center"/>
    </xf>
    <xf numFmtId="0" fontId="2" fillId="37" borderId="9" xfId="0" applyFont="1" applyFill="1" applyBorder="1" applyAlignment="1">
      <alignment vertical="center" wrapText="1"/>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wrapText="1"/>
    </xf>
    <xf numFmtId="0" fontId="24" fillId="0" borderId="1" xfId="0" applyFont="1" applyBorder="1" applyAlignment="1">
      <alignment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5" fillId="0" borderId="5" xfId="0" applyFont="1" applyBorder="1" applyAlignment="1">
      <alignment horizontal="center" vertical="center"/>
    </xf>
    <xf numFmtId="0" fontId="9" fillId="0" borderId="1" xfId="0" applyFont="1" applyBorder="1" applyAlignment="1">
      <alignment horizontal="center"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3" fontId="12" fillId="6" borderId="1" xfId="0" applyNumberFormat="1" applyFont="1" applyFill="1" applyBorder="1" applyAlignment="1">
      <alignment horizontal="center" vertical="center" wrapText="1"/>
    </xf>
    <xf numFmtId="3" fontId="15" fillId="6" borderId="1" xfId="0" applyNumberFormat="1" applyFont="1" applyFill="1" applyBorder="1" applyAlignment="1">
      <alignment horizontal="center" vertical="center" wrapText="1"/>
    </xf>
    <xf numFmtId="0" fontId="19" fillId="9" borderId="1" xfId="0" applyFont="1" applyFill="1" applyBorder="1" applyAlignment="1">
      <alignment horizontal="center" vertical="center" wrapText="1"/>
    </xf>
    <xf numFmtId="10" fontId="2" fillId="0" borderId="1" xfId="1" applyNumberFormat="1" applyFont="1" applyBorder="1" applyAlignment="1">
      <alignment horizontal="center" vertical="center"/>
    </xf>
    <xf numFmtId="0" fontId="19" fillId="9" borderId="3" xfId="0" applyFont="1" applyFill="1" applyBorder="1" applyAlignment="1">
      <alignment horizontal="center" vertical="center"/>
    </xf>
    <xf numFmtId="0" fontId="19" fillId="9" borderId="4" xfId="0" applyFont="1" applyFill="1" applyBorder="1" applyAlignment="1">
      <alignment horizontal="center" vertical="center"/>
    </xf>
    <xf numFmtId="0" fontId="5" fillId="9" borderId="1" xfId="0" applyFont="1" applyFill="1" applyBorder="1" applyAlignment="1">
      <alignment horizontal="center" vertical="center"/>
    </xf>
    <xf numFmtId="0" fontId="25" fillId="0" borderId="1" xfId="0" applyFont="1" applyBorder="1" applyAlignment="1">
      <alignment horizontal="center" vertical="center"/>
    </xf>
    <xf numFmtId="0" fontId="23" fillId="0" borderId="0" xfId="0" applyFont="1" applyFill="1" applyAlignment="1">
      <alignment horizontal="center" vertical="center"/>
    </xf>
    <xf numFmtId="0" fontId="5" fillId="9" borderId="2" xfId="0" applyFont="1" applyFill="1" applyBorder="1" applyAlignment="1">
      <alignment horizontal="center" vertical="center"/>
    </xf>
    <xf numFmtId="0" fontId="5" fillId="9" borderId="6" xfId="0" applyFont="1" applyFill="1" applyBorder="1" applyAlignment="1">
      <alignment horizontal="center" vertical="center"/>
    </xf>
    <xf numFmtId="0" fontId="24" fillId="15" borderId="2" xfId="0" applyFont="1" applyFill="1" applyBorder="1" applyAlignment="1">
      <alignment vertical="center" wrapText="1"/>
    </xf>
    <xf numFmtId="0" fontId="24" fillId="15" borderId="43" xfId="0" applyFont="1" applyFill="1" applyBorder="1" applyAlignment="1">
      <alignment vertical="center" wrapText="1"/>
    </xf>
    <xf numFmtId="0" fontId="24" fillId="15" borderId="6" xfId="0" applyFont="1" applyFill="1" applyBorder="1" applyAlignment="1">
      <alignment vertical="center" wrapText="1"/>
    </xf>
    <xf numFmtId="0" fontId="24" fillId="17" borderId="2" xfId="0" applyFont="1" applyFill="1" applyBorder="1" applyAlignment="1">
      <alignment horizontal="center" vertical="center" wrapText="1"/>
    </xf>
    <xf numFmtId="0" fontId="24" fillId="17" borderId="43" xfId="0" applyFont="1" applyFill="1" applyBorder="1" applyAlignment="1">
      <alignment horizontal="center" vertical="center" wrapText="1"/>
    </xf>
    <xf numFmtId="0" fontId="24" fillId="17" borderId="6" xfId="0" applyFont="1" applyFill="1" applyBorder="1" applyAlignment="1">
      <alignment horizontal="center" vertical="center" wrapText="1"/>
    </xf>
    <xf numFmtId="0" fontId="5" fillId="0" borderId="1" xfId="0" applyFont="1" applyBorder="1" applyAlignment="1">
      <alignment horizontal="center" vertical="center"/>
    </xf>
    <xf numFmtId="0" fontId="25" fillId="0" borderId="30" xfId="0" applyFont="1" applyBorder="1" applyAlignment="1">
      <alignment horizontal="center" vertical="center"/>
    </xf>
    <xf numFmtId="0" fontId="25" fillId="0" borderId="20" xfId="0" applyFont="1" applyBorder="1" applyAlignment="1">
      <alignment horizontal="center" vertical="center"/>
    </xf>
    <xf numFmtId="0" fontId="25" fillId="0" borderId="21" xfId="0" applyFont="1" applyBorder="1" applyAlignment="1">
      <alignment horizontal="center" vertical="center"/>
    </xf>
    <xf numFmtId="0" fontId="5" fillId="21" borderId="2" xfId="0" applyFont="1" applyFill="1" applyBorder="1" applyAlignment="1">
      <alignment horizontal="center" vertical="center" wrapText="1"/>
    </xf>
    <xf numFmtId="0" fontId="5" fillId="21" borderId="43" xfId="0" applyFont="1" applyFill="1" applyBorder="1" applyAlignment="1">
      <alignment horizontal="center" vertical="center" wrapText="1"/>
    </xf>
    <xf numFmtId="0" fontId="5" fillId="21" borderId="6" xfId="0" applyFont="1" applyFill="1" applyBorder="1" applyAlignment="1">
      <alignment horizontal="center" vertical="center" wrapText="1"/>
    </xf>
    <xf numFmtId="0" fontId="5" fillId="20" borderId="1" xfId="0" applyFont="1" applyFill="1" applyBorder="1" applyAlignment="1">
      <alignment horizontal="center" vertical="center" wrapText="1"/>
    </xf>
    <xf numFmtId="0" fontId="5" fillId="20" borderId="4" xfId="0" applyFont="1" applyFill="1" applyBorder="1" applyAlignment="1">
      <alignment horizontal="center" vertical="center"/>
    </xf>
    <xf numFmtId="0" fontId="5" fillId="20" borderId="5" xfId="0" applyFont="1" applyFill="1" applyBorder="1" applyAlignment="1">
      <alignment horizontal="center" vertical="center"/>
    </xf>
    <xf numFmtId="0" fontId="25" fillId="0" borderId="19" xfId="0" applyFont="1" applyBorder="1" applyAlignment="1">
      <alignment horizontal="center" vertical="center"/>
    </xf>
    <xf numFmtId="10" fontId="34" fillId="0" borderId="39" xfId="1" applyNumberFormat="1" applyFont="1" applyFill="1" applyBorder="1" applyAlignment="1">
      <alignment horizontal="center" vertical="center"/>
    </xf>
    <xf numFmtId="10" fontId="34" fillId="0" borderId="40" xfId="1" applyNumberFormat="1" applyFont="1" applyFill="1" applyBorder="1" applyAlignment="1">
      <alignment horizontal="center" vertical="center"/>
    </xf>
    <xf numFmtId="10" fontId="34" fillId="0" borderId="41" xfId="1" applyNumberFormat="1" applyFont="1" applyFill="1" applyBorder="1" applyAlignment="1">
      <alignment horizontal="center" vertical="center"/>
    </xf>
    <xf numFmtId="0" fontId="5" fillId="21" borderId="23" xfId="0" applyFont="1" applyFill="1" applyBorder="1" applyAlignment="1">
      <alignment horizontal="center" vertical="center"/>
    </xf>
    <xf numFmtId="0" fontId="5" fillId="21" borderId="37" xfId="0" applyFont="1" applyFill="1" applyBorder="1" applyAlignment="1">
      <alignment horizontal="center" vertical="center"/>
    </xf>
    <xf numFmtId="0" fontId="5" fillId="21" borderId="24" xfId="0" applyFont="1" applyFill="1" applyBorder="1" applyAlignment="1">
      <alignment horizontal="center" vertical="center"/>
    </xf>
    <xf numFmtId="0" fontId="5" fillId="19" borderId="9" xfId="0" applyFont="1" applyFill="1" applyBorder="1" applyAlignment="1">
      <alignment horizontal="center" vertical="center"/>
    </xf>
    <xf numFmtId="0" fontId="5" fillId="19" borderId="42" xfId="0" applyFont="1" applyFill="1" applyBorder="1" applyAlignment="1">
      <alignment horizontal="center" vertical="center"/>
    </xf>
    <xf numFmtId="0" fontId="5" fillId="19" borderId="6" xfId="0" applyFont="1" applyFill="1" applyBorder="1" applyAlignment="1">
      <alignment horizontal="center" vertical="center" wrapText="1"/>
    </xf>
    <xf numFmtId="0" fontId="5" fillId="19" borderId="1" xfId="0" applyFont="1" applyFill="1" applyBorder="1" applyAlignment="1">
      <alignment horizontal="center" vertical="center" wrapText="1"/>
    </xf>
    <xf numFmtId="10" fontId="5" fillId="0" borderId="39" xfId="1" applyNumberFormat="1" applyFont="1" applyFill="1" applyBorder="1" applyAlignment="1">
      <alignment horizontal="center" vertical="center"/>
    </xf>
    <xf numFmtId="10" fontId="5" fillId="0" borderId="40" xfId="1" applyNumberFormat="1" applyFont="1" applyFill="1" applyBorder="1" applyAlignment="1">
      <alignment horizontal="center" vertical="center"/>
    </xf>
    <xf numFmtId="10" fontId="5" fillId="0" borderId="41" xfId="1" applyNumberFormat="1" applyFont="1" applyFill="1" applyBorder="1" applyAlignment="1">
      <alignment horizontal="center" vertical="center"/>
    </xf>
    <xf numFmtId="0" fontId="24" fillId="22" borderId="30" xfId="0" applyFont="1" applyFill="1" applyBorder="1" applyAlignment="1">
      <alignment vertical="center" wrapText="1"/>
    </xf>
    <xf numFmtId="0" fontId="24" fillId="22" borderId="31" xfId="0" applyFont="1" applyFill="1" applyBorder="1" applyAlignment="1">
      <alignment vertical="center" wrapText="1"/>
    </xf>
    <xf numFmtId="0" fontId="24" fillId="22" borderId="32" xfId="0" applyFont="1" applyFill="1" applyBorder="1" applyAlignment="1">
      <alignment vertical="center" wrapText="1"/>
    </xf>
    <xf numFmtId="0" fontId="24" fillId="22" borderId="16" xfId="0" applyFont="1" applyFill="1" applyBorder="1" applyAlignment="1">
      <alignment vertical="center" wrapText="1"/>
    </xf>
    <xf numFmtId="0" fontId="24" fillId="22" borderId="17" xfId="0" applyFont="1" applyFill="1" applyBorder="1" applyAlignment="1">
      <alignment vertical="center" wrapText="1"/>
    </xf>
    <xf numFmtId="0" fontId="24" fillId="22" borderId="18" xfId="0" applyFont="1" applyFill="1" applyBorder="1" applyAlignment="1">
      <alignment vertical="center" wrapText="1"/>
    </xf>
    <xf numFmtId="0" fontId="5" fillId="20" borderId="19" xfId="0" applyFont="1" applyFill="1" applyBorder="1" applyAlignment="1">
      <alignment horizontal="center" vertical="center"/>
    </xf>
    <xf numFmtId="0" fontId="5" fillId="20" borderId="20" xfId="0" applyFont="1" applyFill="1" applyBorder="1" applyAlignment="1">
      <alignment horizontal="center" vertical="center"/>
    </xf>
    <xf numFmtId="0" fontId="5" fillId="20" borderId="21" xfId="0" applyFont="1" applyFill="1" applyBorder="1" applyAlignment="1">
      <alignment horizontal="center" vertical="center"/>
    </xf>
    <xf numFmtId="10" fontId="3" fillId="0" borderId="1" xfId="1" applyNumberFormat="1" applyFont="1" applyFill="1" applyBorder="1" applyAlignment="1">
      <alignment horizontal="center" vertical="center"/>
    </xf>
    <xf numFmtId="0" fontId="5" fillId="19" borderId="1" xfId="0" applyFont="1" applyFill="1" applyBorder="1" applyAlignment="1">
      <alignment horizontal="center" vertical="center"/>
    </xf>
    <xf numFmtId="0" fontId="2" fillId="0" borderId="1" xfId="0" applyFont="1" applyBorder="1" applyAlignment="1">
      <alignment horizontal="center" vertical="center"/>
    </xf>
    <xf numFmtId="0" fontId="25" fillId="10" borderId="3" xfId="0" applyFont="1" applyFill="1" applyBorder="1" applyAlignment="1">
      <alignment horizontal="center" vertical="center"/>
    </xf>
    <xf numFmtId="0" fontId="25" fillId="10" borderId="4" xfId="0" applyFont="1" applyFill="1" applyBorder="1" applyAlignment="1">
      <alignment horizontal="center" vertical="center"/>
    </xf>
    <xf numFmtId="0" fontId="25" fillId="10" borderId="5" xfId="0" applyFont="1" applyFill="1" applyBorder="1" applyAlignment="1">
      <alignment horizontal="center" vertical="center"/>
    </xf>
    <xf numFmtId="0" fontId="24" fillId="10" borderId="3" xfId="0" applyFont="1" applyFill="1" applyBorder="1" applyAlignment="1">
      <alignment horizontal="center" vertical="center"/>
    </xf>
    <xf numFmtId="0" fontId="24" fillId="10" borderId="4" xfId="0" applyFont="1" applyFill="1" applyBorder="1" applyAlignment="1">
      <alignment horizontal="center" vertical="center"/>
    </xf>
    <xf numFmtId="0" fontId="24" fillId="10" borderId="5" xfId="0" applyFont="1" applyFill="1" applyBorder="1" applyAlignment="1">
      <alignment horizontal="center" vertical="center"/>
    </xf>
    <xf numFmtId="0" fontId="5" fillId="5"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0" borderId="1" xfId="0" applyFont="1" applyBorder="1" applyAlignment="1">
      <alignment horizontal="center" vertical="center" wrapText="1"/>
    </xf>
    <xf numFmtId="0" fontId="25" fillId="5" borderId="1" xfId="0" applyFont="1" applyFill="1" applyBorder="1" applyAlignment="1">
      <alignment horizontal="center" vertical="center"/>
    </xf>
    <xf numFmtId="0" fontId="25" fillId="7" borderId="1" xfId="0" applyFont="1" applyFill="1" applyBorder="1" applyAlignment="1">
      <alignment horizontal="center" vertical="center"/>
    </xf>
    <xf numFmtId="0" fontId="5" fillId="7"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15"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11" borderId="1" xfId="0" applyFont="1" applyFill="1" applyBorder="1" applyAlignment="1">
      <alignment horizontal="center" vertical="center" wrapText="1"/>
    </xf>
    <xf numFmtId="0" fontId="5" fillId="11" borderId="30" xfId="0" applyFont="1" applyFill="1" applyBorder="1" applyAlignment="1">
      <alignment horizontal="center" vertical="center"/>
    </xf>
    <xf numFmtId="0" fontId="5" fillId="11" borderId="31" xfId="0" applyFont="1" applyFill="1" applyBorder="1" applyAlignment="1">
      <alignment horizontal="center" vertical="center"/>
    </xf>
    <xf numFmtId="0" fontId="5" fillId="11" borderId="32"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27"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33" xfId="0" applyFont="1" applyFill="1" applyBorder="1" applyAlignment="1">
      <alignment horizontal="center" vertical="center"/>
    </xf>
    <xf numFmtId="0" fontId="5" fillId="7" borderId="27" xfId="0" applyFont="1" applyFill="1" applyBorder="1" applyAlignment="1">
      <alignment horizontal="center" vertical="center"/>
    </xf>
    <xf numFmtId="10" fontId="2" fillId="0" borderId="0" xfId="1" applyNumberFormat="1" applyFont="1" applyAlignment="1">
      <alignment horizontal="center" vertical="center" wrapText="1"/>
    </xf>
    <xf numFmtId="0" fontId="5" fillId="7" borderId="11" xfId="0" applyFont="1" applyFill="1" applyBorder="1" applyAlignment="1">
      <alignment horizontal="center" vertical="center"/>
    </xf>
    <xf numFmtId="0" fontId="5" fillId="7" borderId="28" xfId="0" applyFont="1" applyFill="1" applyBorder="1" applyAlignment="1">
      <alignment horizontal="center" vertical="center"/>
    </xf>
    <xf numFmtId="0" fontId="5" fillId="7" borderId="10" xfId="0" applyFont="1" applyFill="1" applyBorder="1" applyAlignment="1">
      <alignment horizontal="center" vertical="center"/>
    </xf>
    <xf numFmtId="0" fontId="5" fillId="7" borderId="29" xfId="0" applyFont="1" applyFill="1" applyBorder="1" applyAlignment="1">
      <alignment horizontal="center" vertical="center"/>
    </xf>
    <xf numFmtId="0" fontId="5" fillId="11" borderId="25" xfId="0" applyFont="1" applyFill="1" applyBorder="1" applyAlignment="1">
      <alignment horizontal="center" vertical="center"/>
    </xf>
    <xf numFmtId="0" fontId="2" fillId="0" borderId="0" xfId="0" applyFont="1" applyAlignment="1">
      <alignment horizontal="center" vertical="center" wrapText="1"/>
    </xf>
    <xf numFmtId="0" fontId="5" fillId="2" borderId="5" xfId="0" applyFont="1" applyFill="1" applyBorder="1" applyAlignment="1">
      <alignment horizontal="center" vertical="center"/>
    </xf>
    <xf numFmtId="0" fontId="5" fillId="2" borderId="1" xfId="0" applyFont="1" applyFill="1" applyBorder="1" applyAlignment="1">
      <alignment horizontal="center" vertical="center"/>
    </xf>
    <xf numFmtId="0" fontId="5" fillId="11" borderId="19" xfId="0" applyFont="1" applyFill="1" applyBorder="1" applyAlignment="1">
      <alignment horizontal="center" vertical="center"/>
    </xf>
    <xf numFmtId="0" fontId="5" fillId="11" borderId="20" xfId="0" applyFont="1" applyFill="1" applyBorder="1" applyAlignment="1">
      <alignment horizontal="center" vertical="center"/>
    </xf>
    <xf numFmtId="0" fontId="5" fillId="11" borderId="21" xfId="0" applyFont="1" applyFill="1" applyBorder="1" applyAlignment="1">
      <alignment horizontal="center" vertical="center"/>
    </xf>
    <xf numFmtId="0" fontId="5" fillId="15" borderId="6" xfId="0" applyFont="1" applyFill="1" applyBorder="1" applyAlignment="1">
      <alignment horizontal="center" vertical="center"/>
    </xf>
    <xf numFmtId="0" fontId="2" fillId="15" borderId="19" xfId="0" applyFont="1" applyFill="1" applyBorder="1" applyAlignment="1">
      <alignment horizontal="center" vertical="center"/>
    </xf>
    <xf numFmtId="0" fontId="2" fillId="15" borderId="20" xfId="0" applyFont="1" applyFill="1" applyBorder="1" applyAlignment="1">
      <alignment horizontal="center" vertical="center"/>
    </xf>
    <xf numFmtId="0" fontId="2" fillId="15" borderId="21" xfId="0" applyFont="1" applyFill="1" applyBorder="1" applyAlignment="1">
      <alignment horizontal="center" vertical="center"/>
    </xf>
    <xf numFmtId="0" fontId="5" fillId="15" borderId="1" xfId="0" applyFont="1" applyFill="1" applyBorder="1" applyAlignment="1">
      <alignment horizontal="center" vertical="center" wrapText="1"/>
    </xf>
    <xf numFmtId="0" fontId="5" fillId="15" borderId="25" xfId="0" applyFont="1" applyFill="1" applyBorder="1" applyAlignment="1">
      <alignment horizontal="center" vertical="center"/>
    </xf>
    <xf numFmtId="0" fontId="5" fillId="15" borderId="33" xfId="0" applyFont="1" applyFill="1" applyBorder="1" applyAlignment="1">
      <alignment horizontal="center" vertical="center"/>
    </xf>
    <xf numFmtId="0" fontId="25" fillId="7" borderId="2" xfId="0" applyFont="1" applyFill="1" applyBorder="1" applyAlignment="1">
      <alignment horizontal="center" vertical="center"/>
    </xf>
    <xf numFmtId="0" fontId="25" fillId="7" borderId="6" xfId="0" applyFont="1" applyFill="1" applyBorder="1" applyAlignment="1">
      <alignment horizontal="center" vertical="center"/>
    </xf>
    <xf numFmtId="0" fontId="25" fillId="7" borderId="1" xfId="0" applyFont="1" applyFill="1" applyBorder="1" applyAlignment="1">
      <alignment horizontal="center" vertical="center" wrapText="1"/>
    </xf>
    <xf numFmtId="0" fontId="25" fillId="5" borderId="1" xfId="0" applyFont="1" applyFill="1" applyBorder="1" applyAlignment="1">
      <alignment horizontal="center" vertical="center" wrapText="1"/>
    </xf>
    <xf numFmtId="0" fontId="33" fillId="5" borderId="3" xfId="0" applyFont="1" applyFill="1" applyBorder="1" applyAlignment="1">
      <alignment horizontal="center" vertical="center"/>
    </xf>
    <xf numFmtId="0" fontId="33" fillId="5" borderId="5"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3" xfId="0" applyFont="1" applyFill="1" applyBorder="1" applyAlignment="1">
      <alignment horizontal="center" vertical="center"/>
    </xf>
    <xf numFmtId="0" fontId="33" fillId="7" borderId="5" xfId="0" applyFont="1" applyFill="1" applyBorder="1" applyAlignment="1">
      <alignment horizontal="center" vertical="center"/>
    </xf>
    <xf numFmtId="0" fontId="25" fillId="5" borderId="2" xfId="0" applyFont="1" applyFill="1" applyBorder="1" applyAlignment="1">
      <alignment horizontal="center" vertical="center"/>
    </xf>
    <xf numFmtId="0" fontId="25" fillId="5" borderId="6" xfId="0" applyFont="1" applyFill="1" applyBorder="1" applyAlignment="1">
      <alignment horizontal="center" vertical="center"/>
    </xf>
    <xf numFmtId="0" fontId="25" fillId="7" borderId="43" xfId="0" applyFont="1" applyFill="1" applyBorder="1" applyAlignment="1">
      <alignment horizontal="center" vertical="center"/>
    </xf>
    <xf numFmtId="0" fontId="24" fillId="7" borderId="1" xfId="0" applyFont="1" applyFill="1" applyBorder="1" applyAlignment="1">
      <alignment horizontal="center" vertical="center" wrapText="1"/>
    </xf>
    <xf numFmtId="0" fontId="25"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25"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43" xfId="0" applyFont="1" applyBorder="1" applyAlignment="1">
      <alignment horizontal="center" vertical="center" wrapText="1"/>
    </xf>
    <xf numFmtId="0" fontId="2" fillId="0" borderId="6" xfId="0" applyFont="1" applyBorder="1" applyAlignment="1">
      <alignment horizontal="center" vertical="center" wrapText="1"/>
    </xf>
    <xf numFmtId="0" fontId="5" fillId="5" borderId="2" xfId="0" applyFont="1" applyFill="1" applyBorder="1" applyAlignment="1">
      <alignment horizontal="center" vertical="center" textRotation="90" wrapText="1"/>
    </xf>
    <xf numFmtId="0" fontId="5" fillId="5" borderId="43" xfId="0" applyFont="1" applyFill="1" applyBorder="1" applyAlignment="1">
      <alignment horizontal="center" vertical="center" textRotation="90" wrapText="1"/>
    </xf>
    <xf numFmtId="0" fontId="5" fillId="5" borderId="6" xfId="0" applyFont="1" applyFill="1" applyBorder="1" applyAlignment="1">
      <alignment horizontal="center" vertical="center" textRotation="90" wrapText="1"/>
    </xf>
    <xf numFmtId="0" fontId="3" fillId="7" borderId="1"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5" fillId="5" borderId="2" xfId="0" applyFont="1" applyFill="1" applyBorder="1" applyAlignment="1">
      <alignment horizontal="center" vertical="center" textRotation="90"/>
    </xf>
    <xf numFmtId="0" fontId="5" fillId="5" borderId="43" xfId="0" applyFont="1" applyFill="1" applyBorder="1" applyAlignment="1">
      <alignment horizontal="center" vertical="center" textRotation="90"/>
    </xf>
    <xf numFmtId="0" fontId="5" fillId="5" borderId="6" xfId="0" applyFont="1" applyFill="1" applyBorder="1" applyAlignment="1">
      <alignment horizontal="center" vertical="center" textRotation="90"/>
    </xf>
    <xf numFmtId="0" fontId="2" fillId="0" borderId="1" xfId="0" applyFont="1" applyBorder="1" applyAlignment="1">
      <alignment horizontal="center" vertical="center" wrapText="1"/>
    </xf>
    <xf numFmtId="0" fontId="5" fillId="7" borderId="2" xfId="0" applyFont="1" applyFill="1" applyBorder="1" applyAlignment="1">
      <alignment horizontal="center" vertical="center" textRotation="90"/>
    </xf>
    <xf numFmtId="0" fontId="5" fillId="7" borderId="43" xfId="0" applyFont="1" applyFill="1" applyBorder="1" applyAlignment="1">
      <alignment horizontal="center" vertical="center" textRotation="90"/>
    </xf>
    <xf numFmtId="0" fontId="5" fillId="7" borderId="6" xfId="0" applyFont="1" applyFill="1" applyBorder="1" applyAlignment="1">
      <alignment horizontal="center" vertical="center" textRotation="90"/>
    </xf>
    <xf numFmtId="0" fontId="27" fillId="0" borderId="1" xfId="0" applyFont="1" applyBorder="1" applyAlignment="1">
      <alignment horizontal="center" vertical="center" wrapText="1"/>
    </xf>
    <xf numFmtId="0" fontId="5" fillId="7" borderId="1" xfId="0" applyFont="1" applyFill="1" applyBorder="1" applyAlignment="1">
      <alignment horizontal="center" vertical="center" textRotation="90" wrapText="1"/>
    </xf>
    <xf numFmtId="0" fontId="24" fillId="0" borderId="9" xfId="0" applyFont="1" applyBorder="1" applyAlignment="1">
      <alignment horizontal="center" vertical="center"/>
    </xf>
    <xf numFmtId="0" fontId="25" fillId="10" borderId="9" xfId="0" applyFont="1" applyFill="1" applyBorder="1" applyAlignment="1">
      <alignment horizontal="center" vertical="center" wrapText="1"/>
    </xf>
    <xf numFmtId="0" fontId="25" fillId="10" borderId="42" xfId="0" applyFont="1" applyFill="1" applyBorder="1" applyAlignment="1">
      <alignment horizontal="center" vertical="center" wrapText="1"/>
    </xf>
    <xf numFmtId="0" fontId="24" fillId="0" borderId="1" xfId="0" applyFont="1" applyBorder="1" applyAlignment="1">
      <alignment vertical="center" wrapText="1"/>
    </xf>
    <xf numFmtId="0" fontId="24" fillId="0" borderId="3" xfId="0" applyFont="1" applyBorder="1" applyAlignment="1">
      <alignment vertical="center"/>
    </xf>
    <xf numFmtId="0" fontId="24" fillId="0" borderId="4" xfId="0" applyFont="1" applyBorder="1" applyAlignment="1">
      <alignment vertical="center"/>
    </xf>
    <xf numFmtId="0" fontId="24" fillId="0" borderId="5" xfId="0" applyFont="1" applyBorder="1" applyAlignment="1">
      <alignment vertical="center"/>
    </xf>
    <xf numFmtId="0" fontId="25" fillId="20" borderId="9" xfId="0" applyFont="1" applyFill="1" applyBorder="1" applyAlignment="1">
      <alignment horizontal="center" vertical="center" wrapText="1"/>
    </xf>
    <xf numFmtId="0" fontId="25" fillId="20" borderId="42" xfId="0" applyFont="1" applyFill="1" applyBorder="1" applyAlignment="1">
      <alignment horizontal="center" vertical="center" wrapText="1"/>
    </xf>
    <xf numFmtId="0" fontId="25" fillId="5" borderId="3" xfId="0" applyFont="1" applyFill="1" applyBorder="1" applyAlignment="1">
      <alignment horizontal="center" vertical="center"/>
    </xf>
    <xf numFmtId="0" fontId="25" fillId="5" borderId="4" xfId="0" applyFont="1" applyFill="1" applyBorder="1" applyAlignment="1">
      <alignment horizontal="center" vertical="center"/>
    </xf>
    <xf numFmtId="0" fontId="25" fillId="5" borderId="5" xfId="0" applyFont="1" applyFill="1" applyBorder="1" applyAlignment="1">
      <alignment horizontal="center" vertical="center"/>
    </xf>
    <xf numFmtId="0" fontId="25" fillId="7" borderId="3" xfId="0" applyFont="1" applyFill="1" applyBorder="1" applyAlignment="1">
      <alignment horizontal="center" vertical="center"/>
    </xf>
    <xf numFmtId="0" fontId="25" fillId="7" borderId="4" xfId="0" applyFont="1" applyFill="1" applyBorder="1" applyAlignment="1">
      <alignment horizontal="center" vertical="center"/>
    </xf>
    <xf numFmtId="0" fontId="25" fillId="7" borderId="5" xfId="0" applyFont="1" applyFill="1" applyBorder="1" applyAlignment="1">
      <alignment horizontal="center" vertical="center"/>
    </xf>
    <xf numFmtId="0" fontId="2" fillId="7" borderId="60" xfId="0" applyFont="1" applyFill="1" applyBorder="1" applyAlignment="1">
      <alignment horizontal="right" vertical="center"/>
    </xf>
    <xf numFmtId="0" fontId="2" fillId="7" borderId="22" xfId="0" applyFont="1" applyFill="1" applyBorder="1" applyAlignment="1">
      <alignment horizontal="right" vertical="center"/>
    </xf>
    <xf numFmtId="0" fontId="2" fillId="7" borderId="46" xfId="0" applyFont="1" applyFill="1" applyBorder="1" applyAlignment="1">
      <alignment horizontal="right" vertical="center"/>
    </xf>
    <xf numFmtId="0" fontId="25" fillId="5" borderId="9" xfId="0" applyFont="1" applyFill="1" applyBorder="1" applyAlignment="1">
      <alignment horizontal="center" vertical="center" wrapText="1"/>
    </xf>
    <xf numFmtId="0" fontId="25" fillId="5" borderId="42" xfId="0" applyFont="1" applyFill="1" applyBorder="1" applyAlignment="1">
      <alignment horizontal="center" vertical="center" wrapText="1"/>
    </xf>
    <xf numFmtId="1" fontId="24" fillId="24" borderId="3" xfId="0" applyNumberFormat="1" applyFont="1" applyFill="1" applyBorder="1" applyAlignment="1">
      <alignment horizontal="center" vertical="center"/>
    </xf>
    <xf numFmtId="1" fontId="24" fillId="24" borderId="5" xfId="0" applyNumberFormat="1" applyFont="1" applyFill="1" applyBorder="1" applyAlignment="1">
      <alignment horizontal="center" vertical="center"/>
    </xf>
    <xf numFmtId="0" fontId="24" fillId="0" borderId="3" xfId="0" applyFont="1" applyBorder="1" applyAlignment="1">
      <alignment vertical="center" wrapText="1"/>
    </xf>
    <xf numFmtId="0" fontId="24" fillId="0" borderId="4" xfId="0" applyFont="1" applyBorder="1" applyAlignment="1">
      <alignment vertical="center" wrapText="1"/>
    </xf>
    <xf numFmtId="0" fontId="24" fillId="0" borderId="5" xfId="0" applyFont="1" applyBorder="1" applyAlignment="1">
      <alignment vertical="center" wrapText="1"/>
    </xf>
    <xf numFmtId="0" fontId="24" fillId="0" borderId="1" xfId="0" applyFont="1" applyBorder="1" applyAlignment="1">
      <alignment horizontal="center" vertical="center" wrapText="1"/>
    </xf>
    <xf numFmtId="1" fontId="24" fillId="0" borderId="1" xfId="0" applyNumberFormat="1" applyFont="1" applyBorder="1" applyAlignment="1">
      <alignment horizontal="center" vertical="center" wrapText="1"/>
    </xf>
    <xf numFmtId="0" fontId="24" fillId="7" borderId="1" xfId="0" applyFont="1" applyFill="1" applyBorder="1" applyAlignment="1">
      <alignment horizontal="center" vertical="center"/>
    </xf>
    <xf numFmtId="0" fontId="25" fillId="5" borderId="26" xfId="0" applyFont="1" applyFill="1" applyBorder="1" applyAlignment="1">
      <alignment horizontal="center" vertical="center"/>
    </xf>
    <xf numFmtId="0" fontId="25" fillId="5" borderId="9" xfId="0" applyFont="1" applyFill="1" applyBorder="1" applyAlignment="1">
      <alignment horizontal="center" vertical="center"/>
    </xf>
    <xf numFmtId="1" fontId="2" fillId="0" borderId="1" xfId="0" applyNumberFormat="1" applyFont="1" applyBorder="1" applyAlignment="1">
      <alignment horizontal="center" vertical="center"/>
    </xf>
    <xf numFmtId="0" fontId="25" fillId="6" borderId="3" xfId="0" applyFont="1" applyFill="1" applyBorder="1" applyAlignment="1">
      <alignment horizontal="center" vertical="center"/>
    </xf>
    <xf numFmtId="0" fontId="25" fillId="6" borderId="4" xfId="0" applyFont="1" applyFill="1" applyBorder="1" applyAlignment="1">
      <alignment horizontal="center" vertical="center"/>
    </xf>
    <xf numFmtId="0" fontId="25" fillId="6" borderId="5" xfId="0" applyFont="1" applyFill="1" applyBorder="1" applyAlignment="1">
      <alignment horizontal="center" vertical="center"/>
    </xf>
    <xf numFmtId="0" fontId="25" fillId="6" borderId="1" xfId="0" applyFont="1" applyFill="1" applyBorder="1" applyAlignment="1">
      <alignment horizontal="center" vertical="center"/>
    </xf>
    <xf numFmtId="0" fontId="25" fillId="6" borderId="1" xfId="0" applyFont="1" applyFill="1" applyBorder="1" applyAlignment="1">
      <alignment horizontal="center" vertical="center" wrapText="1"/>
    </xf>
    <xf numFmtId="0" fontId="25" fillId="6" borderId="9" xfId="0" applyFont="1" applyFill="1" applyBorder="1" applyAlignment="1">
      <alignment horizontal="center" vertical="center" wrapText="1"/>
    </xf>
    <xf numFmtId="0" fontId="25" fillId="6" borderId="42" xfId="0" applyFont="1" applyFill="1" applyBorder="1" applyAlignment="1">
      <alignment horizontal="center" vertical="center" wrapText="1"/>
    </xf>
    <xf numFmtId="0" fontId="25" fillId="6" borderId="2" xfId="0" applyFont="1" applyFill="1" applyBorder="1" applyAlignment="1">
      <alignment horizontal="center" vertical="center"/>
    </xf>
    <xf numFmtId="0" fontId="25" fillId="6" borderId="43" xfId="0" applyFont="1" applyFill="1" applyBorder="1" applyAlignment="1">
      <alignment horizontal="center" vertical="center"/>
    </xf>
    <xf numFmtId="0" fontId="25" fillId="6" borderId="6" xfId="0" applyFont="1" applyFill="1" applyBorder="1" applyAlignment="1">
      <alignment horizontal="center" vertical="center"/>
    </xf>
    <xf numFmtId="0" fontId="24" fillId="6" borderId="1" xfId="0" applyFont="1" applyFill="1" applyBorder="1" applyAlignment="1">
      <alignment horizontal="center" vertical="center" wrapText="1"/>
    </xf>
    <xf numFmtId="0" fontId="23" fillId="18" borderId="1"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23" fillId="7" borderId="1" xfId="0" applyFont="1" applyFill="1" applyBorder="1" applyAlignment="1">
      <alignment horizontal="center" vertical="center"/>
    </xf>
    <xf numFmtId="0" fontId="23" fillId="41" borderId="1" xfId="0" applyFont="1" applyFill="1" applyBorder="1" applyAlignment="1">
      <alignment horizontal="center" vertical="center"/>
    </xf>
    <xf numFmtId="0" fontId="2" fillId="0" borderId="0" xfId="0" applyFont="1" applyAlignment="1">
      <alignment vertical="center" wrapText="1"/>
    </xf>
    <xf numFmtId="0" fontId="2" fillId="0" borderId="9" xfId="0" applyFont="1" applyBorder="1" applyAlignment="1">
      <alignment vertical="center" wrapText="1"/>
    </xf>
    <xf numFmtId="0" fontId="2" fillId="39" borderId="3" xfId="0" applyFont="1" applyFill="1" applyBorder="1" applyAlignment="1">
      <alignment horizontal="center" vertical="center"/>
    </xf>
    <xf numFmtId="0" fontId="2" fillId="39" borderId="4" xfId="0" applyFont="1" applyFill="1" applyBorder="1" applyAlignment="1">
      <alignment horizontal="center" vertical="center"/>
    </xf>
    <xf numFmtId="0" fontId="2" fillId="39" borderId="5" xfId="0" applyFont="1" applyFill="1" applyBorder="1" applyAlignment="1">
      <alignment horizontal="center" vertical="center"/>
    </xf>
    <xf numFmtId="0" fontId="39" fillId="37" borderId="9" xfId="0" applyFont="1" applyFill="1" applyBorder="1" applyAlignment="1">
      <alignment horizontal="center" vertical="center" wrapText="1"/>
    </xf>
    <xf numFmtId="0" fontId="5" fillId="37" borderId="9" xfId="0" applyFont="1" applyFill="1" applyBorder="1" applyAlignment="1">
      <alignment horizontal="center" vertical="center" wrapText="1"/>
    </xf>
    <xf numFmtId="0" fontId="31" fillId="0" borderId="22" xfId="0" applyFont="1" applyBorder="1" applyAlignment="1">
      <alignment vertical="center" wrapText="1"/>
    </xf>
    <xf numFmtId="0" fontId="31" fillId="0" borderId="0" xfId="0" applyFont="1" applyAlignment="1">
      <alignment vertical="center" wrapText="1"/>
    </xf>
    <xf numFmtId="0" fontId="23" fillId="5" borderId="1" xfId="0" applyFont="1" applyFill="1" applyBorder="1" applyAlignment="1">
      <alignment horizontal="center" vertical="center"/>
    </xf>
    <xf numFmtId="0" fontId="23" fillId="19" borderId="1" xfId="0" applyFont="1" applyFill="1" applyBorder="1" applyAlignment="1">
      <alignment horizontal="center" vertical="center"/>
    </xf>
    <xf numFmtId="0" fontId="5" fillId="0" borderId="0" xfId="0" applyFont="1" applyBorder="1" applyAlignment="1">
      <alignment vertical="center" wrapText="1"/>
    </xf>
    <xf numFmtId="0" fontId="23" fillId="8" borderId="3" xfId="0" applyFont="1" applyFill="1" applyBorder="1" applyAlignment="1">
      <alignment horizontal="center" vertical="center"/>
    </xf>
    <xf numFmtId="0" fontId="23" fillId="8" borderId="4" xfId="0" applyFont="1" applyFill="1" applyBorder="1" applyAlignment="1">
      <alignment horizontal="center" vertical="center"/>
    </xf>
    <xf numFmtId="0" fontId="23" fillId="8" borderId="5" xfId="0" applyFont="1" applyFill="1" applyBorder="1" applyAlignment="1">
      <alignment horizontal="center" vertical="center"/>
    </xf>
    <xf numFmtId="0" fontId="23" fillId="2" borderId="1" xfId="0" applyFont="1" applyFill="1" applyBorder="1" applyAlignment="1">
      <alignment horizontal="center" vertical="center"/>
    </xf>
    <xf numFmtId="0" fontId="24" fillId="0" borderId="1" xfId="0" applyFont="1" applyBorder="1" applyAlignment="1">
      <alignment vertical="center"/>
    </xf>
    <xf numFmtId="0" fontId="42" fillId="32" borderId="1" xfId="0" applyFont="1" applyFill="1" applyBorder="1" applyAlignment="1">
      <alignment horizontal="center" vertical="center"/>
    </xf>
    <xf numFmtId="0" fontId="41" fillId="36" borderId="1" xfId="0" applyFont="1" applyFill="1" applyBorder="1" applyAlignment="1">
      <alignment horizontal="center" vertical="center"/>
    </xf>
    <xf numFmtId="0" fontId="42" fillId="36" borderId="1" xfId="0" applyFont="1" applyFill="1" applyBorder="1" applyAlignment="1">
      <alignment horizontal="center" vertical="center"/>
    </xf>
    <xf numFmtId="0" fontId="42" fillId="36" borderId="1" xfId="0" applyFont="1" applyFill="1" applyBorder="1" applyAlignment="1">
      <alignment horizontal="center" vertical="center" wrapText="1"/>
    </xf>
    <xf numFmtId="0" fontId="42" fillId="18" borderId="1" xfId="0" applyFont="1" applyFill="1" applyBorder="1" applyAlignment="1">
      <alignment horizontal="center" vertical="center" wrapText="1"/>
    </xf>
    <xf numFmtId="0" fontId="41" fillId="32" borderId="2" xfId="0" applyFont="1" applyFill="1" applyBorder="1" applyAlignment="1">
      <alignment horizontal="center" vertical="center"/>
    </xf>
    <xf numFmtId="0" fontId="41" fillId="32" borderId="6" xfId="0" applyFont="1" applyFill="1" applyBorder="1" applyAlignment="1">
      <alignment horizontal="center" vertical="center"/>
    </xf>
    <xf numFmtId="0" fontId="42" fillId="32" borderId="60" xfId="0" applyFont="1" applyFill="1" applyBorder="1" applyAlignment="1">
      <alignment horizontal="center" vertical="center" wrapText="1"/>
    </xf>
    <xf numFmtId="0" fontId="42" fillId="32" borderId="46" xfId="0" applyFont="1" applyFill="1" applyBorder="1" applyAlignment="1">
      <alignment horizontal="center" vertical="center" wrapText="1"/>
    </xf>
    <xf numFmtId="0" fontId="42" fillId="32" borderId="26" xfId="0" applyFont="1" applyFill="1" applyBorder="1" applyAlignment="1">
      <alignment horizontal="center" vertical="center" wrapText="1"/>
    </xf>
    <xf numFmtId="0" fontId="42" fillId="32" borderId="42" xfId="0" applyFont="1" applyFill="1" applyBorder="1" applyAlignment="1">
      <alignment horizontal="center" vertical="center" wrapText="1"/>
    </xf>
    <xf numFmtId="3" fontId="2" fillId="0" borderId="1" xfId="0" applyNumberFormat="1" applyFont="1" applyBorder="1" applyAlignment="1">
      <alignment horizontal="center" vertical="center" wrapText="1"/>
    </xf>
    <xf numFmtId="0" fontId="4" fillId="0" borderId="1" xfId="0" applyFont="1" applyBorder="1" applyAlignment="1">
      <alignment vertical="center" wrapText="1"/>
    </xf>
    <xf numFmtId="1" fontId="2" fillId="0" borderId="1" xfId="0" applyNumberFormat="1" applyFont="1" applyBorder="1" applyAlignment="1">
      <alignment horizontal="center" vertical="center" wrapText="1"/>
    </xf>
  </cellXfs>
  <cellStyles count="4">
    <cellStyle name="Normal" xfId="0" builtinId="0"/>
    <cellStyle name="Normal 2" xfId="2" xr:uid="{B6F1B331-8764-422C-9F1D-0A04B2978EFE}"/>
    <cellStyle name="Normal 3" xfId="3" xr:uid="{FEE0792B-85AD-41A3-A48A-37822FEEF55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10</xdr:col>
      <xdr:colOff>293770</xdr:colOff>
      <xdr:row>79</xdr:row>
      <xdr:rowOff>125730</xdr:rowOff>
    </xdr:from>
    <xdr:to>
      <xdr:col>18</xdr:col>
      <xdr:colOff>373380</xdr:colOff>
      <xdr:row>113</xdr:row>
      <xdr:rowOff>285750</xdr:rowOff>
    </xdr:to>
    <xdr:pic>
      <xdr:nvPicPr>
        <xdr:cNvPr id="2" name="Imagen 1">
          <a:extLst>
            <a:ext uri="{FF2B5EF4-FFF2-40B4-BE49-F238E27FC236}">
              <a16:creationId xmlns:a16="http://schemas.microsoft.com/office/drawing/2014/main" id="{7A038869-8B53-4635-A9AA-D563DBFEB2F3}"/>
            </a:ext>
          </a:extLst>
        </xdr:cNvPr>
        <xdr:cNvPicPr>
          <a:picLocks noChangeAspect="1"/>
        </xdr:cNvPicPr>
      </xdr:nvPicPr>
      <xdr:blipFill>
        <a:blip xmlns:r="http://schemas.openxmlformats.org/officeDocument/2006/relationships" r:embed="rId1"/>
        <a:stretch>
          <a:fillRect/>
        </a:stretch>
      </xdr:blipFill>
      <xdr:spPr>
        <a:xfrm>
          <a:off x="9228220" y="14470380"/>
          <a:ext cx="7623410" cy="5989320"/>
        </a:xfrm>
        <a:prstGeom prst="rect">
          <a:avLst/>
        </a:prstGeom>
      </xdr:spPr>
    </xdr:pic>
    <xdr:clientData/>
  </xdr:twoCellAnchor>
  <xdr:twoCellAnchor editAs="oneCell">
    <xdr:from>
      <xdr:col>9</xdr:col>
      <xdr:colOff>260070</xdr:colOff>
      <xdr:row>120</xdr:row>
      <xdr:rowOff>121920</xdr:rowOff>
    </xdr:from>
    <xdr:to>
      <xdr:col>17</xdr:col>
      <xdr:colOff>371767</xdr:colOff>
      <xdr:row>153</xdr:row>
      <xdr:rowOff>84400</xdr:rowOff>
    </xdr:to>
    <xdr:pic>
      <xdr:nvPicPr>
        <xdr:cNvPr id="3" name="Imagen 2">
          <a:extLst>
            <a:ext uri="{FF2B5EF4-FFF2-40B4-BE49-F238E27FC236}">
              <a16:creationId xmlns:a16="http://schemas.microsoft.com/office/drawing/2014/main" id="{CFE46882-BE54-4018-B4C2-52A8ECF0AA09}"/>
            </a:ext>
          </a:extLst>
        </xdr:cNvPr>
        <xdr:cNvPicPr>
          <a:picLocks noChangeAspect="1"/>
        </xdr:cNvPicPr>
      </xdr:nvPicPr>
      <xdr:blipFill>
        <a:blip xmlns:r="http://schemas.openxmlformats.org/officeDocument/2006/relationships" r:embed="rId2"/>
        <a:stretch>
          <a:fillRect/>
        </a:stretch>
      </xdr:blipFill>
      <xdr:spPr>
        <a:xfrm>
          <a:off x="8352510" y="22928580"/>
          <a:ext cx="7632637" cy="6271840"/>
        </a:xfrm>
        <a:prstGeom prst="rect">
          <a:avLst/>
        </a:prstGeom>
        <a:ln w="19050">
          <a:solidFill>
            <a:srgbClr val="FF0000"/>
          </a:solidFill>
        </a:ln>
      </xdr:spPr>
    </xdr:pic>
    <xdr:clientData/>
  </xdr:twoCellAnchor>
  <xdr:twoCellAnchor>
    <xdr:from>
      <xdr:col>13</xdr:col>
      <xdr:colOff>701040</xdr:colOff>
      <xdr:row>130</xdr:row>
      <xdr:rowOff>99060</xdr:rowOff>
    </xdr:from>
    <xdr:to>
      <xdr:col>13</xdr:col>
      <xdr:colOff>746759</xdr:colOff>
      <xdr:row>130</xdr:row>
      <xdr:rowOff>144780</xdr:rowOff>
    </xdr:to>
    <xdr:sp macro="" textlink="">
      <xdr:nvSpPr>
        <xdr:cNvPr id="4" name="Elipse 3">
          <a:extLst>
            <a:ext uri="{FF2B5EF4-FFF2-40B4-BE49-F238E27FC236}">
              <a16:creationId xmlns:a16="http://schemas.microsoft.com/office/drawing/2014/main" id="{FCC420E7-9A62-4FFF-98F1-52927DCB3C80}"/>
            </a:ext>
          </a:extLst>
        </xdr:cNvPr>
        <xdr:cNvSpPr/>
      </xdr:nvSpPr>
      <xdr:spPr>
        <a:xfrm>
          <a:off x="12832080" y="25184100"/>
          <a:ext cx="45719" cy="457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266700</xdr:colOff>
      <xdr:row>123</xdr:row>
      <xdr:rowOff>53340</xdr:rowOff>
    </xdr:from>
    <xdr:to>
      <xdr:col>10</xdr:col>
      <xdr:colOff>891540</xdr:colOff>
      <xdr:row>124</xdr:row>
      <xdr:rowOff>304800</xdr:rowOff>
    </xdr:to>
    <xdr:sp macro="" textlink="">
      <xdr:nvSpPr>
        <xdr:cNvPr id="5" name="Elipse 4">
          <a:extLst>
            <a:ext uri="{FF2B5EF4-FFF2-40B4-BE49-F238E27FC236}">
              <a16:creationId xmlns:a16="http://schemas.microsoft.com/office/drawing/2014/main" id="{F36C324C-76C9-48F1-98A5-F9F0736C20E1}"/>
            </a:ext>
          </a:extLst>
        </xdr:cNvPr>
        <xdr:cNvSpPr/>
      </xdr:nvSpPr>
      <xdr:spPr>
        <a:xfrm>
          <a:off x="9151620" y="2338578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45720</xdr:colOff>
      <xdr:row>128</xdr:row>
      <xdr:rowOff>0</xdr:rowOff>
    </xdr:from>
    <xdr:to>
      <xdr:col>12</xdr:col>
      <xdr:colOff>670560</xdr:colOff>
      <xdr:row>130</xdr:row>
      <xdr:rowOff>76200</xdr:rowOff>
    </xdr:to>
    <xdr:sp macro="" textlink="">
      <xdr:nvSpPr>
        <xdr:cNvPr id="6" name="Elipse 5">
          <a:extLst>
            <a:ext uri="{FF2B5EF4-FFF2-40B4-BE49-F238E27FC236}">
              <a16:creationId xmlns:a16="http://schemas.microsoft.com/office/drawing/2014/main" id="{5F2362E2-0FB5-458E-817F-05BF8E109A04}"/>
            </a:ext>
          </a:extLst>
        </xdr:cNvPr>
        <xdr:cNvSpPr/>
      </xdr:nvSpPr>
      <xdr:spPr>
        <a:xfrm>
          <a:off x="11125200" y="2473452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853440</xdr:colOff>
      <xdr:row>138</xdr:row>
      <xdr:rowOff>15240</xdr:rowOff>
    </xdr:from>
    <xdr:to>
      <xdr:col>12</xdr:col>
      <xdr:colOff>390525</xdr:colOff>
      <xdr:row>140</xdr:row>
      <xdr:rowOff>114300</xdr:rowOff>
    </xdr:to>
    <xdr:sp macro="" textlink="">
      <xdr:nvSpPr>
        <xdr:cNvPr id="7" name="Elipse 6">
          <a:extLst>
            <a:ext uri="{FF2B5EF4-FFF2-40B4-BE49-F238E27FC236}">
              <a16:creationId xmlns:a16="http://schemas.microsoft.com/office/drawing/2014/main" id="{EA7055A1-F8CE-48D7-943E-7AF8E1DF3E07}"/>
            </a:ext>
          </a:extLst>
        </xdr:cNvPr>
        <xdr:cNvSpPr/>
      </xdr:nvSpPr>
      <xdr:spPr>
        <a:xfrm>
          <a:off x="10616565" y="24837390"/>
          <a:ext cx="546735" cy="42291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320040</xdr:colOff>
      <xdr:row>136</xdr:row>
      <xdr:rowOff>53340</xdr:rowOff>
    </xdr:from>
    <xdr:to>
      <xdr:col>12</xdr:col>
      <xdr:colOff>746760</xdr:colOff>
      <xdr:row>138</xdr:row>
      <xdr:rowOff>22860</xdr:rowOff>
    </xdr:to>
    <xdr:sp macro="" textlink="">
      <xdr:nvSpPr>
        <xdr:cNvPr id="8" name="Elipse 7">
          <a:extLst>
            <a:ext uri="{FF2B5EF4-FFF2-40B4-BE49-F238E27FC236}">
              <a16:creationId xmlns:a16="http://schemas.microsoft.com/office/drawing/2014/main" id="{AB869D10-E94B-496A-92A8-102964D682F3}"/>
            </a:ext>
          </a:extLst>
        </xdr:cNvPr>
        <xdr:cNvSpPr/>
      </xdr:nvSpPr>
      <xdr:spPr>
        <a:xfrm>
          <a:off x="11399520" y="26189940"/>
          <a:ext cx="426720" cy="32004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13</xdr:col>
      <xdr:colOff>662940</xdr:colOff>
      <xdr:row>138</xdr:row>
      <xdr:rowOff>76200</xdr:rowOff>
    </xdr:from>
    <xdr:to>
      <xdr:col>13</xdr:col>
      <xdr:colOff>990600</xdr:colOff>
      <xdr:row>139</xdr:row>
      <xdr:rowOff>99060</xdr:rowOff>
    </xdr:to>
    <xdr:sp macro="" textlink="">
      <xdr:nvSpPr>
        <xdr:cNvPr id="9" name="Elipse 8">
          <a:extLst>
            <a:ext uri="{FF2B5EF4-FFF2-40B4-BE49-F238E27FC236}">
              <a16:creationId xmlns:a16="http://schemas.microsoft.com/office/drawing/2014/main" id="{964F7856-23C7-4168-BD52-4AA1E03BB982}"/>
            </a:ext>
          </a:extLst>
        </xdr:cNvPr>
        <xdr:cNvSpPr/>
      </xdr:nvSpPr>
      <xdr:spPr>
        <a:xfrm>
          <a:off x="12793980" y="2656332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701040</xdr:colOff>
      <xdr:row>129</xdr:row>
      <xdr:rowOff>114300</xdr:rowOff>
    </xdr:from>
    <xdr:to>
      <xdr:col>12</xdr:col>
      <xdr:colOff>1028700</xdr:colOff>
      <xdr:row>130</xdr:row>
      <xdr:rowOff>137160</xdr:rowOff>
    </xdr:to>
    <xdr:sp macro="" textlink="">
      <xdr:nvSpPr>
        <xdr:cNvPr id="10" name="Elipse 9">
          <a:extLst>
            <a:ext uri="{FF2B5EF4-FFF2-40B4-BE49-F238E27FC236}">
              <a16:creationId xmlns:a16="http://schemas.microsoft.com/office/drawing/2014/main" id="{D69C6148-1C9B-42F1-89FE-2F5B97B0E3C0}"/>
            </a:ext>
          </a:extLst>
        </xdr:cNvPr>
        <xdr:cNvSpPr/>
      </xdr:nvSpPr>
      <xdr:spPr>
        <a:xfrm>
          <a:off x="11780520" y="250240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68580</xdr:colOff>
      <xdr:row>128</xdr:row>
      <xdr:rowOff>160020</xdr:rowOff>
    </xdr:from>
    <xdr:to>
      <xdr:col>11</xdr:col>
      <xdr:colOff>396240</xdr:colOff>
      <xdr:row>130</xdr:row>
      <xdr:rowOff>7620</xdr:rowOff>
    </xdr:to>
    <xdr:sp macro="" textlink="">
      <xdr:nvSpPr>
        <xdr:cNvPr id="11" name="Elipse 10">
          <a:extLst>
            <a:ext uri="{FF2B5EF4-FFF2-40B4-BE49-F238E27FC236}">
              <a16:creationId xmlns:a16="http://schemas.microsoft.com/office/drawing/2014/main" id="{67882E86-3175-4128-A9FC-F35CBAEB4114}"/>
            </a:ext>
          </a:extLst>
        </xdr:cNvPr>
        <xdr:cNvSpPr/>
      </xdr:nvSpPr>
      <xdr:spPr>
        <a:xfrm>
          <a:off x="10111740" y="2489454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1043940</xdr:colOff>
      <xdr:row>137</xdr:row>
      <xdr:rowOff>83820</xdr:rowOff>
    </xdr:from>
    <xdr:to>
      <xdr:col>13</xdr:col>
      <xdr:colOff>320040</xdr:colOff>
      <xdr:row>138</xdr:row>
      <xdr:rowOff>106680</xdr:rowOff>
    </xdr:to>
    <xdr:sp macro="" textlink="">
      <xdr:nvSpPr>
        <xdr:cNvPr id="12" name="Elipse 11">
          <a:extLst>
            <a:ext uri="{FF2B5EF4-FFF2-40B4-BE49-F238E27FC236}">
              <a16:creationId xmlns:a16="http://schemas.microsoft.com/office/drawing/2014/main" id="{E72C833C-4B22-4ED7-A3D0-1ADFD3022426}"/>
            </a:ext>
          </a:extLst>
        </xdr:cNvPr>
        <xdr:cNvSpPr/>
      </xdr:nvSpPr>
      <xdr:spPr>
        <a:xfrm>
          <a:off x="12123420" y="263956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1082040</xdr:colOff>
      <xdr:row>136</xdr:row>
      <xdr:rowOff>30480</xdr:rowOff>
    </xdr:from>
    <xdr:to>
      <xdr:col>11</xdr:col>
      <xdr:colOff>251460</xdr:colOff>
      <xdr:row>137</xdr:row>
      <xdr:rowOff>114300</xdr:rowOff>
    </xdr:to>
    <xdr:sp macro="" textlink="">
      <xdr:nvSpPr>
        <xdr:cNvPr id="17" name="Elipse 16">
          <a:extLst>
            <a:ext uri="{FF2B5EF4-FFF2-40B4-BE49-F238E27FC236}">
              <a16:creationId xmlns:a16="http://schemas.microsoft.com/office/drawing/2014/main" id="{8D26DDE8-439D-42AA-A6EA-735618232CEF}"/>
            </a:ext>
          </a:extLst>
        </xdr:cNvPr>
        <xdr:cNvSpPr/>
      </xdr:nvSpPr>
      <xdr:spPr>
        <a:xfrm>
          <a:off x="9966960" y="26167080"/>
          <a:ext cx="327660" cy="25908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0</xdr:col>
      <xdr:colOff>1089660</xdr:colOff>
      <xdr:row>124</xdr:row>
      <xdr:rowOff>242308</xdr:rowOff>
    </xdr:from>
    <xdr:to>
      <xdr:col>10</xdr:col>
      <xdr:colOff>358206</xdr:colOff>
      <xdr:row>127</xdr:row>
      <xdr:rowOff>99060</xdr:rowOff>
    </xdr:to>
    <xdr:cxnSp macro="">
      <xdr:nvCxnSpPr>
        <xdr:cNvPr id="19" name="Conector recto de flecha 18">
          <a:extLst>
            <a:ext uri="{FF2B5EF4-FFF2-40B4-BE49-F238E27FC236}">
              <a16:creationId xmlns:a16="http://schemas.microsoft.com/office/drawing/2014/main" id="{DB8B1C94-CC13-4A85-8C36-119A65EA6300}"/>
            </a:ext>
          </a:extLst>
        </xdr:cNvPr>
        <xdr:cNvCxnSpPr>
          <a:stCxn id="5" idx="3"/>
        </xdr:cNvCxnSpPr>
      </xdr:nvCxnSpPr>
      <xdr:spPr>
        <a:xfrm flipH="1">
          <a:off x="1089660" y="23750008"/>
          <a:ext cx="8153466" cy="908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129</xdr:row>
      <xdr:rowOff>121920</xdr:rowOff>
    </xdr:from>
    <xdr:to>
      <xdr:col>12</xdr:col>
      <xdr:colOff>647766</xdr:colOff>
      <xdr:row>133</xdr:row>
      <xdr:rowOff>44188</xdr:rowOff>
    </xdr:to>
    <xdr:cxnSp macro="">
      <xdr:nvCxnSpPr>
        <xdr:cNvPr id="20" name="Conector recto de flecha 19">
          <a:extLst>
            <a:ext uri="{FF2B5EF4-FFF2-40B4-BE49-F238E27FC236}">
              <a16:creationId xmlns:a16="http://schemas.microsoft.com/office/drawing/2014/main" id="{7C26F345-88F8-4F1F-88AF-FA7C0E8E0FD1}"/>
            </a:ext>
          </a:extLst>
        </xdr:cNvPr>
        <xdr:cNvCxnSpPr/>
      </xdr:nvCxnSpPr>
      <xdr:spPr>
        <a:xfrm flipH="1" flipV="1">
          <a:off x="1127760" y="25031700"/>
          <a:ext cx="10599486" cy="6233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746760</xdr:colOff>
      <xdr:row>126</xdr:row>
      <xdr:rowOff>53340</xdr:rowOff>
    </xdr:from>
    <xdr:to>
      <xdr:col>11</xdr:col>
      <xdr:colOff>232410</xdr:colOff>
      <xdr:row>130</xdr:row>
      <xdr:rowOff>7620</xdr:rowOff>
    </xdr:to>
    <xdr:cxnSp macro="">
      <xdr:nvCxnSpPr>
        <xdr:cNvPr id="22" name="Conector recto de flecha 21">
          <a:extLst>
            <a:ext uri="{FF2B5EF4-FFF2-40B4-BE49-F238E27FC236}">
              <a16:creationId xmlns:a16="http://schemas.microsoft.com/office/drawing/2014/main" id="{37353162-3BEA-4345-98C9-483D372C56F8}"/>
            </a:ext>
          </a:extLst>
        </xdr:cNvPr>
        <xdr:cNvCxnSpPr>
          <a:stCxn id="11" idx="4"/>
        </xdr:cNvCxnSpPr>
      </xdr:nvCxnSpPr>
      <xdr:spPr>
        <a:xfrm flipH="1" flipV="1">
          <a:off x="5539740" y="24437340"/>
          <a:ext cx="4735830" cy="655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1074420</xdr:colOff>
      <xdr:row>126</xdr:row>
      <xdr:rowOff>99060</xdr:rowOff>
    </xdr:from>
    <xdr:to>
      <xdr:col>11</xdr:col>
      <xdr:colOff>922020</xdr:colOff>
      <xdr:row>138</xdr:row>
      <xdr:rowOff>160020</xdr:rowOff>
    </xdr:to>
    <xdr:cxnSp macro="">
      <xdr:nvCxnSpPr>
        <xdr:cNvPr id="24" name="Conector recto de flecha 23">
          <a:extLst>
            <a:ext uri="{FF2B5EF4-FFF2-40B4-BE49-F238E27FC236}">
              <a16:creationId xmlns:a16="http://schemas.microsoft.com/office/drawing/2014/main" id="{F6359382-0C14-49B6-8B9A-F3719EE91AF7}"/>
            </a:ext>
          </a:extLst>
        </xdr:cNvPr>
        <xdr:cNvCxnSpPr/>
      </xdr:nvCxnSpPr>
      <xdr:spPr>
        <a:xfrm flipH="1" flipV="1">
          <a:off x="1074420" y="24483060"/>
          <a:ext cx="9890760" cy="2164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1143000</xdr:colOff>
      <xdr:row>130</xdr:row>
      <xdr:rowOff>137160</xdr:rowOff>
    </xdr:from>
    <xdr:to>
      <xdr:col>12</xdr:col>
      <xdr:colOff>864870</xdr:colOff>
      <xdr:row>134</xdr:row>
      <xdr:rowOff>68580</xdr:rowOff>
    </xdr:to>
    <xdr:cxnSp macro="">
      <xdr:nvCxnSpPr>
        <xdr:cNvPr id="28" name="Conector recto de flecha 27">
          <a:extLst>
            <a:ext uri="{FF2B5EF4-FFF2-40B4-BE49-F238E27FC236}">
              <a16:creationId xmlns:a16="http://schemas.microsoft.com/office/drawing/2014/main" id="{7E9CC392-4DB6-4751-87C3-A48AE74E2950}"/>
            </a:ext>
          </a:extLst>
        </xdr:cNvPr>
        <xdr:cNvCxnSpPr>
          <a:stCxn id="10" idx="4"/>
        </xdr:cNvCxnSpPr>
      </xdr:nvCxnSpPr>
      <xdr:spPr>
        <a:xfrm flipH="1">
          <a:off x="1143000" y="25222200"/>
          <a:ext cx="10801350" cy="6324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125</xdr:row>
      <xdr:rowOff>60960</xdr:rowOff>
    </xdr:from>
    <xdr:to>
      <xdr:col>13</xdr:col>
      <xdr:colOff>41910</xdr:colOff>
      <xdr:row>137</xdr:row>
      <xdr:rowOff>137160</xdr:rowOff>
    </xdr:to>
    <xdr:cxnSp macro="">
      <xdr:nvCxnSpPr>
        <xdr:cNvPr id="33" name="Conector recto de flecha 32">
          <a:extLst>
            <a:ext uri="{FF2B5EF4-FFF2-40B4-BE49-F238E27FC236}">
              <a16:creationId xmlns:a16="http://schemas.microsoft.com/office/drawing/2014/main" id="{32406AE6-7C6C-4440-8D37-AD42E7F55142}"/>
            </a:ext>
          </a:extLst>
        </xdr:cNvPr>
        <xdr:cNvCxnSpPr/>
      </xdr:nvCxnSpPr>
      <xdr:spPr>
        <a:xfrm flipH="1" flipV="1">
          <a:off x="1127760" y="24269700"/>
          <a:ext cx="11045190" cy="2179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1112520</xdr:colOff>
      <xdr:row>133</xdr:row>
      <xdr:rowOff>83820</xdr:rowOff>
    </xdr:from>
    <xdr:to>
      <xdr:col>13</xdr:col>
      <xdr:colOff>662940</xdr:colOff>
      <xdr:row>139</xdr:row>
      <xdr:rowOff>0</xdr:rowOff>
    </xdr:to>
    <xdr:cxnSp macro="">
      <xdr:nvCxnSpPr>
        <xdr:cNvPr id="35" name="Conector recto de flecha 34">
          <a:extLst>
            <a:ext uri="{FF2B5EF4-FFF2-40B4-BE49-F238E27FC236}">
              <a16:creationId xmlns:a16="http://schemas.microsoft.com/office/drawing/2014/main" id="{33C15B9F-51EB-4FD8-9847-3523283EBD54}"/>
            </a:ext>
          </a:extLst>
        </xdr:cNvPr>
        <xdr:cNvCxnSpPr>
          <a:stCxn id="9" idx="2"/>
        </xdr:cNvCxnSpPr>
      </xdr:nvCxnSpPr>
      <xdr:spPr>
        <a:xfrm flipH="1" flipV="1">
          <a:off x="1112520" y="25694640"/>
          <a:ext cx="11681460" cy="967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129</xdr:row>
      <xdr:rowOff>38100</xdr:rowOff>
    </xdr:from>
    <xdr:to>
      <xdr:col>12</xdr:col>
      <xdr:colOff>45720</xdr:colOff>
      <xdr:row>132</xdr:row>
      <xdr:rowOff>83820</xdr:rowOff>
    </xdr:to>
    <xdr:cxnSp macro="">
      <xdr:nvCxnSpPr>
        <xdr:cNvPr id="38" name="Conector recto de flecha 37">
          <a:extLst>
            <a:ext uri="{FF2B5EF4-FFF2-40B4-BE49-F238E27FC236}">
              <a16:creationId xmlns:a16="http://schemas.microsoft.com/office/drawing/2014/main" id="{12875783-FDDF-4050-AAD8-9691141C1D33}"/>
            </a:ext>
          </a:extLst>
        </xdr:cNvPr>
        <xdr:cNvCxnSpPr>
          <a:stCxn id="6" idx="2"/>
        </xdr:cNvCxnSpPr>
      </xdr:nvCxnSpPr>
      <xdr:spPr>
        <a:xfrm flipH="1">
          <a:off x="1066800" y="24947880"/>
          <a:ext cx="1005840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1059180</xdr:colOff>
      <xdr:row>131</xdr:row>
      <xdr:rowOff>91440</xdr:rowOff>
    </xdr:from>
    <xdr:to>
      <xdr:col>12</xdr:col>
      <xdr:colOff>312420</xdr:colOff>
      <xdr:row>137</xdr:row>
      <xdr:rowOff>30480</xdr:rowOff>
    </xdr:to>
    <xdr:cxnSp macro="">
      <xdr:nvCxnSpPr>
        <xdr:cNvPr id="41" name="Conector recto de flecha 40">
          <a:extLst>
            <a:ext uri="{FF2B5EF4-FFF2-40B4-BE49-F238E27FC236}">
              <a16:creationId xmlns:a16="http://schemas.microsoft.com/office/drawing/2014/main" id="{4591F63E-9C3F-4CC9-A5E4-18BA12F77689}"/>
            </a:ext>
          </a:extLst>
        </xdr:cNvPr>
        <xdr:cNvCxnSpPr/>
      </xdr:nvCxnSpPr>
      <xdr:spPr>
        <a:xfrm flipH="1" flipV="1">
          <a:off x="1059180" y="25351740"/>
          <a:ext cx="10332720" cy="990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128</xdr:row>
      <xdr:rowOff>99060</xdr:rowOff>
    </xdr:from>
    <xdr:to>
      <xdr:col>12</xdr:col>
      <xdr:colOff>221046</xdr:colOff>
      <xdr:row>139</xdr:row>
      <xdr:rowOff>120388</xdr:rowOff>
    </xdr:to>
    <xdr:cxnSp macro="">
      <xdr:nvCxnSpPr>
        <xdr:cNvPr id="43" name="Conector recto de flecha 42">
          <a:extLst>
            <a:ext uri="{FF2B5EF4-FFF2-40B4-BE49-F238E27FC236}">
              <a16:creationId xmlns:a16="http://schemas.microsoft.com/office/drawing/2014/main" id="{B848577D-7F0C-4A39-91BD-35DFCE35741E}"/>
            </a:ext>
          </a:extLst>
        </xdr:cNvPr>
        <xdr:cNvCxnSpPr/>
      </xdr:nvCxnSpPr>
      <xdr:spPr>
        <a:xfrm flipH="1" flipV="1">
          <a:off x="1066800" y="24833580"/>
          <a:ext cx="10233726" cy="1949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1036320</xdr:colOff>
      <xdr:row>130</xdr:row>
      <xdr:rowOff>91440</xdr:rowOff>
    </xdr:from>
    <xdr:to>
      <xdr:col>12</xdr:col>
      <xdr:colOff>282006</xdr:colOff>
      <xdr:row>133</xdr:row>
      <xdr:rowOff>173728</xdr:rowOff>
    </xdr:to>
    <xdr:cxnSp macro="">
      <xdr:nvCxnSpPr>
        <xdr:cNvPr id="46" name="Conector recto de flecha 45">
          <a:extLst>
            <a:ext uri="{FF2B5EF4-FFF2-40B4-BE49-F238E27FC236}">
              <a16:creationId xmlns:a16="http://schemas.microsoft.com/office/drawing/2014/main" id="{1308E6FC-EC9F-423F-A245-ED3084D46FAD}"/>
            </a:ext>
          </a:extLst>
        </xdr:cNvPr>
        <xdr:cNvCxnSpPr/>
      </xdr:nvCxnSpPr>
      <xdr:spPr>
        <a:xfrm flipH="1" flipV="1">
          <a:off x="1036320" y="25176480"/>
          <a:ext cx="10325166" cy="608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777240</xdr:colOff>
      <xdr:row>125</xdr:row>
      <xdr:rowOff>91440</xdr:rowOff>
    </xdr:from>
    <xdr:to>
      <xdr:col>10</xdr:col>
      <xdr:colOff>1130025</xdr:colOff>
      <xdr:row>136</xdr:row>
      <xdr:rowOff>68421</xdr:rowOff>
    </xdr:to>
    <xdr:cxnSp macro="">
      <xdr:nvCxnSpPr>
        <xdr:cNvPr id="49" name="Conector recto de flecha 48">
          <a:extLst>
            <a:ext uri="{FF2B5EF4-FFF2-40B4-BE49-F238E27FC236}">
              <a16:creationId xmlns:a16="http://schemas.microsoft.com/office/drawing/2014/main" id="{13B5A191-C1CC-4FB8-9BCA-79E925261CD2}"/>
            </a:ext>
          </a:extLst>
        </xdr:cNvPr>
        <xdr:cNvCxnSpPr>
          <a:stCxn id="17" idx="1"/>
        </xdr:cNvCxnSpPr>
      </xdr:nvCxnSpPr>
      <xdr:spPr>
        <a:xfrm flipH="1" flipV="1">
          <a:off x="5570220" y="24300180"/>
          <a:ext cx="4444725" cy="1904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234765</xdr:colOff>
      <xdr:row>0</xdr:row>
      <xdr:rowOff>81243</xdr:rowOff>
    </xdr:from>
    <xdr:to>
      <xdr:col>12</xdr:col>
      <xdr:colOff>282390</xdr:colOff>
      <xdr:row>17</xdr:row>
      <xdr:rowOff>100293</xdr:rowOff>
    </xdr:to>
    <xdr:sp macro="" textlink="">
      <xdr:nvSpPr>
        <xdr:cNvPr id="3" name="Rectángulo 2">
          <a:extLst>
            <a:ext uri="{FF2B5EF4-FFF2-40B4-BE49-F238E27FC236}">
              <a16:creationId xmlns:a16="http://schemas.microsoft.com/office/drawing/2014/main" id="{F9679BD5-9C63-4416-B557-47477E706548}"/>
            </a:ext>
          </a:extLst>
        </xdr:cNvPr>
        <xdr:cNvSpPr/>
      </xdr:nvSpPr>
      <xdr:spPr>
        <a:xfrm>
          <a:off x="234765" y="81243"/>
          <a:ext cx="9494184" cy="2742079"/>
        </a:xfrm>
        <a:prstGeom prst="rect">
          <a:avLst/>
        </a:prstGeom>
        <a:solidFill>
          <a:schemeClr val="bg1"/>
        </a:solidFill>
        <a:ln w="317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u="sng"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POBLACIÓN REFERENCIAL</a:t>
          </a:r>
        </a:p>
        <a:p>
          <a:pPr algn="l"/>
          <a:endParaRPr lang="es-PE" sz="1100" b="0" u="sng"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Estará constituida por el total de postulantes a algún Instituto en la zona de influencia del proyecto, su estimación tiene que estar actualizada a fin de reflejar la realidad del momento en que se lleva a cabo la formulación; ello es particularmente importante porque la proyección de esta población se realiza sobre la base de dicha estimación. Para ello, se recurrirá a la información que se encuentra en el sistema ESCALE.MINEDU.GOB.PE y el Instituto Alfredo Sarmiento Palomino que recoge sobre los vacantes, postulantes e ingresantes a las diversas carreras que ofrecen los lnstitutos nacionales, sean privadas o públicas.</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Por su parte, la proyección de esta población se hará a partir de la tasa de crecimiento histórica de los postulantes durante los últimos años disponibles, calculada de la siguiente manera:</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rPr>
            <a:t>Seguidamente, se realizará la proyección considerando el horizonte de evaluación del proyecto antes definido, y utilizando la tasa ya calculada; así, para cada período “t”:</a:t>
          </a: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ysClr val="windowText" lastClr="000000"/>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twoCellAnchor>
    <xdr:from>
      <xdr:col>1</xdr:col>
      <xdr:colOff>57149</xdr:colOff>
      <xdr:row>13</xdr:row>
      <xdr:rowOff>65483</xdr:rowOff>
    </xdr:from>
    <xdr:to>
      <xdr:col>5</xdr:col>
      <xdr:colOff>75551</xdr:colOff>
      <xdr:row>17</xdr:row>
      <xdr:rowOff>47514</xdr:rowOff>
    </xdr:to>
    <xdr:pic>
      <xdr:nvPicPr>
        <xdr:cNvPr id="4" name="Imagen 3">
          <a:extLst>
            <a:ext uri="{FF2B5EF4-FFF2-40B4-BE49-F238E27FC236}">
              <a16:creationId xmlns:a16="http://schemas.microsoft.com/office/drawing/2014/main" id="{517E6CB5-EB98-4072-AE3C-F2E90EC96B9C}"/>
            </a:ext>
          </a:extLst>
        </xdr:cNvPr>
        <xdr:cNvPicPr>
          <a:picLocks noChangeAspect="1"/>
        </xdr:cNvPicPr>
      </xdr:nvPicPr>
      <xdr:blipFill>
        <a:blip xmlns:r="http://schemas.openxmlformats.org/officeDocument/2006/relationships" r:embed="rId1"/>
        <a:stretch>
          <a:fillRect/>
        </a:stretch>
      </xdr:blipFill>
      <xdr:spPr>
        <a:xfrm>
          <a:off x="457199" y="2218133"/>
          <a:ext cx="3723627" cy="629731"/>
        </a:xfrm>
        <a:prstGeom prst="rect">
          <a:avLst/>
        </a:prstGeom>
        <a:ln>
          <a:noFill/>
        </a:ln>
        <a:effectLst/>
      </xdr:spPr>
    </xdr:pic>
    <xdr:clientData/>
  </xdr:twoCellAnchor>
  <xdr:twoCellAnchor editAs="oneCell">
    <xdr:from>
      <xdr:col>1</xdr:col>
      <xdr:colOff>76200</xdr:colOff>
      <xdr:row>7</xdr:row>
      <xdr:rowOff>142875</xdr:rowOff>
    </xdr:from>
    <xdr:to>
      <xdr:col>7</xdr:col>
      <xdr:colOff>752476</xdr:colOff>
      <xdr:row>11</xdr:row>
      <xdr:rowOff>128905</xdr:rowOff>
    </xdr:to>
    <xdr:pic>
      <xdr:nvPicPr>
        <xdr:cNvPr id="5" name="Imagen 4">
          <a:extLst>
            <a:ext uri="{FF2B5EF4-FFF2-40B4-BE49-F238E27FC236}">
              <a16:creationId xmlns:a16="http://schemas.microsoft.com/office/drawing/2014/main" id="{0193B084-7791-4C0A-953D-581607F73DE1}"/>
            </a:ext>
          </a:extLst>
        </xdr:cNvPr>
        <xdr:cNvPicPr>
          <a:picLocks noChangeAspect="1"/>
        </xdr:cNvPicPr>
      </xdr:nvPicPr>
      <xdr:blipFill>
        <a:blip xmlns:r="http://schemas.openxmlformats.org/officeDocument/2006/relationships" r:embed="rId2"/>
        <a:stretch>
          <a:fillRect/>
        </a:stretch>
      </xdr:blipFill>
      <xdr:spPr>
        <a:xfrm>
          <a:off x="476250" y="1323975"/>
          <a:ext cx="5905501" cy="633730"/>
        </a:xfrm>
        <a:prstGeom prst="rect">
          <a:avLst/>
        </a:prstGeom>
        <a:ln>
          <a:noFill/>
        </a:ln>
        <a:effectLst/>
      </xdr:spPr>
    </xdr:pic>
    <xdr:clientData/>
  </xdr:twoCellAnchor>
  <xdr:twoCellAnchor>
    <xdr:from>
      <xdr:col>0</xdr:col>
      <xdr:colOff>305921</xdr:colOff>
      <xdr:row>19</xdr:row>
      <xdr:rowOff>119343</xdr:rowOff>
    </xdr:from>
    <xdr:to>
      <xdr:col>5</xdr:col>
      <xdr:colOff>191622</xdr:colOff>
      <xdr:row>22</xdr:row>
      <xdr:rowOff>81244</xdr:rowOff>
    </xdr:to>
    <xdr:sp macro="" textlink="">
      <xdr:nvSpPr>
        <xdr:cNvPr id="7" name="Rectángulo 6">
          <a:extLst>
            <a:ext uri="{FF2B5EF4-FFF2-40B4-BE49-F238E27FC236}">
              <a16:creationId xmlns:a16="http://schemas.microsoft.com/office/drawing/2014/main" id="{D41439E2-FE9B-41CC-B8D7-D262CC5234BE}"/>
            </a:ext>
          </a:extLst>
        </xdr:cNvPr>
        <xdr:cNvSpPr/>
      </xdr:nvSpPr>
      <xdr:spPr>
        <a:xfrm>
          <a:off x="305921" y="3156137"/>
          <a:ext cx="3998260" cy="432548"/>
        </a:xfrm>
        <a:prstGeom prst="rect">
          <a:avLst/>
        </a:prstGeom>
        <a:solidFill>
          <a:schemeClr val="bg1">
            <a:lumMod val="95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POSTULANTES AL INSTITUTO SUPERIOR TECNOLÓGICA PÚBLICA </a:t>
          </a:r>
          <a:r>
            <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"ALFREDO SARMIENTO PALOMINO"</a:t>
          </a:r>
        </a:p>
      </xdr:txBody>
    </xdr:sp>
    <xdr:clientData/>
  </xdr:twoCellAnchor>
  <xdr:twoCellAnchor>
    <xdr:from>
      <xdr:col>2</xdr:col>
      <xdr:colOff>369795</xdr:colOff>
      <xdr:row>24</xdr:row>
      <xdr:rowOff>5607</xdr:rowOff>
    </xdr:from>
    <xdr:to>
      <xdr:col>12</xdr:col>
      <xdr:colOff>437028</xdr:colOff>
      <xdr:row>24</xdr:row>
      <xdr:rowOff>100857</xdr:rowOff>
    </xdr:to>
    <xdr:sp macro="" textlink="">
      <xdr:nvSpPr>
        <xdr:cNvPr id="2" name="Abrir llave 1">
          <a:extLst>
            <a:ext uri="{FF2B5EF4-FFF2-40B4-BE49-F238E27FC236}">
              <a16:creationId xmlns:a16="http://schemas.microsoft.com/office/drawing/2014/main" id="{36A50D5D-5E42-4028-AF7B-CDBE6A6404EF}"/>
            </a:ext>
          </a:extLst>
        </xdr:cNvPr>
        <xdr:cNvSpPr/>
      </xdr:nvSpPr>
      <xdr:spPr>
        <a:xfrm rot="5400000">
          <a:off x="5992346" y="-282944"/>
          <a:ext cx="95250" cy="7687233"/>
        </a:xfrm>
        <a:prstGeom prst="leftBrace">
          <a:avLst/>
        </a:pr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l"/>
          <a:endParaRPr lang="es-PE" sz="1100"/>
        </a:p>
      </xdr:txBody>
    </xdr:sp>
    <xdr:clientData/>
  </xdr:twoCellAnchor>
  <xdr:twoCellAnchor>
    <xdr:from>
      <xdr:col>5</xdr:col>
      <xdr:colOff>754156</xdr:colOff>
      <xdr:row>21</xdr:row>
      <xdr:rowOff>152960</xdr:rowOff>
    </xdr:from>
    <xdr:to>
      <xdr:col>9</xdr:col>
      <xdr:colOff>246529</xdr:colOff>
      <xdr:row>23</xdr:row>
      <xdr:rowOff>89646</xdr:rowOff>
    </xdr:to>
    <xdr:sp macro="" textlink="">
      <xdr:nvSpPr>
        <xdr:cNvPr id="8" name="Rectángulo 7">
          <a:extLst>
            <a:ext uri="{FF2B5EF4-FFF2-40B4-BE49-F238E27FC236}">
              <a16:creationId xmlns:a16="http://schemas.microsoft.com/office/drawing/2014/main" id="{40E0E2AF-B133-4E79-8221-196E511E6805}"/>
            </a:ext>
          </a:extLst>
        </xdr:cNvPr>
        <xdr:cNvSpPr/>
      </xdr:nvSpPr>
      <xdr:spPr>
        <a:xfrm>
          <a:off x="4866715" y="3503519"/>
          <a:ext cx="2540373" cy="250451"/>
        </a:xfrm>
        <a:prstGeom prst="rect">
          <a:avLst/>
        </a:prstGeom>
        <a:solidFill>
          <a:schemeClr val="accent2">
            <a:lumMod val="40000"/>
            <a:lumOff val="6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INDUSTRIAS ALIMENTARIAS</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twoCellAnchor>
    <xdr:from>
      <xdr:col>13</xdr:col>
      <xdr:colOff>257735</xdr:colOff>
      <xdr:row>24</xdr:row>
      <xdr:rowOff>10314</xdr:rowOff>
    </xdr:from>
    <xdr:to>
      <xdr:col>17</xdr:col>
      <xdr:colOff>369793</xdr:colOff>
      <xdr:row>24</xdr:row>
      <xdr:rowOff>89647</xdr:rowOff>
    </xdr:to>
    <xdr:sp macro="" textlink="">
      <xdr:nvSpPr>
        <xdr:cNvPr id="9" name="Abrir llave 8">
          <a:extLst>
            <a:ext uri="{FF2B5EF4-FFF2-40B4-BE49-F238E27FC236}">
              <a16:creationId xmlns:a16="http://schemas.microsoft.com/office/drawing/2014/main" id="{C7528EC5-5FC3-4B9E-83F1-36C5AB527B8D}"/>
            </a:ext>
          </a:extLst>
        </xdr:cNvPr>
        <xdr:cNvSpPr/>
      </xdr:nvSpPr>
      <xdr:spPr>
        <a:xfrm rot="5400000">
          <a:off x="12006656" y="2291158"/>
          <a:ext cx="79333" cy="3160058"/>
        </a:xfrm>
        <a:prstGeom prst="leftBrace">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es-PE" sz="1100"/>
        </a:p>
      </xdr:txBody>
    </xdr:sp>
    <xdr:clientData/>
  </xdr:twoCellAnchor>
  <xdr:twoCellAnchor>
    <xdr:from>
      <xdr:col>13</xdr:col>
      <xdr:colOff>518833</xdr:colOff>
      <xdr:row>21</xdr:row>
      <xdr:rowOff>130549</xdr:rowOff>
    </xdr:from>
    <xdr:to>
      <xdr:col>17</xdr:col>
      <xdr:colOff>11206</xdr:colOff>
      <xdr:row>23</xdr:row>
      <xdr:rowOff>67235</xdr:rowOff>
    </xdr:to>
    <xdr:sp macro="" textlink="">
      <xdr:nvSpPr>
        <xdr:cNvPr id="10" name="Rectángulo 9">
          <a:extLst>
            <a:ext uri="{FF2B5EF4-FFF2-40B4-BE49-F238E27FC236}">
              <a16:creationId xmlns:a16="http://schemas.microsoft.com/office/drawing/2014/main" id="{D28E57A4-5D9F-4612-9DCA-06E2E8E22E2E}"/>
            </a:ext>
          </a:extLst>
        </xdr:cNvPr>
        <xdr:cNvSpPr/>
      </xdr:nvSpPr>
      <xdr:spPr>
        <a:xfrm>
          <a:off x="10727392" y="3481108"/>
          <a:ext cx="2540373" cy="250451"/>
        </a:xfrm>
        <a:prstGeom prst="rect">
          <a:avLst/>
        </a:prstGeom>
        <a:solidFill>
          <a:schemeClr val="accent5">
            <a:lumMod val="60000"/>
            <a:lumOff val="40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rPr>
            <a:t>CARRERA DE CONSTRUCCIÓN CIVIL</a:t>
          </a:r>
          <a:endParaRPr lang="es-PE" sz="1100" b="1" cap="none" spc="0">
            <a:ln w="0"/>
            <a:solidFill>
              <a:sysClr val="windowText" lastClr="000000"/>
            </a:solidFill>
            <a:effectLst>
              <a:outerShdw blurRad="38100" dist="25400" dir="5400000" algn="ctr" rotWithShape="0">
                <a:srgbClr val="6E747A">
                  <a:alpha val="43000"/>
                </a:srgbClr>
              </a:outerShdw>
            </a:effectLst>
            <a:latin typeface="Arial Narrow" panose="020B0606020202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12</xdr:col>
      <xdr:colOff>342900</xdr:colOff>
      <xdr:row>9</xdr:row>
      <xdr:rowOff>133350</xdr:rowOff>
    </xdr:to>
    <xdr:sp macro="" textlink="">
      <xdr:nvSpPr>
        <xdr:cNvPr id="2" name="Rectángulo 1">
          <a:extLst>
            <a:ext uri="{FF2B5EF4-FFF2-40B4-BE49-F238E27FC236}">
              <a16:creationId xmlns:a16="http://schemas.microsoft.com/office/drawing/2014/main" id="{7BB1C56B-0770-42F8-ADB7-A95342E14E8D}"/>
            </a:ext>
          </a:extLst>
        </xdr:cNvPr>
        <xdr:cNvSpPr/>
      </xdr:nvSpPr>
      <xdr:spPr>
        <a:xfrm>
          <a:off x="762000" y="117538500"/>
          <a:ext cx="9163050" cy="1466850"/>
        </a:xfrm>
        <a:prstGeom prst="rect">
          <a:avLst/>
        </a:prstGeom>
        <a:solidFill>
          <a:schemeClr val="bg1">
            <a:lumMod val="95000"/>
          </a:schemeClr>
        </a:solidFill>
        <a:ln w="3175">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POBLACIÓN POTENCIAL</a:t>
          </a:r>
        </a:p>
        <a:p>
          <a:pPr algn="l"/>
          <a:endPar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Es</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la Población que postula a la carrera que se analiza,</a:t>
          </a:r>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algún Instituto en la zona de influencia del proyecto, para ello, igualmente se utilizara la información que se encuentra en el sistema ESCALE.MINEDU.GOB.PE y el Instituto Alfredo Sarmiento Palomino.</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Su proyección</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cambio, se realizará sobre la base de la Población Referencial antes calculada. Así para el año 0, se establecerá cual es la proporción de postulantes de la zona de influencia del proyecto que busca ingresar a la carrera (as) a la que se refiere el proyecto. Esta proporción se mantendrá a lo largo del horizonte de evaluación del proyecto y se aplicará a la población de referencia para proyectar la potencial.</a:t>
          </a:r>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380999</xdr:colOff>
      <xdr:row>0</xdr:row>
      <xdr:rowOff>76200</xdr:rowOff>
    </xdr:from>
    <xdr:to>
      <xdr:col>4</xdr:col>
      <xdr:colOff>371474</xdr:colOff>
      <xdr:row>3</xdr:row>
      <xdr:rowOff>200025</xdr:rowOff>
    </xdr:to>
    <xdr:sp macro="" textlink="">
      <xdr:nvSpPr>
        <xdr:cNvPr id="2" name="Rectángulo 1">
          <a:extLst>
            <a:ext uri="{FF2B5EF4-FFF2-40B4-BE49-F238E27FC236}">
              <a16:creationId xmlns:a16="http://schemas.microsoft.com/office/drawing/2014/main" id="{47974433-77DC-444C-8FDE-719B7CA67661}"/>
            </a:ext>
          </a:extLst>
        </xdr:cNvPr>
        <xdr:cNvSpPr/>
      </xdr:nvSpPr>
      <xdr:spPr>
        <a:xfrm>
          <a:off x="581024" y="76200"/>
          <a:ext cx="3571875" cy="93345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000">
              <a:solidFill>
                <a:sysClr val="windowText" lastClr="000000"/>
              </a:solidFill>
              <a:latin typeface="Arial Narrow" panose="020B0606020202030204" pitchFamily="34" charset="0"/>
            </a:rPr>
            <a:t>Para estimar la población efectiva con el proyecto se tomara como información la proporción de la poblaicón potencial, y una proporción de la población del área de influencia, teniendo como referencia que en el área de estudio es el unico instituto que brinda el servicio de educación superior a nivel provincial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327493</xdr:colOff>
      <xdr:row>98</xdr:row>
      <xdr:rowOff>266524</xdr:rowOff>
    </xdr:from>
    <xdr:to>
      <xdr:col>25</xdr:col>
      <xdr:colOff>205910</xdr:colOff>
      <xdr:row>103</xdr:row>
      <xdr:rowOff>1949</xdr:rowOff>
    </xdr:to>
    <xdr:pic>
      <xdr:nvPicPr>
        <xdr:cNvPr id="2" name="Imagen 1">
          <a:extLst>
            <a:ext uri="{FF2B5EF4-FFF2-40B4-BE49-F238E27FC236}">
              <a16:creationId xmlns:a16="http://schemas.microsoft.com/office/drawing/2014/main" id="{8CCCEF79-6D86-4D26-87AD-ED23E6F6ABED}"/>
            </a:ext>
          </a:extLst>
        </xdr:cNvPr>
        <xdr:cNvPicPr>
          <a:picLocks noChangeAspect="1" noChangeArrowheads="1"/>
        </xdr:cNvPicPr>
      </xdr:nvPicPr>
      <xdr:blipFill>
        <a:blip xmlns:r="http://schemas.openxmlformats.org/officeDocument/2006/relationships" r:embed="rId1">
          <a:duotone>
            <a:prstClr val="black"/>
            <a:schemeClr val="accent4">
              <a:tint val="45000"/>
              <a:satMod val="400000"/>
            </a:schemeClr>
          </a:duotone>
          <a:extLst>
            <a:ext uri="{28A0092B-C50C-407E-A947-70E740481C1C}">
              <a14:useLocalDpi xmlns:a14="http://schemas.microsoft.com/office/drawing/2010/main" val="0"/>
            </a:ext>
          </a:extLst>
        </a:blip>
        <a:srcRect/>
        <a:stretch>
          <a:fillRect/>
        </a:stretch>
      </xdr:blipFill>
      <xdr:spPr bwMode="auto">
        <a:xfrm>
          <a:off x="14272093" y="22069249"/>
          <a:ext cx="3821766" cy="1869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159404</xdr:colOff>
      <xdr:row>93</xdr:row>
      <xdr:rowOff>161082</xdr:rowOff>
    </xdr:from>
    <xdr:to>
      <xdr:col>24</xdr:col>
      <xdr:colOff>259697</xdr:colOff>
      <xdr:row>96</xdr:row>
      <xdr:rowOff>650220</xdr:rowOff>
    </xdr:to>
    <xdr:sp macro="" textlink="">
      <xdr:nvSpPr>
        <xdr:cNvPr id="3" name="CuadroTexto 2">
          <a:extLst>
            <a:ext uri="{FF2B5EF4-FFF2-40B4-BE49-F238E27FC236}">
              <a16:creationId xmlns:a16="http://schemas.microsoft.com/office/drawing/2014/main" id="{970AAFDA-4278-44A2-9C10-EE3FE82F79DE}"/>
            </a:ext>
          </a:extLst>
        </xdr:cNvPr>
        <xdr:cNvSpPr txBox="1"/>
      </xdr:nvSpPr>
      <xdr:spPr>
        <a:xfrm>
          <a:off x="14542154" y="19992132"/>
          <a:ext cx="3167343" cy="14797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Para Calcular</a:t>
          </a:r>
          <a:r>
            <a:rPr lang="es-PE" sz="1100" baseline="0"/>
            <a:t> la Brecha y el Requerimiento de Aulas y/o Laboratorios, como lo manda la guia de universidades se debe tomar en cuenta el total de horas teoricas y practicas que demandan los servicios educativos; asi como tambien el total de horas que un aula o laboratorio puede ofrecer al dia; que para el caso de los Institutos seria:</a:t>
          </a:r>
        </a:p>
        <a:p>
          <a:r>
            <a:rPr lang="es-PE" sz="1100" baseline="0"/>
            <a:t>6h/d x 5d/s x  18 S = 540 horas en un semestre; lo que hace un total de 1080 horas al Año</a:t>
          </a:r>
          <a:endParaRPr lang="es-PE" sz="1100"/>
        </a:p>
      </xdr:txBody>
    </xdr:sp>
    <xdr:clientData/>
  </xdr:twoCellAnchor>
  <xdr:twoCellAnchor>
    <xdr:from>
      <xdr:col>16</xdr:col>
      <xdr:colOff>367274</xdr:colOff>
      <xdr:row>96</xdr:row>
      <xdr:rowOff>779368</xdr:rowOff>
    </xdr:from>
    <xdr:to>
      <xdr:col>25</xdr:col>
      <xdr:colOff>132509</xdr:colOff>
      <xdr:row>98</xdr:row>
      <xdr:rowOff>228880</xdr:rowOff>
    </xdr:to>
    <xdr:sp macro="" textlink="">
      <xdr:nvSpPr>
        <xdr:cNvPr id="4" name="CuadroTexto 3">
          <a:extLst>
            <a:ext uri="{FF2B5EF4-FFF2-40B4-BE49-F238E27FC236}">
              <a16:creationId xmlns:a16="http://schemas.microsoft.com/office/drawing/2014/main" id="{21FD1318-1CF8-4BCC-86FA-16030557C8E2}"/>
            </a:ext>
          </a:extLst>
        </xdr:cNvPr>
        <xdr:cNvSpPr txBox="1"/>
      </xdr:nvSpPr>
      <xdr:spPr>
        <a:xfrm>
          <a:off x="14311874" y="21601018"/>
          <a:ext cx="3708585" cy="430587"/>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a:t>Pag.</a:t>
          </a:r>
          <a:r>
            <a:rPr lang="es-PE" sz="1100" baseline="0"/>
            <a:t> 84 Guia de Universidades</a:t>
          </a:r>
          <a:endParaRPr lang="es-PE" sz="1100"/>
        </a:p>
      </xdr:txBody>
    </xdr:sp>
    <xdr:clientData/>
  </xdr:twoCellAnchor>
  <xdr:oneCellAnchor>
    <xdr:from>
      <xdr:col>43</xdr:col>
      <xdr:colOff>327493</xdr:colOff>
      <xdr:row>98</xdr:row>
      <xdr:rowOff>266524</xdr:rowOff>
    </xdr:from>
    <xdr:ext cx="3993217" cy="1845213"/>
    <xdr:pic>
      <xdr:nvPicPr>
        <xdr:cNvPr id="5" name="Imagen 4">
          <a:extLst>
            <a:ext uri="{FF2B5EF4-FFF2-40B4-BE49-F238E27FC236}">
              <a16:creationId xmlns:a16="http://schemas.microsoft.com/office/drawing/2014/main" id="{358F0B23-BA61-4D3A-AA9E-81001426C626}"/>
            </a:ext>
          </a:extLst>
        </xdr:cNvPr>
        <xdr:cNvPicPr>
          <a:picLocks noChangeAspect="1" noChangeArrowheads="1"/>
        </xdr:cNvPicPr>
      </xdr:nvPicPr>
      <xdr:blipFill>
        <a:blip xmlns:r="http://schemas.openxmlformats.org/officeDocument/2006/relationships" r:embed="rId1">
          <a:duotone>
            <a:prstClr val="black"/>
            <a:schemeClr val="accent4">
              <a:tint val="45000"/>
              <a:satMod val="400000"/>
            </a:schemeClr>
          </a:duotone>
          <a:extLst>
            <a:ext uri="{28A0092B-C50C-407E-A947-70E740481C1C}">
              <a14:useLocalDpi xmlns:a14="http://schemas.microsoft.com/office/drawing/2010/main" val="0"/>
            </a:ext>
          </a:extLst>
        </a:blip>
        <a:srcRect/>
        <a:stretch>
          <a:fillRect/>
        </a:stretch>
      </xdr:blipFill>
      <xdr:spPr bwMode="auto">
        <a:xfrm>
          <a:off x="15300793" y="28155724"/>
          <a:ext cx="3993217" cy="184521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44</xdr:col>
      <xdr:colOff>159404</xdr:colOff>
      <xdr:row>93</xdr:row>
      <xdr:rowOff>161082</xdr:rowOff>
    </xdr:from>
    <xdr:to>
      <xdr:col>51</xdr:col>
      <xdr:colOff>259697</xdr:colOff>
      <xdr:row>96</xdr:row>
      <xdr:rowOff>650220</xdr:rowOff>
    </xdr:to>
    <xdr:sp macro="" textlink="">
      <xdr:nvSpPr>
        <xdr:cNvPr id="6" name="CuadroTexto 5">
          <a:extLst>
            <a:ext uri="{FF2B5EF4-FFF2-40B4-BE49-F238E27FC236}">
              <a16:creationId xmlns:a16="http://schemas.microsoft.com/office/drawing/2014/main" id="{1F72C83B-24AC-498C-BB26-491A67B11187}"/>
            </a:ext>
          </a:extLst>
        </xdr:cNvPr>
        <xdr:cNvSpPr txBox="1"/>
      </xdr:nvSpPr>
      <xdr:spPr>
        <a:xfrm>
          <a:off x="15589904" y="26221482"/>
          <a:ext cx="3300693" cy="1232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PE" sz="1100"/>
            <a:t>Para Calcular</a:t>
          </a:r>
          <a:r>
            <a:rPr lang="es-PE" sz="1100" baseline="0"/>
            <a:t> la Brecha y el Requerimiento de Aulas y/o Laboratorios, como lo manda la guia de universidades se debe tomar en cuenta el total de horas teoricas y practicas que demandan los servicios educativos; asi como tambien el total de horas que un aula o laboratorio puede ofrecer al dia; que para el caso de los Institutos seria:</a:t>
          </a:r>
        </a:p>
        <a:p>
          <a:r>
            <a:rPr lang="es-PE" sz="1100" baseline="0"/>
            <a:t>6h/d x 5d/s x  18 S = 540 horas en un semestre; lo que hace un total de 1080 horas al Año</a:t>
          </a:r>
          <a:endParaRPr lang="es-PE" sz="1100"/>
        </a:p>
      </xdr:txBody>
    </xdr:sp>
    <xdr:clientData/>
  </xdr:twoCellAnchor>
  <xdr:twoCellAnchor>
    <xdr:from>
      <xdr:col>43</xdr:col>
      <xdr:colOff>367274</xdr:colOff>
      <xdr:row>96</xdr:row>
      <xdr:rowOff>779368</xdr:rowOff>
    </xdr:from>
    <xdr:to>
      <xdr:col>52</xdr:col>
      <xdr:colOff>132509</xdr:colOff>
      <xdr:row>98</xdr:row>
      <xdr:rowOff>228880</xdr:rowOff>
    </xdr:to>
    <xdr:sp macro="" textlink="">
      <xdr:nvSpPr>
        <xdr:cNvPr id="7" name="CuadroTexto 6">
          <a:extLst>
            <a:ext uri="{FF2B5EF4-FFF2-40B4-BE49-F238E27FC236}">
              <a16:creationId xmlns:a16="http://schemas.microsoft.com/office/drawing/2014/main" id="{22E3E02E-8B19-4E60-8D90-CD259B1968DF}"/>
            </a:ext>
          </a:extLst>
        </xdr:cNvPr>
        <xdr:cNvSpPr txBox="1"/>
      </xdr:nvSpPr>
      <xdr:spPr>
        <a:xfrm>
          <a:off x="15340574" y="27449368"/>
          <a:ext cx="3880035" cy="668712"/>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a:t>Pag.</a:t>
          </a:r>
          <a:r>
            <a:rPr lang="es-PE" sz="1100" baseline="0"/>
            <a:t> 84 Guia de Universidades</a:t>
          </a:r>
          <a:endParaRPr lang="es-PE"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776288</xdr:colOff>
      <xdr:row>1</xdr:row>
      <xdr:rowOff>47625</xdr:rowOff>
    </xdr:from>
    <xdr:to>
      <xdr:col>27</xdr:col>
      <xdr:colOff>381000</xdr:colOff>
      <xdr:row>14</xdr:row>
      <xdr:rowOff>57151</xdr:rowOff>
    </xdr:to>
    <xdr:sp macro="" textlink="">
      <xdr:nvSpPr>
        <xdr:cNvPr id="2" name="Rectángulo 1">
          <a:extLst>
            <a:ext uri="{FF2B5EF4-FFF2-40B4-BE49-F238E27FC236}">
              <a16:creationId xmlns:a16="http://schemas.microsoft.com/office/drawing/2014/main" id="{9C3AB275-CB34-4D8B-9984-29C6B0490557}"/>
            </a:ext>
          </a:extLst>
        </xdr:cNvPr>
        <xdr:cNvSpPr/>
      </xdr:nvSpPr>
      <xdr:spPr>
        <a:xfrm>
          <a:off x="7300913" y="214313"/>
          <a:ext cx="14177962" cy="2176463"/>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6600" b="1">
              <a:solidFill>
                <a:sysClr val="windowText" lastClr="000000"/>
              </a:solidFill>
              <a:latin typeface="Bahnschrift SemiBold Condensed" panose="020B0502040204020203" pitchFamily="34" charset="0"/>
            </a:rPr>
            <a:t>IESTP "ALFREDO SARMIENTO PALOMINO"</a:t>
          </a:r>
        </a:p>
      </xdr:txBody>
    </xdr:sp>
    <xdr:clientData/>
  </xdr:twoCellAnchor>
  <xdr:twoCellAnchor>
    <xdr:from>
      <xdr:col>1</xdr:col>
      <xdr:colOff>752475</xdr:colOff>
      <xdr:row>16</xdr:row>
      <xdr:rowOff>133349</xdr:rowOff>
    </xdr:from>
    <xdr:to>
      <xdr:col>4</xdr:col>
      <xdr:colOff>352425</xdr:colOff>
      <xdr:row>21</xdr:row>
      <xdr:rowOff>19050</xdr:rowOff>
    </xdr:to>
    <xdr:sp macro="" textlink="">
      <xdr:nvSpPr>
        <xdr:cNvPr id="3" name="Rectángulo 2">
          <a:extLst>
            <a:ext uri="{FF2B5EF4-FFF2-40B4-BE49-F238E27FC236}">
              <a16:creationId xmlns:a16="http://schemas.microsoft.com/office/drawing/2014/main" id="{07641039-4E8F-4D02-B9DD-F7BAB6EFD05B}"/>
            </a:ext>
          </a:extLst>
        </xdr:cNvPr>
        <xdr:cNvSpPr/>
      </xdr:nvSpPr>
      <xdr:spPr>
        <a:xfrm>
          <a:off x="1228725" y="1428749"/>
          <a:ext cx="2162175" cy="695326"/>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3600" b="1">
              <a:solidFill>
                <a:sysClr val="windowText" lastClr="000000"/>
              </a:solidFill>
              <a:latin typeface="Bahnschrift SemiBold Condensed" panose="020B0502040204020203" pitchFamily="34" charset="0"/>
            </a:rPr>
            <a:t>OFERTA</a:t>
          </a:r>
        </a:p>
      </xdr:txBody>
    </xdr:sp>
    <xdr:clientData/>
  </xdr:twoCellAnchor>
  <xdr:twoCellAnchor>
    <xdr:from>
      <xdr:col>1</xdr:col>
      <xdr:colOff>676275</xdr:colOff>
      <xdr:row>29</xdr:row>
      <xdr:rowOff>114300</xdr:rowOff>
    </xdr:from>
    <xdr:to>
      <xdr:col>4</xdr:col>
      <xdr:colOff>447675</xdr:colOff>
      <xdr:row>31</xdr:row>
      <xdr:rowOff>28575</xdr:rowOff>
    </xdr:to>
    <xdr:sp macro="" textlink="">
      <xdr:nvSpPr>
        <xdr:cNvPr id="4" name="Rectángulo 3">
          <a:extLst>
            <a:ext uri="{FF2B5EF4-FFF2-40B4-BE49-F238E27FC236}">
              <a16:creationId xmlns:a16="http://schemas.microsoft.com/office/drawing/2014/main" id="{5351ECBF-15E9-4693-ADFC-0E307341C0DD}"/>
            </a:ext>
          </a:extLst>
        </xdr:cNvPr>
        <xdr:cNvSpPr/>
      </xdr:nvSpPr>
      <xdr:spPr>
        <a:xfrm>
          <a:off x="1152525" y="4086225"/>
          <a:ext cx="2333625" cy="2571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1. INFRAESTRUCTURA</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1</xdr:col>
      <xdr:colOff>209549</xdr:colOff>
      <xdr:row>36</xdr:row>
      <xdr:rowOff>66675</xdr:rowOff>
    </xdr:from>
    <xdr:to>
      <xdr:col>5</xdr:col>
      <xdr:colOff>495299</xdr:colOff>
      <xdr:row>36</xdr:row>
      <xdr:rowOff>466725</xdr:rowOff>
    </xdr:to>
    <xdr:sp macro="" textlink="">
      <xdr:nvSpPr>
        <xdr:cNvPr id="5" name="Rectángulo 4">
          <a:extLst>
            <a:ext uri="{FF2B5EF4-FFF2-40B4-BE49-F238E27FC236}">
              <a16:creationId xmlns:a16="http://schemas.microsoft.com/office/drawing/2014/main" id="{290B6A35-EA86-4AE0-9319-A02E986E8EFB}"/>
            </a:ext>
          </a:extLst>
        </xdr:cNvPr>
        <xdr:cNvSpPr/>
      </xdr:nvSpPr>
      <xdr:spPr>
        <a:xfrm>
          <a:off x="685799" y="5953125"/>
          <a:ext cx="3971925" cy="40005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400" b="1">
              <a:solidFill>
                <a:sysClr val="windowText" lastClr="000000"/>
              </a:solidFill>
              <a:latin typeface="Bahnschrift SemiBold Condensed" panose="020B0502040204020203" pitchFamily="34" charset="0"/>
            </a:rPr>
            <a:t>DISPONIBILIDAD DE USO DE LA INFRAESTRUCTURA DEL ISTP "ASP"</a:t>
          </a:r>
        </a:p>
      </xdr:txBody>
    </xdr:sp>
    <xdr:clientData/>
  </xdr:twoCellAnchor>
  <xdr:twoCellAnchor>
    <xdr:from>
      <xdr:col>2</xdr:col>
      <xdr:colOff>114300</xdr:colOff>
      <xdr:row>42</xdr:row>
      <xdr:rowOff>19050</xdr:rowOff>
    </xdr:from>
    <xdr:to>
      <xdr:col>4</xdr:col>
      <xdr:colOff>781050</xdr:colOff>
      <xdr:row>44</xdr:row>
      <xdr:rowOff>9525</xdr:rowOff>
    </xdr:to>
    <xdr:sp macro="" textlink="">
      <xdr:nvSpPr>
        <xdr:cNvPr id="6" name="Rectángulo 5">
          <a:extLst>
            <a:ext uri="{FF2B5EF4-FFF2-40B4-BE49-F238E27FC236}">
              <a16:creationId xmlns:a16="http://schemas.microsoft.com/office/drawing/2014/main" id="{D2347CD7-4C04-4296-8DB5-E88EBBB85CB2}"/>
            </a:ext>
          </a:extLst>
        </xdr:cNvPr>
        <xdr:cNvSpPr/>
      </xdr:nvSpPr>
      <xdr:spPr>
        <a:xfrm>
          <a:off x="1514475" y="7439025"/>
          <a:ext cx="2305050" cy="31432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2. RECURSOS HUMANOS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1</xdr:col>
      <xdr:colOff>95250</xdr:colOff>
      <xdr:row>53</xdr:row>
      <xdr:rowOff>38099</xdr:rowOff>
    </xdr:from>
    <xdr:to>
      <xdr:col>3</xdr:col>
      <xdr:colOff>714374</xdr:colOff>
      <xdr:row>55</xdr:row>
      <xdr:rowOff>9524</xdr:rowOff>
    </xdr:to>
    <xdr:sp macro="" textlink="">
      <xdr:nvSpPr>
        <xdr:cNvPr id="7" name="Rectángulo 6">
          <a:extLst>
            <a:ext uri="{FF2B5EF4-FFF2-40B4-BE49-F238E27FC236}">
              <a16:creationId xmlns:a16="http://schemas.microsoft.com/office/drawing/2014/main" id="{E6BF766A-0111-4D90-8027-2918F835E66C}"/>
            </a:ext>
          </a:extLst>
        </xdr:cNvPr>
        <xdr:cNvSpPr/>
      </xdr:nvSpPr>
      <xdr:spPr>
        <a:xfrm>
          <a:off x="571500" y="10239374"/>
          <a:ext cx="2305049" cy="2952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3. RECURSOS FISICOS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0</xdr:col>
      <xdr:colOff>447675</xdr:colOff>
      <xdr:row>63</xdr:row>
      <xdr:rowOff>142875</xdr:rowOff>
    </xdr:from>
    <xdr:to>
      <xdr:col>4</xdr:col>
      <xdr:colOff>714375</xdr:colOff>
      <xdr:row>68</xdr:row>
      <xdr:rowOff>28576</xdr:rowOff>
    </xdr:to>
    <xdr:sp macro="" textlink="">
      <xdr:nvSpPr>
        <xdr:cNvPr id="8" name="Rectángulo 7">
          <a:extLst>
            <a:ext uri="{FF2B5EF4-FFF2-40B4-BE49-F238E27FC236}">
              <a16:creationId xmlns:a16="http://schemas.microsoft.com/office/drawing/2014/main" id="{D9C2A037-D7DF-4FBF-AD09-FFEA64DEF5F0}"/>
            </a:ext>
          </a:extLst>
        </xdr:cNvPr>
        <xdr:cNvSpPr/>
      </xdr:nvSpPr>
      <xdr:spPr>
        <a:xfrm>
          <a:off x="447675" y="12868275"/>
          <a:ext cx="3305175" cy="695326"/>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3600" b="1">
              <a:solidFill>
                <a:sysClr val="windowText" lastClr="000000"/>
              </a:solidFill>
              <a:latin typeface="Bahnschrift SemiBold Condensed" panose="020B0502040204020203" pitchFamily="34" charset="0"/>
            </a:rPr>
            <a:t>OFERTA OPTIMIZADA</a:t>
          </a:r>
        </a:p>
      </xdr:txBody>
    </xdr:sp>
    <xdr:clientData/>
  </xdr:twoCellAnchor>
  <xdr:twoCellAnchor>
    <xdr:from>
      <xdr:col>1</xdr:col>
      <xdr:colOff>247649</xdr:colOff>
      <xdr:row>71</xdr:row>
      <xdr:rowOff>66675</xdr:rowOff>
    </xdr:from>
    <xdr:to>
      <xdr:col>3</xdr:col>
      <xdr:colOff>171449</xdr:colOff>
      <xdr:row>73</xdr:row>
      <xdr:rowOff>152400</xdr:rowOff>
    </xdr:to>
    <xdr:sp macro="" textlink="">
      <xdr:nvSpPr>
        <xdr:cNvPr id="9" name="Rectángulo 8">
          <a:extLst>
            <a:ext uri="{FF2B5EF4-FFF2-40B4-BE49-F238E27FC236}">
              <a16:creationId xmlns:a16="http://schemas.microsoft.com/office/drawing/2014/main" id="{3F9197E1-5CB5-46C2-B95D-09BD3D4CBCAB}"/>
            </a:ext>
          </a:extLst>
        </xdr:cNvPr>
        <xdr:cNvSpPr/>
      </xdr:nvSpPr>
      <xdr:spPr>
        <a:xfrm>
          <a:off x="723899" y="14087475"/>
          <a:ext cx="1609725" cy="4095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1. AMBIENTES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0</xdr:col>
      <xdr:colOff>352424</xdr:colOff>
      <xdr:row>83</xdr:row>
      <xdr:rowOff>47625</xdr:rowOff>
    </xdr:from>
    <xdr:to>
      <xdr:col>3</xdr:col>
      <xdr:colOff>581025</xdr:colOff>
      <xdr:row>85</xdr:row>
      <xdr:rowOff>133350</xdr:rowOff>
    </xdr:to>
    <xdr:sp macro="" textlink="">
      <xdr:nvSpPr>
        <xdr:cNvPr id="10" name="Rectángulo 9">
          <a:extLst>
            <a:ext uri="{FF2B5EF4-FFF2-40B4-BE49-F238E27FC236}">
              <a16:creationId xmlns:a16="http://schemas.microsoft.com/office/drawing/2014/main" id="{500C2CB9-15A7-47A6-86D9-3EE4117BAB4E}"/>
            </a:ext>
          </a:extLst>
        </xdr:cNvPr>
        <xdr:cNvSpPr/>
      </xdr:nvSpPr>
      <xdr:spPr>
        <a:xfrm>
          <a:off x="352424" y="16144875"/>
          <a:ext cx="2390776" cy="4095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2. RECURSOS HUMANOS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0</xdr:col>
      <xdr:colOff>352424</xdr:colOff>
      <xdr:row>95</xdr:row>
      <xdr:rowOff>47625</xdr:rowOff>
    </xdr:from>
    <xdr:to>
      <xdr:col>3</xdr:col>
      <xdr:colOff>581025</xdr:colOff>
      <xdr:row>97</xdr:row>
      <xdr:rowOff>133350</xdr:rowOff>
    </xdr:to>
    <xdr:sp macro="" textlink="">
      <xdr:nvSpPr>
        <xdr:cNvPr id="11" name="Rectángulo 10">
          <a:extLst>
            <a:ext uri="{FF2B5EF4-FFF2-40B4-BE49-F238E27FC236}">
              <a16:creationId xmlns:a16="http://schemas.microsoft.com/office/drawing/2014/main" id="{A4AAEB6B-E76E-4775-9EF4-04BE7F2E4616}"/>
            </a:ext>
          </a:extLst>
        </xdr:cNvPr>
        <xdr:cNvSpPr/>
      </xdr:nvSpPr>
      <xdr:spPr>
        <a:xfrm>
          <a:off x="352424" y="16144875"/>
          <a:ext cx="2390776" cy="4095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3. RECURSOS FISICOS</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1</xdr:col>
      <xdr:colOff>257173</xdr:colOff>
      <xdr:row>105</xdr:row>
      <xdr:rowOff>123825</xdr:rowOff>
    </xdr:from>
    <xdr:to>
      <xdr:col>4</xdr:col>
      <xdr:colOff>342899</xdr:colOff>
      <xdr:row>108</xdr:row>
      <xdr:rowOff>47625</xdr:rowOff>
    </xdr:to>
    <xdr:sp macro="" textlink="">
      <xdr:nvSpPr>
        <xdr:cNvPr id="12" name="Rectángulo 11">
          <a:extLst>
            <a:ext uri="{FF2B5EF4-FFF2-40B4-BE49-F238E27FC236}">
              <a16:creationId xmlns:a16="http://schemas.microsoft.com/office/drawing/2014/main" id="{07D52B89-BA1B-4EEF-8D30-B005C7E2B9CD}"/>
            </a:ext>
          </a:extLst>
        </xdr:cNvPr>
        <xdr:cNvSpPr/>
      </xdr:nvSpPr>
      <xdr:spPr>
        <a:xfrm>
          <a:off x="733423" y="20593050"/>
          <a:ext cx="2762251" cy="4095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Bahnschrift SemiBold Condensed" panose="020B0502040204020203" pitchFamily="34" charset="0"/>
            </a:rPr>
            <a:t>OFERTA OPTIMIZADA TOTAL</a:t>
          </a:r>
        </a:p>
        <a:p>
          <a:pPr algn="ctr"/>
          <a:endParaRPr lang="es-PE" sz="1800" b="1">
            <a:solidFill>
              <a:sysClr val="windowText" lastClr="000000"/>
            </a:solidFill>
            <a:latin typeface="Bahnschrift SemiBold Condensed" panose="020B0502040204020203" pitchFamily="34" charset="0"/>
          </a:endParaRPr>
        </a:p>
      </xdr:txBody>
    </xdr:sp>
    <xdr:clientData/>
  </xdr:twoCellAnchor>
  <xdr:twoCellAnchor>
    <xdr:from>
      <xdr:col>17</xdr:col>
      <xdr:colOff>262616</xdr:colOff>
      <xdr:row>16</xdr:row>
      <xdr:rowOff>110217</xdr:rowOff>
    </xdr:from>
    <xdr:to>
      <xdr:col>24</xdr:col>
      <xdr:colOff>693963</xdr:colOff>
      <xdr:row>20</xdr:row>
      <xdr:rowOff>159204</xdr:rowOff>
    </xdr:to>
    <xdr:sp macro="" textlink="">
      <xdr:nvSpPr>
        <xdr:cNvPr id="13" name="Rectángulo 12">
          <a:extLst>
            <a:ext uri="{FF2B5EF4-FFF2-40B4-BE49-F238E27FC236}">
              <a16:creationId xmlns:a16="http://schemas.microsoft.com/office/drawing/2014/main" id="{A36EC121-48B8-4490-B7B4-9A1F4501E720}"/>
            </a:ext>
          </a:extLst>
        </xdr:cNvPr>
        <xdr:cNvSpPr/>
      </xdr:nvSpPr>
      <xdr:spPr>
        <a:xfrm>
          <a:off x="13026116" y="2722788"/>
          <a:ext cx="5955847" cy="70213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3600" b="1">
              <a:solidFill>
                <a:sysClr val="windowText" lastClr="000000"/>
              </a:solidFill>
              <a:latin typeface="Bahnschrift SemiBold Condensed" panose="020B0502040204020203" pitchFamily="34" charset="0"/>
            </a:rPr>
            <a:t>BALANCE OFERTA - DEMANDA</a:t>
          </a:r>
        </a:p>
      </xdr:txBody>
    </xdr:sp>
    <xdr:clientData/>
  </xdr:twoCellAnchor>
  <xdr:twoCellAnchor>
    <xdr:from>
      <xdr:col>10</xdr:col>
      <xdr:colOff>141192</xdr:colOff>
      <xdr:row>23</xdr:row>
      <xdr:rowOff>159685</xdr:rowOff>
    </xdr:from>
    <xdr:to>
      <xdr:col>18</xdr:col>
      <xdr:colOff>755836</xdr:colOff>
      <xdr:row>25</xdr:row>
      <xdr:rowOff>77881</xdr:rowOff>
    </xdr:to>
    <xdr:sp macro="" textlink="">
      <xdr:nvSpPr>
        <xdr:cNvPr id="14" name="Rectángulo 13">
          <a:extLst>
            <a:ext uri="{FF2B5EF4-FFF2-40B4-BE49-F238E27FC236}">
              <a16:creationId xmlns:a16="http://schemas.microsoft.com/office/drawing/2014/main" id="{4DF20FDA-D94E-4ABC-8166-E65D46B42C9E}"/>
            </a:ext>
          </a:extLst>
        </xdr:cNvPr>
        <xdr:cNvSpPr/>
      </xdr:nvSpPr>
      <xdr:spPr>
        <a:xfrm>
          <a:off x="7799292" y="2588560"/>
          <a:ext cx="6710644" cy="613521"/>
        </a:xfrm>
        <a:prstGeom prst="rect">
          <a:avLst/>
        </a:prstGeom>
        <a:solidFill>
          <a:schemeClr val="bg1">
            <a:lumMod val="95000"/>
          </a:schemeClr>
        </a:solidFill>
        <a:ln w="12700">
          <a:solidFill>
            <a:sysClr val="windowText" lastClr="000000"/>
          </a:solidFill>
          <a:prstDash val="sysDot"/>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2800" b="1">
              <a:solidFill>
                <a:sysClr val="windowText" lastClr="000000"/>
              </a:solidFill>
              <a:latin typeface="Bahnschrift SemiBold Condensed" panose="020B0502040204020203" pitchFamily="34" charset="0"/>
            </a:rPr>
            <a:t>CARRERA DE INDUSTRIAS ALIMENTARIAS</a:t>
          </a:r>
        </a:p>
      </xdr:txBody>
    </xdr:sp>
    <xdr:clientData/>
  </xdr:twoCellAnchor>
  <xdr:twoCellAnchor>
    <xdr:from>
      <xdr:col>24</xdr:col>
      <xdr:colOff>141192</xdr:colOff>
      <xdr:row>23</xdr:row>
      <xdr:rowOff>159685</xdr:rowOff>
    </xdr:from>
    <xdr:to>
      <xdr:col>32</xdr:col>
      <xdr:colOff>755836</xdr:colOff>
      <xdr:row>25</xdr:row>
      <xdr:rowOff>77881</xdr:rowOff>
    </xdr:to>
    <xdr:sp macro="" textlink="">
      <xdr:nvSpPr>
        <xdr:cNvPr id="15" name="Rectángulo 14">
          <a:extLst>
            <a:ext uri="{FF2B5EF4-FFF2-40B4-BE49-F238E27FC236}">
              <a16:creationId xmlns:a16="http://schemas.microsoft.com/office/drawing/2014/main" id="{59B76CA7-34B3-4016-9678-ADBE322D625B}"/>
            </a:ext>
          </a:extLst>
        </xdr:cNvPr>
        <xdr:cNvSpPr/>
      </xdr:nvSpPr>
      <xdr:spPr>
        <a:xfrm>
          <a:off x="7788406" y="2608971"/>
          <a:ext cx="6710644" cy="612160"/>
        </a:xfrm>
        <a:prstGeom prst="rect">
          <a:avLst/>
        </a:prstGeom>
        <a:solidFill>
          <a:schemeClr val="bg1">
            <a:lumMod val="95000"/>
          </a:schemeClr>
        </a:solidFill>
        <a:ln w="12700">
          <a:solidFill>
            <a:sysClr val="windowText" lastClr="000000"/>
          </a:solidFill>
          <a:prstDash val="sysDot"/>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2800" b="1">
              <a:solidFill>
                <a:sysClr val="windowText" lastClr="000000"/>
              </a:solidFill>
              <a:latin typeface="Bahnschrift SemiBold Condensed" panose="020B0502040204020203" pitchFamily="34" charset="0"/>
            </a:rPr>
            <a:t>CARRERA DE CONSTRUCCIÓN</a:t>
          </a:r>
          <a:r>
            <a:rPr lang="es-PE" sz="2800" b="1" baseline="0">
              <a:solidFill>
                <a:sysClr val="windowText" lastClr="000000"/>
              </a:solidFill>
              <a:latin typeface="Bahnschrift SemiBold Condensed" panose="020B0502040204020203" pitchFamily="34" charset="0"/>
            </a:rPr>
            <a:t> CIVIL</a:t>
          </a:r>
          <a:endParaRPr lang="es-PE" sz="2800" b="1">
            <a:solidFill>
              <a:sysClr val="windowText" lastClr="000000"/>
            </a:solidFill>
            <a:latin typeface="Bahnschrift SemiBold Condensed" panose="020B0502040204020203" pitchFamily="34" charset="0"/>
          </a:endParaRPr>
        </a:p>
      </xdr:txBody>
    </xdr:sp>
    <xdr:clientData/>
  </xdr:twoCellAnchor>
  <xdr:twoCellAnchor>
    <xdr:from>
      <xdr:col>9</xdr:col>
      <xdr:colOff>74839</xdr:colOff>
      <xdr:row>95</xdr:row>
      <xdr:rowOff>5443</xdr:rowOff>
    </xdr:from>
    <xdr:to>
      <xdr:col>12</xdr:col>
      <xdr:colOff>168728</xdr:colOff>
      <xdr:row>97</xdr:row>
      <xdr:rowOff>92529</xdr:rowOff>
    </xdr:to>
    <xdr:sp macro="" textlink="">
      <xdr:nvSpPr>
        <xdr:cNvPr id="17" name="Rectángulo 16">
          <a:extLst>
            <a:ext uri="{FF2B5EF4-FFF2-40B4-BE49-F238E27FC236}">
              <a16:creationId xmlns:a16="http://schemas.microsoft.com/office/drawing/2014/main" id="{57FF2A11-9551-460A-BD5A-735920DAB7D4}"/>
            </a:ext>
          </a:extLst>
        </xdr:cNvPr>
        <xdr:cNvSpPr/>
      </xdr:nvSpPr>
      <xdr:spPr>
        <a:xfrm>
          <a:off x="6184446" y="21926550"/>
          <a:ext cx="2937782" cy="413658"/>
        </a:xfrm>
        <a:prstGeom prst="rect">
          <a:avLst/>
        </a:prstGeom>
        <a:solidFill>
          <a:schemeClr val="accent4">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2400" b="1">
              <a:solidFill>
                <a:sysClr val="windowText" lastClr="000000"/>
              </a:solidFill>
              <a:latin typeface="Bahnschrift SemiBold Condensed" panose="020B0502040204020203" pitchFamily="34" charset="0"/>
            </a:rPr>
            <a:t>RESUMEN</a:t>
          </a:r>
        </a:p>
        <a:p>
          <a:pPr algn="ctr"/>
          <a:endParaRPr lang="es-PE" sz="2400" b="1">
            <a:solidFill>
              <a:sysClr val="windowText" lastClr="000000"/>
            </a:solidFill>
            <a:latin typeface="Bahnschrift SemiBold Condensed" panose="020B0502040204020203" pitchFamily="34" charset="0"/>
          </a:endParaRPr>
        </a:p>
      </xdr:txBody>
    </xdr:sp>
    <xdr:clientData/>
  </xdr:twoCellAnchor>
  <xdr:twoCellAnchor>
    <xdr:from>
      <xdr:col>22</xdr:col>
      <xdr:colOff>244928</xdr:colOff>
      <xdr:row>94</xdr:row>
      <xdr:rowOff>108857</xdr:rowOff>
    </xdr:from>
    <xdr:to>
      <xdr:col>25</xdr:col>
      <xdr:colOff>706210</xdr:colOff>
      <xdr:row>97</xdr:row>
      <xdr:rowOff>32657</xdr:rowOff>
    </xdr:to>
    <xdr:sp macro="" textlink="">
      <xdr:nvSpPr>
        <xdr:cNvPr id="18" name="Rectángulo 17">
          <a:extLst>
            <a:ext uri="{FF2B5EF4-FFF2-40B4-BE49-F238E27FC236}">
              <a16:creationId xmlns:a16="http://schemas.microsoft.com/office/drawing/2014/main" id="{34A93639-3D57-4915-B689-3E1004FEF4A3}"/>
            </a:ext>
          </a:extLst>
        </xdr:cNvPr>
        <xdr:cNvSpPr/>
      </xdr:nvSpPr>
      <xdr:spPr>
        <a:xfrm>
          <a:off x="16818428" y="21866678"/>
          <a:ext cx="2937782" cy="413658"/>
        </a:xfrm>
        <a:prstGeom prst="rect">
          <a:avLst/>
        </a:prstGeom>
        <a:solidFill>
          <a:schemeClr val="accent6">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2400" b="1">
              <a:solidFill>
                <a:sysClr val="windowText" lastClr="000000"/>
              </a:solidFill>
              <a:latin typeface="Bahnschrift SemiBold Condensed" panose="020B0502040204020203" pitchFamily="34" charset="0"/>
            </a:rPr>
            <a:t>RESUMEN</a:t>
          </a:r>
        </a:p>
        <a:p>
          <a:pPr algn="ctr"/>
          <a:endParaRPr lang="es-PE" sz="2400" b="1">
            <a:solidFill>
              <a:sysClr val="windowText" lastClr="000000"/>
            </a:solidFill>
            <a:latin typeface="Bahnschrift SemiBold Condensed" panose="020B0502040204020203"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1352550</xdr:colOff>
      <xdr:row>1</xdr:row>
      <xdr:rowOff>123825</xdr:rowOff>
    </xdr:from>
    <xdr:to>
      <xdr:col>8</xdr:col>
      <xdr:colOff>47625</xdr:colOff>
      <xdr:row>4</xdr:row>
      <xdr:rowOff>352425</xdr:rowOff>
    </xdr:to>
    <xdr:sp macro="" textlink="">
      <xdr:nvSpPr>
        <xdr:cNvPr id="2" name="Rectángulo 1">
          <a:extLst>
            <a:ext uri="{FF2B5EF4-FFF2-40B4-BE49-F238E27FC236}">
              <a16:creationId xmlns:a16="http://schemas.microsoft.com/office/drawing/2014/main" id="{BC63CAE6-9E0F-4820-9FF3-10F8CC5B6678}"/>
            </a:ext>
          </a:extLst>
        </xdr:cNvPr>
        <xdr:cNvSpPr/>
      </xdr:nvSpPr>
      <xdr:spPr>
        <a:xfrm>
          <a:off x="2114550" y="285750"/>
          <a:ext cx="7105650" cy="120015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3600" b="1">
              <a:solidFill>
                <a:sysClr val="windowText" lastClr="000000"/>
              </a:solidFill>
              <a:latin typeface="Arial Narrow" panose="020B0606020202030204" pitchFamily="34" charset="0"/>
            </a:rPr>
            <a:t>PROGRAMA ARQUITECTONICO</a:t>
          </a:r>
        </a:p>
      </xdr:txBody>
    </xdr:sp>
    <xdr:clientData/>
  </xdr:twoCellAnchor>
  <xdr:twoCellAnchor>
    <xdr:from>
      <xdr:col>1</xdr:col>
      <xdr:colOff>142875</xdr:colOff>
      <xdr:row>8</xdr:row>
      <xdr:rowOff>38101</xdr:rowOff>
    </xdr:from>
    <xdr:to>
      <xdr:col>3</xdr:col>
      <xdr:colOff>419100</xdr:colOff>
      <xdr:row>10</xdr:row>
      <xdr:rowOff>66675</xdr:rowOff>
    </xdr:to>
    <xdr:sp macro="" textlink="">
      <xdr:nvSpPr>
        <xdr:cNvPr id="3" name="Rectángulo 2">
          <a:extLst>
            <a:ext uri="{FF2B5EF4-FFF2-40B4-BE49-F238E27FC236}">
              <a16:creationId xmlns:a16="http://schemas.microsoft.com/office/drawing/2014/main" id="{DD1F5067-B79F-43C0-AD56-C63D776FDB44}"/>
            </a:ext>
          </a:extLst>
        </xdr:cNvPr>
        <xdr:cNvSpPr/>
      </xdr:nvSpPr>
      <xdr:spPr>
        <a:xfrm>
          <a:off x="904875" y="2143126"/>
          <a:ext cx="3000375" cy="352424"/>
        </a:xfrm>
        <a:prstGeom prst="rect">
          <a:avLst/>
        </a:prstGeom>
        <a:solidFill>
          <a:schemeClr val="accent4">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Arial Narrow" panose="020B0606020202030204" pitchFamily="34" charset="0"/>
            </a:rPr>
            <a:t>INDUSTRIAS ALIMENTARIAS</a:t>
          </a:r>
        </a:p>
      </xdr:txBody>
    </xdr:sp>
    <xdr:clientData/>
  </xdr:twoCellAnchor>
  <xdr:twoCellAnchor>
    <xdr:from>
      <xdr:col>6</xdr:col>
      <xdr:colOff>657226</xdr:colOff>
      <xdr:row>8</xdr:row>
      <xdr:rowOff>57150</xdr:rowOff>
    </xdr:from>
    <xdr:to>
      <xdr:col>8</xdr:col>
      <xdr:colOff>333376</xdr:colOff>
      <xdr:row>10</xdr:row>
      <xdr:rowOff>85724</xdr:rowOff>
    </xdr:to>
    <xdr:sp macro="" textlink="">
      <xdr:nvSpPr>
        <xdr:cNvPr id="4" name="Rectángulo 3">
          <a:extLst>
            <a:ext uri="{FF2B5EF4-FFF2-40B4-BE49-F238E27FC236}">
              <a16:creationId xmlns:a16="http://schemas.microsoft.com/office/drawing/2014/main" id="{69C092FE-036B-4B07-B4D6-D556F20995DC}"/>
            </a:ext>
          </a:extLst>
        </xdr:cNvPr>
        <xdr:cNvSpPr/>
      </xdr:nvSpPr>
      <xdr:spPr>
        <a:xfrm>
          <a:off x="5467351" y="2162175"/>
          <a:ext cx="2705100" cy="352424"/>
        </a:xfrm>
        <a:prstGeom prst="rect">
          <a:avLst/>
        </a:prstGeom>
        <a:solidFill>
          <a:schemeClr val="accent6">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PE" sz="1800" b="1">
              <a:solidFill>
                <a:sysClr val="windowText" lastClr="000000"/>
              </a:solidFill>
              <a:latin typeface="Arial Narrow" panose="020B0606020202030204" pitchFamily="34" charset="0"/>
            </a:rPr>
            <a:t>CONSTRUCCIÓN </a:t>
          </a:r>
          <a:r>
            <a:rPr lang="es-PE" sz="1600" b="1">
              <a:solidFill>
                <a:sysClr val="windowText" lastClr="000000"/>
              </a:solidFill>
              <a:latin typeface="Arial Narrow" panose="020B0606020202030204" pitchFamily="34" charset="0"/>
            </a:rPr>
            <a:t>CIVIL</a:t>
          </a:r>
          <a:endParaRPr lang="es-PE" sz="1800" b="1">
            <a:solidFill>
              <a:sysClr val="windowText" lastClr="000000"/>
            </a:solidFill>
            <a:latin typeface="Arial Narrow" panose="020B060602020203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PROYECTOS%20INVIERTE.PE\1.%20INST.%20EDUC.%20TECNO.%20HERMENEGILDO%20MIRANDA%20SEGOVIA\2.%20CALCULOS%20DE%20EXCEL\DEMANDA%20HMS-ANTABAM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bl. área de influencia"/>
      <sheetName val="Pobl. ingresanteTotal"/>
      <sheetName val="Pobl. Referencia"/>
      <sheetName val="Pobl. Potencial"/>
      <sheetName val="Matriculados-ind aprob"/>
      <sheetName val="Pobl. Efectiva SP"/>
      <sheetName val="Pobl. Efectiva CP"/>
      <sheetName val="Pobl. Efectiva CP AULAS"/>
      <sheetName val="Pobl. Efectiva CP LABO"/>
      <sheetName val="Brecha Oferta - Demanda"/>
      <sheetName val="Programa Arquitectonico"/>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51877-24F7-41D0-8229-84CBFCFDD684}">
  <dimension ref="A2:N163"/>
  <sheetViews>
    <sheetView showGridLines="0" zoomScaleNormal="100" workbookViewId="0">
      <selection activeCell="C149" sqref="C149"/>
    </sheetView>
  </sheetViews>
  <sheetFormatPr baseColWidth="10" defaultColWidth="11.5703125" defaultRowHeight="12.75" x14ac:dyDescent="0.25"/>
  <cols>
    <col min="1" max="1" width="17.7109375" style="1" customWidth="1"/>
    <col min="2" max="2" width="17.42578125" style="6" customWidth="1"/>
    <col min="3" max="4" width="11.5703125" style="6"/>
    <col min="5" max="5" width="11.5703125" style="1"/>
    <col min="6" max="6" width="13.42578125" style="1" customWidth="1"/>
    <col min="7" max="9" width="11.5703125" style="6"/>
    <col min="10" max="10" width="11.5703125" style="1"/>
    <col min="11" max="11" width="16.85546875" style="1" customWidth="1"/>
    <col min="12" max="12" width="15.140625" style="1" customWidth="1"/>
    <col min="13" max="13" width="15.28515625" style="1" customWidth="1"/>
    <col min="14" max="14" width="16.140625" style="1" customWidth="1"/>
    <col min="15" max="16384" width="11.5703125" style="1"/>
  </cols>
  <sheetData>
    <row r="2" spans="1:14" x14ac:dyDescent="0.25">
      <c r="K2" s="412" t="s">
        <v>209</v>
      </c>
      <c r="L2" s="22" t="s">
        <v>210</v>
      </c>
      <c r="M2" s="30" t="s">
        <v>211</v>
      </c>
    </row>
    <row r="3" spans="1:14" x14ac:dyDescent="0.2">
      <c r="K3" s="412"/>
      <c r="L3" s="22" t="s">
        <v>212</v>
      </c>
      <c r="M3" s="31" t="s">
        <v>213</v>
      </c>
    </row>
    <row r="4" spans="1:14" x14ac:dyDescent="0.25">
      <c r="A4" s="2" t="s">
        <v>104</v>
      </c>
      <c r="K4" s="412"/>
      <c r="L4" s="22" t="s">
        <v>214</v>
      </c>
      <c r="M4" s="30" t="s">
        <v>215</v>
      </c>
    </row>
    <row r="5" spans="1:14" x14ac:dyDescent="0.2">
      <c r="A5" s="3" t="s">
        <v>0</v>
      </c>
      <c r="B5" s="5" t="s">
        <v>1</v>
      </c>
      <c r="C5" s="7"/>
      <c r="D5" s="7"/>
      <c r="F5" s="12" t="s">
        <v>0</v>
      </c>
      <c r="G5" s="14" t="s">
        <v>105</v>
      </c>
      <c r="H5" s="15"/>
      <c r="I5" s="15"/>
      <c r="K5" s="412"/>
      <c r="L5" s="22" t="s">
        <v>216</v>
      </c>
      <c r="M5" s="31" t="s">
        <v>217</v>
      </c>
    </row>
    <row r="6" spans="1:14" ht="15" x14ac:dyDescent="0.25">
      <c r="A6" s="4"/>
      <c r="B6" s="7"/>
      <c r="C6" s="7"/>
      <c r="D6" s="7"/>
      <c r="F6" s="13"/>
      <c r="G6" s="15"/>
      <c r="H6" s="15"/>
      <c r="I6" s="15"/>
      <c r="K6" s="412"/>
      <c r="L6" s="28" t="s">
        <v>206</v>
      </c>
      <c r="M6" s="33">
        <v>7571</v>
      </c>
    </row>
    <row r="7" spans="1:14" ht="21" x14ac:dyDescent="0.25">
      <c r="A7" s="39" t="s">
        <v>2</v>
      </c>
      <c r="B7" s="39" t="s">
        <v>3</v>
      </c>
      <c r="C7" s="39" t="s">
        <v>4</v>
      </c>
      <c r="D7" s="39" t="s">
        <v>5</v>
      </c>
      <c r="F7" s="39" t="s">
        <v>106</v>
      </c>
      <c r="G7" s="39" t="s">
        <v>3</v>
      </c>
      <c r="H7" s="16" t="s">
        <v>4</v>
      </c>
      <c r="I7" s="16" t="s">
        <v>5</v>
      </c>
      <c r="K7" s="29" t="s">
        <v>235</v>
      </c>
      <c r="L7" s="32" t="s">
        <v>234</v>
      </c>
      <c r="M7" s="32" t="s">
        <v>3</v>
      </c>
      <c r="N7" s="27"/>
    </row>
    <row r="8" spans="1:14" x14ac:dyDescent="0.25">
      <c r="A8" s="9" t="s">
        <v>6</v>
      </c>
      <c r="B8" s="10">
        <v>140</v>
      </c>
      <c r="C8" s="8">
        <v>1.98</v>
      </c>
      <c r="D8" s="8">
        <v>1.98</v>
      </c>
      <c r="F8" s="40" t="s">
        <v>107</v>
      </c>
      <c r="G8" s="41">
        <v>61.20511776</v>
      </c>
      <c r="H8" s="17">
        <v>1.12220641997528E-2</v>
      </c>
      <c r="I8" s="17">
        <v>1.12220641997528E-2</v>
      </c>
      <c r="K8" s="415" t="s">
        <v>218</v>
      </c>
      <c r="L8" s="23" t="s">
        <v>219</v>
      </c>
      <c r="M8" s="24">
        <v>141</v>
      </c>
    </row>
    <row r="9" spans="1:14" ht="15" customHeight="1" x14ac:dyDescent="0.25">
      <c r="A9" s="9" t="s">
        <v>7</v>
      </c>
      <c r="B9" s="10">
        <v>131</v>
      </c>
      <c r="C9" s="8">
        <v>1.85</v>
      </c>
      <c r="D9" s="8">
        <v>3.83</v>
      </c>
      <c r="F9" s="40" t="s">
        <v>108</v>
      </c>
      <c r="G9" s="41">
        <v>71.223307731000006</v>
      </c>
      <c r="H9" s="17">
        <v>1.30589166580836E-2</v>
      </c>
      <c r="I9" s="17">
        <v>2.42809808578364E-2</v>
      </c>
      <c r="K9" s="415"/>
      <c r="L9" s="25">
        <v>1</v>
      </c>
      <c r="M9" s="24">
        <v>144</v>
      </c>
    </row>
    <row r="10" spans="1:14" ht="15" customHeight="1" x14ac:dyDescent="0.25">
      <c r="A10" s="9" t="s">
        <v>8</v>
      </c>
      <c r="B10" s="10">
        <v>176</v>
      </c>
      <c r="C10" s="8">
        <v>2.4900000000000002</v>
      </c>
      <c r="D10" s="8">
        <v>6.32</v>
      </c>
      <c r="F10" s="40" t="s">
        <v>109</v>
      </c>
      <c r="G10" s="41">
        <v>88.645163831999994</v>
      </c>
      <c r="H10" s="17">
        <v>1.6253244106499198E-2</v>
      </c>
      <c r="I10" s="17">
        <v>4.0534224964335598E-2</v>
      </c>
      <c r="K10" s="415"/>
      <c r="L10" s="25">
        <v>2</v>
      </c>
      <c r="M10" s="24">
        <v>146</v>
      </c>
    </row>
    <row r="11" spans="1:14" ht="15" customHeight="1" x14ac:dyDescent="0.25">
      <c r="A11" s="9" t="s">
        <v>9</v>
      </c>
      <c r="B11" s="10">
        <v>172</v>
      </c>
      <c r="C11" s="8">
        <v>2.4300000000000002</v>
      </c>
      <c r="D11" s="8">
        <v>8.75</v>
      </c>
      <c r="F11" s="40" t="s">
        <v>110</v>
      </c>
      <c r="G11" s="41">
        <v>90.984633802000005</v>
      </c>
      <c r="H11" s="17">
        <v>1.6682189971772801E-2</v>
      </c>
      <c r="I11" s="17">
        <v>5.7216414936108302E-2</v>
      </c>
      <c r="K11" s="415"/>
      <c r="L11" s="25">
        <v>3</v>
      </c>
      <c r="M11" s="24">
        <v>150</v>
      </c>
    </row>
    <row r="12" spans="1:14" ht="15" customHeight="1" x14ac:dyDescent="0.25">
      <c r="A12" s="9" t="s">
        <v>10</v>
      </c>
      <c r="B12" s="10">
        <v>164</v>
      </c>
      <c r="C12" s="8">
        <v>2.3199999999999998</v>
      </c>
      <c r="D12" s="8">
        <v>11.06</v>
      </c>
      <c r="F12" s="40" t="s">
        <v>111</v>
      </c>
      <c r="G12" s="41">
        <v>83.320076107999995</v>
      </c>
      <c r="H12" s="17">
        <v>1.5276880062198701E-2</v>
      </c>
      <c r="I12" s="17">
        <v>7.2493294998307006E-2</v>
      </c>
      <c r="K12" s="415"/>
      <c r="L12" s="25">
        <v>4</v>
      </c>
      <c r="M12" s="24">
        <v>151</v>
      </c>
    </row>
    <row r="13" spans="1:14" ht="15" customHeight="1" x14ac:dyDescent="0.25">
      <c r="A13" s="9" t="s">
        <v>11</v>
      </c>
      <c r="B13" s="10">
        <v>153</v>
      </c>
      <c r="C13" s="8">
        <v>2.16</v>
      </c>
      <c r="D13" s="8">
        <v>13.22</v>
      </c>
      <c r="F13" s="40" t="s">
        <v>112</v>
      </c>
      <c r="G13" s="41">
        <v>108.732145483</v>
      </c>
      <c r="H13" s="17">
        <v>1.9936226934025102E-2</v>
      </c>
      <c r="I13" s="17">
        <v>9.2429521932332101E-2</v>
      </c>
      <c r="K13" s="415"/>
      <c r="L13" s="25">
        <v>5</v>
      </c>
      <c r="M13" s="24">
        <v>157</v>
      </c>
    </row>
    <row r="14" spans="1:14" ht="15" customHeight="1" x14ac:dyDescent="0.25">
      <c r="A14" s="9" t="s">
        <v>12</v>
      </c>
      <c r="B14" s="10">
        <v>154</v>
      </c>
      <c r="C14" s="8">
        <v>2.1800000000000002</v>
      </c>
      <c r="D14" s="8">
        <v>15.4</v>
      </c>
      <c r="F14" s="40" t="s">
        <v>113</v>
      </c>
      <c r="G14" s="41">
        <v>98.327682315999894</v>
      </c>
      <c r="H14" s="17">
        <v>1.8028550617121601E-2</v>
      </c>
      <c r="I14" s="17">
        <v>0.110458072549454</v>
      </c>
      <c r="K14" s="415"/>
      <c r="L14" s="25">
        <v>6</v>
      </c>
      <c r="M14" s="24">
        <v>163</v>
      </c>
    </row>
    <row r="15" spans="1:14" ht="15" customHeight="1" x14ac:dyDescent="0.25">
      <c r="A15" s="9" t="s">
        <v>13</v>
      </c>
      <c r="B15" s="10">
        <v>197</v>
      </c>
      <c r="C15" s="8">
        <v>2.78</v>
      </c>
      <c r="D15" s="8">
        <v>18.18</v>
      </c>
      <c r="F15" s="40" t="s">
        <v>114</v>
      </c>
      <c r="G15" s="41">
        <v>123.766924914</v>
      </c>
      <c r="H15" s="17">
        <v>2.2692879746383E-2</v>
      </c>
      <c r="I15" s="17">
        <v>0.13315095229583701</v>
      </c>
      <c r="K15" s="415"/>
      <c r="L15" s="25">
        <v>7</v>
      </c>
      <c r="M15" s="24">
        <v>166</v>
      </c>
    </row>
    <row r="16" spans="1:14" ht="15" customHeight="1" x14ac:dyDescent="0.25">
      <c r="A16" s="9" t="s">
        <v>14</v>
      </c>
      <c r="B16" s="10">
        <v>199</v>
      </c>
      <c r="C16" s="8">
        <v>2.81</v>
      </c>
      <c r="D16" s="8">
        <v>20.99</v>
      </c>
      <c r="F16" s="40" t="s">
        <v>115</v>
      </c>
      <c r="G16" s="41">
        <v>130.42843156699999</v>
      </c>
      <c r="H16" s="17">
        <v>2.3914278512744101E-2</v>
      </c>
      <c r="I16" s="17">
        <v>0.15706523080858101</v>
      </c>
      <c r="K16" s="415"/>
      <c r="L16" s="25">
        <v>8</v>
      </c>
      <c r="M16" s="24">
        <v>171</v>
      </c>
    </row>
    <row r="17" spans="1:13" ht="15" customHeight="1" x14ac:dyDescent="0.25">
      <c r="A17" s="9" t="s">
        <v>15</v>
      </c>
      <c r="B17" s="10">
        <v>183</v>
      </c>
      <c r="C17" s="8">
        <v>2.59</v>
      </c>
      <c r="D17" s="8">
        <v>23.58</v>
      </c>
      <c r="F17" s="40" t="s">
        <v>116</v>
      </c>
      <c r="G17" s="41">
        <v>113.43462688699999</v>
      </c>
      <c r="H17" s="17">
        <v>2.0798435032713201E-2</v>
      </c>
      <c r="I17" s="17">
        <v>0.17786366584129401</v>
      </c>
      <c r="K17" s="415"/>
      <c r="L17" s="25">
        <v>9</v>
      </c>
      <c r="M17" s="24">
        <v>175</v>
      </c>
    </row>
    <row r="18" spans="1:13" ht="15" customHeight="1" x14ac:dyDescent="0.25">
      <c r="A18" s="9" t="s">
        <v>16</v>
      </c>
      <c r="B18" s="10">
        <v>225</v>
      </c>
      <c r="C18" s="8">
        <v>3.18</v>
      </c>
      <c r="D18" s="8">
        <v>26.76</v>
      </c>
      <c r="F18" s="40" t="s">
        <v>117</v>
      </c>
      <c r="G18" s="41">
        <v>117.280682447</v>
      </c>
      <c r="H18" s="17">
        <v>2.1503615971656499E-2</v>
      </c>
      <c r="I18" s="17">
        <v>0.19936728181294999</v>
      </c>
      <c r="K18" s="415"/>
      <c r="L18" s="25">
        <v>10</v>
      </c>
      <c r="M18" s="24">
        <v>176</v>
      </c>
    </row>
    <row r="19" spans="1:13" ht="15" customHeight="1" x14ac:dyDescent="0.25">
      <c r="A19" s="9" t="s">
        <v>17</v>
      </c>
      <c r="B19" s="10">
        <v>185</v>
      </c>
      <c r="C19" s="8">
        <v>2.61</v>
      </c>
      <c r="D19" s="8">
        <v>29.37</v>
      </c>
      <c r="F19" s="40" t="s">
        <v>118</v>
      </c>
      <c r="G19" s="41">
        <v>127.39960676699999</v>
      </c>
      <c r="H19" s="17">
        <v>2.33589382471035E-2</v>
      </c>
      <c r="I19" s="17">
        <v>0.22272622006005399</v>
      </c>
      <c r="K19" s="415"/>
      <c r="L19" s="25">
        <v>11</v>
      </c>
      <c r="M19" s="24">
        <v>179</v>
      </c>
    </row>
    <row r="20" spans="1:13" ht="15" customHeight="1" x14ac:dyDescent="0.25">
      <c r="A20" s="9" t="s">
        <v>18</v>
      </c>
      <c r="B20" s="10">
        <v>240</v>
      </c>
      <c r="C20" s="8">
        <v>3.39</v>
      </c>
      <c r="D20" s="8">
        <v>32.76</v>
      </c>
      <c r="F20" s="40" t="s">
        <v>119</v>
      </c>
      <c r="G20" s="41">
        <v>140.7865218</v>
      </c>
      <c r="H20" s="17">
        <v>2.5813452271993401E-2</v>
      </c>
      <c r="I20" s="17">
        <v>0.24853967233204699</v>
      </c>
      <c r="K20" s="415"/>
      <c r="L20" s="25">
        <v>12</v>
      </c>
      <c r="M20" s="24">
        <v>180</v>
      </c>
    </row>
    <row r="21" spans="1:13" ht="15" customHeight="1" x14ac:dyDescent="0.25">
      <c r="A21" s="9" t="s">
        <v>19</v>
      </c>
      <c r="B21" s="10">
        <v>207</v>
      </c>
      <c r="C21" s="8">
        <v>2.92</v>
      </c>
      <c r="D21" s="8">
        <v>35.69</v>
      </c>
      <c r="F21" s="40" t="s">
        <v>120</v>
      </c>
      <c r="G21" s="41">
        <v>132.411579488</v>
      </c>
      <c r="H21" s="17">
        <v>2.4277892114050001E-2</v>
      </c>
      <c r="I21" s="17">
        <v>0.27281756444609701</v>
      </c>
      <c r="K21" s="415"/>
      <c r="L21" s="25">
        <v>13</v>
      </c>
      <c r="M21" s="24">
        <v>171</v>
      </c>
    </row>
    <row r="22" spans="1:13" ht="15" customHeight="1" x14ac:dyDescent="0.25">
      <c r="A22" s="9" t="s">
        <v>20</v>
      </c>
      <c r="B22" s="10">
        <v>202</v>
      </c>
      <c r="C22" s="8">
        <v>2.85</v>
      </c>
      <c r="D22" s="8">
        <v>38.54</v>
      </c>
      <c r="F22" s="40" t="s">
        <v>121</v>
      </c>
      <c r="G22" s="41">
        <v>116.177599609</v>
      </c>
      <c r="H22" s="17">
        <v>2.13013638254517E-2</v>
      </c>
      <c r="I22" s="17">
        <v>0.29411892827154901</v>
      </c>
      <c r="K22" s="415"/>
      <c r="L22" s="25">
        <v>14</v>
      </c>
      <c r="M22" s="24">
        <v>160</v>
      </c>
    </row>
    <row r="23" spans="1:13" ht="15" customHeight="1" x14ac:dyDescent="0.25">
      <c r="A23" s="9" t="s">
        <v>21</v>
      </c>
      <c r="B23" s="10">
        <v>193</v>
      </c>
      <c r="C23" s="8">
        <v>2.73</v>
      </c>
      <c r="D23" s="8">
        <v>41.27</v>
      </c>
      <c r="F23" s="40" t="s">
        <v>122</v>
      </c>
      <c r="G23" s="41">
        <v>113.42905879</v>
      </c>
      <c r="H23" s="17">
        <v>2.0797414112497799E-2</v>
      </c>
      <c r="I23" s="17">
        <v>0.31491634238404698</v>
      </c>
      <c r="K23" s="415"/>
      <c r="L23" s="25">
        <v>15</v>
      </c>
      <c r="M23" s="24">
        <v>148</v>
      </c>
    </row>
    <row r="24" spans="1:13" ht="15" customHeight="1" x14ac:dyDescent="0.25">
      <c r="A24" s="9" t="s">
        <v>22</v>
      </c>
      <c r="B24" s="10">
        <v>170</v>
      </c>
      <c r="C24" s="8">
        <v>2.4</v>
      </c>
      <c r="D24" s="8">
        <v>43.67</v>
      </c>
      <c r="F24" s="40" t="s">
        <v>123</v>
      </c>
      <c r="G24" s="41">
        <v>110.598495187</v>
      </c>
      <c r="H24" s="17">
        <v>2.02784253802335E-2</v>
      </c>
      <c r="I24" s="17">
        <v>0.33519476776427998</v>
      </c>
      <c r="K24" s="415"/>
      <c r="L24" s="25">
        <v>16</v>
      </c>
      <c r="M24" s="24">
        <v>137</v>
      </c>
    </row>
    <row r="25" spans="1:13" ht="15" customHeight="1" x14ac:dyDescent="0.25">
      <c r="A25" s="9" t="s">
        <v>23</v>
      </c>
      <c r="B25" s="10">
        <v>119</v>
      </c>
      <c r="C25" s="8">
        <v>1.68</v>
      </c>
      <c r="D25" s="8">
        <v>45.35</v>
      </c>
      <c r="F25" s="40" t="s">
        <v>124</v>
      </c>
      <c r="G25" s="41">
        <v>97.899692595999994</v>
      </c>
      <c r="H25" s="17">
        <v>1.7950077961721999E-2</v>
      </c>
      <c r="I25" s="17">
        <v>0.35314484572600202</v>
      </c>
      <c r="K25" s="415"/>
      <c r="L25" s="25">
        <v>17</v>
      </c>
      <c r="M25" s="24">
        <v>127</v>
      </c>
    </row>
    <row r="26" spans="1:13" ht="15" customHeight="1" x14ac:dyDescent="0.25">
      <c r="A26" s="9" t="s">
        <v>24</v>
      </c>
      <c r="B26" s="10">
        <v>127</v>
      </c>
      <c r="C26" s="8">
        <v>1.79</v>
      </c>
      <c r="D26" s="8">
        <v>47.15</v>
      </c>
      <c r="F26" s="40" t="s">
        <v>125</v>
      </c>
      <c r="G26" s="41">
        <v>84.661018729999995</v>
      </c>
      <c r="H26" s="17">
        <v>1.5522744211194799E-2</v>
      </c>
      <c r="I26" s="17">
        <v>0.368667589937197</v>
      </c>
      <c r="K26" s="415"/>
      <c r="L26" s="25">
        <v>18</v>
      </c>
      <c r="M26" s="24">
        <v>120</v>
      </c>
    </row>
    <row r="27" spans="1:13" ht="15" customHeight="1" x14ac:dyDescent="0.25">
      <c r="A27" s="9" t="s">
        <v>25</v>
      </c>
      <c r="B27" s="10">
        <v>98</v>
      </c>
      <c r="C27" s="8">
        <v>1.38</v>
      </c>
      <c r="D27" s="8">
        <v>48.53</v>
      </c>
      <c r="F27" s="40" t="s">
        <v>126</v>
      </c>
      <c r="G27" s="41">
        <v>67.847599031000001</v>
      </c>
      <c r="H27" s="17">
        <v>1.2439974629418401E-2</v>
      </c>
      <c r="I27" s="17">
        <v>0.38110756456661499</v>
      </c>
      <c r="K27" s="415"/>
      <c r="L27" s="25">
        <v>19</v>
      </c>
      <c r="M27" s="24">
        <v>113</v>
      </c>
    </row>
    <row r="28" spans="1:13" x14ac:dyDescent="0.25">
      <c r="A28" s="9" t="s">
        <v>26</v>
      </c>
      <c r="B28" s="10">
        <v>105</v>
      </c>
      <c r="C28" s="8">
        <v>1.48</v>
      </c>
      <c r="D28" s="8">
        <v>50.01</v>
      </c>
      <c r="F28" s="40" t="s">
        <v>127</v>
      </c>
      <c r="G28" s="41">
        <v>78.655387105000003</v>
      </c>
      <c r="H28" s="17">
        <v>1.44216012655984E-2</v>
      </c>
      <c r="I28" s="17">
        <v>0.39552916583221398</v>
      </c>
      <c r="K28" s="416" t="s">
        <v>220</v>
      </c>
      <c r="L28" s="26" t="s">
        <v>221</v>
      </c>
      <c r="M28" s="24">
        <v>494</v>
      </c>
    </row>
    <row r="29" spans="1:13" ht="15" customHeight="1" x14ac:dyDescent="0.25">
      <c r="A29" s="9" t="s">
        <v>27</v>
      </c>
      <c r="B29" s="10">
        <v>68</v>
      </c>
      <c r="C29" s="8">
        <v>0.96</v>
      </c>
      <c r="D29" s="8">
        <v>50.97</v>
      </c>
      <c r="F29" s="40" t="s">
        <v>128</v>
      </c>
      <c r="G29" s="41">
        <v>55.462349891000002</v>
      </c>
      <c r="H29" s="17">
        <v>1.016911777846E-2</v>
      </c>
      <c r="I29" s="17">
        <v>0.405698283610674</v>
      </c>
      <c r="K29" s="416"/>
      <c r="L29" s="26" t="s">
        <v>222</v>
      </c>
      <c r="M29" s="24">
        <v>461</v>
      </c>
    </row>
    <row r="30" spans="1:13" ht="15" customHeight="1" x14ac:dyDescent="0.25">
      <c r="A30" s="9" t="s">
        <v>28</v>
      </c>
      <c r="B30" s="10">
        <v>105</v>
      </c>
      <c r="C30" s="8">
        <v>1.48</v>
      </c>
      <c r="D30" s="8">
        <v>52.46</v>
      </c>
      <c r="F30" s="40" t="s">
        <v>129</v>
      </c>
      <c r="G30" s="41">
        <v>72.367039203000104</v>
      </c>
      <c r="H30" s="17">
        <v>1.3268621801636999E-2</v>
      </c>
      <c r="I30" s="17">
        <v>0.41896690541231102</v>
      </c>
      <c r="K30" s="416"/>
      <c r="L30" s="26" t="s">
        <v>223</v>
      </c>
      <c r="M30" s="24">
        <v>715</v>
      </c>
    </row>
    <row r="31" spans="1:13" ht="15" customHeight="1" x14ac:dyDescent="0.25">
      <c r="A31" s="9" t="s">
        <v>29</v>
      </c>
      <c r="B31" s="10">
        <v>93</v>
      </c>
      <c r="C31" s="8">
        <v>1.31</v>
      </c>
      <c r="D31" s="8">
        <v>53.77</v>
      </c>
      <c r="F31" s="40" t="s">
        <v>130</v>
      </c>
      <c r="G31" s="41">
        <v>65.636881826000007</v>
      </c>
      <c r="H31" s="17">
        <v>1.2034635806294399E-2</v>
      </c>
      <c r="I31" s="17">
        <v>0.43100154121860501</v>
      </c>
      <c r="K31" s="416"/>
      <c r="L31" s="26" t="s">
        <v>224</v>
      </c>
      <c r="M31" s="24">
        <v>540</v>
      </c>
    </row>
    <row r="32" spans="1:13" ht="15" customHeight="1" x14ac:dyDescent="0.25">
      <c r="A32" s="9" t="s">
        <v>30</v>
      </c>
      <c r="B32" s="10">
        <v>98</v>
      </c>
      <c r="C32" s="8">
        <v>1.38</v>
      </c>
      <c r="D32" s="8">
        <v>55.16</v>
      </c>
      <c r="F32" s="40" t="s">
        <v>131</v>
      </c>
      <c r="G32" s="41">
        <v>65.353993833000004</v>
      </c>
      <c r="H32" s="17">
        <v>1.1982767803503601E-2</v>
      </c>
      <c r="I32" s="17">
        <v>0.442984309022109</v>
      </c>
      <c r="K32" s="416"/>
      <c r="L32" s="26" t="s">
        <v>225</v>
      </c>
      <c r="M32" s="24">
        <v>480</v>
      </c>
    </row>
    <row r="33" spans="1:14" ht="15" customHeight="1" x14ac:dyDescent="0.25">
      <c r="A33" s="9" t="s">
        <v>31</v>
      </c>
      <c r="B33" s="10">
        <v>78</v>
      </c>
      <c r="C33" s="8">
        <v>1.1000000000000001</v>
      </c>
      <c r="D33" s="8">
        <v>56.26</v>
      </c>
      <c r="F33" s="40" t="s">
        <v>132</v>
      </c>
      <c r="G33" s="41">
        <v>68.032841687000001</v>
      </c>
      <c r="H33" s="17">
        <v>1.2473939190785901E-2</v>
      </c>
      <c r="I33" s="17">
        <v>0.45545824821289499</v>
      </c>
      <c r="K33" s="416"/>
      <c r="L33" s="26" t="s">
        <v>226</v>
      </c>
      <c r="M33" s="24">
        <v>478</v>
      </c>
    </row>
    <row r="34" spans="1:14" ht="15" customHeight="1" x14ac:dyDescent="0.25">
      <c r="A34" s="9" t="s">
        <v>32</v>
      </c>
      <c r="B34" s="10">
        <v>85</v>
      </c>
      <c r="C34" s="8">
        <v>1.2</v>
      </c>
      <c r="D34" s="8">
        <v>57.46</v>
      </c>
      <c r="F34" s="40" t="s">
        <v>133</v>
      </c>
      <c r="G34" s="41">
        <v>42.337202611000002</v>
      </c>
      <c r="H34" s="17">
        <v>7.76259932382791E-3</v>
      </c>
      <c r="I34" s="17">
        <v>0.46322084753672299</v>
      </c>
      <c r="K34" s="416"/>
      <c r="L34" s="26" t="s">
        <v>227</v>
      </c>
      <c r="M34" s="24">
        <v>352</v>
      </c>
    </row>
    <row r="35" spans="1:14" ht="15" customHeight="1" x14ac:dyDescent="0.25">
      <c r="A35" s="9" t="s">
        <v>33</v>
      </c>
      <c r="B35" s="10">
        <v>94</v>
      </c>
      <c r="C35" s="8">
        <v>1.33</v>
      </c>
      <c r="D35" s="8">
        <v>58.79</v>
      </c>
      <c r="F35" s="40" t="s">
        <v>134</v>
      </c>
      <c r="G35" s="41">
        <v>62.301469204</v>
      </c>
      <c r="H35" s="17">
        <v>1.1423082133225401E-2</v>
      </c>
      <c r="I35" s="17">
        <v>0.47464392966994801</v>
      </c>
      <c r="K35" s="416"/>
      <c r="L35" s="26" t="s">
        <v>228</v>
      </c>
      <c r="M35" s="24">
        <v>273</v>
      </c>
    </row>
    <row r="36" spans="1:14" ht="15" customHeight="1" x14ac:dyDescent="0.25">
      <c r="A36" s="9" t="s">
        <v>34</v>
      </c>
      <c r="B36" s="10">
        <v>61</v>
      </c>
      <c r="C36" s="8">
        <v>0.86</v>
      </c>
      <c r="D36" s="8">
        <v>59.65</v>
      </c>
      <c r="F36" s="40" t="s">
        <v>135</v>
      </c>
      <c r="G36" s="41">
        <v>51.110477089</v>
      </c>
      <c r="H36" s="17">
        <v>9.3711943733502702E-3</v>
      </c>
      <c r="I36" s="17">
        <v>0.484015124043298</v>
      </c>
      <c r="K36" s="416"/>
      <c r="L36" s="26" t="s">
        <v>229</v>
      </c>
      <c r="M36" s="24">
        <v>227</v>
      </c>
    </row>
    <row r="37" spans="1:14" ht="15" customHeight="1" x14ac:dyDescent="0.25">
      <c r="A37" s="9" t="s">
        <v>35</v>
      </c>
      <c r="B37" s="10">
        <v>66</v>
      </c>
      <c r="C37" s="8">
        <v>0.93</v>
      </c>
      <c r="D37" s="8">
        <v>60.58</v>
      </c>
      <c r="F37" s="40" t="s">
        <v>136</v>
      </c>
      <c r="G37" s="41">
        <v>61.381029308000002</v>
      </c>
      <c r="H37" s="17">
        <v>1.12543178863297E-2</v>
      </c>
      <c r="I37" s="17">
        <v>0.49526944192962802</v>
      </c>
      <c r="K37" s="416"/>
      <c r="L37" s="26" t="s">
        <v>230</v>
      </c>
      <c r="M37" s="24">
        <v>169</v>
      </c>
    </row>
    <row r="38" spans="1:14" ht="15" customHeight="1" x14ac:dyDescent="0.25">
      <c r="A38" s="9" t="s">
        <v>36</v>
      </c>
      <c r="B38" s="10">
        <v>92</v>
      </c>
      <c r="C38" s="8">
        <v>1.3</v>
      </c>
      <c r="D38" s="8">
        <v>61.88</v>
      </c>
      <c r="F38" s="40" t="s">
        <v>137</v>
      </c>
      <c r="G38" s="41">
        <v>58.153155386999998</v>
      </c>
      <c r="H38" s="17">
        <v>1.06624816200846E-2</v>
      </c>
      <c r="I38" s="17">
        <v>0.50593192354971295</v>
      </c>
      <c r="K38" s="416"/>
      <c r="L38" s="26" t="s">
        <v>231</v>
      </c>
      <c r="M38" s="24">
        <v>134</v>
      </c>
    </row>
    <row r="39" spans="1:14" ht="15" customHeight="1" x14ac:dyDescent="0.25">
      <c r="A39" s="9" t="s">
        <v>37</v>
      </c>
      <c r="B39" s="10">
        <v>75</v>
      </c>
      <c r="C39" s="8">
        <v>1.06</v>
      </c>
      <c r="D39" s="8">
        <v>62.94</v>
      </c>
      <c r="F39" s="40" t="s">
        <v>138</v>
      </c>
      <c r="G39" s="41">
        <v>64.700426520999997</v>
      </c>
      <c r="H39" s="17">
        <v>1.18629351064588E-2</v>
      </c>
      <c r="I39" s="17">
        <v>0.51779485865617103</v>
      </c>
      <c r="K39" s="416"/>
      <c r="L39" s="26" t="s">
        <v>232</v>
      </c>
      <c r="M39" s="24">
        <v>94</v>
      </c>
    </row>
    <row r="40" spans="1:14" ht="15" customHeight="1" x14ac:dyDescent="0.25">
      <c r="A40" s="9" t="s">
        <v>38</v>
      </c>
      <c r="B40" s="10">
        <v>88</v>
      </c>
      <c r="C40" s="8">
        <v>1.24</v>
      </c>
      <c r="D40" s="8">
        <v>64.180000000000007</v>
      </c>
      <c r="F40" s="40" t="s">
        <v>139</v>
      </c>
      <c r="G40" s="41">
        <v>65.420184789000004</v>
      </c>
      <c r="H40" s="17">
        <v>1.1994904029768E-2</v>
      </c>
      <c r="I40" s="17">
        <v>0.52978976268593903</v>
      </c>
      <c r="K40" s="416"/>
      <c r="L40" s="26" t="s">
        <v>233</v>
      </c>
      <c r="M40" s="24">
        <v>79</v>
      </c>
    </row>
    <row r="41" spans="1:14" ht="13.9" customHeight="1" x14ac:dyDescent="0.25">
      <c r="A41" s="9" t="s">
        <v>39</v>
      </c>
      <c r="B41" s="10">
        <v>98</v>
      </c>
      <c r="C41" s="8">
        <v>1.38</v>
      </c>
      <c r="D41" s="8">
        <v>65.569999999999993</v>
      </c>
      <c r="F41" s="40" t="s">
        <v>140</v>
      </c>
      <c r="G41" s="41">
        <v>66.711077805000002</v>
      </c>
      <c r="H41" s="17">
        <v>1.22315914969398E-2</v>
      </c>
      <c r="I41" s="17">
        <v>0.542021354182879</v>
      </c>
    </row>
    <row r="42" spans="1:14" x14ac:dyDescent="0.25">
      <c r="A42" s="9" t="s">
        <v>40</v>
      </c>
      <c r="B42" s="10">
        <v>85</v>
      </c>
      <c r="C42" s="8">
        <v>1.2</v>
      </c>
      <c r="D42" s="8">
        <v>66.77</v>
      </c>
      <c r="F42" s="40" t="s">
        <v>141</v>
      </c>
      <c r="G42" s="41">
        <v>64.077892242000004</v>
      </c>
      <c r="H42" s="17">
        <v>1.1748792369688401E-2</v>
      </c>
      <c r="I42" s="17">
        <v>0.55377014655256795</v>
      </c>
      <c r="K42" s="34" t="s">
        <v>236</v>
      </c>
    </row>
    <row r="43" spans="1:14" x14ac:dyDescent="0.25">
      <c r="A43" s="9" t="s">
        <v>41</v>
      </c>
      <c r="B43" s="10">
        <v>93</v>
      </c>
      <c r="C43" s="8">
        <v>1.31</v>
      </c>
      <c r="D43" s="8">
        <v>68.08</v>
      </c>
      <c r="F43" s="40" t="s">
        <v>142</v>
      </c>
      <c r="G43" s="41">
        <v>50.995206236000001</v>
      </c>
      <c r="H43" s="17">
        <v>9.3500592630838507E-3</v>
      </c>
      <c r="I43" s="17">
        <v>0.56312020581565103</v>
      </c>
      <c r="K43" s="35" t="s">
        <v>237</v>
      </c>
    </row>
    <row r="44" spans="1:14" x14ac:dyDescent="0.25">
      <c r="A44" s="9" t="s">
        <v>42</v>
      </c>
      <c r="B44" s="10">
        <v>70</v>
      </c>
      <c r="C44" s="8">
        <v>0.99</v>
      </c>
      <c r="D44" s="8">
        <v>69.069999999999993</v>
      </c>
      <c r="F44" s="40" t="s">
        <v>143</v>
      </c>
      <c r="G44" s="41">
        <v>71.045251907999997</v>
      </c>
      <c r="H44" s="17">
        <v>1.30262698149768E-2</v>
      </c>
      <c r="I44" s="17">
        <v>0.57614647563062804</v>
      </c>
      <c r="K44" s="36" t="s">
        <v>238</v>
      </c>
    </row>
    <row r="45" spans="1:14" ht="13.9" customHeight="1" x14ac:dyDescent="0.25">
      <c r="A45" s="9" t="s">
        <v>43</v>
      </c>
      <c r="B45" s="10">
        <v>87</v>
      </c>
      <c r="C45" s="8">
        <v>1.23</v>
      </c>
      <c r="D45" s="8">
        <v>70.3</v>
      </c>
      <c r="F45" s="40" t="s">
        <v>144</v>
      </c>
      <c r="G45" s="41">
        <v>75.004504385000004</v>
      </c>
      <c r="H45" s="17">
        <v>1.37522056044339E-2</v>
      </c>
      <c r="I45" s="17">
        <v>0.58989868123506195</v>
      </c>
      <c r="N45" s="27"/>
    </row>
    <row r="46" spans="1:14" ht="13.9" customHeight="1" x14ac:dyDescent="0.25">
      <c r="A46" s="9" t="s">
        <v>44</v>
      </c>
      <c r="B46" s="10">
        <v>107</v>
      </c>
      <c r="C46" s="8">
        <v>1.51</v>
      </c>
      <c r="D46" s="8">
        <v>71.81</v>
      </c>
      <c r="F46" s="40" t="s">
        <v>145</v>
      </c>
      <c r="G46" s="41">
        <v>57.084682880999999</v>
      </c>
      <c r="H46" s="17">
        <v>1.0466575338112899E-2</v>
      </c>
      <c r="I46" s="17">
        <v>0.60036525657317497</v>
      </c>
      <c r="N46" s="27"/>
    </row>
    <row r="47" spans="1:14" x14ac:dyDescent="0.25">
      <c r="A47" s="9" t="s">
        <v>45</v>
      </c>
      <c r="B47" s="10">
        <v>74</v>
      </c>
      <c r="C47" s="8">
        <v>1.05</v>
      </c>
      <c r="D47" s="8">
        <v>72.86</v>
      </c>
      <c r="F47" s="40" t="s">
        <v>146</v>
      </c>
      <c r="G47" s="41">
        <v>40.824525172999998</v>
      </c>
      <c r="H47" s="17">
        <v>7.4852472992910403E-3</v>
      </c>
      <c r="I47" s="17">
        <v>0.60785050387246597</v>
      </c>
    </row>
    <row r="48" spans="1:14" x14ac:dyDescent="0.25">
      <c r="A48" s="9" t="s">
        <v>46</v>
      </c>
      <c r="B48" s="10">
        <v>127</v>
      </c>
      <c r="C48" s="8">
        <v>1.79</v>
      </c>
      <c r="D48" s="8">
        <v>74.650000000000006</v>
      </c>
      <c r="F48" s="40" t="s">
        <v>147</v>
      </c>
      <c r="G48" s="41">
        <v>75.238398793000002</v>
      </c>
      <c r="H48" s="17">
        <v>1.37950905486772E-2</v>
      </c>
      <c r="I48" s="17">
        <v>0.62164559442114298</v>
      </c>
    </row>
    <row r="49" spans="1:9" ht="13.9" customHeight="1" x14ac:dyDescent="0.25">
      <c r="A49" s="9" t="s">
        <v>47</v>
      </c>
      <c r="B49" s="10">
        <v>81</v>
      </c>
      <c r="C49" s="8">
        <v>1.1399999999999999</v>
      </c>
      <c r="D49" s="8">
        <v>75.8</v>
      </c>
      <c r="F49" s="40" t="s">
        <v>148</v>
      </c>
      <c r="G49" s="41">
        <v>68.644337894000003</v>
      </c>
      <c r="H49" s="17">
        <v>1.2586058077964099E-2</v>
      </c>
      <c r="I49" s="17">
        <v>0.63423165249910696</v>
      </c>
    </row>
    <row r="50" spans="1:9" x14ac:dyDescent="0.25">
      <c r="A50" s="9" t="s">
        <v>48</v>
      </c>
      <c r="B50" s="10">
        <v>57</v>
      </c>
      <c r="C50" s="8">
        <v>0.81</v>
      </c>
      <c r="D50" s="8">
        <v>76.599999999999994</v>
      </c>
      <c r="F50" s="40" t="s">
        <v>149</v>
      </c>
      <c r="G50" s="41">
        <v>72.489912509999996</v>
      </c>
      <c r="H50" s="17">
        <v>1.3291150834993199E-2</v>
      </c>
      <c r="I50" s="17">
        <v>0.64752280333410095</v>
      </c>
    </row>
    <row r="51" spans="1:9" x14ac:dyDescent="0.25">
      <c r="A51" s="9" t="s">
        <v>49</v>
      </c>
      <c r="B51" s="10">
        <v>71</v>
      </c>
      <c r="C51" s="8">
        <v>1</v>
      </c>
      <c r="D51" s="8">
        <v>77.61</v>
      </c>
      <c r="F51" s="40" t="s">
        <v>150</v>
      </c>
      <c r="G51" s="41">
        <v>64.389838698000005</v>
      </c>
      <c r="H51" s="17">
        <v>1.18059882919288E-2</v>
      </c>
      <c r="I51" s="17">
        <v>0.65932879162602898</v>
      </c>
    </row>
    <row r="52" spans="1:9" x14ac:dyDescent="0.25">
      <c r="A52" s="9" t="s">
        <v>50</v>
      </c>
      <c r="B52" s="10">
        <v>51</v>
      </c>
      <c r="C52" s="8">
        <v>0.72</v>
      </c>
      <c r="D52" s="8">
        <v>78.33</v>
      </c>
      <c r="F52" s="40" t="s">
        <v>151</v>
      </c>
      <c r="G52" s="41">
        <v>70.213450374000004</v>
      </c>
      <c r="H52" s="17">
        <v>1.287375756506E-2</v>
      </c>
      <c r="I52" s="17">
        <v>0.67220254919108902</v>
      </c>
    </row>
    <row r="53" spans="1:9" x14ac:dyDescent="0.25">
      <c r="A53" s="9" t="s">
        <v>51</v>
      </c>
      <c r="B53" s="10">
        <v>78</v>
      </c>
      <c r="C53" s="8">
        <v>1.1000000000000001</v>
      </c>
      <c r="D53" s="8">
        <v>79.430000000000007</v>
      </c>
      <c r="F53" s="40" t="s">
        <v>152</v>
      </c>
      <c r="G53" s="41">
        <v>61.693932175999997</v>
      </c>
      <c r="H53" s="17">
        <v>1.1311689168364499E-2</v>
      </c>
      <c r="I53" s="17">
        <v>0.68351423835945402</v>
      </c>
    </row>
    <row r="54" spans="1:9" x14ac:dyDescent="0.25">
      <c r="A54" s="9" t="s">
        <v>52</v>
      </c>
      <c r="B54" s="10">
        <v>69</v>
      </c>
      <c r="C54" s="8">
        <v>0.97</v>
      </c>
      <c r="D54" s="8">
        <v>80.400000000000006</v>
      </c>
      <c r="F54" s="40" t="s">
        <v>153</v>
      </c>
      <c r="G54" s="41">
        <v>77.238295077999993</v>
      </c>
      <c r="H54" s="17">
        <v>1.416177499149E-2</v>
      </c>
      <c r="I54" s="17">
        <v>0.69767601335094398</v>
      </c>
    </row>
    <row r="55" spans="1:9" x14ac:dyDescent="0.25">
      <c r="A55" s="9" t="s">
        <v>53</v>
      </c>
      <c r="B55" s="10">
        <v>81</v>
      </c>
      <c r="C55" s="8">
        <v>1.1399999999999999</v>
      </c>
      <c r="D55" s="8">
        <v>81.55</v>
      </c>
      <c r="F55" s="40" t="s">
        <v>154</v>
      </c>
      <c r="G55" s="41">
        <v>66.804834307999997</v>
      </c>
      <c r="H55" s="17">
        <v>1.2248781913923101E-2</v>
      </c>
      <c r="I55" s="17">
        <v>0.70992479526486696</v>
      </c>
    </row>
    <row r="56" spans="1:9" x14ac:dyDescent="0.25">
      <c r="A56" s="9" t="s">
        <v>54</v>
      </c>
      <c r="B56" s="10">
        <v>72</v>
      </c>
      <c r="C56" s="8">
        <v>1.02</v>
      </c>
      <c r="D56" s="8">
        <v>82.57</v>
      </c>
      <c r="F56" s="40" t="s">
        <v>155</v>
      </c>
      <c r="G56" s="41">
        <v>73.226724266000005</v>
      </c>
      <c r="H56" s="17">
        <v>1.34262465448224E-2</v>
      </c>
      <c r="I56" s="17">
        <v>0.72335104180968901</v>
      </c>
    </row>
    <row r="57" spans="1:9" x14ac:dyDescent="0.25">
      <c r="A57" s="9" t="s">
        <v>55</v>
      </c>
      <c r="B57" s="10">
        <v>49</v>
      </c>
      <c r="C57" s="8">
        <v>0.69</v>
      </c>
      <c r="D57" s="8">
        <v>83.26</v>
      </c>
      <c r="F57" s="40" t="s">
        <v>156</v>
      </c>
      <c r="G57" s="41">
        <v>63.156115411000002</v>
      </c>
      <c r="H57" s="17">
        <v>1.15797829934481E-2</v>
      </c>
      <c r="I57" s="17">
        <v>0.73493082480313798</v>
      </c>
    </row>
    <row r="58" spans="1:9" x14ac:dyDescent="0.25">
      <c r="A58" s="9" t="s">
        <v>56</v>
      </c>
      <c r="B58" s="10">
        <v>62</v>
      </c>
      <c r="C58" s="8">
        <v>0.88</v>
      </c>
      <c r="D58" s="8">
        <v>84.13</v>
      </c>
      <c r="F58" s="40" t="s">
        <v>157</v>
      </c>
      <c r="G58" s="41">
        <v>89.786930561000005</v>
      </c>
      <c r="H58" s="17">
        <v>1.6462589011025298E-2</v>
      </c>
      <c r="I58" s="17">
        <v>0.75139341381416302</v>
      </c>
    </row>
    <row r="59" spans="1:9" x14ac:dyDescent="0.25">
      <c r="A59" s="9" t="s">
        <v>57</v>
      </c>
      <c r="B59" s="10">
        <v>47</v>
      </c>
      <c r="C59" s="8">
        <v>0.66</v>
      </c>
      <c r="D59" s="8">
        <v>84.8</v>
      </c>
      <c r="F59" s="40" t="s">
        <v>158</v>
      </c>
      <c r="G59" s="41">
        <v>66.261723996000001</v>
      </c>
      <c r="H59" s="17">
        <v>1.2149201698871299E-2</v>
      </c>
      <c r="I59" s="17">
        <v>0.76354261551303404</v>
      </c>
    </row>
    <row r="60" spans="1:9" x14ac:dyDescent="0.25">
      <c r="A60" s="9" t="s">
        <v>58</v>
      </c>
      <c r="B60" s="10">
        <v>58</v>
      </c>
      <c r="C60" s="8">
        <v>0.82</v>
      </c>
      <c r="D60" s="8">
        <v>85.62</v>
      </c>
      <c r="F60" s="40" t="s">
        <v>159</v>
      </c>
      <c r="G60" s="41">
        <v>64.998440981000002</v>
      </c>
      <c r="H60" s="17">
        <v>1.19175765731363E-2</v>
      </c>
      <c r="I60" s="17">
        <v>0.77546019208617101</v>
      </c>
    </row>
    <row r="61" spans="1:9" x14ac:dyDescent="0.25">
      <c r="A61" s="9" t="s">
        <v>59</v>
      </c>
      <c r="B61" s="10">
        <v>36</v>
      </c>
      <c r="C61" s="8">
        <v>0.51</v>
      </c>
      <c r="D61" s="8">
        <v>86.13</v>
      </c>
      <c r="F61" s="40" t="s">
        <v>160</v>
      </c>
      <c r="G61" s="41">
        <v>49.954236270000003</v>
      </c>
      <c r="H61" s="17">
        <v>9.1591956193886707E-3</v>
      </c>
      <c r="I61" s="17">
        <v>0.78461938770555895</v>
      </c>
    </row>
    <row r="62" spans="1:9" x14ac:dyDescent="0.25">
      <c r="A62" s="9" t="s">
        <v>60</v>
      </c>
      <c r="B62" s="10">
        <v>63</v>
      </c>
      <c r="C62" s="8">
        <v>0.89</v>
      </c>
      <c r="D62" s="8">
        <v>87.02</v>
      </c>
      <c r="F62" s="40" t="s">
        <v>161</v>
      </c>
      <c r="G62" s="41">
        <v>59.199832974000003</v>
      </c>
      <c r="H62" s="17">
        <v>1.08543917659619E-2</v>
      </c>
      <c r="I62" s="17">
        <v>0.79547377947152098</v>
      </c>
    </row>
    <row r="63" spans="1:9" x14ac:dyDescent="0.25">
      <c r="A63" s="9" t="s">
        <v>61</v>
      </c>
      <c r="B63" s="10">
        <v>49</v>
      </c>
      <c r="C63" s="8">
        <v>0.69</v>
      </c>
      <c r="D63" s="8">
        <v>87.71</v>
      </c>
      <c r="F63" s="40" t="s">
        <v>162</v>
      </c>
      <c r="G63" s="41">
        <v>54.749290649000002</v>
      </c>
      <c r="H63" s="17">
        <v>1.00383771331544E-2</v>
      </c>
      <c r="I63" s="17">
        <v>0.80551215660467501</v>
      </c>
    </row>
    <row r="64" spans="1:9" x14ac:dyDescent="0.25">
      <c r="A64" s="9" t="s">
        <v>62</v>
      </c>
      <c r="B64" s="10">
        <v>47</v>
      </c>
      <c r="C64" s="8">
        <v>0.66</v>
      </c>
      <c r="D64" s="8">
        <v>88.37</v>
      </c>
      <c r="F64" s="40" t="s">
        <v>163</v>
      </c>
      <c r="G64" s="41">
        <v>55.542326629999998</v>
      </c>
      <c r="H64" s="17">
        <v>1.0183781651880899E-2</v>
      </c>
      <c r="I64" s="17">
        <v>0.81569593825655595</v>
      </c>
    </row>
    <row r="65" spans="1:9" x14ac:dyDescent="0.25">
      <c r="A65" s="9" t="s">
        <v>63</v>
      </c>
      <c r="B65" s="10">
        <v>47</v>
      </c>
      <c r="C65" s="8">
        <v>0.66</v>
      </c>
      <c r="D65" s="8">
        <v>89.04</v>
      </c>
      <c r="F65" s="40" t="s">
        <v>164</v>
      </c>
      <c r="G65" s="41">
        <v>80.317182303999999</v>
      </c>
      <c r="H65" s="17">
        <v>1.47262942895241E-2</v>
      </c>
      <c r="I65" s="17">
        <v>0.83042223254608105</v>
      </c>
    </row>
    <row r="66" spans="1:9" x14ac:dyDescent="0.25">
      <c r="A66" s="9" t="s">
        <v>64</v>
      </c>
      <c r="B66" s="10">
        <v>32</v>
      </c>
      <c r="C66" s="8">
        <v>0.45</v>
      </c>
      <c r="D66" s="8">
        <v>89.49</v>
      </c>
      <c r="F66" s="40" t="s">
        <v>165</v>
      </c>
      <c r="G66" s="41">
        <v>49.682671786</v>
      </c>
      <c r="H66" s="17">
        <v>9.1094038015578308E-3</v>
      </c>
      <c r="I66" s="17">
        <v>0.83953163634763806</v>
      </c>
    </row>
    <row r="67" spans="1:9" x14ac:dyDescent="0.25">
      <c r="A67" s="9" t="s">
        <v>65</v>
      </c>
      <c r="B67" s="10">
        <v>35</v>
      </c>
      <c r="C67" s="8">
        <v>0.49</v>
      </c>
      <c r="D67" s="8">
        <v>89.98</v>
      </c>
      <c r="F67" s="40" t="s">
        <v>166</v>
      </c>
      <c r="G67" s="41">
        <v>53.576062739999998</v>
      </c>
      <c r="H67" s="17">
        <v>9.8232637668609207E-3</v>
      </c>
      <c r="I67" s="17">
        <v>0.84935490011449899</v>
      </c>
    </row>
    <row r="68" spans="1:9" x14ac:dyDescent="0.25">
      <c r="A68" s="9" t="s">
        <v>66</v>
      </c>
      <c r="B68" s="10">
        <v>51</v>
      </c>
      <c r="C68" s="8">
        <v>0.72</v>
      </c>
      <c r="D68" s="8">
        <v>90.7</v>
      </c>
      <c r="F68" s="40" t="s">
        <v>167</v>
      </c>
      <c r="G68" s="41">
        <v>36.862991092999998</v>
      </c>
      <c r="H68" s="17">
        <v>6.7588931739776398E-3</v>
      </c>
      <c r="I68" s="17">
        <v>0.85611379328847703</v>
      </c>
    </row>
    <row r="69" spans="1:9" x14ac:dyDescent="0.25">
      <c r="A69" s="9" t="s">
        <v>67</v>
      </c>
      <c r="B69" s="10">
        <v>27</v>
      </c>
      <c r="C69" s="8">
        <v>0.38</v>
      </c>
      <c r="D69" s="8">
        <v>91.09</v>
      </c>
      <c r="F69" s="40" t="s">
        <v>168</v>
      </c>
      <c r="G69" s="41">
        <v>37.049524667</v>
      </c>
      <c r="H69" s="17">
        <v>6.7930944273931699E-3</v>
      </c>
      <c r="I69" s="17">
        <v>0.86290688771586999</v>
      </c>
    </row>
    <row r="70" spans="1:9" x14ac:dyDescent="0.25">
      <c r="A70" s="9" t="s">
        <v>68</v>
      </c>
      <c r="B70" s="10">
        <v>43</v>
      </c>
      <c r="C70" s="8">
        <v>0.61</v>
      </c>
      <c r="D70" s="8">
        <v>91.69</v>
      </c>
      <c r="F70" s="40" t="s">
        <v>169</v>
      </c>
      <c r="G70" s="41">
        <v>47.30851835</v>
      </c>
      <c r="H70" s="17">
        <v>8.6740986628057303E-3</v>
      </c>
      <c r="I70" s="17">
        <v>0.87158098637867598</v>
      </c>
    </row>
    <row r="71" spans="1:9" x14ac:dyDescent="0.25">
      <c r="A71" s="9" t="s">
        <v>69</v>
      </c>
      <c r="B71" s="10">
        <v>29</v>
      </c>
      <c r="C71" s="8">
        <v>0.41</v>
      </c>
      <c r="D71" s="8">
        <v>92.1</v>
      </c>
      <c r="F71" s="40" t="s">
        <v>170</v>
      </c>
      <c r="G71" s="41">
        <v>39.722887993000001</v>
      </c>
      <c r="H71" s="17">
        <v>7.2832602169808401E-3</v>
      </c>
      <c r="I71" s="17">
        <v>0.87886424659565698</v>
      </c>
    </row>
    <row r="72" spans="1:9" x14ac:dyDescent="0.25">
      <c r="A72" s="9" t="s">
        <v>70</v>
      </c>
      <c r="B72" s="10">
        <v>41</v>
      </c>
      <c r="C72" s="8">
        <v>0.57999999999999996</v>
      </c>
      <c r="D72" s="8">
        <v>92.68</v>
      </c>
      <c r="F72" s="40" t="s">
        <v>171</v>
      </c>
      <c r="G72" s="41">
        <v>53.674157977</v>
      </c>
      <c r="H72" s="17">
        <v>9.8412496982273195E-3</v>
      </c>
      <c r="I72" s="17">
        <v>0.88870549629388396</v>
      </c>
    </row>
    <row r="73" spans="1:9" x14ac:dyDescent="0.25">
      <c r="A73" s="9" t="s">
        <v>71</v>
      </c>
      <c r="B73" s="10">
        <v>39</v>
      </c>
      <c r="C73" s="8">
        <v>0.55000000000000004</v>
      </c>
      <c r="D73" s="8">
        <v>93.23</v>
      </c>
      <c r="F73" s="40" t="s">
        <v>172</v>
      </c>
      <c r="G73" s="41">
        <v>35.286110458000003</v>
      </c>
      <c r="H73" s="17">
        <v>6.4697693822269803E-3</v>
      </c>
      <c r="I73" s="17">
        <v>0.89517526567611105</v>
      </c>
    </row>
    <row r="74" spans="1:9" x14ac:dyDescent="0.25">
      <c r="A74" s="9" t="s">
        <v>72</v>
      </c>
      <c r="B74" s="10">
        <v>27</v>
      </c>
      <c r="C74" s="8">
        <v>0.38</v>
      </c>
      <c r="D74" s="8">
        <v>93.61</v>
      </c>
      <c r="F74" s="40" t="s">
        <v>173</v>
      </c>
      <c r="G74" s="41">
        <v>44.036963579999998</v>
      </c>
      <c r="H74" s="17">
        <v>8.0742534373474499E-3</v>
      </c>
      <c r="I74" s="17">
        <v>0.90324951911345797</v>
      </c>
    </row>
    <row r="75" spans="1:9" x14ac:dyDescent="0.25">
      <c r="A75" s="9" t="s">
        <v>73</v>
      </c>
      <c r="B75" s="10">
        <v>30</v>
      </c>
      <c r="C75" s="8">
        <v>0.42</v>
      </c>
      <c r="D75" s="8">
        <v>94.04</v>
      </c>
      <c r="F75" s="40" t="s">
        <v>174</v>
      </c>
      <c r="G75" s="41">
        <v>32.767173708999998</v>
      </c>
      <c r="H75" s="17">
        <v>6.0079179726236298E-3</v>
      </c>
      <c r="I75" s="17">
        <v>0.90925743708608198</v>
      </c>
    </row>
    <row r="76" spans="1:9" x14ac:dyDescent="0.25">
      <c r="A76" s="9" t="s">
        <v>74</v>
      </c>
      <c r="B76" s="10">
        <v>43</v>
      </c>
      <c r="C76" s="8">
        <v>0.61</v>
      </c>
      <c r="D76" s="8">
        <v>94.65</v>
      </c>
      <c r="F76" s="40" t="s">
        <v>175</v>
      </c>
      <c r="G76" s="41">
        <v>29.803683635999999</v>
      </c>
      <c r="H76" s="17">
        <v>5.4645569421793699E-3</v>
      </c>
      <c r="I76" s="17">
        <v>0.91472199402826204</v>
      </c>
    </row>
    <row r="77" spans="1:9" x14ac:dyDescent="0.25">
      <c r="A77" s="9" t="s">
        <v>75</v>
      </c>
      <c r="B77" s="10">
        <v>19</v>
      </c>
      <c r="C77" s="8">
        <v>0.27</v>
      </c>
      <c r="D77" s="8">
        <v>94.91</v>
      </c>
      <c r="F77" s="40" t="s">
        <v>176</v>
      </c>
      <c r="G77" s="41">
        <v>31.347986816999999</v>
      </c>
      <c r="H77" s="17">
        <v>5.74770760139419E-3</v>
      </c>
      <c r="I77" s="17">
        <v>0.92046970162965602</v>
      </c>
    </row>
    <row r="78" spans="1:9" x14ac:dyDescent="0.25">
      <c r="A78" s="9" t="s">
        <v>76</v>
      </c>
      <c r="B78" s="10">
        <v>38</v>
      </c>
      <c r="C78" s="8">
        <v>0.54</v>
      </c>
      <c r="D78" s="8">
        <v>95.45</v>
      </c>
      <c r="F78" s="40" t="s">
        <v>177</v>
      </c>
      <c r="G78" s="41">
        <v>29.254463615999999</v>
      </c>
      <c r="H78" s="17">
        <v>5.36385650159861E-3</v>
      </c>
      <c r="I78" s="17">
        <v>0.92583355813125401</v>
      </c>
    </row>
    <row r="79" spans="1:9" x14ac:dyDescent="0.25">
      <c r="A79" s="9" t="s">
        <v>77</v>
      </c>
      <c r="B79" s="10">
        <v>13</v>
      </c>
      <c r="C79" s="8">
        <v>0.18</v>
      </c>
      <c r="D79" s="8">
        <v>95.63</v>
      </c>
      <c r="F79" s="40" t="s">
        <v>178</v>
      </c>
      <c r="G79" s="41">
        <v>31.164530277000001</v>
      </c>
      <c r="H79" s="17">
        <v>5.7140705274844996E-3</v>
      </c>
      <c r="I79" s="17">
        <v>0.93154762865873897</v>
      </c>
    </row>
    <row r="80" spans="1:9" x14ac:dyDescent="0.25">
      <c r="A80" s="9" t="s">
        <v>78</v>
      </c>
      <c r="B80" s="10">
        <v>28</v>
      </c>
      <c r="C80" s="8">
        <v>0.4</v>
      </c>
      <c r="D80" s="8">
        <v>96.03</v>
      </c>
      <c r="F80" s="40" t="s">
        <v>179</v>
      </c>
      <c r="G80" s="41">
        <v>35.473981860000002</v>
      </c>
      <c r="H80" s="17">
        <v>6.50421592872017E-3</v>
      </c>
      <c r="I80" s="17">
        <v>0.93805184458745905</v>
      </c>
    </row>
    <row r="81" spans="1:9" x14ac:dyDescent="0.25">
      <c r="A81" s="9" t="s">
        <v>79</v>
      </c>
      <c r="B81" s="10">
        <v>20</v>
      </c>
      <c r="C81" s="8">
        <v>0.28000000000000003</v>
      </c>
      <c r="D81" s="8">
        <v>96.31</v>
      </c>
      <c r="F81" s="40" t="s">
        <v>180</v>
      </c>
      <c r="G81" s="41">
        <v>30.079561291000001</v>
      </c>
      <c r="H81" s="17">
        <v>5.5151395873729797E-3</v>
      </c>
      <c r="I81" s="17">
        <v>0.94356698417483198</v>
      </c>
    </row>
    <row r="82" spans="1:9" x14ac:dyDescent="0.25">
      <c r="A82" s="9" t="s">
        <v>80</v>
      </c>
      <c r="B82" s="10">
        <v>23</v>
      </c>
      <c r="C82" s="8">
        <v>0.32</v>
      </c>
      <c r="D82" s="8">
        <v>96.64</v>
      </c>
      <c r="F82" s="40" t="s">
        <v>181</v>
      </c>
      <c r="G82" s="41">
        <v>24.926673652000002</v>
      </c>
      <c r="H82" s="17">
        <v>4.5703487264890904E-3</v>
      </c>
      <c r="I82" s="17">
        <v>0.94813733290132096</v>
      </c>
    </row>
    <row r="83" spans="1:9" x14ac:dyDescent="0.25">
      <c r="A83" s="9" t="s">
        <v>81</v>
      </c>
      <c r="B83" s="10">
        <v>34</v>
      </c>
      <c r="C83" s="8">
        <v>0.48</v>
      </c>
      <c r="D83" s="8">
        <v>97.12</v>
      </c>
      <c r="F83" s="40" t="s">
        <v>182</v>
      </c>
      <c r="G83" s="41">
        <v>26.550093771</v>
      </c>
      <c r="H83" s="17">
        <v>4.8680056131243802E-3</v>
      </c>
      <c r="I83" s="17">
        <v>0.95300533851444502</v>
      </c>
    </row>
    <row r="84" spans="1:9" x14ac:dyDescent="0.25">
      <c r="A84" s="9" t="s">
        <v>82</v>
      </c>
      <c r="B84" s="10">
        <v>12</v>
      </c>
      <c r="C84" s="8">
        <v>0.17</v>
      </c>
      <c r="D84" s="8">
        <v>97.29</v>
      </c>
      <c r="F84" s="40" t="s">
        <v>183</v>
      </c>
      <c r="G84" s="41">
        <v>33.466431679000003</v>
      </c>
      <c r="H84" s="17">
        <v>6.1361281308378399E-3</v>
      </c>
      <c r="I84" s="17">
        <v>0.95914146664528299</v>
      </c>
    </row>
    <row r="85" spans="1:9" x14ac:dyDescent="0.25">
      <c r="A85" s="9" t="s">
        <v>83</v>
      </c>
      <c r="B85" s="10">
        <v>14</v>
      </c>
      <c r="C85" s="8">
        <v>0.2</v>
      </c>
      <c r="D85" s="8">
        <v>97.49</v>
      </c>
      <c r="F85" s="40" t="s">
        <v>184</v>
      </c>
      <c r="G85" s="41">
        <v>27.163145362000002</v>
      </c>
      <c r="H85" s="17">
        <v>4.9804096826490804E-3</v>
      </c>
      <c r="I85" s="17">
        <v>0.964121876327932</v>
      </c>
    </row>
    <row r="86" spans="1:9" x14ac:dyDescent="0.25">
      <c r="A86" s="9" t="s">
        <v>84</v>
      </c>
      <c r="B86" s="10">
        <v>21</v>
      </c>
      <c r="C86" s="8">
        <v>0.3</v>
      </c>
      <c r="D86" s="8">
        <v>97.78</v>
      </c>
      <c r="F86" s="40" t="s">
        <v>185</v>
      </c>
      <c r="G86" s="41">
        <v>23.103082419</v>
      </c>
      <c r="H86" s="17">
        <v>4.2359901198921902E-3</v>
      </c>
      <c r="I86" s="17">
        <v>0.96835786644782496</v>
      </c>
    </row>
    <row r="87" spans="1:9" x14ac:dyDescent="0.25">
      <c r="A87" s="9" t="s">
        <v>85</v>
      </c>
      <c r="B87" s="10">
        <v>22</v>
      </c>
      <c r="C87" s="8">
        <v>0.31</v>
      </c>
      <c r="D87" s="8">
        <v>98.09</v>
      </c>
      <c r="F87" s="40" t="s">
        <v>186</v>
      </c>
      <c r="G87" s="41">
        <v>19.754175066999998</v>
      </c>
      <c r="H87" s="17">
        <v>3.6219621647376101E-3</v>
      </c>
      <c r="I87" s="17">
        <v>0.97197982861256205</v>
      </c>
    </row>
    <row r="88" spans="1:9" x14ac:dyDescent="0.25">
      <c r="A88" s="9" t="s">
        <v>86</v>
      </c>
      <c r="B88" s="10">
        <v>26</v>
      </c>
      <c r="C88" s="8">
        <v>0.37</v>
      </c>
      <c r="D88" s="8">
        <v>98.46</v>
      </c>
      <c r="F88" s="40" t="s">
        <v>187</v>
      </c>
      <c r="G88" s="41">
        <v>14.525916518000001</v>
      </c>
      <c r="H88" s="17">
        <v>2.6633519171460501E-3</v>
      </c>
      <c r="I88" s="17">
        <v>0.974643180529708</v>
      </c>
    </row>
    <row r="89" spans="1:9" x14ac:dyDescent="0.25">
      <c r="A89" s="9" t="s">
        <v>87</v>
      </c>
      <c r="B89" s="10">
        <v>8</v>
      </c>
      <c r="C89" s="8">
        <v>0.11</v>
      </c>
      <c r="D89" s="8">
        <v>98.57</v>
      </c>
      <c r="F89" s="40" t="s">
        <v>188</v>
      </c>
      <c r="G89" s="41">
        <v>17.619156598</v>
      </c>
      <c r="H89" s="17">
        <v>3.23050283578531E-3</v>
      </c>
      <c r="I89" s="17">
        <v>0.97787368336549396</v>
      </c>
    </row>
    <row r="90" spans="1:9" x14ac:dyDescent="0.25">
      <c r="A90" s="9" t="s">
        <v>88</v>
      </c>
      <c r="B90" s="10">
        <v>15</v>
      </c>
      <c r="C90" s="8">
        <v>0.21</v>
      </c>
      <c r="D90" s="8">
        <v>98.78</v>
      </c>
      <c r="F90" s="40" t="s">
        <v>189</v>
      </c>
      <c r="G90" s="41">
        <v>17.887870431</v>
      </c>
      <c r="H90" s="17">
        <v>3.2797719818248999E-3</v>
      </c>
      <c r="I90" s="17">
        <v>0.98115345534731901</v>
      </c>
    </row>
    <row r="91" spans="1:9" x14ac:dyDescent="0.25">
      <c r="A91" s="9" t="s">
        <v>89</v>
      </c>
      <c r="B91" s="10">
        <v>8</v>
      </c>
      <c r="C91" s="8">
        <v>0.11</v>
      </c>
      <c r="D91" s="8">
        <v>98.9</v>
      </c>
      <c r="F91" s="40" t="s">
        <v>190</v>
      </c>
      <c r="G91" s="41">
        <v>13.840387224000001</v>
      </c>
      <c r="H91" s="17">
        <v>2.5376589354211298E-3</v>
      </c>
      <c r="I91" s="17">
        <v>0.98369111428274003</v>
      </c>
    </row>
    <row r="92" spans="1:9" x14ac:dyDescent="0.25">
      <c r="A92" s="9" t="s">
        <v>90</v>
      </c>
      <c r="B92" s="10">
        <v>10</v>
      </c>
      <c r="C92" s="8">
        <v>0.14000000000000001</v>
      </c>
      <c r="D92" s="8">
        <v>99.04</v>
      </c>
      <c r="F92" s="40" t="s">
        <v>191</v>
      </c>
      <c r="G92" s="41">
        <v>13.601059438</v>
      </c>
      <c r="H92" s="17">
        <v>2.4937777719241799E-3</v>
      </c>
      <c r="I92" s="17">
        <v>0.98618489205466398</v>
      </c>
    </row>
    <row r="93" spans="1:9" x14ac:dyDescent="0.25">
      <c r="A93" s="9" t="s">
        <v>91</v>
      </c>
      <c r="B93" s="10">
        <v>14</v>
      </c>
      <c r="C93" s="8">
        <v>0.2</v>
      </c>
      <c r="D93" s="8">
        <v>99.24</v>
      </c>
      <c r="F93" s="40" t="s">
        <v>192</v>
      </c>
      <c r="G93" s="41">
        <v>15.704888999</v>
      </c>
      <c r="H93" s="17">
        <v>2.8795185606513098E-3</v>
      </c>
      <c r="I93" s="17">
        <v>0.98906441061531503</v>
      </c>
    </row>
    <row r="94" spans="1:9" x14ac:dyDescent="0.25">
      <c r="A94" s="9" t="s">
        <v>92</v>
      </c>
      <c r="B94" s="10">
        <v>8</v>
      </c>
      <c r="C94" s="8">
        <v>0.11</v>
      </c>
      <c r="D94" s="8">
        <v>99.35</v>
      </c>
      <c r="F94" s="40" t="s">
        <v>193</v>
      </c>
      <c r="G94" s="41">
        <v>12.525201204</v>
      </c>
      <c r="H94" s="17">
        <v>2.2965173039495401E-3</v>
      </c>
      <c r="I94" s="17">
        <v>0.991360927919265</v>
      </c>
    </row>
    <row r="95" spans="1:9" x14ac:dyDescent="0.25">
      <c r="A95" s="9" t="s">
        <v>93</v>
      </c>
      <c r="B95" s="10">
        <v>9</v>
      </c>
      <c r="C95" s="8">
        <v>0.13</v>
      </c>
      <c r="D95" s="8">
        <v>99.48</v>
      </c>
      <c r="F95" s="40" t="s">
        <v>194</v>
      </c>
      <c r="G95" s="41">
        <v>9.5262886289999997</v>
      </c>
      <c r="H95" s="17">
        <v>1.7466614964979201E-3</v>
      </c>
      <c r="I95" s="17">
        <v>0.99310758941576305</v>
      </c>
    </row>
    <row r="96" spans="1:9" x14ac:dyDescent="0.25">
      <c r="A96" s="9" t="s">
        <v>94</v>
      </c>
      <c r="B96" s="10">
        <v>4</v>
      </c>
      <c r="C96" s="8">
        <v>0.06</v>
      </c>
      <c r="D96" s="8">
        <v>99.53</v>
      </c>
      <c r="F96" s="40" t="s">
        <v>195</v>
      </c>
      <c r="G96" s="41">
        <v>7.3301942349999996</v>
      </c>
      <c r="H96" s="17">
        <v>1.34400379106186E-3</v>
      </c>
      <c r="I96" s="17">
        <v>0.99445159320682397</v>
      </c>
    </row>
    <row r="97" spans="1:10" x14ac:dyDescent="0.25">
      <c r="A97" s="9" t="s">
        <v>95</v>
      </c>
      <c r="B97" s="10">
        <v>4</v>
      </c>
      <c r="C97" s="8">
        <v>0.06</v>
      </c>
      <c r="D97" s="8">
        <v>99.59</v>
      </c>
      <c r="F97" s="40" t="s">
        <v>196</v>
      </c>
      <c r="G97" s="41">
        <v>10.580254792</v>
      </c>
      <c r="H97" s="17">
        <v>1.93990801539087E-3</v>
      </c>
      <c r="I97" s="17">
        <v>0.99639150122221498</v>
      </c>
    </row>
    <row r="98" spans="1:10" x14ac:dyDescent="0.25">
      <c r="A98" s="9" t="s">
        <v>96</v>
      </c>
      <c r="B98" s="10">
        <v>8</v>
      </c>
      <c r="C98" s="8">
        <v>0.11</v>
      </c>
      <c r="D98" s="8">
        <v>99.7</v>
      </c>
      <c r="F98" s="40" t="s">
        <v>197</v>
      </c>
      <c r="G98" s="41">
        <v>5.2046636929999996</v>
      </c>
      <c r="H98" s="17">
        <v>9.5428408993503903E-4</v>
      </c>
      <c r="I98" s="17">
        <v>0.99734578531215001</v>
      </c>
    </row>
    <row r="99" spans="1:10" x14ac:dyDescent="0.25">
      <c r="A99" s="9" t="s">
        <v>97</v>
      </c>
      <c r="B99" s="10">
        <v>1</v>
      </c>
      <c r="C99" s="8">
        <v>0.01</v>
      </c>
      <c r="D99" s="8">
        <v>99.72</v>
      </c>
      <c r="F99" s="40" t="s">
        <v>198</v>
      </c>
      <c r="G99" s="41">
        <v>6.1369990699999999</v>
      </c>
      <c r="H99" s="17">
        <v>1.12522939384609E-3</v>
      </c>
      <c r="I99" s="17">
        <v>0.99847101470599597</v>
      </c>
    </row>
    <row r="100" spans="1:10" x14ac:dyDescent="0.25">
      <c r="A100" s="9" t="s">
        <v>98</v>
      </c>
      <c r="B100" s="10">
        <v>1</v>
      </c>
      <c r="C100" s="8">
        <v>0.01</v>
      </c>
      <c r="D100" s="8">
        <v>99.73</v>
      </c>
      <c r="F100" s="40" t="s">
        <v>199</v>
      </c>
      <c r="G100" s="41">
        <v>2.0698643919999999</v>
      </c>
      <c r="H100" s="17">
        <v>3.7951321624589402E-4</v>
      </c>
      <c r="I100" s="17">
        <v>0.99885052792224205</v>
      </c>
    </row>
    <row r="101" spans="1:10" x14ac:dyDescent="0.25">
      <c r="A101" s="9" t="s">
        <v>99</v>
      </c>
      <c r="B101" s="10">
        <v>2</v>
      </c>
      <c r="C101" s="8">
        <v>0.03</v>
      </c>
      <c r="D101" s="8">
        <v>99.76</v>
      </c>
      <c r="F101" s="40" t="s">
        <v>200</v>
      </c>
      <c r="G101" s="41">
        <v>1.0536620619999999</v>
      </c>
      <c r="H101" s="17">
        <v>1.9319076144863701E-4</v>
      </c>
      <c r="I101" s="17">
        <v>0.99904371868369102</v>
      </c>
    </row>
    <row r="102" spans="1:10" x14ac:dyDescent="0.25">
      <c r="A102" s="9" t="s">
        <v>100</v>
      </c>
      <c r="B102" s="10">
        <v>1</v>
      </c>
      <c r="C102" s="8">
        <v>0.01</v>
      </c>
      <c r="D102" s="8">
        <v>99.77</v>
      </c>
      <c r="F102" s="40" t="s">
        <v>201</v>
      </c>
      <c r="G102" s="41">
        <v>1.053437948</v>
      </c>
      <c r="H102" s="17">
        <v>1.93149669759117E-4</v>
      </c>
      <c r="I102" s="17">
        <v>0.99923686835345005</v>
      </c>
    </row>
    <row r="103" spans="1:10" x14ac:dyDescent="0.25">
      <c r="A103" s="9" t="s">
        <v>101</v>
      </c>
      <c r="B103" s="10">
        <v>1</v>
      </c>
      <c r="C103" s="8">
        <v>0.01</v>
      </c>
      <c r="D103" s="8">
        <v>99.79</v>
      </c>
      <c r="F103" s="40" t="s">
        <v>202</v>
      </c>
      <c r="G103" s="41">
        <v>1.020726681</v>
      </c>
      <c r="H103" s="17">
        <v>1.8715200237828301E-4</v>
      </c>
      <c r="I103" s="17">
        <v>0.999424020355828</v>
      </c>
    </row>
    <row r="104" spans="1:10" x14ac:dyDescent="0.25">
      <c r="A104" s="9" t="s">
        <v>102</v>
      </c>
      <c r="B104" s="10">
        <v>15</v>
      </c>
      <c r="C104" s="8">
        <v>0.21</v>
      </c>
      <c r="D104" s="8">
        <v>100</v>
      </c>
      <c r="F104" s="40" t="s">
        <v>203</v>
      </c>
      <c r="G104" s="41">
        <v>1.070536852</v>
      </c>
      <c r="H104" s="17">
        <v>1.9628478338124599E-4</v>
      </c>
      <c r="I104" s="17">
        <v>0.99962030513920996</v>
      </c>
    </row>
    <row r="105" spans="1:10" x14ac:dyDescent="0.25">
      <c r="A105" s="11" t="s">
        <v>103</v>
      </c>
      <c r="B105" s="10">
        <v>7078</v>
      </c>
      <c r="C105" s="8">
        <v>100</v>
      </c>
      <c r="D105" s="8">
        <v>100</v>
      </c>
      <c r="F105" s="40" t="s">
        <v>204</v>
      </c>
      <c r="G105" s="41">
        <v>0.98820978400000004</v>
      </c>
      <c r="H105" s="17">
        <v>1.8118997307312501E-4</v>
      </c>
      <c r="I105" s="17">
        <v>0.999801495112283</v>
      </c>
    </row>
    <row r="106" spans="1:10" x14ac:dyDescent="0.25">
      <c r="F106" s="40" t="s">
        <v>205</v>
      </c>
      <c r="G106" s="41">
        <v>1.082645297</v>
      </c>
      <c r="H106" s="17">
        <v>1.98504887714384E-4</v>
      </c>
      <c r="I106" s="17">
        <v>0.999999999999997</v>
      </c>
    </row>
    <row r="107" spans="1:10" x14ac:dyDescent="0.25">
      <c r="A107" s="413" t="s">
        <v>241</v>
      </c>
      <c r="B107" s="414"/>
      <c r="C107" s="414"/>
      <c r="D107" s="414"/>
      <c r="E107" s="414"/>
      <c r="F107" s="42" t="s">
        <v>206</v>
      </c>
      <c r="G107" s="43">
        <v>5453.99818344902</v>
      </c>
      <c r="H107" s="18">
        <v>0.999999999999997</v>
      </c>
      <c r="I107" s="18">
        <v>0.999999999999997</v>
      </c>
    </row>
    <row r="108" spans="1:10" x14ac:dyDescent="0.25">
      <c r="A108" s="413" t="s">
        <v>240</v>
      </c>
      <c r="B108" s="414"/>
      <c r="C108" s="414"/>
      <c r="D108" s="414"/>
      <c r="E108" s="414"/>
    </row>
    <row r="109" spans="1:10" x14ac:dyDescent="0.25">
      <c r="F109" s="413" t="s">
        <v>239</v>
      </c>
      <c r="G109" s="414"/>
      <c r="H109" s="414"/>
      <c r="I109" s="414"/>
      <c r="J109" s="414"/>
    </row>
    <row r="110" spans="1:10" x14ac:dyDescent="0.25">
      <c r="F110" s="413" t="s">
        <v>240</v>
      </c>
      <c r="G110" s="414"/>
      <c r="H110" s="414"/>
      <c r="I110" s="414"/>
      <c r="J110" s="414"/>
    </row>
    <row r="114" spans="1:13" ht="38.25" x14ac:dyDescent="0.25">
      <c r="A114" s="55" t="s">
        <v>243</v>
      </c>
      <c r="B114" s="55" t="s">
        <v>244</v>
      </c>
      <c r="C114" s="55" t="s">
        <v>242</v>
      </c>
      <c r="D114" s="55" t="s">
        <v>207</v>
      </c>
      <c r="E114" s="55" t="s">
        <v>208</v>
      </c>
    </row>
    <row r="115" spans="1:13" x14ac:dyDescent="0.25">
      <c r="A115" s="38">
        <f>+B105</f>
        <v>7078</v>
      </c>
      <c r="B115" s="19">
        <f>+G107</f>
        <v>5453.99818344902</v>
      </c>
      <c r="C115" s="37">
        <f>+M6</f>
        <v>7571</v>
      </c>
      <c r="D115" s="20">
        <f>POWER((C115/A115),(1/12))-1</f>
        <v>5.6269200771583705E-3</v>
      </c>
      <c r="E115" s="21">
        <f>D115</f>
        <v>5.6269200771583705E-3</v>
      </c>
      <c r="G115" s="256">
        <v>0.1</v>
      </c>
    </row>
    <row r="117" spans="1:13" ht="14.45" customHeight="1" x14ac:dyDescent="0.25">
      <c r="A117" s="417" t="s">
        <v>255</v>
      </c>
      <c r="B117" s="421" t="s">
        <v>278</v>
      </c>
      <c r="C117" s="421"/>
      <c r="D117" s="421"/>
      <c r="E117" s="421"/>
      <c r="F117" s="421"/>
      <c r="G117" s="421"/>
      <c r="H117" s="421"/>
      <c r="I117" s="421"/>
      <c r="J117" s="421"/>
      <c r="K117" s="421"/>
      <c r="L117" s="421"/>
      <c r="M117" s="421"/>
    </row>
    <row r="118" spans="1:13" ht="14.45" customHeight="1" x14ac:dyDescent="0.25">
      <c r="A118" s="417"/>
      <c r="B118" s="52">
        <v>2020</v>
      </c>
      <c r="C118" s="52">
        <f t="shared" ref="C118:M118" si="0">+B118+1</f>
        <v>2021</v>
      </c>
      <c r="D118" s="52">
        <f t="shared" si="0"/>
        <v>2022</v>
      </c>
      <c r="E118" s="52">
        <f t="shared" si="0"/>
        <v>2023</v>
      </c>
      <c r="F118" s="52">
        <f t="shared" si="0"/>
        <v>2024</v>
      </c>
      <c r="G118" s="52">
        <f t="shared" si="0"/>
        <v>2025</v>
      </c>
      <c r="H118" s="52">
        <f t="shared" si="0"/>
        <v>2026</v>
      </c>
      <c r="I118" s="52">
        <f t="shared" si="0"/>
        <v>2027</v>
      </c>
      <c r="J118" s="52">
        <f t="shared" si="0"/>
        <v>2028</v>
      </c>
      <c r="K118" s="52">
        <f t="shared" si="0"/>
        <v>2029</v>
      </c>
      <c r="L118" s="52">
        <f t="shared" si="0"/>
        <v>2030</v>
      </c>
      <c r="M118" s="52">
        <f t="shared" si="0"/>
        <v>2031</v>
      </c>
    </row>
    <row r="119" spans="1:13" ht="34.9" customHeight="1" x14ac:dyDescent="0.25">
      <c r="A119" s="417"/>
      <c r="B119" s="419" t="s">
        <v>277</v>
      </c>
      <c r="C119" s="420"/>
      <c r="D119" s="53" t="s">
        <v>245</v>
      </c>
      <c r="E119" s="53" t="s">
        <v>246</v>
      </c>
      <c r="F119" s="53" t="s">
        <v>247</v>
      </c>
      <c r="G119" s="53" t="s">
        <v>248</v>
      </c>
      <c r="H119" s="53" t="s">
        <v>249</v>
      </c>
      <c r="I119" s="53" t="s">
        <v>250</v>
      </c>
      <c r="J119" s="53" t="s">
        <v>251</v>
      </c>
      <c r="K119" s="53" t="s">
        <v>252</v>
      </c>
      <c r="L119" s="53" t="s">
        <v>253</v>
      </c>
      <c r="M119" s="53" t="s">
        <v>254</v>
      </c>
    </row>
    <row r="120" spans="1:13" ht="36.6" customHeight="1" x14ac:dyDescent="0.25">
      <c r="A120" s="253">
        <f>SUM(G25:G43)*L158+D137+I129</f>
        <v>912.10673674395503</v>
      </c>
      <c r="B120" s="48">
        <f>A120*G115</f>
        <v>91.210673674395508</v>
      </c>
      <c r="C120" s="48">
        <f>B$120*(1+$D$115)^(C118-B$118)</f>
        <v>91.723908845345107</v>
      </c>
      <c r="D120" s="48">
        <f t="shared" ref="D120:L120" si="1">C$120*(1+$D$115)^(D118-C$118)</f>
        <v>92.240031949582431</v>
      </c>
      <c r="E120" s="48">
        <f t="shared" si="1"/>
        <v>92.75905923727727</v>
      </c>
      <c r="F120" s="48">
        <f t="shared" si="1"/>
        <v>93.281007050037829</v>
      </c>
      <c r="G120" s="48">
        <f t="shared" si="1"/>
        <v>93.805891821425234</v>
      </c>
      <c r="H120" s="48">
        <f t="shared" si="1"/>
        <v>94.33373007747096</v>
      </c>
      <c r="I120" s="48">
        <f t="shared" si="1"/>
        <v>94.864538437197126</v>
      </c>
      <c r="J120" s="48">
        <f t="shared" si="1"/>
        <v>95.398333613139755</v>
      </c>
      <c r="K120" s="48">
        <f t="shared" si="1"/>
        <v>95.935132411874989</v>
      </c>
      <c r="L120" s="48">
        <f t="shared" si="1"/>
        <v>96.474951734548213</v>
      </c>
      <c r="M120" s="48">
        <f>L$120*(1+$D$115)^(M118-L$118)</f>
        <v>97.017808577406228</v>
      </c>
    </row>
    <row r="121" spans="1:13" x14ac:dyDescent="0.25">
      <c r="C121" s="259"/>
    </row>
    <row r="122" spans="1:13" x14ac:dyDescent="0.25">
      <c r="B122" s="7"/>
      <c r="C122" s="7"/>
    </row>
    <row r="123" spans="1:13" x14ac:dyDescent="0.25">
      <c r="A123" s="251" t="s">
        <v>256</v>
      </c>
    </row>
    <row r="125" spans="1:13" ht="51" x14ac:dyDescent="0.25">
      <c r="A125" s="54" t="s">
        <v>265</v>
      </c>
      <c r="B125" s="54" t="s">
        <v>257</v>
      </c>
      <c r="C125" s="54" t="s">
        <v>272</v>
      </c>
      <c r="D125" s="54" t="s">
        <v>273</v>
      </c>
      <c r="F125" s="54" t="s">
        <v>264</v>
      </c>
      <c r="G125" s="54" t="s">
        <v>257</v>
      </c>
      <c r="H125" s="54" t="s">
        <v>272</v>
      </c>
      <c r="I125" s="54" t="s">
        <v>273</v>
      </c>
    </row>
    <row r="126" spans="1:13" x14ac:dyDescent="0.25">
      <c r="A126" s="46" t="s">
        <v>258</v>
      </c>
      <c r="B126" s="45">
        <v>488</v>
      </c>
      <c r="C126" s="418">
        <v>0.32675410103003655</v>
      </c>
      <c r="D126" s="48">
        <f>B126*$C$126</f>
        <v>159.45600130265782</v>
      </c>
      <c r="F126" s="47" t="s">
        <v>262</v>
      </c>
      <c r="G126" s="45">
        <v>640</v>
      </c>
      <c r="H126" s="418">
        <v>0.32475247524752476</v>
      </c>
      <c r="I126" s="48">
        <f>G126*$H$126</f>
        <v>207.84158415841586</v>
      </c>
    </row>
    <row r="127" spans="1:13" x14ac:dyDescent="0.25">
      <c r="A127" s="46" t="s">
        <v>259</v>
      </c>
      <c r="B127" s="45">
        <v>363</v>
      </c>
      <c r="C127" s="418"/>
      <c r="D127" s="48">
        <f t="shared" ref="D127:D135" si="2">B127*$C$126</f>
        <v>118.61173867390326</v>
      </c>
      <c r="F127" s="47" t="s">
        <v>263</v>
      </c>
      <c r="G127" s="45">
        <v>52</v>
      </c>
      <c r="H127" s="418"/>
      <c r="I127" s="48">
        <f>G127*$H$126</f>
        <v>16.887128712871288</v>
      </c>
    </row>
    <row r="128" spans="1:13" x14ac:dyDescent="0.25">
      <c r="A128" s="46" t="s">
        <v>260</v>
      </c>
      <c r="B128" s="45">
        <v>282</v>
      </c>
      <c r="C128" s="418"/>
      <c r="D128" s="48">
        <f t="shared" si="2"/>
        <v>92.144656490470311</v>
      </c>
      <c r="F128" s="32" t="s">
        <v>276</v>
      </c>
      <c r="G128" s="50">
        <f>SUM(G126:G127)</f>
        <v>692</v>
      </c>
      <c r="I128" s="51">
        <f>SUM(I126:I127)</f>
        <v>224.72871287128714</v>
      </c>
    </row>
    <row r="129" spans="1:9" x14ac:dyDescent="0.25">
      <c r="A129" s="46" t="s">
        <v>261</v>
      </c>
      <c r="B129" s="45">
        <v>238</v>
      </c>
      <c r="C129" s="418"/>
      <c r="D129" s="48">
        <f t="shared" si="2"/>
        <v>77.767476045148697</v>
      </c>
      <c r="I129" s="7">
        <f>I128*L160</f>
        <v>35.242071997969028</v>
      </c>
    </row>
    <row r="130" spans="1:9" x14ac:dyDescent="0.25">
      <c r="A130" s="44" t="s">
        <v>266</v>
      </c>
      <c r="B130" s="45">
        <v>100</v>
      </c>
      <c r="C130" s="418"/>
      <c r="D130" s="48">
        <f t="shared" si="2"/>
        <v>32.675410103003657</v>
      </c>
    </row>
    <row r="131" spans="1:9" x14ac:dyDescent="0.25">
      <c r="A131" s="44" t="s">
        <v>267</v>
      </c>
      <c r="B131" s="45">
        <v>128</v>
      </c>
      <c r="C131" s="418"/>
      <c r="D131" s="48">
        <f t="shared" si="2"/>
        <v>41.824524931844678</v>
      </c>
    </row>
    <row r="132" spans="1:9" x14ac:dyDescent="0.25">
      <c r="A132" s="44" t="s">
        <v>268</v>
      </c>
      <c r="B132" s="45">
        <v>231</v>
      </c>
      <c r="C132" s="418"/>
      <c r="D132" s="48">
        <f t="shared" si="2"/>
        <v>75.480197337938449</v>
      </c>
    </row>
    <row r="133" spans="1:9" x14ac:dyDescent="0.25">
      <c r="A133" s="44" t="s">
        <v>269</v>
      </c>
      <c r="B133" s="45">
        <v>243</v>
      </c>
      <c r="C133" s="418"/>
      <c r="D133" s="48">
        <f t="shared" si="2"/>
        <v>79.401246550298879</v>
      </c>
    </row>
    <row r="134" spans="1:9" x14ac:dyDescent="0.25">
      <c r="A134" s="44" t="s">
        <v>270</v>
      </c>
      <c r="B134" s="45">
        <v>21</v>
      </c>
      <c r="C134" s="418"/>
      <c r="D134" s="48">
        <f t="shared" si="2"/>
        <v>6.8618361216307679</v>
      </c>
    </row>
    <row r="135" spans="1:9" x14ac:dyDescent="0.25">
      <c r="A135" s="44" t="s">
        <v>271</v>
      </c>
      <c r="B135" s="45">
        <v>126</v>
      </c>
      <c r="C135" s="418"/>
      <c r="D135" s="48">
        <f t="shared" si="2"/>
        <v>41.171016729784604</v>
      </c>
    </row>
    <row r="136" spans="1:9" x14ac:dyDescent="0.25">
      <c r="A136" s="32" t="s">
        <v>276</v>
      </c>
      <c r="B136" s="50">
        <f>SUM(B126:B135)</f>
        <v>2220</v>
      </c>
      <c r="D136" s="51">
        <f>SUM(D126:D135)</f>
        <v>725.39410428668111</v>
      </c>
    </row>
    <row r="137" spans="1:9" x14ac:dyDescent="0.25">
      <c r="A137" s="49" t="s">
        <v>274</v>
      </c>
      <c r="B137" s="1"/>
      <c r="D137" s="7">
        <f>D136*L159</f>
        <v>240.01244927475213</v>
      </c>
    </row>
    <row r="138" spans="1:9" x14ac:dyDescent="0.25">
      <c r="A138" s="49" t="s">
        <v>275</v>
      </c>
      <c r="B138" s="1"/>
    </row>
    <row r="139" spans="1:9" x14ac:dyDescent="0.25">
      <c r="A139" s="49" t="s">
        <v>279</v>
      </c>
    </row>
    <row r="155" spans="1:12" x14ac:dyDescent="0.25">
      <c r="A155" s="251" t="s">
        <v>256</v>
      </c>
    </row>
    <row r="156" spans="1:12" x14ac:dyDescent="0.25">
      <c r="B156" s="248" t="s">
        <v>346</v>
      </c>
      <c r="C156" s="248" t="s">
        <v>4</v>
      </c>
      <c r="D156" s="248" t="s">
        <v>440</v>
      </c>
      <c r="E156" s="248" t="s">
        <v>4</v>
      </c>
      <c r="F156" s="248" t="s">
        <v>441</v>
      </c>
      <c r="G156" s="248" t="s">
        <v>4</v>
      </c>
      <c r="H156" s="248" t="s">
        <v>442</v>
      </c>
      <c r="I156" s="248" t="s">
        <v>4</v>
      </c>
      <c r="J156" s="248" t="s">
        <v>443</v>
      </c>
      <c r="K156" s="248" t="s">
        <v>4</v>
      </c>
    </row>
    <row r="157" spans="1:12" x14ac:dyDescent="0.25">
      <c r="A157" s="1" t="s">
        <v>437</v>
      </c>
      <c r="B157" s="248"/>
      <c r="C157" s="248"/>
      <c r="D157" s="248"/>
      <c r="E157" s="44"/>
      <c r="F157" s="248"/>
      <c r="G157" s="248"/>
      <c r="H157" s="44"/>
      <c r="I157" s="248"/>
      <c r="J157" s="44"/>
      <c r="K157" s="44"/>
    </row>
    <row r="158" spans="1:12" x14ac:dyDescent="0.25">
      <c r="A158" s="1" t="s">
        <v>304</v>
      </c>
      <c r="B158" s="248">
        <v>9</v>
      </c>
      <c r="C158" s="245">
        <f>B158/$B$161</f>
        <v>0.6</v>
      </c>
      <c r="D158" s="248">
        <v>10</v>
      </c>
      <c r="E158" s="245">
        <f>D158/$D$161</f>
        <v>0.4</v>
      </c>
      <c r="F158" s="248">
        <v>12</v>
      </c>
      <c r="G158" s="245">
        <f>F158/$F$161</f>
        <v>0.46153846153846156</v>
      </c>
      <c r="H158" s="248">
        <v>12</v>
      </c>
      <c r="I158" s="245">
        <f>H158/$H$161</f>
        <v>0.6</v>
      </c>
      <c r="J158" s="248">
        <v>10</v>
      </c>
      <c r="K158" s="245">
        <f>J158/$J$161</f>
        <v>0.5</v>
      </c>
      <c r="L158" s="130">
        <f>AVERAGE(C158,E158,G158,I158,K158)</f>
        <v>0.51230769230769235</v>
      </c>
    </row>
    <row r="159" spans="1:12" x14ac:dyDescent="0.25">
      <c r="A159" s="1" t="s">
        <v>438</v>
      </c>
      <c r="B159" s="248">
        <v>4</v>
      </c>
      <c r="C159" s="245">
        <f t="shared" ref="C159:C160" si="3">B159/$B$161</f>
        <v>0.26666666666666666</v>
      </c>
      <c r="D159" s="248">
        <v>12</v>
      </c>
      <c r="E159" s="245">
        <f t="shared" ref="E159:E160" si="4">D159/$D$161</f>
        <v>0.48</v>
      </c>
      <c r="F159" s="248">
        <v>8</v>
      </c>
      <c r="G159" s="245">
        <f t="shared" ref="G159:G160" si="5">F159/$F$161</f>
        <v>0.30769230769230771</v>
      </c>
      <c r="H159" s="248">
        <v>5</v>
      </c>
      <c r="I159" s="245">
        <f t="shared" ref="I159:I160" si="6">H159/$H$161</f>
        <v>0.25</v>
      </c>
      <c r="J159" s="248">
        <v>7</v>
      </c>
      <c r="K159" s="245">
        <f t="shared" ref="K159:K160" si="7">J159/$J$161</f>
        <v>0.35</v>
      </c>
      <c r="L159" s="130">
        <f t="shared" ref="L159:L160" si="8">AVERAGE(C159,E159,G159,I159,K159)</f>
        <v>0.33087179487179486</v>
      </c>
    </row>
    <row r="160" spans="1:12" x14ac:dyDescent="0.25">
      <c r="A160" s="1" t="s">
        <v>439</v>
      </c>
      <c r="B160" s="248">
        <v>2</v>
      </c>
      <c r="C160" s="245">
        <f t="shared" si="3"/>
        <v>0.13333333333333333</v>
      </c>
      <c r="D160" s="248">
        <v>3</v>
      </c>
      <c r="E160" s="245">
        <f t="shared" si="4"/>
        <v>0.12</v>
      </c>
      <c r="F160" s="248">
        <v>6</v>
      </c>
      <c r="G160" s="245">
        <f t="shared" si="5"/>
        <v>0.23076923076923078</v>
      </c>
      <c r="H160" s="248">
        <v>3</v>
      </c>
      <c r="I160" s="245">
        <f t="shared" si="6"/>
        <v>0.15</v>
      </c>
      <c r="J160" s="248">
        <v>3</v>
      </c>
      <c r="K160" s="245">
        <f t="shared" si="7"/>
        <v>0.15</v>
      </c>
      <c r="L160" s="130">
        <f t="shared" si="8"/>
        <v>0.15682051282051282</v>
      </c>
    </row>
    <row r="161" spans="2:12" x14ac:dyDescent="0.25">
      <c r="B161" s="248">
        <f>SUM(B158:B160)</f>
        <v>15</v>
      </c>
      <c r="C161" s="248"/>
      <c r="D161" s="248">
        <f t="shared" ref="D161" si="9">SUM(D158:D160)</f>
        <v>25</v>
      </c>
      <c r="E161" s="252">
        <f t="shared" ref="E161:L161" si="10">SUM(E158:E160)</f>
        <v>1</v>
      </c>
      <c r="F161" s="248">
        <f t="shared" si="10"/>
        <v>26</v>
      </c>
      <c r="G161" s="252">
        <f t="shared" si="10"/>
        <v>1</v>
      </c>
      <c r="H161" s="248">
        <f t="shared" si="10"/>
        <v>20</v>
      </c>
      <c r="I161" s="252">
        <f t="shared" si="10"/>
        <v>1</v>
      </c>
      <c r="J161" s="248">
        <f t="shared" si="10"/>
        <v>20</v>
      </c>
      <c r="K161" s="252">
        <f t="shared" si="10"/>
        <v>1</v>
      </c>
      <c r="L161" s="130">
        <f t="shared" si="10"/>
        <v>1</v>
      </c>
    </row>
    <row r="162" spans="2:12" x14ac:dyDescent="0.25">
      <c r="K162" s="130">
        <f>AVERAGE(K158:K160)</f>
        <v>0.33333333333333331</v>
      </c>
    </row>
    <row r="163" spans="2:12" x14ac:dyDescent="0.25">
      <c r="C163" s="130"/>
      <c r="D163" s="130"/>
      <c r="E163" s="130"/>
      <c r="F163" s="130"/>
      <c r="G163" s="130"/>
      <c r="H163" s="130"/>
      <c r="I163" s="130"/>
      <c r="J163" s="130"/>
      <c r="K163" s="130"/>
      <c r="L163" s="130"/>
    </row>
  </sheetData>
  <mergeCells count="12">
    <mergeCell ref="A117:A119"/>
    <mergeCell ref="C126:C135"/>
    <mergeCell ref="H126:H127"/>
    <mergeCell ref="B119:C119"/>
    <mergeCell ref="B117:M117"/>
    <mergeCell ref="K2:K6"/>
    <mergeCell ref="A107:E107"/>
    <mergeCell ref="A108:E108"/>
    <mergeCell ref="F109:J109"/>
    <mergeCell ref="F110:J110"/>
    <mergeCell ref="K8:K27"/>
    <mergeCell ref="K28:K40"/>
  </mergeCells>
  <phoneticPr fontId="8"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1174C-3A30-45D9-93A7-991EE06B28B5}">
  <sheetPr>
    <tabColor rgb="FFFF0000"/>
  </sheetPr>
  <dimension ref="A2:J28"/>
  <sheetViews>
    <sheetView showGridLines="0" tabSelected="1" topLeftCell="A4" workbookViewId="0">
      <selection activeCell="J18" sqref="J18"/>
    </sheetView>
  </sheetViews>
  <sheetFormatPr baseColWidth="10" defaultRowHeight="12.75" x14ac:dyDescent="0.25"/>
  <cols>
    <col min="1" max="1" width="5.5703125" style="1" customWidth="1"/>
    <col min="2" max="2" width="29.42578125" style="1" customWidth="1"/>
    <col min="3" max="4" width="11.42578125" style="1"/>
    <col min="5" max="6" width="7.140625" style="1" customWidth="1"/>
    <col min="7" max="7" width="34" style="1" customWidth="1"/>
    <col min="8" max="16384" width="11.42578125" style="1"/>
  </cols>
  <sheetData>
    <row r="2" spans="1:10" ht="26.25" customHeight="1" x14ac:dyDescent="0.25">
      <c r="B2" s="376"/>
      <c r="C2" s="376"/>
      <c r="D2" s="376"/>
      <c r="E2" s="376"/>
      <c r="F2" s="376"/>
      <c r="G2" s="376"/>
      <c r="H2" s="376"/>
      <c r="I2" s="376"/>
    </row>
    <row r="3" spans="1:10" ht="23.25" customHeight="1" x14ac:dyDescent="0.25">
      <c r="B3" s="376"/>
      <c r="C3" s="376"/>
      <c r="D3" s="376"/>
      <c r="E3" s="376"/>
      <c r="F3" s="376"/>
      <c r="G3" s="376"/>
      <c r="H3" s="376"/>
      <c r="I3" s="376"/>
    </row>
    <row r="4" spans="1:10" ht="27" customHeight="1" x14ac:dyDescent="0.25">
      <c r="B4" s="376"/>
      <c r="C4" s="376"/>
      <c r="D4" s="376"/>
      <c r="E4" s="376"/>
      <c r="F4" s="376"/>
      <c r="G4" s="376"/>
      <c r="H4" s="376"/>
      <c r="I4" s="376"/>
    </row>
    <row r="5" spans="1:10" ht="38.25" customHeight="1" x14ac:dyDescent="0.25">
      <c r="B5" s="376"/>
      <c r="C5" s="376"/>
      <c r="D5" s="376"/>
      <c r="E5" s="376"/>
      <c r="F5" s="376"/>
      <c r="G5" s="376"/>
      <c r="H5" s="376"/>
      <c r="I5" s="376"/>
    </row>
    <row r="8" spans="1:10" x14ac:dyDescent="0.25">
      <c r="A8" s="177"/>
      <c r="B8" s="177"/>
      <c r="C8" s="177"/>
      <c r="D8" s="177"/>
      <c r="E8" s="177"/>
      <c r="F8" s="177"/>
      <c r="G8" s="177"/>
      <c r="H8" s="177"/>
      <c r="I8" s="177"/>
      <c r="J8" s="177"/>
    </row>
    <row r="9" spans="1:10" x14ac:dyDescent="0.25">
      <c r="A9" s="177"/>
      <c r="B9" s="177"/>
      <c r="C9" s="177"/>
      <c r="D9" s="177"/>
      <c r="E9" s="177"/>
      <c r="F9" s="177"/>
      <c r="G9" s="177"/>
      <c r="H9" s="177"/>
      <c r="I9" s="177"/>
      <c r="J9" s="177"/>
    </row>
    <row r="10" spans="1:10" x14ac:dyDescent="0.25">
      <c r="A10" s="177"/>
      <c r="B10" s="177"/>
      <c r="C10" s="177"/>
      <c r="D10" s="177"/>
      <c r="E10" s="177"/>
      <c r="F10" s="177"/>
      <c r="G10" s="177"/>
      <c r="H10" s="177"/>
      <c r="I10" s="177"/>
      <c r="J10" s="177"/>
    </row>
    <row r="11" spans="1:10" x14ac:dyDescent="0.25">
      <c r="A11" s="177"/>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38.25" x14ac:dyDescent="0.25">
      <c r="B13" s="407" t="s">
        <v>676</v>
      </c>
      <c r="C13" s="407" t="s">
        <v>677</v>
      </c>
      <c r="D13" s="407" t="s">
        <v>678</v>
      </c>
      <c r="G13" s="407" t="s">
        <v>676</v>
      </c>
      <c r="H13" s="407" t="s">
        <v>677</v>
      </c>
      <c r="I13" s="407" t="s">
        <v>678</v>
      </c>
    </row>
    <row r="14" spans="1:10" x14ac:dyDescent="0.25">
      <c r="B14" s="44" t="s">
        <v>679</v>
      </c>
      <c r="C14" s="50">
        <f>+'Brecha O-D'!V101</f>
        <v>1.4865569304158714</v>
      </c>
      <c r="D14" s="406">
        <v>40</v>
      </c>
      <c r="G14" s="44" t="s">
        <v>679</v>
      </c>
      <c r="H14" s="50">
        <f>+'Brecha O-D'!AJ101</f>
        <v>2.0339693633879414</v>
      </c>
      <c r="I14" s="406">
        <v>40</v>
      </c>
    </row>
    <row r="15" spans="1:10" ht="25.5" x14ac:dyDescent="0.25">
      <c r="B15" s="46" t="s">
        <v>680</v>
      </c>
      <c r="C15" s="410">
        <f>+'Brecha O-D'!V103</f>
        <v>0.8</v>
      </c>
      <c r="D15" s="406">
        <v>20</v>
      </c>
      <c r="G15" s="46" t="s">
        <v>680</v>
      </c>
      <c r="H15" s="410">
        <f>+'Brecha O-D'!AJ103</f>
        <v>1.2027777777777779</v>
      </c>
      <c r="I15" s="406">
        <v>20</v>
      </c>
    </row>
    <row r="17" spans="2:9" ht="38.25" x14ac:dyDescent="0.25">
      <c r="B17" s="407" t="s">
        <v>681</v>
      </c>
      <c r="C17" s="407" t="s">
        <v>677</v>
      </c>
      <c r="D17" s="407" t="s">
        <v>678</v>
      </c>
      <c r="G17" s="407" t="s">
        <v>681</v>
      </c>
      <c r="H17" s="407" t="s">
        <v>677</v>
      </c>
      <c r="I17" s="407" t="s">
        <v>678</v>
      </c>
    </row>
    <row r="18" spans="2:9" x14ac:dyDescent="0.25">
      <c r="B18" s="46" t="s">
        <v>682</v>
      </c>
      <c r="C18" s="409">
        <v>1</v>
      </c>
      <c r="D18" s="406">
        <v>20</v>
      </c>
      <c r="G18" s="46" t="s">
        <v>682</v>
      </c>
      <c r="H18" s="409">
        <v>1</v>
      </c>
      <c r="I18" s="406">
        <v>20</v>
      </c>
    </row>
    <row r="19" spans="2:9" x14ac:dyDescent="0.25">
      <c r="B19" s="141" t="s">
        <v>683</v>
      </c>
      <c r="C19" s="627">
        <f>+'[1]Brecha Oferta - Demanda'!Q230</f>
        <v>0</v>
      </c>
      <c r="D19" s="406"/>
      <c r="G19" s="141" t="s">
        <v>683</v>
      </c>
      <c r="H19" s="627"/>
      <c r="I19" s="406"/>
    </row>
    <row r="20" spans="2:9" ht="25.5" x14ac:dyDescent="0.25">
      <c r="B20" s="46" t="s">
        <v>693</v>
      </c>
      <c r="C20" s="409">
        <v>1</v>
      </c>
      <c r="D20" s="406">
        <v>20</v>
      </c>
      <c r="G20" s="46" t="s">
        <v>684</v>
      </c>
      <c r="H20" s="629">
        <f>+'Brecha O-D'!AJ102/2</f>
        <v>0.83829659845476845</v>
      </c>
      <c r="I20" s="406">
        <v>20</v>
      </c>
    </row>
    <row r="21" spans="2:9" ht="25.5" x14ac:dyDescent="0.25">
      <c r="B21" s="46" t="s">
        <v>694</v>
      </c>
      <c r="C21" s="409">
        <v>1</v>
      </c>
      <c r="D21" s="406">
        <v>20</v>
      </c>
      <c r="G21" s="46" t="s">
        <v>685</v>
      </c>
      <c r="H21" s="629">
        <f>+'Brecha O-D'!AJ102/2</f>
        <v>0.83829659845476845</v>
      </c>
      <c r="I21" s="406">
        <v>20</v>
      </c>
    </row>
    <row r="22" spans="2:9" x14ac:dyDescent="0.25">
      <c r="B22" s="141" t="s">
        <v>692</v>
      </c>
      <c r="G22" s="141" t="s">
        <v>692</v>
      </c>
    </row>
    <row r="23" spans="2:9" ht="25.5" x14ac:dyDescent="0.25">
      <c r="B23" s="46" t="s">
        <v>695</v>
      </c>
      <c r="C23" s="409">
        <v>1</v>
      </c>
      <c r="D23" s="406">
        <v>20</v>
      </c>
      <c r="G23" s="46" t="s">
        <v>686</v>
      </c>
      <c r="H23" s="409">
        <v>1</v>
      </c>
      <c r="I23" s="406">
        <v>20</v>
      </c>
    </row>
    <row r="24" spans="2:9" ht="38.25" x14ac:dyDescent="0.25">
      <c r="B24" s="46" t="s">
        <v>696</v>
      </c>
      <c r="C24" s="409">
        <v>1</v>
      </c>
      <c r="D24" s="406">
        <v>20</v>
      </c>
      <c r="G24" s="46" t="s">
        <v>687</v>
      </c>
      <c r="H24" s="409">
        <v>1</v>
      </c>
      <c r="I24" s="406">
        <v>20</v>
      </c>
    </row>
    <row r="25" spans="2:9" ht="25.5" x14ac:dyDescent="0.25">
      <c r="B25" s="46" t="s">
        <v>697</v>
      </c>
      <c r="C25" s="409">
        <v>1</v>
      </c>
      <c r="D25" s="406">
        <v>20</v>
      </c>
      <c r="G25" s="46" t="s">
        <v>688</v>
      </c>
      <c r="H25" s="409">
        <v>1</v>
      </c>
      <c r="I25" s="406">
        <v>20</v>
      </c>
    </row>
    <row r="26" spans="2:9" ht="25.5" x14ac:dyDescent="0.25">
      <c r="B26" s="628" t="s">
        <v>700</v>
      </c>
      <c r="C26" s="20">
        <v>1</v>
      </c>
      <c r="D26" s="406">
        <v>20</v>
      </c>
      <c r="G26" s="628" t="s">
        <v>689</v>
      </c>
      <c r="H26" s="20">
        <v>1</v>
      </c>
      <c r="I26" s="406">
        <v>20</v>
      </c>
    </row>
    <row r="27" spans="2:9" ht="25.5" x14ac:dyDescent="0.25">
      <c r="B27" s="628" t="s">
        <v>699</v>
      </c>
      <c r="C27" s="20">
        <v>1</v>
      </c>
      <c r="D27" s="406">
        <v>20</v>
      </c>
      <c r="G27" s="628" t="s">
        <v>690</v>
      </c>
      <c r="H27" s="20">
        <v>1</v>
      </c>
      <c r="I27" s="406">
        <v>20</v>
      </c>
    </row>
    <row r="28" spans="2:9" ht="25.5" x14ac:dyDescent="0.25">
      <c r="B28" s="628" t="s">
        <v>698</v>
      </c>
      <c r="C28" s="20">
        <v>1</v>
      </c>
      <c r="D28" s="406">
        <v>20</v>
      </c>
      <c r="G28" s="628" t="s">
        <v>691</v>
      </c>
      <c r="H28" s="20">
        <v>1</v>
      </c>
      <c r="I28" s="406">
        <v>20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B263-2852-4563-BF9F-9A2CBCD2EA0A}">
  <dimension ref="B2:X49"/>
  <sheetViews>
    <sheetView showGridLines="0" zoomScale="85" zoomScaleNormal="85" workbookViewId="0">
      <selection activeCell="N46" sqref="N46"/>
    </sheetView>
  </sheetViews>
  <sheetFormatPr baseColWidth="10" defaultColWidth="11.5703125" defaultRowHeight="12.75" x14ac:dyDescent="0.25"/>
  <cols>
    <col min="1" max="1" width="1.42578125" style="1" customWidth="1"/>
    <col min="2" max="2" width="15.140625" style="1" customWidth="1"/>
    <col min="3" max="3" width="15.7109375" style="1" customWidth="1"/>
    <col min="4" max="18" width="11.5703125" style="1"/>
    <col min="19" max="19" width="0" style="1" hidden="1" customWidth="1"/>
    <col min="20" max="16384" width="11.5703125" style="1"/>
  </cols>
  <sheetData>
    <row r="2" spans="2:17" ht="29.45" customHeight="1" x14ac:dyDescent="0.25">
      <c r="B2" s="60" t="s">
        <v>333</v>
      </c>
      <c r="C2" s="61"/>
      <c r="D2" s="61"/>
      <c r="E2" s="61"/>
      <c r="F2" s="61"/>
      <c r="G2" s="61"/>
      <c r="H2" s="61"/>
      <c r="I2" s="61"/>
      <c r="J2" s="61"/>
      <c r="K2" s="61"/>
      <c r="L2" s="61"/>
      <c r="M2" s="59"/>
      <c r="N2" s="59"/>
      <c r="O2" s="59"/>
      <c r="P2" s="59"/>
      <c r="Q2" s="59"/>
    </row>
    <row r="4" spans="2:17" ht="13.5" x14ac:dyDescent="0.25">
      <c r="B4" s="62" t="s">
        <v>289</v>
      </c>
    </row>
    <row r="5" spans="2:17" ht="25.5" x14ac:dyDescent="0.25">
      <c r="B5" s="64" t="s">
        <v>290</v>
      </c>
      <c r="C5" s="64" t="s">
        <v>293</v>
      </c>
      <c r="D5" s="64" t="s">
        <v>295</v>
      </c>
      <c r="E5" s="64" t="s">
        <v>297</v>
      </c>
      <c r="F5" s="64" t="s">
        <v>301</v>
      </c>
      <c r="G5" s="64" t="s">
        <v>305</v>
      </c>
      <c r="H5" s="64" t="s">
        <v>309</v>
      </c>
      <c r="I5" s="64" t="s">
        <v>313</v>
      </c>
      <c r="J5" s="64" t="s">
        <v>316</v>
      </c>
      <c r="K5" s="64" t="s">
        <v>320</v>
      </c>
      <c r="L5" s="64" t="s">
        <v>323</v>
      </c>
      <c r="M5" s="64" t="s">
        <v>325</v>
      </c>
      <c r="N5" s="64" t="s">
        <v>327</v>
      </c>
      <c r="O5" s="64" t="s">
        <v>329</v>
      </c>
      <c r="P5" s="64" t="s">
        <v>331</v>
      </c>
    </row>
    <row r="6" spans="2:17" ht="25.5" x14ac:dyDescent="0.25">
      <c r="B6" s="65">
        <v>1327253</v>
      </c>
      <c r="C6" s="65">
        <v>0</v>
      </c>
      <c r="D6" s="65">
        <v>526093</v>
      </c>
      <c r="E6" s="65" t="s">
        <v>298</v>
      </c>
      <c r="F6" s="65" t="s">
        <v>302</v>
      </c>
      <c r="G6" s="65" t="s">
        <v>306</v>
      </c>
      <c r="H6" s="65" t="s">
        <v>310</v>
      </c>
      <c r="I6" s="65" t="s">
        <v>314</v>
      </c>
      <c r="J6" s="65" t="s">
        <v>317</v>
      </c>
      <c r="K6" s="65"/>
      <c r="L6" s="65"/>
      <c r="M6" s="65"/>
      <c r="N6" s="65" t="s">
        <v>328</v>
      </c>
      <c r="O6" s="65" t="s">
        <v>330</v>
      </c>
      <c r="P6" s="65" t="s">
        <v>332</v>
      </c>
    </row>
    <row r="7" spans="2:17" x14ac:dyDescent="0.25">
      <c r="B7" s="63"/>
      <c r="C7" s="63"/>
      <c r="D7" s="63"/>
      <c r="E7" s="63"/>
      <c r="F7" s="63"/>
      <c r="G7" s="63"/>
      <c r="H7" s="63"/>
      <c r="I7" s="63"/>
      <c r="J7" s="63"/>
      <c r="K7" s="63"/>
      <c r="L7" s="63"/>
      <c r="M7" s="63"/>
      <c r="N7" s="63"/>
      <c r="O7" s="63"/>
      <c r="P7" s="63"/>
    </row>
    <row r="8" spans="2:17" ht="51" x14ac:dyDescent="0.25">
      <c r="B8" s="64" t="s">
        <v>291</v>
      </c>
      <c r="C8" s="64" t="s">
        <v>294</v>
      </c>
      <c r="D8" s="64" t="s">
        <v>296</v>
      </c>
      <c r="E8" s="64" t="s">
        <v>299</v>
      </c>
      <c r="F8" s="64" t="s">
        <v>303</v>
      </c>
      <c r="G8" s="64" t="s">
        <v>307</v>
      </c>
      <c r="H8" s="64" t="s">
        <v>311</v>
      </c>
      <c r="I8" s="64" t="s">
        <v>315</v>
      </c>
      <c r="J8" s="64" t="s">
        <v>318</v>
      </c>
      <c r="K8" s="64" t="s">
        <v>321</v>
      </c>
      <c r="L8" s="64" t="s">
        <v>324</v>
      </c>
      <c r="M8" s="64" t="s">
        <v>326</v>
      </c>
    </row>
    <row r="9" spans="2:17" x14ac:dyDescent="0.25">
      <c r="B9" s="65" t="s">
        <v>292</v>
      </c>
      <c r="C9" s="65"/>
      <c r="D9" s="65" t="s">
        <v>217</v>
      </c>
      <c r="E9" s="65" t="s">
        <v>300</v>
      </c>
      <c r="F9" s="65" t="s">
        <v>304</v>
      </c>
      <c r="G9" s="65" t="s">
        <v>308</v>
      </c>
      <c r="H9" s="65" t="s">
        <v>312</v>
      </c>
      <c r="I9" s="65">
        <v>30000</v>
      </c>
      <c r="J9" s="65" t="s">
        <v>319</v>
      </c>
      <c r="K9" s="65" t="s">
        <v>322</v>
      </c>
      <c r="L9" s="65">
        <v>-13.64822</v>
      </c>
      <c r="M9" s="65">
        <v>-73.085620000000006</v>
      </c>
    </row>
    <row r="12" spans="2:17" ht="16.5" x14ac:dyDescent="0.25">
      <c r="B12" s="423" t="s">
        <v>288</v>
      </c>
      <c r="C12" s="423"/>
      <c r="D12" s="423"/>
      <c r="E12" s="423"/>
      <c r="F12" s="423"/>
      <c r="G12" s="423"/>
      <c r="H12" s="423"/>
      <c r="I12" s="423"/>
      <c r="J12" s="423"/>
      <c r="K12" s="423"/>
      <c r="L12" s="423"/>
      <c r="M12" s="423"/>
      <c r="N12" s="423"/>
      <c r="O12" s="423"/>
      <c r="P12" s="423"/>
      <c r="Q12" s="423"/>
    </row>
    <row r="13" spans="2:17" ht="14.45" customHeight="1" x14ac:dyDescent="0.25">
      <c r="B13" s="424" t="s">
        <v>206</v>
      </c>
      <c r="C13" s="57">
        <v>2005</v>
      </c>
      <c r="D13" s="57">
        <v>2006</v>
      </c>
      <c r="E13" s="57">
        <v>2007</v>
      </c>
      <c r="F13" s="57">
        <v>2008</v>
      </c>
      <c r="G13" s="57">
        <v>2009</v>
      </c>
      <c r="H13" s="57">
        <v>2010</v>
      </c>
      <c r="I13" s="57">
        <v>2011</v>
      </c>
      <c r="J13" s="57">
        <v>2012</v>
      </c>
      <c r="K13" s="57">
        <v>2013</v>
      </c>
      <c r="L13" s="57">
        <v>2014</v>
      </c>
      <c r="M13" s="57">
        <v>2015</v>
      </c>
      <c r="N13" s="57">
        <v>2016</v>
      </c>
      <c r="O13" s="57">
        <v>2017</v>
      </c>
      <c r="P13" s="57">
        <v>2018</v>
      </c>
      <c r="Q13" s="57">
        <v>2019</v>
      </c>
    </row>
    <row r="14" spans="2:17" x14ac:dyDescent="0.25">
      <c r="B14" s="425"/>
      <c r="C14" s="58">
        <f>SUM(C15:C22)</f>
        <v>57</v>
      </c>
      <c r="D14" s="58">
        <f t="shared" ref="D14:Q14" si="0">SUM(D15:D22)</f>
        <v>47</v>
      </c>
      <c r="E14" s="58">
        <f t="shared" si="0"/>
        <v>34</v>
      </c>
      <c r="F14" s="58">
        <f t="shared" si="0"/>
        <v>0</v>
      </c>
      <c r="G14" s="58">
        <f t="shared" si="0"/>
        <v>42</v>
      </c>
      <c r="H14" s="58">
        <f t="shared" si="0"/>
        <v>41</v>
      </c>
      <c r="I14" s="58">
        <f t="shared" si="0"/>
        <v>46</v>
      </c>
      <c r="J14" s="58">
        <f t="shared" si="0"/>
        <v>40</v>
      </c>
      <c r="K14" s="58">
        <f t="shared" si="0"/>
        <v>35</v>
      </c>
      <c r="L14" s="58">
        <f t="shared" si="0"/>
        <v>37</v>
      </c>
      <c r="M14" s="58">
        <f t="shared" si="0"/>
        <v>33</v>
      </c>
      <c r="N14" s="58">
        <f t="shared" si="0"/>
        <v>39</v>
      </c>
      <c r="O14" s="58">
        <f t="shared" si="0"/>
        <v>50</v>
      </c>
      <c r="P14" s="58">
        <f t="shared" si="0"/>
        <v>61</v>
      </c>
      <c r="Q14" s="58">
        <f t="shared" si="0"/>
        <v>50</v>
      </c>
    </row>
    <row r="15" spans="2:17" x14ac:dyDescent="0.25">
      <c r="B15" s="56" t="s">
        <v>280</v>
      </c>
      <c r="C15" s="56">
        <v>25</v>
      </c>
      <c r="D15" s="56">
        <v>22</v>
      </c>
      <c r="E15" s="56">
        <v>17</v>
      </c>
      <c r="F15" s="56"/>
      <c r="G15" s="56">
        <v>25</v>
      </c>
      <c r="H15" s="56">
        <v>21</v>
      </c>
      <c r="I15" s="56">
        <v>25</v>
      </c>
      <c r="J15" s="56">
        <v>17</v>
      </c>
      <c r="K15" s="56">
        <v>15</v>
      </c>
      <c r="L15" s="56">
        <v>15</v>
      </c>
      <c r="M15" s="56">
        <v>14</v>
      </c>
      <c r="N15" s="56">
        <v>24</v>
      </c>
      <c r="O15" s="56">
        <v>26</v>
      </c>
      <c r="P15" s="56">
        <v>21</v>
      </c>
      <c r="Q15" s="56">
        <v>20</v>
      </c>
    </row>
    <row r="16" spans="2:17" x14ac:dyDescent="0.25">
      <c r="B16" s="56" t="s">
        <v>281</v>
      </c>
      <c r="C16" s="56">
        <v>0</v>
      </c>
      <c r="D16" s="56">
        <v>0</v>
      </c>
      <c r="E16" s="56">
        <v>0</v>
      </c>
      <c r="F16" s="56"/>
      <c r="G16" s="56">
        <v>0</v>
      </c>
      <c r="H16" s="56">
        <v>0</v>
      </c>
      <c r="I16" s="56">
        <v>0</v>
      </c>
      <c r="J16" s="56">
        <v>0</v>
      </c>
      <c r="K16" s="56">
        <v>0</v>
      </c>
      <c r="L16" s="56">
        <v>0</v>
      </c>
      <c r="M16" s="56">
        <v>0</v>
      </c>
      <c r="N16" s="56">
        <v>0</v>
      </c>
      <c r="O16" s="56">
        <v>0</v>
      </c>
      <c r="P16" s="56">
        <v>0</v>
      </c>
      <c r="Q16" s="56">
        <v>0</v>
      </c>
    </row>
    <row r="17" spans="2:23" x14ac:dyDescent="0.25">
      <c r="B17" s="56" t="s">
        <v>282</v>
      </c>
      <c r="C17" s="56">
        <v>24</v>
      </c>
      <c r="D17" s="56">
        <v>12</v>
      </c>
      <c r="E17" s="56">
        <v>11</v>
      </c>
      <c r="F17" s="56"/>
      <c r="G17" s="56">
        <v>10</v>
      </c>
      <c r="H17" s="56">
        <v>13</v>
      </c>
      <c r="I17" s="56">
        <v>12</v>
      </c>
      <c r="J17" s="56">
        <v>13</v>
      </c>
      <c r="K17" s="56">
        <v>10</v>
      </c>
      <c r="L17" s="56">
        <v>14</v>
      </c>
      <c r="M17" s="56">
        <v>10</v>
      </c>
      <c r="N17" s="56">
        <v>8</v>
      </c>
      <c r="O17" s="56">
        <v>20</v>
      </c>
      <c r="P17" s="56">
        <v>22</v>
      </c>
      <c r="Q17" s="56">
        <v>14</v>
      </c>
    </row>
    <row r="18" spans="2:23" x14ac:dyDescent="0.25">
      <c r="B18" s="56" t="s">
        <v>283</v>
      </c>
      <c r="C18" s="56">
        <v>0</v>
      </c>
      <c r="D18" s="56">
        <v>0</v>
      </c>
      <c r="E18" s="56">
        <v>0</v>
      </c>
      <c r="F18" s="56"/>
      <c r="G18" s="56">
        <v>0</v>
      </c>
      <c r="H18" s="56">
        <v>0</v>
      </c>
      <c r="I18" s="56">
        <v>0</v>
      </c>
      <c r="J18" s="56">
        <v>0</v>
      </c>
      <c r="K18" s="56">
        <v>0</v>
      </c>
      <c r="L18" s="56">
        <v>0</v>
      </c>
      <c r="M18" s="56">
        <v>0</v>
      </c>
      <c r="N18" s="56">
        <v>0</v>
      </c>
      <c r="O18" s="56">
        <v>0</v>
      </c>
      <c r="P18" s="56">
        <v>0</v>
      </c>
      <c r="Q18" s="56">
        <v>0</v>
      </c>
    </row>
    <row r="19" spans="2:23" x14ac:dyDescent="0.25">
      <c r="B19" s="56" t="s">
        <v>284</v>
      </c>
      <c r="C19" s="56">
        <v>8</v>
      </c>
      <c r="D19" s="56">
        <v>13</v>
      </c>
      <c r="E19" s="56">
        <v>6</v>
      </c>
      <c r="F19" s="56"/>
      <c r="G19" s="56">
        <v>7</v>
      </c>
      <c r="H19" s="56">
        <v>7</v>
      </c>
      <c r="I19" s="56">
        <v>9</v>
      </c>
      <c r="J19" s="56">
        <v>10</v>
      </c>
      <c r="K19" s="56">
        <v>10</v>
      </c>
      <c r="L19" s="56">
        <v>8</v>
      </c>
      <c r="M19" s="56">
        <v>9</v>
      </c>
      <c r="N19" s="56">
        <v>7</v>
      </c>
      <c r="O19" s="56">
        <v>4</v>
      </c>
      <c r="P19" s="56">
        <v>18</v>
      </c>
      <c r="Q19" s="56">
        <v>16</v>
      </c>
    </row>
    <row r="20" spans="2:23" x14ac:dyDescent="0.25">
      <c r="B20" s="56" t="s">
        <v>285</v>
      </c>
      <c r="C20" s="56">
        <v>0</v>
      </c>
      <c r="D20" s="56">
        <v>0</v>
      </c>
      <c r="E20" s="56">
        <v>0</v>
      </c>
      <c r="F20" s="56"/>
      <c r="G20" s="56">
        <v>0</v>
      </c>
      <c r="H20" s="56">
        <v>0</v>
      </c>
      <c r="I20" s="56">
        <v>0</v>
      </c>
      <c r="J20" s="56">
        <v>0</v>
      </c>
      <c r="K20" s="56">
        <v>0</v>
      </c>
      <c r="L20" s="56">
        <v>0</v>
      </c>
      <c r="M20" s="56">
        <v>0</v>
      </c>
      <c r="N20" s="56">
        <v>0</v>
      </c>
      <c r="O20" s="56">
        <v>0</v>
      </c>
      <c r="P20" s="56">
        <v>0</v>
      </c>
      <c r="Q20" s="56">
        <v>0</v>
      </c>
    </row>
    <row r="21" spans="2:23" x14ac:dyDescent="0.25">
      <c r="B21" s="56" t="s">
        <v>286</v>
      </c>
      <c r="C21" s="56">
        <v>0</v>
      </c>
      <c r="D21" s="56">
        <v>0</v>
      </c>
      <c r="E21" s="56">
        <v>0</v>
      </c>
      <c r="F21" s="56"/>
      <c r="G21" s="56">
        <v>0</v>
      </c>
      <c r="H21" s="56">
        <v>0</v>
      </c>
      <c r="I21" s="56">
        <v>0</v>
      </c>
      <c r="J21" s="56">
        <v>0</v>
      </c>
      <c r="K21" s="56">
        <v>0</v>
      </c>
      <c r="L21" s="56">
        <v>0</v>
      </c>
      <c r="M21" s="56">
        <v>0</v>
      </c>
      <c r="N21" s="56">
        <v>0</v>
      </c>
      <c r="O21" s="56">
        <v>0</v>
      </c>
      <c r="P21" s="56">
        <v>0</v>
      </c>
      <c r="Q21" s="56">
        <v>0</v>
      </c>
    </row>
    <row r="22" spans="2:23" x14ac:dyDescent="0.25">
      <c r="B22" s="56" t="s">
        <v>287</v>
      </c>
      <c r="C22" s="56">
        <v>0</v>
      </c>
      <c r="D22" s="56">
        <v>0</v>
      </c>
      <c r="E22" s="56">
        <v>0</v>
      </c>
      <c r="F22" s="56"/>
      <c r="G22" s="56">
        <v>0</v>
      </c>
      <c r="H22" s="56">
        <v>0</v>
      </c>
      <c r="I22" s="56">
        <v>0</v>
      </c>
      <c r="J22" s="56">
        <v>0</v>
      </c>
      <c r="K22" s="56">
        <v>0</v>
      </c>
      <c r="L22" s="56">
        <v>0</v>
      </c>
      <c r="M22" s="56">
        <v>0</v>
      </c>
      <c r="N22" s="56">
        <v>0</v>
      </c>
      <c r="O22" s="56">
        <v>0</v>
      </c>
      <c r="P22" s="56">
        <v>0</v>
      </c>
      <c r="Q22" s="56">
        <v>0</v>
      </c>
    </row>
    <row r="23" spans="2:23" x14ac:dyDescent="0.25">
      <c r="B23" s="142" t="s">
        <v>382</v>
      </c>
    </row>
    <row r="25" spans="2:23" ht="16.5" x14ac:dyDescent="0.3">
      <c r="B25" s="242"/>
      <c r="C25" s="242"/>
      <c r="D25" s="242"/>
      <c r="E25" s="242"/>
    </row>
    <row r="28" spans="2:23" x14ac:dyDescent="0.25">
      <c r="D28" s="222">
        <v>2001</v>
      </c>
      <c r="E28" s="222">
        <f>+D28+1</f>
        <v>2002</v>
      </c>
      <c r="F28" s="222">
        <f t="shared" ref="F28:Q28" si="1">+E28+1</f>
        <v>2003</v>
      </c>
      <c r="G28" s="222">
        <f t="shared" si="1"/>
        <v>2004</v>
      </c>
      <c r="H28" s="222">
        <f t="shared" si="1"/>
        <v>2005</v>
      </c>
      <c r="I28" s="222">
        <f t="shared" si="1"/>
        <v>2006</v>
      </c>
      <c r="J28" s="222">
        <f t="shared" si="1"/>
        <v>2007</v>
      </c>
      <c r="K28" s="222">
        <f t="shared" si="1"/>
        <v>2008</v>
      </c>
      <c r="L28" s="222">
        <f t="shared" si="1"/>
        <v>2009</v>
      </c>
      <c r="M28" s="222">
        <f t="shared" si="1"/>
        <v>2010</v>
      </c>
      <c r="N28" s="222">
        <f t="shared" si="1"/>
        <v>2011</v>
      </c>
      <c r="O28" s="222">
        <f t="shared" si="1"/>
        <v>2012</v>
      </c>
      <c r="P28" s="222">
        <f t="shared" si="1"/>
        <v>2013</v>
      </c>
      <c r="Q28" s="222">
        <f t="shared" si="1"/>
        <v>2014</v>
      </c>
      <c r="R28" s="222">
        <v>2015</v>
      </c>
      <c r="S28" s="222">
        <f>+R28+1</f>
        <v>2016</v>
      </c>
      <c r="T28" s="222">
        <f t="shared" ref="T28:W28" si="2">+S28+1</f>
        <v>2017</v>
      </c>
      <c r="U28" s="222">
        <f t="shared" si="2"/>
        <v>2018</v>
      </c>
      <c r="V28" s="222">
        <f t="shared" si="2"/>
        <v>2019</v>
      </c>
      <c r="W28" s="222">
        <f t="shared" si="2"/>
        <v>2020</v>
      </c>
    </row>
    <row r="29" spans="2:23" ht="23.25" customHeight="1" x14ac:dyDescent="0.25">
      <c r="B29" s="426" t="s">
        <v>336</v>
      </c>
      <c r="C29" s="234" t="s">
        <v>434</v>
      </c>
      <c r="D29" s="221">
        <v>40</v>
      </c>
      <c r="E29" s="221">
        <v>40</v>
      </c>
      <c r="F29" s="221">
        <v>40</v>
      </c>
      <c r="G29" s="221">
        <v>40</v>
      </c>
      <c r="H29" s="221">
        <v>40</v>
      </c>
      <c r="I29" s="221">
        <v>40</v>
      </c>
      <c r="J29" s="221">
        <v>40</v>
      </c>
      <c r="K29" s="221">
        <v>40</v>
      </c>
      <c r="L29" s="221">
        <v>40</v>
      </c>
      <c r="M29" s="221">
        <v>40</v>
      </c>
      <c r="N29" s="221">
        <v>40</v>
      </c>
      <c r="O29" s="221">
        <v>40</v>
      </c>
      <c r="P29" s="221">
        <v>40</v>
      </c>
      <c r="Q29" s="221">
        <v>40</v>
      </c>
      <c r="R29" s="221">
        <v>40</v>
      </c>
      <c r="S29" s="221">
        <v>0</v>
      </c>
      <c r="T29" s="221">
        <v>0</v>
      </c>
      <c r="U29" s="221">
        <v>0</v>
      </c>
      <c r="V29" s="221">
        <v>0</v>
      </c>
      <c r="W29" s="221">
        <v>0</v>
      </c>
    </row>
    <row r="30" spans="2:23" ht="23.25" customHeight="1" x14ac:dyDescent="0.25">
      <c r="B30" s="427"/>
      <c r="C30" s="234" t="s">
        <v>389</v>
      </c>
      <c r="D30" s="233">
        <v>40</v>
      </c>
      <c r="E30" s="233">
        <v>40</v>
      </c>
      <c r="F30" s="233">
        <v>40</v>
      </c>
      <c r="G30" s="233">
        <v>30</v>
      </c>
      <c r="H30" s="233">
        <v>25</v>
      </c>
      <c r="I30" s="233">
        <v>22</v>
      </c>
      <c r="J30" s="233">
        <v>17</v>
      </c>
      <c r="K30" s="233">
        <v>20</v>
      </c>
      <c r="L30" s="233">
        <v>25</v>
      </c>
      <c r="M30" s="233">
        <v>23</v>
      </c>
      <c r="N30" s="233">
        <v>22</v>
      </c>
      <c r="O30" s="233">
        <v>17</v>
      </c>
      <c r="P30" s="233">
        <v>15</v>
      </c>
      <c r="Q30" s="233">
        <v>13</v>
      </c>
      <c r="R30" s="233">
        <v>15</v>
      </c>
      <c r="S30" s="233">
        <v>0</v>
      </c>
      <c r="T30" s="233">
        <v>0</v>
      </c>
      <c r="U30" s="233">
        <v>0</v>
      </c>
      <c r="V30" s="233">
        <v>0</v>
      </c>
      <c r="W30" s="233">
        <v>0</v>
      </c>
    </row>
    <row r="31" spans="2:23" ht="24" customHeight="1" x14ac:dyDescent="0.25">
      <c r="B31" s="428"/>
      <c r="C31" s="234" t="s">
        <v>334</v>
      </c>
      <c r="D31" s="221">
        <f>+'matriculados Ind. Aprob.'!C5</f>
        <v>40</v>
      </c>
      <c r="E31" s="221">
        <f>+'matriculados Ind. Aprob.'!E5</f>
        <v>40</v>
      </c>
      <c r="F31" s="221">
        <f>+'matriculados Ind. Aprob.'!G5</f>
        <v>40</v>
      </c>
      <c r="G31" s="221">
        <f>+'matriculados Ind. Aprob.'!I5</f>
        <v>30</v>
      </c>
      <c r="H31" s="221">
        <f>+'matriculados Ind. Aprob.'!K5</f>
        <v>25</v>
      </c>
      <c r="I31" s="221">
        <f>+'matriculados Ind. Aprob.'!M5</f>
        <v>22</v>
      </c>
      <c r="J31" s="221">
        <f>+'matriculados Ind. Aprob.'!O5</f>
        <v>17</v>
      </c>
      <c r="K31" s="221">
        <f>+'matriculados Ind. Aprob.'!Q5</f>
        <v>20</v>
      </c>
      <c r="L31" s="221">
        <f>+'matriculados Ind. Aprob.'!S5</f>
        <v>25</v>
      </c>
      <c r="M31" s="221">
        <f>+'matriculados Ind. Aprob.'!U5</f>
        <v>23</v>
      </c>
      <c r="N31" s="221">
        <f>+'matriculados Ind. Aprob.'!W5</f>
        <v>22</v>
      </c>
      <c r="O31" s="221">
        <f>+'matriculados Ind. Aprob.'!Y5</f>
        <v>17</v>
      </c>
      <c r="P31" s="221">
        <f>+'matriculados Ind. Aprob.'!AA5</f>
        <v>15</v>
      </c>
      <c r="Q31" s="221">
        <f>+'matriculados Ind. Aprob.'!AC5</f>
        <v>13</v>
      </c>
      <c r="R31" s="221">
        <v>15</v>
      </c>
      <c r="S31" s="221">
        <v>0</v>
      </c>
      <c r="T31" s="221">
        <v>0</v>
      </c>
      <c r="U31" s="221">
        <v>0</v>
      </c>
      <c r="V31" s="221">
        <v>0</v>
      </c>
      <c r="W31" s="221">
        <v>0</v>
      </c>
    </row>
    <row r="32" spans="2:23" ht="24" customHeight="1" x14ac:dyDescent="0.25">
      <c r="B32" s="429" t="s">
        <v>335</v>
      </c>
      <c r="C32" s="235" t="s">
        <v>434</v>
      </c>
      <c r="D32" s="233"/>
      <c r="E32" s="233"/>
      <c r="F32" s="233"/>
      <c r="G32" s="233"/>
      <c r="H32" s="233"/>
      <c r="I32" s="233"/>
      <c r="J32" s="233"/>
      <c r="K32" s="233"/>
      <c r="L32" s="233"/>
      <c r="M32" s="233"/>
      <c r="N32" s="233"/>
      <c r="O32" s="233"/>
      <c r="P32" s="233"/>
      <c r="Q32" s="233"/>
      <c r="R32" s="233"/>
      <c r="S32" s="221">
        <v>30</v>
      </c>
      <c r="T32" s="221">
        <v>30</v>
      </c>
      <c r="U32" s="221">
        <v>30</v>
      </c>
      <c r="V32" s="221">
        <v>30</v>
      </c>
      <c r="W32" s="221">
        <v>30</v>
      </c>
    </row>
    <row r="33" spans="2:24" ht="31.5" customHeight="1" x14ac:dyDescent="0.25">
      <c r="B33" s="430"/>
      <c r="C33" s="235" t="s">
        <v>389</v>
      </c>
      <c r="D33" s="221"/>
      <c r="E33" s="221"/>
      <c r="F33" s="221"/>
      <c r="G33" s="221"/>
      <c r="H33" s="221"/>
      <c r="I33" s="221"/>
      <c r="J33" s="221"/>
      <c r="K33" s="221"/>
      <c r="L33" s="221"/>
      <c r="M33" s="221"/>
      <c r="N33" s="221"/>
      <c r="O33" s="221"/>
      <c r="P33" s="221"/>
      <c r="Q33" s="221"/>
      <c r="R33" s="221">
        <v>0</v>
      </c>
      <c r="S33" s="233">
        <v>24</v>
      </c>
      <c r="T33" s="233">
        <v>26</v>
      </c>
      <c r="U33" s="233">
        <v>20</v>
      </c>
      <c r="V33" s="233">
        <v>20</v>
      </c>
      <c r="W33" s="233">
        <v>16</v>
      </c>
    </row>
    <row r="34" spans="2:24" ht="30.75" customHeight="1" x14ac:dyDescent="0.25">
      <c r="B34" s="431"/>
      <c r="C34" s="235" t="s">
        <v>334</v>
      </c>
      <c r="D34" s="221"/>
      <c r="E34" s="221"/>
      <c r="F34" s="221"/>
      <c r="G34" s="221"/>
      <c r="H34" s="221"/>
      <c r="I34" s="221"/>
      <c r="J34" s="221"/>
      <c r="K34" s="221"/>
      <c r="L34" s="221"/>
      <c r="M34" s="221"/>
      <c r="N34" s="221"/>
      <c r="O34" s="221"/>
      <c r="P34" s="221"/>
      <c r="Q34" s="221"/>
      <c r="R34" s="221">
        <v>0</v>
      </c>
      <c r="S34" s="221">
        <v>24</v>
      </c>
      <c r="T34" s="221">
        <v>26</v>
      </c>
      <c r="U34" s="221">
        <v>20</v>
      </c>
      <c r="V34" s="221">
        <v>20</v>
      </c>
      <c r="W34" s="221">
        <v>16</v>
      </c>
    </row>
    <row r="35" spans="2:24" ht="27.75" customHeight="1" x14ac:dyDescent="0.25">
      <c r="C35" s="243" t="s">
        <v>356</v>
      </c>
      <c r="D35" s="244">
        <f t="shared" ref="D35:Q35" si="3">+D29+D33</f>
        <v>40</v>
      </c>
      <c r="E35" s="244">
        <f t="shared" si="3"/>
        <v>40</v>
      </c>
      <c r="F35" s="244">
        <f t="shared" si="3"/>
        <v>40</v>
      </c>
      <c r="G35" s="244">
        <f t="shared" si="3"/>
        <v>40</v>
      </c>
      <c r="H35" s="244">
        <f t="shared" si="3"/>
        <v>40</v>
      </c>
      <c r="I35" s="244">
        <f t="shared" si="3"/>
        <v>40</v>
      </c>
      <c r="J35" s="244">
        <f t="shared" si="3"/>
        <v>40</v>
      </c>
      <c r="K35" s="244">
        <f t="shared" si="3"/>
        <v>40</v>
      </c>
      <c r="L35" s="244">
        <f t="shared" si="3"/>
        <v>40</v>
      </c>
      <c r="M35" s="244">
        <f t="shared" si="3"/>
        <v>40</v>
      </c>
      <c r="N35" s="244">
        <f t="shared" si="3"/>
        <v>40</v>
      </c>
      <c r="O35" s="244">
        <f t="shared" si="3"/>
        <v>40</v>
      </c>
      <c r="P35" s="244">
        <f t="shared" si="3"/>
        <v>40</v>
      </c>
      <c r="Q35" s="244">
        <f t="shared" si="3"/>
        <v>40</v>
      </c>
      <c r="R35" s="244">
        <f>+R29+R33</f>
        <v>40</v>
      </c>
      <c r="S35" s="117">
        <f>+S29+S32</f>
        <v>30</v>
      </c>
      <c r="T35" s="117">
        <f>+T29+T32</f>
        <v>30</v>
      </c>
      <c r="U35" s="117">
        <f>+U29+U32</f>
        <v>30</v>
      </c>
      <c r="V35" s="117">
        <f>+V29+V32</f>
        <v>30</v>
      </c>
      <c r="W35" s="117">
        <f>+W29+W32</f>
        <v>30</v>
      </c>
    </row>
    <row r="36" spans="2:24" ht="28.5" customHeight="1" x14ac:dyDescent="0.25">
      <c r="C36" s="243" t="s">
        <v>357</v>
      </c>
      <c r="D36" s="127">
        <f t="shared" ref="D36:Q36" si="4">+D31+D34</f>
        <v>40</v>
      </c>
      <c r="E36" s="127">
        <f t="shared" si="4"/>
        <v>40</v>
      </c>
      <c r="F36" s="127">
        <f t="shared" si="4"/>
        <v>40</v>
      </c>
      <c r="G36" s="127">
        <f t="shared" si="4"/>
        <v>30</v>
      </c>
      <c r="H36" s="127">
        <f t="shared" si="4"/>
        <v>25</v>
      </c>
      <c r="I36" s="127">
        <f t="shared" si="4"/>
        <v>22</v>
      </c>
      <c r="J36" s="127">
        <f t="shared" si="4"/>
        <v>17</v>
      </c>
      <c r="K36" s="127">
        <f t="shared" si="4"/>
        <v>20</v>
      </c>
      <c r="L36" s="127">
        <f t="shared" si="4"/>
        <v>25</v>
      </c>
      <c r="M36" s="127">
        <f t="shared" si="4"/>
        <v>23</v>
      </c>
      <c r="N36" s="127">
        <f t="shared" si="4"/>
        <v>22</v>
      </c>
      <c r="O36" s="127">
        <f t="shared" si="4"/>
        <v>17</v>
      </c>
      <c r="P36" s="127">
        <f t="shared" si="4"/>
        <v>15</v>
      </c>
      <c r="Q36" s="127">
        <f t="shared" si="4"/>
        <v>13</v>
      </c>
      <c r="R36" s="127">
        <f>+R31+R34</f>
        <v>15</v>
      </c>
      <c r="S36" s="118">
        <f t="shared" ref="S36:W36" si="5">+S31+S34</f>
        <v>24</v>
      </c>
      <c r="T36" s="118">
        <f t="shared" si="5"/>
        <v>26</v>
      </c>
      <c r="U36" s="118">
        <f t="shared" si="5"/>
        <v>20</v>
      </c>
      <c r="V36" s="118">
        <f t="shared" si="5"/>
        <v>20</v>
      </c>
      <c r="W36" s="118">
        <f t="shared" si="5"/>
        <v>16</v>
      </c>
    </row>
    <row r="39" spans="2:24" x14ac:dyDescent="0.25">
      <c r="D39" s="254">
        <f>D31/D29</f>
        <v>1</v>
      </c>
      <c r="E39" s="254">
        <f t="shared" ref="E39:R39" si="6">E31/E29</f>
        <v>1</v>
      </c>
      <c r="F39" s="254">
        <f t="shared" si="6"/>
        <v>1</v>
      </c>
      <c r="G39" s="254">
        <f t="shared" si="6"/>
        <v>0.75</v>
      </c>
      <c r="H39" s="254">
        <f t="shared" si="6"/>
        <v>0.625</v>
      </c>
      <c r="I39" s="254">
        <f t="shared" si="6"/>
        <v>0.55000000000000004</v>
      </c>
      <c r="J39" s="254">
        <f t="shared" si="6"/>
        <v>0.42499999999999999</v>
      </c>
      <c r="K39" s="254">
        <f t="shared" si="6"/>
        <v>0.5</v>
      </c>
      <c r="L39" s="254">
        <f t="shared" si="6"/>
        <v>0.625</v>
      </c>
      <c r="M39" s="254">
        <f t="shared" si="6"/>
        <v>0.57499999999999996</v>
      </c>
      <c r="N39" s="254">
        <f t="shared" si="6"/>
        <v>0.55000000000000004</v>
      </c>
      <c r="O39" s="254">
        <f t="shared" si="6"/>
        <v>0.42499999999999999</v>
      </c>
      <c r="P39" s="254">
        <f t="shared" si="6"/>
        <v>0.375</v>
      </c>
      <c r="Q39" s="254">
        <f t="shared" si="6"/>
        <v>0.32500000000000001</v>
      </c>
      <c r="R39" s="254">
        <f t="shared" si="6"/>
        <v>0.375</v>
      </c>
      <c r="S39" s="254"/>
      <c r="T39" s="254">
        <f>T36/T35</f>
        <v>0.8666666666666667</v>
      </c>
      <c r="U39" s="254">
        <f t="shared" ref="U39:V39" si="7">U36/U35</f>
        <v>0.66666666666666663</v>
      </c>
      <c r="V39" s="254">
        <f t="shared" si="7"/>
        <v>0.66666666666666663</v>
      </c>
      <c r="W39" s="254">
        <f>W36/W35</f>
        <v>0.53333333333333333</v>
      </c>
      <c r="X39" s="255">
        <f>AVERAGE(M39:W39)</f>
        <v>0.53583333333333338</v>
      </c>
    </row>
    <row r="41" spans="2:24" ht="15.75" customHeight="1" x14ac:dyDescent="0.25">
      <c r="D41" s="422" t="s">
        <v>358</v>
      </c>
      <c r="E41" s="422"/>
      <c r="F41" s="422"/>
      <c r="G41" s="422"/>
      <c r="H41" s="422"/>
      <c r="I41" s="422"/>
      <c r="J41" s="422"/>
      <c r="K41" s="422"/>
      <c r="L41" s="422"/>
      <c r="M41" s="422"/>
      <c r="N41" s="422"/>
      <c r="O41" s="422"/>
      <c r="P41" s="422"/>
      <c r="Q41" s="422"/>
      <c r="R41" s="422"/>
      <c r="S41" s="422"/>
      <c r="T41" s="422"/>
      <c r="U41" s="422"/>
      <c r="V41" s="422"/>
      <c r="W41" s="422"/>
    </row>
    <row r="42" spans="2:24" x14ac:dyDescent="0.25">
      <c r="D42" s="220">
        <f>D31/D30</f>
        <v>1</v>
      </c>
      <c r="E42" s="231">
        <f t="shared" ref="E42:R42" si="8">E31/E30</f>
        <v>1</v>
      </c>
      <c r="F42" s="231">
        <f t="shared" si="8"/>
        <v>1</v>
      </c>
      <c r="G42" s="231">
        <f t="shared" si="8"/>
        <v>1</v>
      </c>
      <c r="H42" s="231">
        <f t="shared" si="8"/>
        <v>1</v>
      </c>
      <c r="I42" s="231">
        <f t="shared" si="8"/>
        <v>1</v>
      </c>
      <c r="J42" s="231">
        <f t="shared" si="8"/>
        <v>1</v>
      </c>
      <c r="K42" s="231">
        <f t="shared" si="8"/>
        <v>1</v>
      </c>
      <c r="L42" s="231">
        <f t="shared" si="8"/>
        <v>1</v>
      </c>
      <c r="M42" s="231">
        <f t="shared" si="8"/>
        <v>1</v>
      </c>
      <c r="N42" s="231">
        <f t="shared" si="8"/>
        <v>1</v>
      </c>
      <c r="O42" s="231">
        <f t="shared" si="8"/>
        <v>1</v>
      </c>
      <c r="P42" s="231">
        <f t="shared" si="8"/>
        <v>1</v>
      </c>
      <c r="Q42" s="231">
        <f t="shared" si="8"/>
        <v>1</v>
      </c>
      <c r="R42" s="231">
        <f t="shared" si="8"/>
        <v>1</v>
      </c>
      <c r="S42" s="44"/>
      <c r="T42" s="44"/>
      <c r="U42" s="44"/>
      <c r="V42" s="44"/>
      <c r="W42" s="236">
        <f>AVERAGE(D42:R42)</f>
        <v>1</v>
      </c>
    </row>
    <row r="44" spans="2:24" x14ac:dyDescent="0.25">
      <c r="D44" s="239"/>
      <c r="E44" s="240"/>
      <c r="F44" s="240"/>
      <c r="G44" s="240"/>
      <c r="H44" s="240"/>
      <c r="I44" s="240"/>
      <c r="J44" s="240"/>
      <c r="K44" s="240"/>
      <c r="L44" s="240"/>
      <c r="M44" s="240"/>
      <c r="N44" s="240"/>
      <c r="O44" s="240"/>
      <c r="P44" s="240"/>
      <c r="Q44" s="240"/>
      <c r="R44" s="241"/>
      <c r="S44" s="238">
        <f>S34/S33</f>
        <v>1</v>
      </c>
      <c r="T44" s="238">
        <f t="shared" ref="T44:U44" si="9">T34/T33</f>
        <v>1</v>
      </c>
      <c r="U44" s="238">
        <f t="shared" si="9"/>
        <v>1</v>
      </c>
      <c r="V44" s="44"/>
      <c r="W44" s="237">
        <f>AVERAGE(D44:U44)</f>
        <v>1</v>
      </c>
    </row>
    <row r="47" spans="2:24" x14ac:dyDescent="0.25">
      <c r="R47" s="258">
        <f>+R39</f>
        <v>0.375</v>
      </c>
    </row>
    <row r="48" spans="2:24" x14ac:dyDescent="0.25">
      <c r="R48" s="258">
        <f>+W39</f>
        <v>0.53333333333333333</v>
      </c>
    </row>
    <row r="49" spans="18:18" x14ac:dyDescent="0.25">
      <c r="R49" s="258">
        <f>AVERAGE(R47:R48)</f>
        <v>0.45416666666666666</v>
      </c>
    </row>
  </sheetData>
  <mergeCells count="5">
    <mergeCell ref="D41:W41"/>
    <mergeCell ref="B12:Q12"/>
    <mergeCell ref="B13:B14"/>
    <mergeCell ref="B29:B31"/>
    <mergeCell ref="B32:B34"/>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CF57-8EE0-43FD-AF13-2469FC1B265B}">
  <sheetPr>
    <tabColor rgb="FF0070C0"/>
  </sheetPr>
  <dimension ref="A1:V67"/>
  <sheetViews>
    <sheetView showGridLines="0" zoomScaleNormal="100" workbookViewId="0">
      <selection activeCell="C30" sqref="C30:R30"/>
    </sheetView>
  </sheetViews>
  <sheetFormatPr baseColWidth="10" defaultRowHeight="12.75" x14ac:dyDescent="0.25"/>
  <cols>
    <col min="1" max="1" width="6" style="1" customWidth="1"/>
    <col min="2" max="2" width="21.28515625" style="1" customWidth="1"/>
    <col min="3" max="16384" width="11.42578125" style="1"/>
  </cols>
  <sheetData>
    <row r="1" spans="1:13" x14ac:dyDescent="0.25">
      <c r="A1" s="177"/>
      <c r="B1" s="177"/>
      <c r="C1" s="177"/>
      <c r="D1" s="177"/>
      <c r="E1" s="177"/>
      <c r="F1" s="177"/>
      <c r="G1" s="177"/>
      <c r="H1" s="177"/>
      <c r="I1" s="177"/>
      <c r="J1" s="177"/>
      <c r="K1" s="177"/>
      <c r="L1" s="177"/>
      <c r="M1" s="177"/>
    </row>
    <row r="2" spans="1:13" ht="16.5" x14ac:dyDescent="0.25">
      <c r="A2" s="177"/>
      <c r="B2" s="178"/>
      <c r="C2" s="177"/>
      <c r="D2" s="177"/>
      <c r="E2" s="177"/>
      <c r="F2" s="177"/>
      <c r="G2" s="177"/>
      <c r="H2" s="177"/>
      <c r="I2" s="177"/>
      <c r="J2" s="177"/>
      <c r="K2" s="177"/>
      <c r="L2" s="177"/>
      <c r="M2" s="177"/>
    </row>
    <row r="3" spans="1:13" x14ac:dyDescent="0.25">
      <c r="A3" s="177"/>
      <c r="B3" s="177"/>
      <c r="C3" s="177"/>
      <c r="D3" s="177"/>
      <c r="E3" s="177"/>
      <c r="F3" s="177"/>
      <c r="G3" s="177"/>
      <c r="H3" s="177"/>
      <c r="I3" s="177"/>
      <c r="J3" s="177"/>
      <c r="K3" s="177"/>
      <c r="L3" s="177"/>
      <c r="M3" s="177"/>
    </row>
    <row r="4" spans="1:13" x14ac:dyDescent="0.25">
      <c r="A4" s="177"/>
      <c r="B4" s="177"/>
      <c r="C4" s="177"/>
      <c r="D4" s="177"/>
      <c r="E4" s="177"/>
      <c r="F4" s="177"/>
      <c r="G4" s="177"/>
      <c r="H4" s="177"/>
      <c r="I4" s="177"/>
      <c r="J4" s="177"/>
      <c r="K4" s="177"/>
      <c r="L4" s="177"/>
      <c r="M4" s="177"/>
    </row>
    <row r="5" spans="1:13" x14ac:dyDescent="0.25">
      <c r="A5" s="177"/>
      <c r="B5" s="177"/>
      <c r="C5" s="177"/>
      <c r="D5" s="177"/>
      <c r="E5" s="177"/>
      <c r="F5" s="177"/>
      <c r="G5" s="177"/>
      <c r="H5" s="177"/>
      <c r="I5" s="177"/>
      <c r="J5" s="177"/>
      <c r="K5" s="177"/>
      <c r="L5" s="177"/>
      <c r="M5" s="177"/>
    </row>
    <row r="6" spans="1:13" x14ac:dyDescent="0.25">
      <c r="A6" s="177"/>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x14ac:dyDescent="0.25">
      <c r="A8" s="177"/>
      <c r="B8" s="177"/>
      <c r="C8" s="177"/>
      <c r="D8" s="177"/>
      <c r="E8" s="177"/>
      <c r="F8" s="177"/>
      <c r="G8" s="177"/>
      <c r="H8" s="177"/>
      <c r="I8" s="177"/>
      <c r="J8" s="177"/>
      <c r="K8" s="177"/>
      <c r="L8" s="177"/>
      <c r="M8" s="177"/>
    </row>
    <row r="9" spans="1:13" x14ac:dyDescent="0.25">
      <c r="A9" s="177"/>
      <c r="B9" s="177"/>
      <c r="C9" s="177"/>
      <c r="D9" s="177"/>
      <c r="E9" s="177"/>
      <c r="F9" s="177"/>
      <c r="G9" s="177"/>
      <c r="H9" s="177"/>
      <c r="I9" s="177"/>
      <c r="J9" s="177"/>
      <c r="K9" s="177"/>
      <c r="L9" s="177"/>
      <c r="M9" s="177"/>
    </row>
    <row r="10" spans="1:13" x14ac:dyDescent="0.25">
      <c r="A10" s="177"/>
      <c r="B10" s="177"/>
      <c r="C10" s="177"/>
      <c r="D10" s="177"/>
      <c r="E10" s="177"/>
      <c r="F10" s="177"/>
      <c r="G10" s="177"/>
      <c r="H10" s="177"/>
      <c r="I10" s="177"/>
      <c r="J10" s="177"/>
      <c r="K10" s="177"/>
      <c r="L10" s="177"/>
      <c r="M10" s="177"/>
    </row>
    <row r="11" spans="1:13" x14ac:dyDescent="0.25">
      <c r="A11" s="177"/>
      <c r="B11" s="177"/>
      <c r="C11" s="177"/>
      <c r="D11" s="177"/>
      <c r="E11" s="177"/>
      <c r="F11" s="177"/>
      <c r="G11" s="177"/>
      <c r="H11" s="177"/>
      <c r="I11" s="177"/>
      <c r="J11" s="177"/>
      <c r="K11" s="177"/>
      <c r="L11" s="177"/>
      <c r="M11" s="177"/>
    </row>
    <row r="12" spans="1:13" x14ac:dyDescent="0.25">
      <c r="A12" s="177"/>
      <c r="B12" s="177"/>
      <c r="C12" s="177"/>
      <c r="D12" s="177"/>
      <c r="E12" s="177"/>
      <c r="F12" s="177"/>
      <c r="G12" s="177"/>
      <c r="H12" s="177"/>
      <c r="I12" s="177"/>
      <c r="J12" s="177"/>
      <c r="K12" s="177"/>
      <c r="L12" s="177"/>
      <c r="M12" s="177"/>
    </row>
    <row r="13" spans="1:13" x14ac:dyDescent="0.25">
      <c r="A13" s="177"/>
      <c r="B13" s="177"/>
      <c r="C13" s="177"/>
      <c r="D13" s="177"/>
      <c r="E13" s="177"/>
      <c r="F13" s="177"/>
      <c r="G13" s="177"/>
      <c r="H13" s="177"/>
      <c r="I13" s="177"/>
      <c r="J13" s="177"/>
      <c r="K13" s="177"/>
      <c r="L13" s="177"/>
      <c r="M13" s="177"/>
    </row>
    <row r="14" spans="1:13" x14ac:dyDescent="0.25">
      <c r="A14" s="177"/>
      <c r="B14" s="177"/>
      <c r="C14" s="177"/>
      <c r="D14" s="177"/>
      <c r="E14" s="177"/>
      <c r="F14" s="177"/>
      <c r="G14" s="177"/>
      <c r="H14" s="177"/>
      <c r="I14" s="177"/>
      <c r="J14" s="177"/>
      <c r="K14" s="177"/>
      <c r="L14" s="177"/>
      <c r="M14" s="177"/>
    </row>
    <row r="15" spans="1:13" x14ac:dyDescent="0.25">
      <c r="A15" s="177"/>
      <c r="B15" s="177"/>
      <c r="C15" s="177"/>
      <c r="D15" s="177"/>
      <c r="E15" s="177"/>
      <c r="F15" s="177"/>
      <c r="G15" s="177"/>
      <c r="H15" s="177"/>
      <c r="I15" s="177"/>
      <c r="J15" s="177"/>
      <c r="K15" s="177"/>
      <c r="L15" s="177"/>
      <c r="M15" s="177"/>
    </row>
    <row r="16" spans="1:13" x14ac:dyDescent="0.25">
      <c r="A16" s="177"/>
      <c r="B16" s="177"/>
      <c r="C16" s="177"/>
      <c r="D16" s="177"/>
      <c r="E16" s="177"/>
      <c r="F16" s="177"/>
      <c r="G16" s="177"/>
      <c r="H16" s="177"/>
      <c r="I16" s="177"/>
      <c r="J16" s="177"/>
      <c r="K16" s="177"/>
      <c r="L16" s="177"/>
      <c r="M16" s="177"/>
    </row>
    <row r="17" spans="1:18" x14ac:dyDescent="0.25">
      <c r="A17" s="177"/>
      <c r="B17" s="177"/>
      <c r="C17" s="177"/>
      <c r="D17" s="177"/>
      <c r="E17" s="177"/>
      <c r="F17" s="177"/>
      <c r="G17" s="177"/>
      <c r="H17" s="177"/>
      <c r="I17" s="177"/>
      <c r="J17" s="177"/>
      <c r="K17" s="177"/>
      <c r="L17" s="177"/>
      <c r="M17" s="177"/>
    </row>
    <row r="18" spans="1:18" x14ac:dyDescent="0.25">
      <c r="A18" s="177"/>
      <c r="B18" s="177"/>
      <c r="C18" s="177"/>
      <c r="D18" s="177"/>
      <c r="E18" s="177"/>
      <c r="F18" s="177"/>
      <c r="G18" s="177"/>
      <c r="H18" s="177"/>
      <c r="I18" s="177"/>
      <c r="J18" s="177"/>
      <c r="K18" s="177"/>
      <c r="L18" s="177"/>
      <c r="M18" s="177"/>
    </row>
    <row r="19" spans="1:18" x14ac:dyDescent="0.25">
      <c r="A19" s="177"/>
      <c r="B19" s="177"/>
      <c r="C19" s="177"/>
      <c r="D19" s="177"/>
      <c r="E19" s="177"/>
      <c r="F19" s="177"/>
      <c r="G19" s="177"/>
      <c r="H19" s="177"/>
      <c r="I19" s="177"/>
      <c r="J19" s="177"/>
      <c r="K19" s="177"/>
      <c r="L19" s="177"/>
      <c r="M19" s="177"/>
    </row>
    <row r="25" spans="1:18" ht="13.5" thickBot="1" x14ac:dyDescent="0.3"/>
    <row r="26" spans="1:18" ht="28.5" customHeight="1" x14ac:dyDescent="0.25">
      <c r="B26" s="446" t="s">
        <v>381</v>
      </c>
      <c r="C26" s="447"/>
      <c r="D26" s="447"/>
      <c r="E26" s="447"/>
      <c r="F26" s="447"/>
      <c r="G26" s="447"/>
      <c r="H26" s="447"/>
      <c r="I26" s="447"/>
      <c r="J26" s="447"/>
      <c r="K26" s="447"/>
      <c r="L26" s="447"/>
      <c r="M26" s="447"/>
      <c r="N26" s="447"/>
      <c r="O26" s="447"/>
      <c r="P26" s="447"/>
      <c r="Q26" s="447"/>
      <c r="R26" s="448"/>
    </row>
    <row r="27" spans="1:18" x14ac:dyDescent="0.25">
      <c r="B27" s="139" t="s">
        <v>360</v>
      </c>
      <c r="C27" s="119">
        <v>2005</v>
      </c>
      <c r="D27" s="119">
        <f>+C27+1</f>
        <v>2006</v>
      </c>
      <c r="E27" s="119">
        <f t="shared" ref="E27" si="0">+D27+1</f>
        <v>2007</v>
      </c>
      <c r="F27" s="119">
        <f t="shared" ref="F27" si="1">+E27+1</f>
        <v>2008</v>
      </c>
      <c r="G27" s="119">
        <f t="shared" ref="G27" si="2">+F27+1</f>
        <v>2009</v>
      </c>
      <c r="H27" s="119">
        <f t="shared" ref="H27" si="3">+G27+1</f>
        <v>2010</v>
      </c>
      <c r="I27" s="119">
        <f t="shared" ref="I27" si="4">+H27+1</f>
        <v>2011</v>
      </c>
      <c r="J27" s="119">
        <f t="shared" ref="J27" si="5">+I27+1</f>
        <v>2012</v>
      </c>
      <c r="K27" s="119">
        <f t="shared" ref="K27" si="6">+J27+1</f>
        <v>2013</v>
      </c>
      <c r="L27" s="119">
        <f t="shared" ref="L27" si="7">+K27+1</f>
        <v>2014</v>
      </c>
      <c r="M27" s="119">
        <f t="shared" ref="M27" si="8">+L27+1</f>
        <v>2015</v>
      </c>
      <c r="N27" s="119">
        <f t="shared" ref="N27" si="9">+M27+1</f>
        <v>2016</v>
      </c>
      <c r="O27" s="119">
        <f t="shared" ref="O27" si="10">+N27+1</f>
        <v>2017</v>
      </c>
      <c r="P27" s="119">
        <f t="shared" ref="P27" si="11">+O27+1</f>
        <v>2018</v>
      </c>
      <c r="Q27" s="119">
        <f t="shared" ref="Q27:R27" si="12">+P27+1</f>
        <v>2019</v>
      </c>
      <c r="R27" s="140">
        <f t="shared" si="12"/>
        <v>2020</v>
      </c>
    </row>
    <row r="28" spans="1:18" ht="25.5" x14ac:dyDescent="0.25">
      <c r="B28" s="133" t="s">
        <v>379</v>
      </c>
      <c r="C28" s="121">
        <f>+'Pobl. Historica Ingres. Total'!C14</f>
        <v>57</v>
      </c>
      <c r="D28" s="121">
        <f>+'Pobl. Historica Ingres. Total'!D14</f>
        <v>47</v>
      </c>
      <c r="E28" s="121">
        <f>+'Pobl. Historica Ingres. Total'!E14</f>
        <v>34</v>
      </c>
      <c r="F28" s="121">
        <f>+'matriculados Ind. Aprob.'!Q12</f>
        <v>31</v>
      </c>
      <c r="G28" s="121">
        <f>+'Pobl. Historica Ingres. Total'!G14</f>
        <v>42</v>
      </c>
      <c r="H28" s="121">
        <f>+'Pobl. Historica Ingres. Total'!H14</f>
        <v>41</v>
      </c>
      <c r="I28" s="121">
        <f>+'Pobl. Historica Ingres. Total'!I14</f>
        <v>46</v>
      </c>
      <c r="J28" s="121">
        <f>+'Pobl. Historica Ingres. Total'!J14</f>
        <v>40</v>
      </c>
      <c r="K28" s="121">
        <f>+'Pobl. Historica Ingres. Total'!K14</f>
        <v>35</v>
      </c>
      <c r="L28" s="121">
        <f>+'Pobl. Historica Ingres. Total'!L14</f>
        <v>37</v>
      </c>
      <c r="M28" s="161">
        <f>+'Pobl. Historica Ingres. Total'!M14</f>
        <v>33</v>
      </c>
      <c r="N28" s="121">
        <f>+'Pobl. Historica Ingres. Total'!N14</f>
        <v>39</v>
      </c>
      <c r="O28" s="121">
        <f>+'Pobl. Historica Ingres. Total'!O14</f>
        <v>50</v>
      </c>
      <c r="P28" s="121">
        <f>+'Pobl. Historica Ingres. Total'!P14</f>
        <v>61</v>
      </c>
      <c r="Q28" s="121">
        <f>+'Pobl. Historica Ingres. Total'!Q14</f>
        <v>50</v>
      </c>
      <c r="R28" s="73">
        <f>+'matriculados Ind. Aprob.'!M33</f>
        <v>55</v>
      </c>
    </row>
    <row r="29" spans="1:18" ht="13.5" thickBot="1" x14ac:dyDescent="0.3">
      <c r="B29" s="134" t="s">
        <v>378</v>
      </c>
      <c r="C29" s="136"/>
      <c r="D29" s="137">
        <f>(D28/C28)^(1/1)-1</f>
        <v>-0.17543859649122806</v>
      </c>
      <c r="E29" s="137">
        <f>(E28/D28)^(1/1)-1</f>
        <v>-0.27659574468085102</v>
      </c>
      <c r="F29" s="137">
        <f>(F28/E28)^(1/1)-1</f>
        <v>-8.8235294117647078E-2</v>
      </c>
      <c r="G29" s="137">
        <f>(G28/F28)^(1/1)-1</f>
        <v>0.35483870967741926</v>
      </c>
      <c r="H29" s="137">
        <f t="shared" ref="H29:M29" si="13">(H28/G28)^(1/1)-1</f>
        <v>-2.3809523809523836E-2</v>
      </c>
      <c r="I29" s="137">
        <f t="shared" si="13"/>
        <v>0.12195121951219523</v>
      </c>
      <c r="J29" s="137">
        <f t="shared" si="13"/>
        <v>-0.13043478260869568</v>
      </c>
      <c r="K29" s="137">
        <f t="shared" si="13"/>
        <v>-0.125</v>
      </c>
      <c r="L29" s="137">
        <f t="shared" si="13"/>
        <v>5.7142857142857162E-2</v>
      </c>
      <c r="M29" s="137">
        <f t="shared" si="13"/>
        <v>-0.10810810810810811</v>
      </c>
      <c r="N29" s="137">
        <f t="shared" ref="N29:R29" si="14">(N28/M28)^(1/1)-1</f>
        <v>0.18181818181818188</v>
      </c>
      <c r="O29" s="137">
        <f t="shared" si="14"/>
        <v>0.28205128205128216</v>
      </c>
      <c r="P29" s="137">
        <f t="shared" si="14"/>
        <v>0.21999999999999997</v>
      </c>
      <c r="Q29" s="137">
        <f t="shared" si="14"/>
        <v>-0.18032786885245899</v>
      </c>
      <c r="R29" s="138">
        <f t="shared" si="14"/>
        <v>0.10000000000000009</v>
      </c>
    </row>
    <row r="30" spans="1:18" ht="17.25" thickBot="1" x14ac:dyDescent="0.3">
      <c r="B30" s="135" t="s">
        <v>359</v>
      </c>
      <c r="C30" s="443">
        <f>((((G29+1)*(H29+1)*(I29+1)*(J29+1)*(K29+1)*(L29+1)*(M29+1)*(N29+1)*(O29+1)*(P29+1)*(Q29+1)*(R29+1))^(1/12))-1)</f>
        <v>4.8938637723000999E-2</v>
      </c>
      <c r="D30" s="444"/>
      <c r="E30" s="444"/>
      <c r="F30" s="444"/>
      <c r="G30" s="444"/>
      <c r="H30" s="444"/>
      <c r="I30" s="444"/>
      <c r="J30" s="444"/>
      <c r="K30" s="444"/>
      <c r="L30" s="444"/>
      <c r="M30" s="444"/>
      <c r="N30" s="444"/>
      <c r="O30" s="444"/>
      <c r="P30" s="444"/>
      <c r="Q30" s="444"/>
      <c r="R30" s="445"/>
    </row>
    <row r="32" spans="1:18" hidden="1" x14ac:dyDescent="0.25">
      <c r="B32" s="1" t="s">
        <v>363</v>
      </c>
    </row>
    <row r="33" spans="2:22" hidden="1" x14ac:dyDescent="0.25">
      <c r="C33" s="432" t="s">
        <v>277</v>
      </c>
      <c r="D33" s="432"/>
      <c r="E33" s="120" t="s">
        <v>245</v>
      </c>
      <c r="F33" s="120" t="s">
        <v>246</v>
      </c>
      <c r="G33" s="120" t="s">
        <v>247</v>
      </c>
      <c r="H33" s="120" t="s">
        <v>248</v>
      </c>
      <c r="I33" s="120" t="s">
        <v>249</v>
      </c>
      <c r="J33" s="120" t="s">
        <v>250</v>
      </c>
      <c r="K33" s="120" t="s">
        <v>251</v>
      </c>
      <c r="L33" s="120" t="s">
        <v>252</v>
      </c>
      <c r="M33" s="120" t="s">
        <v>253</v>
      </c>
      <c r="N33" s="120" t="s">
        <v>254</v>
      </c>
    </row>
    <row r="34" spans="2:22" hidden="1" x14ac:dyDescent="0.25">
      <c r="B34" s="132"/>
      <c r="C34" s="131">
        <v>2020</v>
      </c>
      <c r="D34" s="131">
        <f>+C34+1</f>
        <v>2021</v>
      </c>
      <c r="E34" s="131">
        <f t="shared" ref="E34:N34" si="15">+D34+1</f>
        <v>2022</v>
      </c>
      <c r="F34" s="131">
        <f t="shared" si="15"/>
        <v>2023</v>
      </c>
      <c r="G34" s="131">
        <f t="shared" si="15"/>
        <v>2024</v>
      </c>
      <c r="H34" s="131">
        <f t="shared" si="15"/>
        <v>2025</v>
      </c>
      <c r="I34" s="131">
        <f t="shared" si="15"/>
        <v>2026</v>
      </c>
      <c r="J34" s="131">
        <f t="shared" si="15"/>
        <v>2027</v>
      </c>
      <c r="K34" s="131">
        <f t="shared" si="15"/>
        <v>2028</v>
      </c>
      <c r="L34" s="131">
        <f t="shared" si="15"/>
        <v>2029</v>
      </c>
      <c r="M34" s="131">
        <f t="shared" si="15"/>
        <v>2030</v>
      </c>
      <c r="N34" s="131">
        <f t="shared" si="15"/>
        <v>2031</v>
      </c>
    </row>
    <row r="35" spans="2:22" ht="25.5" hidden="1" x14ac:dyDescent="0.25">
      <c r="B35" s="141" t="s">
        <v>380</v>
      </c>
      <c r="C35" s="121">
        <f>+R28</f>
        <v>55</v>
      </c>
      <c r="D35" s="48">
        <f>C35*($C$30+1)</f>
        <v>57.691625074765057</v>
      </c>
      <c r="E35" s="48">
        <f t="shared" ref="E35:N35" si="16">D35*($C$30+1)</f>
        <v>60.514974613950187</v>
      </c>
      <c r="F35" s="48">
        <f t="shared" si="16"/>
        <v>63.476495033398898</v>
      </c>
      <c r="G35" s="48">
        <f t="shared" si="16"/>
        <v>66.582948227764277</v>
      </c>
      <c r="H35" s="48">
        <f t="shared" si="16"/>
        <v>69.841427009612161</v>
      </c>
      <c r="I35" s="48">
        <f t="shared" si="16"/>
        <v>73.259371304092994</v>
      </c>
      <c r="J35" s="48">
        <f t="shared" si="16"/>
        <v>76.844585136158813</v>
      </c>
      <c r="K35" s="48">
        <f t="shared" si="16"/>
        <v>80.605254449111598</v>
      </c>
      <c r="L35" s="48">
        <f t="shared" si="16"/>
        <v>84.549965795166983</v>
      </c>
      <c r="M35" s="48">
        <f t="shared" si="16"/>
        <v>88.687725940708788</v>
      </c>
      <c r="N35" s="48">
        <f t="shared" si="16"/>
        <v>93.027982430997938</v>
      </c>
    </row>
    <row r="36" spans="2:22" ht="13.5" thickBot="1" x14ac:dyDescent="0.3"/>
    <row r="37" spans="2:22" ht="18" customHeight="1" x14ac:dyDescent="0.25">
      <c r="B37" s="456" t="s">
        <v>392</v>
      </c>
      <c r="C37" s="457"/>
      <c r="D37" s="457"/>
      <c r="E37" s="457"/>
      <c r="F37" s="457"/>
      <c r="G37" s="457"/>
      <c r="H37" s="457"/>
      <c r="I37" s="457"/>
      <c r="J37" s="457"/>
      <c r="K37" s="457"/>
      <c r="L37" s="457"/>
      <c r="M37" s="457"/>
      <c r="N37" s="457"/>
      <c r="O37" s="457"/>
      <c r="P37" s="457"/>
      <c r="Q37" s="458"/>
    </row>
    <row r="38" spans="2:22" ht="17.25" customHeight="1" thickBot="1" x14ac:dyDescent="0.3">
      <c r="B38" s="459"/>
      <c r="C38" s="460"/>
      <c r="D38" s="460"/>
      <c r="E38" s="460"/>
      <c r="F38" s="460"/>
      <c r="G38" s="460"/>
      <c r="H38" s="460"/>
      <c r="I38" s="460"/>
      <c r="J38" s="460"/>
      <c r="K38" s="460"/>
      <c r="L38" s="460"/>
      <c r="M38" s="460"/>
      <c r="N38" s="460"/>
      <c r="O38" s="460"/>
      <c r="P38" s="460"/>
      <c r="Q38" s="461"/>
    </row>
    <row r="40" spans="2:22" ht="27" customHeight="1" x14ac:dyDescent="0.25">
      <c r="B40" s="466" t="s">
        <v>381</v>
      </c>
      <c r="C40" s="466"/>
      <c r="D40" s="466"/>
      <c r="E40" s="466"/>
      <c r="F40" s="466"/>
      <c r="G40" s="466"/>
      <c r="H40" s="466"/>
      <c r="I40" s="466"/>
      <c r="J40" s="466"/>
      <c r="K40" s="466"/>
      <c r="L40" s="466"/>
      <c r="M40" s="466"/>
      <c r="N40" s="466"/>
      <c r="O40" s="466"/>
      <c r="P40" s="466"/>
      <c r="Q40" s="466"/>
      <c r="R40" s="467" t="s">
        <v>435</v>
      </c>
      <c r="S40" s="467"/>
      <c r="T40" s="467"/>
      <c r="U40" s="467"/>
      <c r="V40" s="467"/>
    </row>
    <row r="41" spans="2:22" x14ac:dyDescent="0.25">
      <c r="B41" s="152" t="s">
        <v>360</v>
      </c>
      <c r="C41" s="153">
        <v>2001</v>
      </c>
      <c r="D41" s="153">
        <f>+C41+1</f>
        <v>2002</v>
      </c>
      <c r="E41" s="153">
        <f t="shared" ref="E41:M41" si="17">+D41+1</f>
        <v>2003</v>
      </c>
      <c r="F41" s="153">
        <f t="shared" si="17"/>
        <v>2004</v>
      </c>
      <c r="G41" s="153">
        <f t="shared" si="17"/>
        <v>2005</v>
      </c>
      <c r="H41" s="153">
        <f t="shared" si="17"/>
        <v>2006</v>
      </c>
      <c r="I41" s="153">
        <f t="shared" si="17"/>
        <v>2007</v>
      </c>
      <c r="J41" s="153">
        <f t="shared" si="17"/>
        <v>2008</v>
      </c>
      <c r="K41" s="153">
        <f t="shared" si="17"/>
        <v>2009</v>
      </c>
      <c r="L41" s="153">
        <f t="shared" si="17"/>
        <v>2010</v>
      </c>
      <c r="M41" s="153">
        <f t="shared" si="17"/>
        <v>2011</v>
      </c>
      <c r="N41" s="153">
        <f t="shared" ref="N41" si="18">+M41+1</f>
        <v>2012</v>
      </c>
      <c r="O41" s="153">
        <f t="shared" ref="O41" si="19">+N41+1</f>
        <v>2013</v>
      </c>
      <c r="P41" s="153">
        <f t="shared" ref="P41" si="20">+O41+1</f>
        <v>2014</v>
      </c>
      <c r="Q41" s="153">
        <f t="shared" ref="Q41" si="21">+P41+1</f>
        <v>2015</v>
      </c>
      <c r="R41" s="232">
        <f t="shared" ref="R41" si="22">+Q41+1</f>
        <v>2016</v>
      </c>
      <c r="S41" s="232">
        <f t="shared" ref="S41" si="23">+R41+1</f>
        <v>2017</v>
      </c>
      <c r="T41" s="232">
        <f t="shared" ref="T41" si="24">+S41+1</f>
        <v>2018</v>
      </c>
      <c r="U41" s="232">
        <f t="shared" ref="U41" si="25">+T41+1</f>
        <v>2019</v>
      </c>
      <c r="V41" s="232">
        <f t="shared" ref="V41" si="26">+U41+1</f>
        <v>2020</v>
      </c>
    </row>
    <row r="42" spans="2:22" ht="25.5" x14ac:dyDescent="0.25">
      <c r="B42" s="150" t="s">
        <v>379</v>
      </c>
      <c r="C42" s="116">
        <f>+'Pobl. Historica Ingres. Total'!D30</f>
        <v>40</v>
      </c>
      <c r="D42" s="233">
        <f>+'Pobl. Historica Ingres. Total'!E30</f>
        <v>40</v>
      </c>
      <c r="E42" s="233">
        <f>+'Pobl. Historica Ingres. Total'!F30</f>
        <v>40</v>
      </c>
      <c r="F42" s="233">
        <f>+'Pobl. Historica Ingres. Total'!G30</f>
        <v>30</v>
      </c>
      <c r="G42" s="233">
        <f>+'Pobl. Historica Ingres. Total'!H30</f>
        <v>25</v>
      </c>
      <c r="H42" s="233">
        <f>+'Pobl. Historica Ingres. Total'!I30</f>
        <v>22</v>
      </c>
      <c r="I42" s="233">
        <f>+'Pobl. Historica Ingres. Total'!J30</f>
        <v>17</v>
      </c>
      <c r="J42" s="233">
        <f>+'Pobl. Historica Ingres. Total'!K30</f>
        <v>20</v>
      </c>
      <c r="K42" s="233">
        <f>+'Pobl. Historica Ingres. Total'!L30</f>
        <v>25</v>
      </c>
      <c r="L42" s="233">
        <f>+'Pobl. Historica Ingres. Total'!M30</f>
        <v>23</v>
      </c>
      <c r="M42" s="233">
        <f>+'Pobl. Historica Ingres. Total'!N30</f>
        <v>22</v>
      </c>
      <c r="N42" s="233">
        <f>+'Pobl. Historica Ingres. Total'!O30</f>
        <v>17</v>
      </c>
      <c r="O42" s="233">
        <f>+'Pobl. Historica Ingres. Total'!P30</f>
        <v>15</v>
      </c>
      <c r="P42" s="233">
        <f>+'Pobl. Historica Ingres. Total'!Q30</f>
        <v>13</v>
      </c>
      <c r="Q42" s="233">
        <f>+'Pobl. Historica Ingres. Total'!R30</f>
        <v>15</v>
      </c>
      <c r="R42" s="48">
        <f>Q42*($C$44+1)</f>
        <v>13.985078904855531</v>
      </c>
      <c r="S42" s="48">
        <f t="shared" ref="S42:V42" si="27">R42*($C$44+1)</f>
        <v>13.038828798335679</v>
      </c>
      <c r="T42" s="48">
        <f t="shared" si="27"/>
        <v>12.156603304775141</v>
      </c>
      <c r="U42" s="48">
        <f t="shared" si="27"/>
        <v>11.334070428820525</v>
      </c>
      <c r="V42" s="48">
        <f t="shared" si="27"/>
        <v>10.567191284016321</v>
      </c>
    </row>
    <row r="43" spans="2:22" ht="44.25" customHeight="1" x14ac:dyDescent="0.25">
      <c r="B43" s="122" t="s">
        <v>362</v>
      </c>
      <c r="C43" s="136"/>
      <c r="D43" s="137">
        <f>(D42/C42)^(1/1)-1</f>
        <v>0</v>
      </c>
      <c r="E43" s="137">
        <f t="shared" ref="E43:M43" si="28">(E42/D42)^(1/1)-1</f>
        <v>0</v>
      </c>
      <c r="F43" s="137">
        <f>(F42/E42)^(1/1)-1</f>
        <v>-0.25</v>
      </c>
      <c r="G43" s="137">
        <f>(G42/F42)^(1/1)-1</f>
        <v>-0.16666666666666663</v>
      </c>
      <c r="H43" s="137">
        <f t="shared" si="28"/>
        <v>-0.12</v>
      </c>
      <c r="I43" s="137">
        <f t="shared" si="28"/>
        <v>-0.22727272727272729</v>
      </c>
      <c r="J43" s="137">
        <f t="shared" si="28"/>
        <v>0.17647058823529416</v>
      </c>
      <c r="K43" s="137">
        <f t="shared" si="28"/>
        <v>0.25</v>
      </c>
      <c r="L43" s="137">
        <f t="shared" si="28"/>
        <v>-7.999999999999996E-2</v>
      </c>
      <c r="M43" s="137">
        <f t="shared" si="28"/>
        <v>-4.3478260869565188E-2</v>
      </c>
      <c r="N43" s="137">
        <f>(N42/M42)^(1/1)-1</f>
        <v>-0.22727272727272729</v>
      </c>
      <c r="O43" s="137">
        <f>(O42/N42)^(1/1)-1</f>
        <v>-0.11764705882352944</v>
      </c>
      <c r="P43" s="137">
        <f>(P42/O42)^(1/1)-1</f>
        <v>-0.1333333333333333</v>
      </c>
      <c r="Q43" s="137">
        <f>(Q42/P42)^(1/1)-1</f>
        <v>0.15384615384615374</v>
      </c>
    </row>
    <row r="44" spans="2:22" ht="15.75" customHeight="1" x14ac:dyDescent="0.25">
      <c r="B44" s="155" t="s">
        <v>359</v>
      </c>
      <c r="C44" s="465">
        <f>(((D43+1)*(E43+1)*(F43+1)*(G43+1)*(H43+1)*(I43+1)*(J43+1)*(K43+1)*(L43+1)*(M43+1)*(N43+1)*(O43+1)*(P43+1)*(Q43+1))^(1/14))-1</f>
        <v>-6.7661406342964581E-2</v>
      </c>
      <c r="D44" s="465"/>
      <c r="E44" s="465"/>
      <c r="F44" s="465"/>
      <c r="G44" s="465"/>
      <c r="H44" s="465"/>
      <c r="I44" s="465"/>
      <c r="J44" s="465"/>
      <c r="K44" s="465"/>
      <c r="L44" s="465"/>
      <c r="M44" s="465"/>
      <c r="N44" s="465"/>
      <c r="O44" s="465"/>
      <c r="P44" s="465"/>
      <c r="Q44" s="465"/>
    </row>
    <row r="45" spans="2:22" ht="13.5" thickBot="1" x14ac:dyDescent="0.3"/>
    <row r="46" spans="2:22" ht="21.75" customHeight="1" thickBot="1" x14ac:dyDescent="0.3">
      <c r="B46" s="462" t="s">
        <v>381</v>
      </c>
      <c r="C46" s="463"/>
      <c r="D46" s="463"/>
      <c r="E46" s="463"/>
      <c r="F46" s="463"/>
      <c r="G46" s="463"/>
      <c r="H46" s="464"/>
    </row>
    <row r="47" spans="2:22" x14ac:dyDescent="0.25">
      <c r="B47" s="154" t="s">
        <v>360</v>
      </c>
      <c r="C47" s="153">
        <v>2015</v>
      </c>
      <c r="D47" s="153">
        <f>+C47+1</f>
        <v>2016</v>
      </c>
      <c r="E47" s="153">
        <f t="shared" ref="E47:H47" si="29">+D47+1</f>
        <v>2017</v>
      </c>
      <c r="F47" s="153">
        <f t="shared" si="29"/>
        <v>2018</v>
      </c>
      <c r="G47" s="153">
        <f t="shared" si="29"/>
        <v>2019</v>
      </c>
      <c r="H47" s="153">
        <f t="shared" si="29"/>
        <v>2020</v>
      </c>
    </row>
    <row r="48" spans="2:22" ht="25.5" x14ac:dyDescent="0.25">
      <c r="B48" s="151" t="s">
        <v>379</v>
      </c>
      <c r="C48" s="116"/>
      <c r="D48" s="116">
        <f>+'Pobl. Historica Ingres. Total'!S33</f>
        <v>24</v>
      </c>
      <c r="E48" s="233">
        <f>+'Pobl. Historica Ingres. Total'!T33</f>
        <v>26</v>
      </c>
      <c r="F48" s="233">
        <f>+'Pobl. Historica Ingres. Total'!U33</f>
        <v>20</v>
      </c>
      <c r="G48" s="233">
        <f>+'Pobl. Historica Ingres. Total'!V33</f>
        <v>20</v>
      </c>
      <c r="H48" s="233">
        <f>+'Pobl. Historica Ingres. Total'!W33</f>
        <v>16</v>
      </c>
    </row>
    <row r="49" spans="2:14" ht="26.25" thickBot="1" x14ac:dyDescent="0.3">
      <c r="B49" s="123" t="s">
        <v>361</v>
      </c>
      <c r="C49" s="136"/>
      <c r="D49" s="137"/>
      <c r="E49" s="137">
        <f t="shared" ref="E49:H49" si="30">(E48/D48)^(1/1)-1</f>
        <v>8.3333333333333259E-2</v>
      </c>
      <c r="F49" s="137">
        <f t="shared" si="30"/>
        <v>-0.23076923076923073</v>
      </c>
      <c r="G49" s="137">
        <f t="shared" si="30"/>
        <v>0</v>
      </c>
      <c r="H49" s="137">
        <f t="shared" si="30"/>
        <v>-0.19999999999999996</v>
      </c>
    </row>
    <row r="50" spans="2:14" ht="13.5" thickBot="1" x14ac:dyDescent="0.3">
      <c r="B50" s="156" t="s">
        <v>359</v>
      </c>
      <c r="C50" s="453">
        <f>((((E49+1)*(F49+1)*(G49+1)*(H49+1))^(1/4))-1)</f>
        <v>-9.6397996390155116E-2</v>
      </c>
      <c r="D50" s="454"/>
      <c r="E50" s="454"/>
      <c r="F50" s="454"/>
      <c r="G50" s="454"/>
      <c r="H50" s="455"/>
      <c r="J50" s="130">
        <f>AVERAGE(C44,C50)</f>
        <v>-8.2029701366559848E-2</v>
      </c>
    </row>
    <row r="53" spans="2:14" ht="13.5" thickBot="1" x14ac:dyDescent="0.3"/>
    <row r="54" spans="2:14" ht="13.5" thickBot="1" x14ac:dyDescent="0.3">
      <c r="B54" s="442" t="s">
        <v>363</v>
      </c>
      <c r="C54" s="434"/>
      <c r="D54" s="434"/>
      <c r="E54" s="434"/>
      <c r="F54" s="434"/>
      <c r="G54" s="434"/>
      <c r="H54" s="434"/>
      <c r="I54" s="434"/>
      <c r="J54" s="434"/>
      <c r="K54" s="434"/>
      <c r="L54" s="434"/>
      <c r="M54" s="434"/>
      <c r="N54" s="435"/>
    </row>
    <row r="55" spans="2:14" ht="25.5" customHeight="1" x14ac:dyDescent="0.25">
      <c r="B55" s="451" t="s">
        <v>364</v>
      </c>
      <c r="C55" s="449" t="s">
        <v>366</v>
      </c>
      <c r="D55" s="450"/>
      <c r="E55" s="152" t="s">
        <v>367</v>
      </c>
      <c r="F55" s="152" t="s">
        <v>368</v>
      </c>
      <c r="G55" s="152" t="s">
        <v>369</v>
      </c>
      <c r="H55" s="152" t="s">
        <v>370</v>
      </c>
      <c r="I55" s="152" t="s">
        <v>371</v>
      </c>
      <c r="J55" s="152" t="s">
        <v>372</v>
      </c>
      <c r="K55" s="152" t="s">
        <v>373</v>
      </c>
      <c r="L55" s="152" t="s">
        <v>374</v>
      </c>
      <c r="M55" s="152" t="s">
        <v>375</v>
      </c>
      <c r="N55" s="152" t="s">
        <v>376</v>
      </c>
    </row>
    <row r="56" spans="2:14" x14ac:dyDescent="0.25">
      <c r="B56" s="452"/>
      <c r="C56" s="127">
        <f>+V41</f>
        <v>2020</v>
      </c>
      <c r="D56" s="127">
        <f t="shared" ref="D56" si="31">+C56+1</f>
        <v>2021</v>
      </c>
      <c r="E56" s="127">
        <f t="shared" ref="E56" si="32">+D56+1</f>
        <v>2022</v>
      </c>
      <c r="F56" s="127">
        <f t="shared" ref="F56" si="33">+E56+1</f>
        <v>2023</v>
      </c>
      <c r="G56" s="127">
        <f t="shared" ref="G56" si="34">+F56+1</f>
        <v>2024</v>
      </c>
      <c r="H56" s="127">
        <f t="shared" ref="H56" si="35">+G56+1</f>
        <v>2025</v>
      </c>
      <c r="I56" s="127">
        <f t="shared" ref="I56" si="36">+H56+1</f>
        <v>2026</v>
      </c>
      <c r="J56" s="127">
        <f t="shared" ref="J56" si="37">+I56+1</f>
        <v>2027</v>
      </c>
      <c r="K56" s="127">
        <f t="shared" ref="K56" si="38">+J56+1</f>
        <v>2028</v>
      </c>
      <c r="L56" s="127">
        <f t="shared" ref="L56" si="39">+K56+1</f>
        <v>2029</v>
      </c>
      <c r="M56" s="127">
        <f t="shared" ref="M56" si="40">+L56+1</f>
        <v>2030</v>
      </c>
      <c r="N56" s="127">
        <f t="shared" ref="N56" si="41">+M56+1</f>
        <v>2031</v>
      </c>
    </row>
    <row r="57" spans="2:14" x14ac:dyDescent="0.25">
      <c r="B57" s="126" t="s">
        <v>365</v>
      </c>
      <c r="C57" s="48">
        <f>+V42</f>
        <v>10.567191284016321</v>
      </c>
      <c r="D57" s="48">
        <f t="shared" ref="D57:N57" si="42">C57*($C$44+1)</f>
        <v>9.8522002606446595</v>
      </c>
      <c r="E57" s="48">
        <f t="shared" si="42"/>
        <v>9.1855865354369204</v>
      </c>
      <c r="F57" s="48">
        <f t="shared" si="42"/>
        <v>8.5640768323642593</v>
      </c>
      <c r="G57" s="48">
        <f t="shared" si="42"/>
        <v>7.9846193498572919</v>
      </c>
      <c r="H57" s="48">
        <f t="shared" si="42"/>
        <v>7.4443687755327002</v>
      </c>
      <c r="I57" s="48">
        <f t="shared" si="42"/>
        <v>6.9406723148445044</v>
      </c>
      <c r="J57" s="48">
        <f t="shared" si="42"/>
        <v>6.4710566650564454</v>
      </c>
      <c r="K57" s="48">
        <f t="shared" si="42"/>
        <v>6.033215870573712</v>
      </c>
      <c r="L57" s="48">
        <f t="shared" si="42"/>
        <v>5.6250000000000009</v>
      </c>
      <c r="M57" s="48">
        <f t="shared" si="42"/>
        <v>5.2444045893208253</v>
      </c>
      <c r="N57" s="48">
        <f t="shared" si="42"/>
        <v>4.8895607993758805</v>
      </c>
    </row>
    <row r="58" spans="2:14" ht="13.5" thickBot="1" x14ac:dyDescent="0.3"/>
    <row r="59" spans="2:14" ht="13.5" thickBot="1" x14ac:dyDescent="0.3">
      <c r="B59" s="442" t="s">
        <v>363</v>
      </c>
      <c r="C59" s="434"/>
      <c r="D59" s="434"/>
      <c r="E59" s="434"/>
      <c r="F59" s="434"/>
      <c r="G59" s="434"/>
      <c r="H59" s="434"/>
      <c r="I59" s="434"/>
      <c r="J59" s="434"/>
      <c r="K59" s="434"/>
      <c r="L59" s="434"/>
      <c r="M59" s="434"/>
      <c r="N59" s="435"/>
    </row>
    <row r="60" spans="2:14" x14ac:dyDescent="0.25">
      <c r="B60" s="439" t="s">
        <v>377</v>
      </c>
      <c r="C60" s="440" t="s">
        <v>366</v>
      </c>
      <c r="D60" s="441"/>
      <c r="E60" s="128" t="s">
        <v>367</v>
      </c>
      <c r="F60" s="128" t="s">
        <v>368</v>
      </c>
      <c r="G60" s="128" t="s">
        <v>369</v>
      </c>
      <c r="H60" s="128" t="s">
        <v>370</v>
      </c>
      <c r="I60" s="128" t="s">
        <v>371</v>
      </c>
      <c r="J60" s="128" t="s">
        <v>372</v>
      </c>
      <c r="K60" s="128" t="s">
        <v>373</v>
      </c>
      <c r="L60" s="128" t="s">
        <v>374</v>
      </c>
      <c r="M60" s="128" t="s">
        <v>375</v>
      </c>
      <c r="N60" s="128" t="s">
        <v>376</v>
      </c>
    </row>
    <row r="61" spans="2:14" x14ac:dyDescent="0.25">
      <c r="B61" s="439"/>
      <c r="C61" s="129">
        <v>2020</v>
      </c>
      <c r="D61" s="128">
        <f>+C61+1</f>
        <v>2021</v>
      </c>
      <c r="E61" s="128">
        <f t="shared" ref="E61" si="43">+D61+1</f>
        <v>2022</v>
      </c>
      <c r="F61" s="128">
        <f t="shared" ref="F61" si="44">+E61+1</f>
        <v>2023</v>
      </c>
      <c r="G61" s="128">
        <f t="shared" ref="G61" si="45">+F61+1</f>
        <v>2024</v>
      </c>
      <c r="H61" s="128">
        <f t="shared" ref="H61" si="46">+G61+1</f>
        <v>2025</v>
      </c>
      <c r="I61" s="128">
        <f t="shared" ref="I61" si="47">+H61+1</f>
        <v>2026</v>
      </c>
      <c r="J61" s="128">
        <f t="shared" ref="J61" si="48">+I61+1</f>
        <v>2027</v>
      </c>
      <c r="K61" s="128">
        <f t="shared" ref="K61" si="49">+J61+1</f>
        <v>2028</v>
      </c>
      <c r="L61" s="128">
        <f t="shared" ref="L61" si="50">+K61+1</f>
        <v>2029</v>
      </c>
      <c r="M61" s="128">
        <f t="shared" ref="M61" si="51">+L61+1</f>
        <v>2030</v>
      </c>
      <c r="N61" s="128">
        <f t="shared" ref="N61" si="52">+M61+1</f>
        <v>2031</v>
      </c>
    </row>
    <row r="62" spans="2:14" x14ac:dyDescent="0.25">
      <c r="B62" s="125" t="s">
        <v>365</v>
      </c>
      <c r="C62" s="48">
        <f>+H48</f>
        <v>16</v>
      </c>
      <c r="D62" s="48">
        <f t="shared" ref="D62:K62" si="53">C62*($C$50+1)</f>
        <v>14.457632057757518</v>
      </c>
      <c r="E62" s="48">
        <f t="shared" si="53"/>
        <v>13.063945294843618</v>
      </c>
      <c r="F62" s="48">
        <f t="shared" si="53"/>
        <v>11.804607143470099</v>
      </c>
      <c r="G62" s="48">
        <f t="shared" si="53"/>
        <v>10.66666666666667</v>
      </c>
      <c r="H62" s="48">
        <f t="shared" si="53"/>
        <v>9.6384213718383478</v>
      </c>
      <c r="I62" s="48">
        <f t="shared" si="53"/>
        <v>8.7092968632290813</v>
      </c>
      <c r="J62" s="48">
        <f t="shared" si="53"/>
        <v>7.8697380956467349</v>
      </c>
      <c r="K62" s="48">
        <f t="shared" si="53"/>
        <v>7.1111111111111152</v>
      </c>
      <c r="L62" s="48">
        <f t="shared" ref="L62:N62" si="54">K62*($C$50+1)</f>
        <v>6.4256142478922342</v>
      </c>
      <c r="M62" s="48">
        <f t="shared" si="54"/>
        <v>5.8061979088193896</v>
      </c>
      <c r="N62" s="48">
        <f t="shared" si="54"/>
        <v>5.2464920637644923</v>
      </c>
    </row>
    <row r="63" spans="2:14" ht="13.5" thickBot="1" x14ac:dyDescent="0.3"/>
    <row r="64" spans="2:14" ht="22.5" customHeight="1" thickBot="1" x14ac:dyDescent="0.3">
      <c r="B64" s="433" t="s">
        <v>363</v>
      </c>
      <c r="C64" s="434"/>
      <c r="D64" s="434"/>
      <c r="E64" s="434"/>
      <c r="F64" s="434"/>
      <c r="G64" s="434"/>
      <c r="H64" s="434"/>
      <c r="I64" s="434"/>
      <c r="J64" s="434"/>
      <c r="K64" s="434"/>
      <c r="L64" s="434"/>
      <c r="M64" s="434"/>
      <c r="N64" s="435"/>
    </row>
    <row r="65" spans="2:14" ht="15" customHeight="1" x14ac:dyDescent="0.25">
      <c r="B65" s="436" t="s">
        <v>380</v>
      </c>
      <c r="C65" s="432" t="s">
        <v>277</v>
      </c>
      <c r="D65" s="432"/>
      <c r="E65" s="124" t="s">
        <v>245</v>
      </c>
      <c r="F65" s="124" t="s">
        <v>246</v>
      </c>
      <c r="G65" s="124" t="s">
        <v>247</v>
      </c>
      <c r="H65" s="124" t="s">
        <v>248</v>
      </c>
      <c r="I65" s="124" t="s">
        <v>249</v>
      </c>
      <c r="J65" s="124" t="s">
        <v>250</v>
      </c>
      <c r="K65" s="124" t="s">
        <v>251</v>
      </c>
      <c r="L65" s="124" t="s">
        <v>252</v>
      </c>
      <c r="M65" s="124" t="s">
        <v>253</v>
      </c>
      <c r="N65" s="124" t="s">
        <v>254</v>
      </c>
    </row>
    <row r="66" spans="2:14" ht="24.75" customHeight="1" x14ac:dyDescent="0.25">
      <c r="B66" s="437"/>
      <c r="C66" s="131">
        <v>2020</v>
      </c>
      <c r="D66" s="131">
        <f>+C66+1</f>
        <v>2021</v>
      </c>
      <c r="E66" s="131">
        <f t="shared" ref="E66" si="55">+D66+1</f>
        <v>2022</v>
      </c>
      <c r="F66" s="131">
        <f t="shared" ref="F66" si="56">+E66+1</f>
        <v>2023</v>
      </c>
      <c r="G66" s="131">
        <f t="shared" ref="G66" si="57">+F66+1</f>
        <v>2024</v>
      </c>
      <c r="H66" s="131">
        <f t="shared" ref="H66" si="58">+G66+1</f>
        <v>2025</v>
      </c>
      <c r="I66" s="131">
        <f t="shared" ref="I66" si="59">+H66+1</f>
        <v>2026</v>
      </c>
      <c r="J66" s="131">
        <f t="shared" ref="J66" si="60">+I66+1</f>
        <v>2027</v>
      </c>
      <c r="K66" s="131">
        <f t="shared" ref="K66" si="61">+J66+1</f>
        <v>2028</v>
      </c>
      <c r="L66" s="131">
        <f t="shared" ref="L66" si="62">+K66+1</f>
        <v>2029</v>
      </c>
      <c r="M66" s="131">
        <f t="shared" ref="M66" si="63">+L66+1</f>
        <v>2030</v>
      </c>
      <c r="N66" s="131">
        <f t="shared" ref="N66" si="64">+M66+1</f>
        <v>2031</v>
      </c>
    </row>
    <row r="67" spans="2:14" ht="36.75" customHeight="1" x14ac:dyDescent="0.25">
      <c r="B67" s="438"/>
      <c r="C67" s="157">
        <f t="shared" ref="C67:N67" si="65">+C57+C62</f>
        <v>26.567191284016321</v>
      </c>
      <c r="D67" s="157">
        <f t="shared" si="65"/>
        <v>24.309832318402179</v>
      </c>
      <c r="E67" s="157">
        <f t="shared" si="65"/>
        <v>22.249531830280539</v>
      </c>
      <c r="F67" s="157">
        <f t="shared" si="65"/>
        <v>20.368683975834358</v>
      </c>
      <c r="G67" s="157">
        <f t="shared" si="65"/>
        <v>18.651286016523962</v>
      </c>
      <c r="H67" s="157">
        <f t="shared" si="65"/>
        <v>17.08279014737105</v>
      </c>
      <c r="I67" s="157">
        <f t="shared" si="65"/>
        <v>15.649969178073587</v>
      </c>
      <c r="J67" s="157">
        <f t="shared" si="65"/>
        <v>14.340794760703179</v>
      </c>
      <c r="K67" s="157">
        <f t="shared" si="65"/>
        <v>13.144326981684827</v>
      </c>
      <c r="L67" s="157">
        <f t="shared" si="65"/>
        <v>12.050614247892234</v>
      </c>
      <c r="M67" s="157">
        <f t="shared" si="65"/>
        <v>11.050602498140215</v>
      </c>
      <c r="N67" s="157">
        <f t="shared" si="65"/>
        <v>10.136052863140373</v>
      </c>
    </row>
  </sheetData>
  <mergeCells count="18">
    <mergeCell ref="B54:N54"/>
    <mergeCell ref="B59:N59"/>
    <mergeCell ref="C30:R30"/>
    <mergeCell ref="C33:D33"/>
    <mergeCell ref="B26:R26"/>
    <mergeCell ref="C55:D55"/>
    <mergeCell ref="B55:B56"/>
    <mergeCell ref="C50:H50"/>
    <mergeCell ref="B37:Q38"/>
    <mergeCell ref="B46:H46"/>
    <mergeCell ref="C44:Q44"/>
    <mergeCell ref="B40:Q40"/>
    <mergeCell ref="R40:V40"/>
    <mergeCell ref="C65:D65"/>
    <mergeCell ref="B64:N64"/>
    <mergeCell ref="B65:B67"/>
    <mergeCell ref="B60:B61"/>
    <mergeCell ref="C60:D60"/>
  </mergeCells>
  <phoneticPr fontId="8" type="noConversion"/>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458A3-5EF2-4FA8-9CDF-DA2FA9E33C01}">
  <sheetPr>
    <tabColor theme="3"/>
  </sheetPr>
  <dimension ref="A2:O36"/>
  <sheetViews>
    <sheetView showGridLines="0" workbookViewId="0">
      <selection activeCell="R33" sqref="R33"/>
    </sheetView>
  </sheetViews>
  <sheetFormatPr baseColWidth="10" defaultRowHeight="12.75" x14ac:dyDescent="0.25"/>
  <cols>
    <col min="1" max="1" width="5.5703125" style="1" customWidth="1"/>
    <col min="2" max="2" width="15.85546875" style="1" customWidth="1"/>
    <col min="3" max="5" width="11.42578125" style="1"/>
    <col min="6" max="6" width="13.85546875" style="1" customWidth="1"/>
    <col min="7" max="14" width="11.42578125" style="1"/>
    <col min="15" max="15" width="12.5703125" style="1" bestFit="1" customWidth="1"/>
    <col min="16" max="16384" width="11.42578125" style="1"/>
  </cols>
  <sheetData>
    <row r="2" spans="1:13" x14ac:dyDescent="0.25">
      <c r="A2" s="177"/>
      <c r="B2" s="177"/>
      <c r="C2" s="177"/>
      <c r="D2" s="177"/>
      <c r="E2" s="177"/>
      <c r="F2" s="177"/>
      <c r="G2" s="177"/>
      <c r="H2" s="177"/>
      <c r="I2" s="177"/>
      <c r="J2" s="177"/>
      <c r="K2" s="177"/>
      <c r="L2" s="177"/>
      <c r="M2" s="177"/>
    </row>
    <row r="3" spans="1:13" x14ac:dyDescent="0.25">
      <c r="A3" s="177"/>
      <c r="B3" s="177"/>
      <c r="C3" s="177"/>
      <c r="D3" s="177"/>
      <c r="E3" s="177"/>
      <c r="F3" s="177"/>
      <c r="G3" s="177"/>
      <c r="H3" s="177"/>
      <c r="I3" s="177"/>
      <c r="J3" s="177"/>
      <c r="K3" s="177"/>
      <c r="L3" s="177"/>
      <c r="M3" s="177"/>
    </row>
    <row r="4" spans="1:13" x14ac:dyDescent="0.25">
      <c r="A4" s="177"/>
      <c r="B4" s="177"/>
      <c r="C4" s="177"/>
      <c r="D4" s="177"/>
      <c r="E4" s="177"/>
      <c r="F4" s="177"/>
      <c r="G4" s="177"/>
      <c r="H4" s="177"/>
      <c r="I4" s="177"/>
      <c r="J4" s="177"/>
      <c r="K4" s="177"/>
      <c r="L4" s="177"/>
      <c r="M4" s="177"/>
    </row>
    <row r="5" spans="1:13" x14ac:dyDescent="0.25">
      <c r="A5" s="177"/>
      <c r="B5" s="177"/>
      <c r="C5" s="177"/>
      <c r="D5" s="177"/>
      <c r="E5" s="177"/>
      <c r="F5" s="177"/>
      <c r="G5" s="177"/>
      <c r="H5" s="177"/>
      <c r="I5" s="177"/>
      <c r="J5" s="177"/>
      <c r="K5" s="177"/>
      <c r="L5" s="177"/>
      <c r="M5" s="177"/>
    </row>
    <row r="6" spans="1:13" x14ac:dyDescent="0.25">
      <c r="A6" s="177"/>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x14ac:dyDescent="0.25">
      <c r="A8" s="177"/>
      <c r="B8" s="177"/>
      <c r="C8" s="177"/>
      <c r="D8" s="177"/>
      <c r="E8" s="177"/>
      <c r="F8" s="177"/>
      <c r="G8" s="177"/>
      <c r="H8" s="177"/>
      <c r="I8" s="177"/>
      <c r="J8" s="177"/>
      <c r="K8" s="177"/>
      <c r="L8" s="177"/>
      <c r="M8" s="177"/>
    </row>
    <row r="9" spans="1:13" x14ac:dyDescent="0.25">
      <c r="A9" s="177"/>
      <c r="B9" s="177"/>
      <c r="C9" s="177"/>
      <c r="D9" s="177"/>
      <c r="E9" s="177"/>
      <c r="F9" s="177"/>
      <c r="G9" s="177"/>
      <c r="H9" s="177"/>
      <c r="I9" s="177"/>
      <c r="J9" s="177"/>
      <c r="K9" s="177"/>
      <c r="L9" s="177"/>
      <c r="M9" s="177"/>
    </row>
    <row r="10" spans="1:13" x14ac:dyDescent="0.25">
      <c r="A10" s="177"/>
      <c r="B10" s="177"/>
      <c r="C10" s="177"/>
      <c r="D10" s="177"/>
      <c r="E10" s="177"/>
      <c r="F10" s="177"/>
      <c r="G10" s="177"/>
      <c r="H10" s="177"/>
      <c r="I10" s="177"/>
      <c r="J10" s="177"/>
      <c r="K10" s="177"/>
      <c r="L10" s="177"/>
      <c r="M10" s="177"/>
    </row>
    <row r="11" spans="1:13" x14ac:dyDescent="0.25">
      <c r="A11" s="177"/>
      <c r="B11" s="177"/>
      <c r="C11" s="177"/>
      <c r="D11" s="177"/>
      <c r="E11" s="177"/>
      <c r="F11" s="177"/>
      <c r="G11" s="177"/>
      <c r="H11" s="177"/>
      <c r="I11" s="177"/>
      <c r="J11" s="177"/>
      <c r="K11" s="177"/>
      <c r="L11" s="177"/>
      <c r="M11" s="177"/>
    </row>
    <row r="13" spans="1:13" x14ac:dyDescent="0.25">
      <c r="B13" s="468" t="s">
        <v>385</v>
      </c>
      <c r="C13" s="469"/>
      <c r="D13" s="469"/>
      <c r="E13" s="469"/>
      <c r="F13" s="470"/>
    </row>
    <row r="14" spans="1:13" x14ac:dyDescent="0.25">
      <c r="B14" s="471" t="s">
        <v>383</v>
      </c>
      <c r="C14" s="472"/>
      <c r="D14" s="472"/>
      <c r="E14" s="472"/>
      <c r="F14" s="473"/>
    </row>
    <row r="15" spans="1:13" ht="25.5" x14ac:dyDescent="0.25">
      <c r="B15" s="147" t="s">
        <v>336</v>
      </c>
      <c r="C15" s="144">
        <v>2015</v>
      </c>
      <c r="D15" s="145">
        <f>+'Pobl. Historica Ingres. Total'!R30</f>
        <v>15</v>
      </c>
      <c r="E15" s="145">
        <f>+'matriculados Ind. Aprob.'!AE5</f>
        <v>15</v>
      </c>
      <c r="F15" s="148">
        <f>E15/D15</f>
        <v>1</v>
      </c>
    </row>
    <row r="16" spans="1:13" ht="28.5" customHeight="1" x14ac:dyDescent="0.25">
      <c r="B16" s="123" t="s">
        <v>384</v>
      </c>
      <c r="C16" s="144">
        <v>2020</v>
      </c>
      <c r="D16" s="145">
        <f>+'Pobl. Historica Ingres. Total'!W33</f>
        <v>16</v>
      </c>
      <c r="E16" s="146">
        <f>+'matriculados Ind. Aprob.'!M27</f>
        <v>16</v>
      </c>
      <c r="F16" s="149">
        <f>E16/D16</f>
        <v>1</v>
      </c>
    </row>
    <row r="17" spans="2:15" x14ac:dyDescent="0.25">
      <c r="B17" s="142" t="s">
        <v>386</v>
      </c>
      <c r="F17" s="130">
        <f>SUM(F15:F16)</f>
        <v>2</v>
      </c>
    </row>
    <row r="19" spans="2:15" x14ac:dyDescent="0.25">
      <c r="B19" s="477" t="s">
        <v>391</v>
      </c>
      <c r="C19" s="477"/>
      <c r="D19" s="477"/>
      <c r="E19" s="477"/>
      <c r="F19" s="477"/>
      <c r="G19" s="477"/>
      <c r="H19" s="477"/>
      <c r="I19" s="477"/>
      <c r="J19" s="477"/>
      <c r="K19" s="477"/>
      <c r="L19" s="477"/>
      <c r="M19" s="477"/>
      <c r="N19" s="477"/>
    </row>
    <row r="20" spans="2:15" ht="15" customHeight="1" x14ac:dyDescent="0.25">
      <c r="B20" s="480" t="s">
        <v>387</v>
      </c>
      <c r="C20" s="474" t="s">
        <v>277</v>
      </c>
      <c r="D20" s="474"/>
      <c r="E20" s="289" t="s">
        <v>245</v>
      </c>
      <c r="F20" s="289" t="s">
        <v>246</v>
      </c>
      <c r="G20" s="289" t="s">
        <v>247</v>
      </c>
      <c r="H20" s="289" t="s">
        <v>248</v>
      </c>
      <c r="I20" s="289" t="s">
        <v>249</v>
      </c>
      <c r="J20" s="289" t="s">
        <v>250</v>
      </c>
      <c r="K20" s="289" t="s">
        <v>251</v>
      </c>
      <c r="L20" s="289" t="s">
        <v>252</v>
      </c>
      <c r="M20" s="289" t="s">
        <v>253</v>
      </c>
      <c r="N20" s="289" t="s">
        <v>254</v>
      </c>
    </row>
    <row r="21" spans="2:15" ht="24" customHeight="1" x14ac:dyDescent="0.25">
      <c r="B21" s="480"/>
      <c r="C21" s="292">
        <v>2020</v>
      </c>
      <c r="D21" s="292">
        <f>+C21+1</f>
        <v>2021</v>
      </c>
      <c r="E21" s="292">
        <f t="shared" ref="E21:N21" si="0">+D21+1</f>
        <v>2022</v>
      </c>
      <c r="F21" s="292">
        <f t="shared" si="0"/>
        <v>2023</v>
      </c>
      <c r="G21" s="292">
        <f t="shared" si="0"/>
        <v>2024</v>
      </c>
      <c r="H21" s="292">
        <f t="shared" si="0"/>
        <v>2025</v>
      </c>
      <c r="I21" s="292">
        <f t="shared" si="0"/>
        <v>2026</v>
      </c>
      <c r="J21" s="292">
        <f t="shared" si="0"/>
        <v>2027</v>
      </c>
      <c r="K21" s="292">
        <f t="shared" si="0"/>
        <v>2028</v>
      </c>
      <c r="L21" s="292">
        <f t="shared" si="0"/>
        <v>2029</v>
      </c>
      <c r="M21" s="292">
        <f t="shared" si="0"/>
        <v>2030</v>
      </c>
      <c r="N21" s="292">
        <f t="shared" si="0"/>
        <v>2031</v>
      </c>
    </row>
    <row r="22" spans="2:15" x14ac:dyDescent="0.25">
      <c r="B22" s="480"/>
      <c r="C22" s="48">
        <f>$F$15*'Pobl. Referencia'!C57</f>
        <v>10.567191284016321</v>
      </c>
      <c r="D22" s="48">
        <f>$F$15*'Pobl. Referencia'!D57</f>
        <v>9.8522002606446595</v>
      </c>
      <c r="E22" s="48">
        <f>$F$15*'Pobl. Referencia'!E57</f>
        <v>9.1855865354369204</v>
      </c>
      <c r="F22" s="48">
        <f>$F$15*'Pobl. Referencia'!F57</f>
        <v>8.5640768323642593</v>
      </c>
      <c r="G22" s="48">
        <f>$F$15*'Pobl. Referencia'!G57</f>
        <v>7.9846193498572919</v>
      </c>
      <c r="H22" s="48">
        <f>$F$15*'Pobl. Referencia'!H57</f>
        <v>7.4443687755327002</v>
      </c>
      <c r="I22" s="48">
        <f>$F$15*'Pobl. Referencia'!I57</f>
        <v>6.9406723148445044</v>
      </c>
      <c r="J22" s="48">
        <f>$F$15*'Pobl. Referencia'!J57</f>
        <v>6.4710566650564454</v>
      </c>
      <c r="K22" s="48">
        <f>$F$15*'Pobl. Referencia'!K57</f>
        <v>6.033215870573712</v>
      </c>
      <c r="L22" s="48">
        <f>$F$15*'Pobl. Referencia'!L57</f>
        <v>5.6250000000000009</v>
      </c>
      <c r="M22" s="48">
        <f>$F$15*'Pobl. Referencia'!M57</f>
        <v>5.2444045893208253</v>
      </c>
      <c r="N22" s="48">
        <f>$F$15*'Pobl. Referencia'!N57</f>
        <v>4.8895607993758805</v>
      </c>
      <c r="O22" s="4"/>
    </row>
    <row r="24" spans="2:15" x14ac:dyDescent="0.25">
      <c r="B24" s="478" t="s">
        <v>391</v>
      </c>
      <c r="C24" s="478"/>
      <c r="D24" s="478"/>
      <c r="E24" s="478"/>
      <c r="F24" s="478"/>
      <c r="G24" s="478"/>
      <c r="H24" s="478"/>
      <c r="I24" s="478"/>
      <c r="J24" s="478"/>
      <c r="K24" s="478"/>
      <c r="L24" s="478"/>
      <c r="M24" s="478"/>
      <c r="N24" s="478"/>
    </row>
    <row r="25" spans="2:15" ht="15" customHeight="1" x14ac:dyDescent="0.25">
      <c r="B25" s="479" t="s">
        <v>388</v>
      </c>
      <c r="C25" s="475" t="s">
        <v>277</v>
      </c>
      <c r="D25" s="475"/>
      <c r="E25" s="292" t="s">
        <v>245</v>
      </c>
      <c r="F25" s="292" t="s">
        <v>246</v>
      </c>
      <c r="G25" s="292" t="s">
        <v>247</v>
      </c>
      <c r="H25" s="292" t="s">
        <v>248</v>
      </c>
      <c r="I25" s="292" t="s">
        <v>249</v>
      </c>
      <c r="J25" s="292" t="s">
        <v>250</v>
      </c>
      <c r="K25" s="292" t="s">
        <v>251</v>
      </c>
      <c r="L25" s="292" t="s">
        <v>252</v>
      </c>
      <c r="M25" s="292" t="s">
        <v>253</v>
      </c>
      <c r="N25" s="292" t="s">
        <v>254</v>
      </c>
    </row>
    <row r="26" spans="2:15" x14ac:dyDescent="0.25">
      <c r="B26" s="479"/>
      <c r="C26" s="131">
        <v>2020</v>
      </c>
      <c r="D26" s="131">
        <f>+C26+1</f>
        <v>2021</v>
      </c>
      <c r="E26" s="131">
        <f t="shared" ref="E26" si="1">+D26+1</f>
        <v>2022</v>
      </c>
      <c r="F26" s="131">
        <f t="shared" ref="F26" si="2">+E26+1</f>
        <v>2023</v>
      </c>
      <c r="G26" s="131">
        <f t="shared" ref="G26" si="3">+F26+1</f>
        <v>2024</v>
      </c>
      <c r="H26" s="131">
        <f t="shared" ref="H26" si="4">+G26+1</f>
        <v>2025</v>
      </c>
      <c r="I26" s="131">
        <f t="shared" ref="I26" si="5">+H26+1</f>
        <v>2026</v>
      </c>
      <c r="J26" s="131">
        <f t="shared" ref="J26" si="6">+I26+1</f>
        <v>2027</v>
      </c>
      <c r="K26" s="131">
        <f t="shared" ref="K26" si="7">+J26+1</f>
        <v>2028</v>
      </c>
      <c r="L26" s="131">
        <f t="shared" ref="L26" si="8">+K26+1</f>
        <v>2029</v>
      </c>
      <c r="M26" s="131">
        <f t="shared" ref="M26" si="9">+L26+1</f>
        <v>2030</v>
      </c>
      <c r="N26" s="131">
        <f t="shared" ref="N26" si="10">+M26+1</f>
        <v>2031</v>
      </c>
    </row>
    <row r="27" spans="2:15" x14ac:dyDescent="0.25">
      <c r="B27" s="479"/>
      <c r="C27" s="48">
        <f>$F$16*'Pobl. Referencia'!C62</f>
        <v>16</v>
      </c>
      <c r="D27" s="48">
        <f>$F$16*'Pobl. Referencia'!D62</f>
        <v>14.457632057757518</v>
      </c>
      <c r="E27" s="48">
        <f>$F$16*'Pobl. Referencia'!E62</f>
        <v>13.063945294843618</v>
      </c>
      <c r="F27" s="48">
        <f>$F$16*'Pobl. Referencia'!F62</f>
        <v>11.804607143470099</v>
      </c>
      <c r="G27" s="48">
        <f>$F$16*'Pobl. Referencia'!G62</f>
        <v>10.66666666666667</v>
      </c>
      <c r="H27" s="48">
        <f>$F$16*'Pobl. Referencia'!H62</f>
        <v>9.6384213718383478</v>
      </c>
      <c r="I27" s="48">
        <f>$F$16*'Pobl. Referencia'!I62</f>
        <v>8.7092968632290813</v>
      </c>
      <c r="J27" s="48">
        <f>$F$16*'Pobl. Referencia'!J62</f>
        <v>7.8697380956467349</v>
      </c>
      <c r="K27" s="48">
        <f>$F$16*'Pobl. Referencia'!K62</f>
        <v>7.1111111111111152</v>
      </c>
      <c r="L27" s="48">
        <f>$F$16*'Pobl. Referencia'!L62</f>
        <v>6.4256142478922342</v>
      </c>
      <c r="M27" s="48">
        <f>$F$16*'Pobl. Referencia'!M62</f>
        <v>5.8061979088193896</v>
      </c>
      <c r="N27" s="48">
        <f>$F$16*'Pobl. Referencia'!N62</f>
        <v>5.2464920637644923</v>
      </c>
      <c r="O27" s="4"/>
    </row>
    <row r="28" spans="2:15" x14ac:dyDescent="0.25">
      <c r="N28" s="4"/>
    </row>
    <row r="29" spans="2:15" x14ac:dyDescent="0.25">
      <c r="N29" s="4"/>
    </row>
    <row r="30" spans="2:15" x14ac:dyDescent="0.25">
      <c r="B30" s="422" t="s">
        <v>391</v>
      </c>
      <c r="C30" s="422"/>
      <c r="D30" s="422"/>
      <c r="E30" s="422"/>
      <c r="F30" s="422"/>
      <c r="G30" s="422"/>
      <c r="H30" s="422"/>
      <c r="I30" s="422"/>
      <c r="J30" s="422"/>
      <c r="K30" s="422"/>
      <c r="L30" s="422"/>
      <c r="M30" s="422"/>
      <c r="N30" s="422"/>
    </row>
    <row r="31" spans="2:15" x14ac:dyDescent="0.25">
      <c r="B31" s="476" t="s">
        <v>390</v>
      </c>
      <c r="C31" s="432" t="s">
        <v>277</v>
      </c>
      <c r="D31" s="432"/>
      <c r="E31" s="143" t="s">
        <v>245</v>
      </c>
      <c r="F31" s="143" t="s">
        <v>246</v>
      </c>
      <c r="G31" s="143" t="s">
        <v>247</v>
      </c>
      <c r="H31" s="143" t="s">
        <v>248</v>
      </c>
      <c r="I31" s="143" t="s">
        <v>249</v>
      </c>
      <c r="J31" s="143" t="s">
        <v>250</v>
      </c>
      <c r="K31" s="143" t="s">
        <v>251</v>
      </c>
      <c r="L31" s="143" t="s">
        <v>252</v>
      </c>
      <c r="M31" s="143" t="s">
        <v>253</v>
      </c>
      <c r="N31" s="143" t="s">
        <v>254</v>
      </c>
    </row>
    <row r="32" spans="2:15" x14ac:dyDescent="0.25">
      <c r="B32" s="476"/>
      <c r="C32" s="131">
        <v>2020</v>
      </c>
      <c r="D32" s="131">
        <f>+C32+1</f>
        <v>2021</v>
      </c>
      <c r="E32" s="131">
        <f t="shared" ref="E32:N32" si="11">+D32+1</f>
        <v>2022</v>
      </c>
      <c r="F32" s="131">
        <f t="shared" si="11"/>
        <v>2023</v>
      </c>
      <c r="G32" s="131">
        <f t="shared" si="11"/>
        <v>2024</v>
      </c>
      <c r="H32" s="131">
        <f t="shared" si="11"/>
        <v>2025</v>
      </c>
      <c r="I32" s="131">
        <f t="shared" si="11"/>
        <v>2026</v>
      </c>
      <c r="J32" s="131">
        <f t="shared" si="11"/>
        <v>2027</v>
      </c>
      <c r="K32" s="131">
        <f t="shared" si="11"/>
        <v>2028</v>
      </c>
      <c r="L32" s="131">
        <f t="shared" si="11"/>
        <v>2029</v>
      </c>
      <c r="M32" s="131">
        <f t="shared" si="11"/>
        <v>2030</v>
      </c>
      <c r="N32" s="131">
        <f t="shared" si="11"/>
        <v>2031</v>
      </c>
    </row>
    <row r="33" spans="2:15" ht="32.25" customHeight="1" x14ac:dyDescent="0.25">
      <c r="B33" s="476"/>
      <c r="C33" s="48">
        <f>+C22+C27</f>
        <v>26.567191284016321</v>
      </c>
      <c r="D33" s="48">
        <f t="shared" ref="D33:N33" si="12">+D22+D27</f>
        <v>24.309832318402179</v>
      </c>
      <c r="E33" s="48">
        <f t="shared" si="12"/>
        <v>22.249531830280539</v>
      </c>
      <c r="F33" s="48">
        <f t="shared" si="12"/>
        <v>20.368683975834358</v>
      </c>
      <c r="G33" s="48">
        <f t="shared" si="12"/>
        <v>18.651286016523962</v>
      </c>
      <c r="H33" s="48">
        <f t="shared" si="12"/>
        <v>17.08279014737105</v>
      </c>
      <c r="I33" s="48">
        <f t="shared" si="12"/>
        <v>15.649969178073587</v>
      </c>
      <c r="J33" s="48">
        <f t="shared" si="12"/>
        <v>14.340794760703179</v>
      </c>
      <c r="K33" s="48">
        <f t="shared" si="12"/>
        <v>13.144326981684827</v>
      </c>
      <c r="L33" s="48">
        <f t="shared" si="12"/>
        <v>12.050614247892234</v>
      </c>
      <c r="M33" s="48">
        <f t="shared" si="12"/>
        <v>11.050602498140215</v>
      </c>
      <c r="N33" s="48">
        <f t="shared" si="12"/>
        <v>10.136052863140373</v>
      </c>
      <c r="O33" s="4"/>
    </row>
    <row r="36" spans="2:15" x14ac:dyDescent="0.25">
      <c r="B36" s="1" t="s">
        <v>436</v>
      </c>
    </row>
  </sheetData>
  <mergeCells count="11">
    <mergeCell ref="B13:F13"/>
    <mergeCell ref="B14:F14"/>
    <mergeCell ref="C20:D20"/>
    <mergeCell ref="C25:D25"/>
    <mergeCell ref="C31:D31"/>
    <mergeCell ref="B30:N30"/>
    <mergeCell ref="B31:B33"/>
    <mergeCell ref="B19:N19"/>
    <mergeCell ref="B24:N24"/>
    <mergeCell ref="B25:B27"/>
    <mergeCell ref="B20:B22"/>
  </mergeCells>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765B5-C02C-4406-9DFD-504504C6F65F}">
  <sheetPr>
    <tabColor theme="9"/>
  </sheetPr>
  <dimension ref="A1:CF45"/>
  <sheetViews>
    <sheetView showGridLines="0" zoomScaleNormal="100" workbookViewId="0">
      <selection activeCell="J41" sqref="J41"/>
    </sheetView>
  </sheetViews>
  <sheetFormatPr baseColWidth="10" defaultColWidth="6.140625" defaultRowHeight="12.75" x14ac:dyDescent="0.25"/>
  <cols>
    <col min="1" max="1" width="9.42578125" style="1" customWidth="1"/>
    <col min="2" max="2" width="6.140625" style="1"/>
    <col min="3" max="15" width="4.42578125" style="1" customWidth="1"/>
    <col min="16" max="19" width="4.42578125" style="101" customWidth="1"/>
    <col min="20" max="20" width="4.42578125" style="1" customWidth="1"/>
    <col min="21" max="21" width="4.5703125" style="1" customWidth="1"/>
    <col min="22" max="38" width="4" style="1" customWidth="1"/>
    <col min="39" max="39" width="5.5703125" style="1" customWidth="1"/>
    <col min="40" max="40" width="6" style="1" customWidth="1"/>
    <col min="41" max="41" width="7.140625" style="1" customWidth="1"/>
    <col min="42" max="42" width="6.28515625" style="1" customWidth="1"/>
    <col min="43" max="43" width="6.5703125" style="1" customWidth="1"/>
    <col min="44" max="44" width="5.85546875" style="1" customWidth="1"/>
    <col min="45" max="45" width="6.85546875" style="1" customWidth="1"/>
    <col min="46" max="46" width="6" style="1" customWidth="1"/>
    <col min="47" max="47" width="7" style="1" customWidth="1"/>
    <col min="48" max="48" width="6.140625" style="1" customWidth="1"/>
    <col min="49" max="52" width="6.140625" style="1"/>
    <col min="53" max="53" width="9.140625" style="1" customWidth="1"/>
    <col min="54" max="16384" width="6.140625" style="1"/>
  </cols>
  <sheetData>
    <row r="1" spans="1:84" ht="13.5" thickBot="1" x14ac:dyDescent="0.3">
      <c r="P1" s="1"/>
      <c r="T1" s="101"/>
    </row>
    <row r="2" spans="1:84" ht="15" customHeight="1" thickBot="1" x14ac:dyDescent="0.3">
      <c r="P2" s="1"/>
      <c r="Q2" s="1"/>
      <c r="R2" s="1"/>
      <c r="S2" s="1"/>
      <c r="AM2" s="101"/>
      <c r="AN2" s="101"/>
      <c r="AO2" s="101"/>
      <c r="AP2" s="101"/>
      <c r="BC2" s="505" t="s">
        <v>337</v>
      </c>
      <c r="BD2" s="506"/>
      <c r="BE2" s="506"/>
      <c r="BF2" s="506"/>
      <c r="BG2" s="506"/>
      <c r="BH2" s="506"/>
      <c r="BI2" s="506"/>
      <c r="BJ2" s="506"/>
      <c r="BK2" s="506"/>
      <c r="BL2" s="506"/>
      <c r="BM2" s="506"/>
      <c r="BN2" s="506"/>
      <c r="BO2" s="506"/>
      <c r="BP2" s="506"/>
      <c r="BQ2" s="506"/>
      <c r="BR2" s="506"/>
      <c r="BS2" s="506"/>
      <c r="BT2" s="506"/>
      <c r="BU2" s="506"/>
      <c r="BV2" s="506"/>
      <c r="BW2" s="506"/>
      <c r="BX2" s="506"/>
      <c r="BY2" s="506"/>
      <c r="BZ2" s="507"/>
      <c r="CA2" s="66"/>
      <c r="CB2" s="66"/>
    </row>
    <row r="3" spans="1:84" ht="38.25" x14ac:dyDescent="0.25">
      <c r="A3" s="508" t="s">
        <v>346</v>
      </c>
      <c r="B3" s="508"/>
      <c r="C3" s="481">
        <v>2001</v>
      </c>
      <c r="D3" s="481"/>
      <c r="E3" s="481">
        <f>+C3+1</f>
        <v>2002</v>
      </c>
      <c r="F3" s="481"/>
      <c r="G3" s="481">
        <f t="shared" ref="G3" si="0">+E3+1</f>
        <v>2003</v>
      </c>
      <c r="H3" s="481"/>
      <c r="I3" s="481">
        <f t="shared" ref="I3" si="1">+G3+1</f>
        <v>2004</v>
      </c>
      <c r="J3" s="481"/>
      <c r="K3" s="481">
        <f t="shared" ref="K3" si="2">+I3+1</f>
        <v>2005</v>
      </c>
      <c r="L3" s="481"/>
      <c r="M3" s="481">
        <f t="shared" ref="M3" si="3">+K3+1</f>
        <v>2006</v>
      </c>
      <c r="N3" s="481"/>
      <c r="O3" s="481">
        <f t="shared" ref="O3" si="4">+M3+1</f>
        <v>2007</v>
      </c>
      <c r="P3" s="481"/>
      <c r="Q3" s="481">
        <f t="shared" ref="Q3" si="5">+O3+1</f>
        <v>2008</v>
      </c>
      <c r="R3" s="481"/>
      <c r="S3" s="481">
        <f t="shared" ref="S3" si="6">+Q3+1</f>
        <v>2009</v>
      </c>
      <c r="T3" s="481"/>
      <c r="U3" s="481">
        <f t="shared" ref="U3" si="7">+S3+1</f>
        <v>2010</v>
      </c>
      <c r="V3" s="481"/>
      <c r="W3" s="481">
        <f t="shared" ref="W3" si="8">+U3+1</f>
        <v>2011</v>
      </c>
      <c r="X3" s="481"/>
      <c r="Y3" s="481">
        <f t="shared" ref="Y3" si="9">+W3+1</f>
        <v>2012</v>
      </c>
      <c r="Z3" s="481"/>
      <c r="AA3" s="481">
        <f t="shared" ref="AA3" si="10">+Y3+1</f>
        <v>2013</v>
      </c>
      <c r="AB3" s="481"/>
      <c r="AC3" s="481">
        <f t="shared" ref="AC3" si="11">+AA3+1</f>
        <v>2014</v>
      </c>
      <c r="AD3" s="481"/>
      <c r="AE3" s="481">
        <f t="shared" ref="AE3" si="12">+AC3+1</f>
        <v>2015</v>
      </c>
      <c r="AF3" s="481"/>
      <c r="AG3" s="481">
        <f t="shared" ref="AG3" si="13">+AE3+1</f>
        <v>2016</v>
      </c>
      <c r="AH3" s="481"/>
      <c r="AI3" s="481">
        <f t="shared" ref="AI3" si="14">+AG3+1</f>
        <v>2017</v>
      </c>
      <c r="AJ3" s="481"/>
      <c r="AM3" s="102" t="s">
        <v>418</v>
      </c>
      <c r="AN3" s="102" t="s">
        <v>419</v>
      </c>
      <c r="AO3" s="102" t="s">
        <v>420</v>
      </c>
      <c r="AP3" s="102" t="s">
        <v>421</v>
      </c>
      <c r="AQ3" s="102" t="s">
        <v>422</v>
      </c>
      <c r="AR3" s="102" t="s">
        <v>423</v>
      </c>
      <c r="AS3" s="102" t="s">
        <v>424</v>
      </c>
      <c r="AT3" s="102" t="s">
        <v>425</v>
      </c>
      <c r="AU3" s="102" t="s">
        <v>426</v>
      </c>
      <c r="AV3" s="102" t="s">
        <v>427</v>
      </c>
      <c r="AW3" s="102" t="s">
        <v>428</v>
      </c>
      <c r="AX3" s="102" t="s">
        <v>429</v>
      </c>
      <c r="AY3" s="102" t="s">
        <v>430</v>
      </c>
      <c r="AZ3" s="102" t="s">
        <v>431</v>
      </c>
      <c r="BA3" s="181" t="s">
        <v>351</v>
      </c>
      <c r="BC3" s="509">
        <v>2020</v>
      </c>
      <c r="BD3" s="504"/>
      <c r="BE3" s="504">
        <f>+BC3+1</f>
        <v>2021</v>
      </c>
      <c r="BF3" s="504"/>
      <c r="BG3" s="504">
        <f t="shared" ref="BG3" si="15">+BE3+1</f>
        <v>2022</v>
      </c>
      <c r="BH3" s="504"/>
      <c r="BI3" s="504">
        <f t="shared" ref="BI3" si="16">+BG3+1</f>
        <v>2023</v>
      </c>
      <c r="BJ3" s="504"/>
      <c r="BK3" s="504">
        <f t="shared" ref="BK3" si="17">+BI3+1</f>
        <v>2024</v>
      </c>
      <c r="BL3" s="504"/>
      <c r="BM3" s="504">
        <f t="shared" ref="BM3" si="18">+BK3+1</f>
        <v>2025</v>
      </c>
      <c r="BN3" s="504"/>
      <c r="BO3" s="504">
        <f t="shared" ref="BO3" si="19">+BM3+1</f>
        <v>2026</v>
      </c>
      <c r="BP3" s="504"/>
      <c r="BQ3" s="504">
        <f t="shared" ref="BQ3" si="20">+BO3+1</f>
        <v>2027</v>
      </c>
      <c r="BR3" s="504"/>
      <c r="BS3" s="504">
        <f t="shared" ref="BS3" si="21">+BQ3+1</f>
        <v>2028</v>
      </c>
      <c r="BT3" s="504"/>
      <c r="BU3" s="504">
        <f t="shared" ref="BU3" si="22">+BS3+1</f>
        <v>2029</v>
      </c>
      <c r="BV3" s="504"/>
      <c r="BW3" s="504">
        <f t="shared" ref="BW3" si="23">+BU3+1</f>
        <v>2030</v>
      </c>
      <c r="BX3" s="504"/>
      <c r="BY3" s="504">
        <f t="shared" ref="BY3" si="24">+BW3+1</f>
        <v>2031</v>
      </c>
      <c r="BZ3" s="510"/>
      <c r="CA3" s="499">
        <f t="shared" ref="CA3" si="25">+BY3+1</f>
        <v>2032</v>
      </c>
      <c r="CB3" s="500"/>
    </row>
    <row r="4" spans="1:84" ht="13.5" thickBot="1" x14ac:dyDescent="0.3">
      <c r="A4" s="508"/>
      <c r="B4" s="508"/>
      <c r="C4" s="90" t="s">
        <v>280</v>
      </c>
      <c r="D4" s="90" t="s">
        <v>281</v>
      </c>
      <c r="E4" s="90" t="s">
        <v>280</v>
      </c>
      <c r="F4" s="90" t="s">
        <v>281</v>
      </c>
      <c r="G4" s="90" t="s">
        <v>280</v>
      </c>
      <c r="H4" s="90" t="s">
        <v>281</v>
      </c>
      <c r="I4" s="90" t="s">
        <v>280</v>
      </c>
      <c r="J4" s="90" t="s">
        <v>281</v>
      </c>
      <c r="K4" s="90" t="s">
        <v>280</v>
      </c>
      <c r="L4" s="90" t="s">
        <v>281</v>
      </c>
      <c r="M4" s="90" t="s">
        <v>280</v>
      </c>
      <c r="N4" s="90" t="s">
        <v>281</v>
      </c>
      <c r="O4" s="180" t="s">
        <v>280</v>
      </c>
      <c r="P4" s="180" t="s">
        <v>281</v>
      </c>
      <c r="Q4" s="180" t="s">
        <v>280</v>
      </c>
      <c r="R4" s="180" t="s">
        <v>281</v>
      </c>
      <c r="S4" s="180" t="s">
        <v>280</v>
      </c>
      <c r="T4" s="180" t="s">
        <v>281</v>
      </c>
      <c r="U4" s="180" t="s">
        <v>280</v>
      </c>
      <c r="V4" s="180" t="s">
        <v>281</v>
      </c>
      <c r="W4" s="180" t="s">
        <v>280</v>
      </c>
      <c r="X4" s="180" t="s">
        <v>281</v>
      </c>
      <c r="Y4" s="180" t="s">
        <v>280</v>
      </c>
      <c r="Z4" s="180" t="s">
        <v>281</v>
      </c>
      <c r="AA4" s="180" t="s">
        <v>280</v>
      </c>
      <c r="AB4" s="180" t="s">
        <v>281</v>
      </c>
      <c r="AC4" s="180" t="s">
        <v>280</v>
      </c>
      <c r="AD4" s="180" t="s">
        <v>281</v>
      </c>
      <c r="AE4" s="180" t="s">
        <v>280</v>
      </c>
      <c r="AF4" s="180" t="s">
        <v>281</v>
      </c>
      <c r="AG4" s="180" t="s">
        <v>280</v>
      </c>
      <c r="AH4" s="180" t="s">
        <v>281</v>
      </c>
      <c r="AI4" s="180" t="s">
        <v>280</v>
      </c>
      <c r="AJ4" s="180" t="s">
        <v>281</v>
      </c>
      <c r="AM4" s="104">
        <f>+((E5/C5)^(1/1))-1</f>
        <v>0</v>
      </c>
      <c r="AN4" s="104">
        <f>+((G5/E5)^(1/1))-1</f>
        <v>0</v>
      </c>
      <c r="AO4" s="104">
        <f>+((I5/G5)^(1/1))-1</f>
        <v>-0.25</v>
      </c>
      <c r="AP4" s="104">
        <f>+((K5/I5)^(1/1))-1</f>
        <v>-0.16666666666666663</v>
      </c>
      <c r="AQ4" s="104">
        <f>+((M5/K5)^(1/1))-1</f>
        <v>-0.12</v>
      </c>
      <c r="AR4" s="104">
        <f>+((O5/M5)^(1/1))-1</f>
        <v>-0.22727272727272729</v>
      </c>
      <c r="AS4" s="104">
        <f>+((Q5/O5)^(1/1))-1</f>
        <v>0.17647058823529416</v>
      </c>
      <c r="AT4" s="104">
        <f>+((S5/Q5)^(1/1))-1</f>
        <v>0.25</v>
      </c>
      <c r="AU4" s="104">
        <f>+((U5/S5)^(1/1))-1</f>
        <v>-7.999999999999996E-2</v>
      </c>
      <c r="AV4" s="104">
        <f>+((W5/U5)^(1/1))-1</f>
        <v>-4.3478260869565188E-2</v>
      </c>
      <c r="AW4" s="104">
        <f>+((Y5/W5)^(1/1))-1</f>
        <v>-0.22727272727272729</v>
      </c>
      <c r="AX4" s="104">
        <f>+((AA5/Y5)^(1/1))-1</f>
        <v>-0.11764705882352944</v>
      </c>
      <c r="AY4" s="104">
        <f>+((AC5/AA5)^(1/1))-1</f>
        <v>-0.1333333333333333</v>
      </c>
      <c r="AZ4" s="104">
        <f>+((AE5/AC5)^(1/1))-1</f>
        <v>0.15384615384615374</v>
      </c>
      <c r="BA4" s="105">
        <f>AVERAGE(AM4:AZ4)</f>
        <v>-5.6096716582650086E-2</v>
      </c>
      <c r="BC4" s="67" t="s">
        <v>280</v>
      </c>
      <c r="BD4" s="68" t="s">
        <v>281</v>
      </c>
      <c r="BE4" s="68" t="s">
        <v>280</v>
      </c>
      <c r="BF4" s="68" t="s">
        <v>281</v>
      </c>
      <c r="BG4" s="68" t="s">
        <v>280</v>
      </c>
      <c r="BH4" s="68" t="s">
        <v>281</v>
      </c>
      <c r="BI4" s="68" t="s">
        <v>280</v>
      </c>
      <c r="BJ4" s="68" t="s">
        <v>281</v>
      </c>
      <c r="BK4" s="68" t="s">
        <v>280</v>
      </c>
      <c r="BL4" s="68" t="s">
        <v>281</v>
      </c>
      <c r="BM4" s="68" t="s">
        <v>280</v>
      </c>
      <c r="BN4" s="68" t="s">
        <v>281</v>
      </c>
      <c r="BO4" s="68" t="s">
        <v>280</v>
      </c>
      <c r="BP4" s="68" t="s">
        <v>281</v>
      </c>
      <c r="BQ4" s="68" t="s">
        <v>280</v>
      </c>
      <c r="BR4" s="68" t="s">
        <v>281</v>
      </c>
      <c r="BS4" s="68" t="s">
        <v>280</v>
      </c>
      <c r="BT4" s="68" t="s">
        <v>281</v>
      </c>
      <c r="BU4" s="68" t="s">
        <v>280</v>
      </c>
      <c r="BV4" s="68" t="s">
        <v>281</v>
      </c>
      <c r="BW4" s="68" t="s">
        <v>280</v>
      </c>
      <c r="BX4" s="68" t="s">
        <v>281</v>
      </c>
      <c r="BY4" s="68" t="s">
        <v>280</v>
      </c>
      <c r="BZ4" s="72" t="s">
        <v>281</v>
      </c>
      <c r="CA4" s="91" t="s">
        <v>280</v>
      </c>
      <c r="CB4" s="92" t="s">
        <v>281</v>
      </c>
    </row>
    <row r="5" spans="1:84" x14ac:dyDescent="0.25">
      <c r="A5" s="432" t="s">
        <v>338</v>
      </c>
      <c r="B5" s="32" t="s">
        <v>280</v>
      </c>
      <c r="C5" s="45">
        <v>40</v>
      </c>
      <c r="D5" s="45"/>
      <c r="E5" s="45">
        <v>40</v>
      </c>
      <c r="F5" s="45"/>
      <c r="G5" s="45">
        <v>40</v>
      </c>
      <c r="H5" s="45"/>
      <c r="I5" s="44">
        <v>30</v>
      </c>
      <c r="J5" s="44"/>
      <c r="K5" s="179">
        <v>25</v>
      </c>
      <c r="L5" s="44"/>
      <c r="M5" s="44">
        <v>22</v>
      </c>
      <c r="N5" s="44"/>
      <c r="O5" s="44">
        <v>17</v>
      </c>
      <c r="P5" s="44"/>
      <c r="Q5" s="44">
        <v>20</v>
      </c>
      <c r="R5" s="44"/>
      <c r="S5" s="44">
        <v>25</v>
      </c>
      <c r="T5" s="44"/>
      <c r="U5" s="44">
        <v>23</v>
      </c>
      <c r="V5" s="44"/>
      <c r="W5" s="44">
        <v>22</v>
      </c>
      <c r="X5" s="44"/>
      <c r="Y5" s="44">
        <v>17</v>
      </c>
      <c r="Z5" s="44"/>
      <c r="AA5" s="44">
        <v>15</v>
      </c>
      <c r="AB5" s="44"/>
      <c r="AC5" s="44">
        <v>13</v>
      </c>
      <c r="AD5" s="44"/>
      <c r="AE5" s="179">
        <v>15</v>
      </c>
      <c r="AF5" s="179"/>
      <c r="AG5" s="179"/>
      <c r="AH5" s="179"/>
      <c r="AI5" s="179"/>
      <c r="AJ5" s="179"/>
      <c r="AK5" s="223"/>
      <c r="AM5" s="101"/>
      <c r="AN5" s="101"/>
      <c r="AO5" s="101"/>
      <c r="AP5" s="101"/>
      <c r="BA5" s="261">
        <f>AVERAGE(AM4,AN4,AS4,AT4,AZ4)</f>
        <v>0.11606334841628958</v>
      </c>
      <c r="BB5" s="32" t="s">
        <v>280</v>
      </c>
      <c r="BC5" s="106">
        <f>+C5+(C5*BA4)</f>
        <v>37.756131336693997</v>
      </c>
      <c r="BD5" s="107"/>
      <c r="BE5" s="107"/>
      <c r="BF5" s="107"/>
      <c r="BG5" s="107"/>
      <c r="BH5" s="108"/>
      <c r="BI5" s="106">
        <f>+BC5+(BC5*BA4)</f>
        <v>35.638136337842163</v>
      </c>
      <c r="BJ5" s="107"/>
      <c r="BK5" s="107"/>
      <c r="BL5" s="107"/>
      <c r="BM5" s="107"/>
      <c r="BN5" s="108"/>
      <c r="BO5" s="106">
        <f>+BI5+(BI5*BA4)</f>
        <v>33.638953904164389</v>
      </c>
      <c r="BP5" s="107"/>
      <c r="BQ5" s="107"/>
      <c r="BR5" s="107"/>
      <c r="BS5" s="107"/>
      <c r="BT5" s="108"/>
      <c r="BU5" s="106">
        <f>+BO5+(BO5*BA4)</f>
        <v>31.751919040865648</v>
      </c>
      <c r="BV5" s="107"/>
      <c r="BW5" s="107"/>
      <c r="BX5" s="107"/>
      <c r="BY5" s="107"/>
      <c r="BZ5" s="108"/>
      <c r="CA5" s="109">
        <f>+BU5+(BU5*BA4)</f>
        <v>29.970740637474957</v>
      </c>
      <c r="CB5" s="110"/>
    </row>
    <row r="6" spans="1:84" x14ac:dyDescent="0.25">
      <c r="A6" s="432"/>
      <c r="B6" s="32" t="s">
        <v>281</v>
      </c>
      <c r="C6" s="45"/>
      <c r="D6" s="45">
        <v>25</v>
      </c>
      <c r="E6" s="45"/>
      <c r="F6" s="45">
        <v>21</v>
      </c>
      <c r="G6" s="45"/>
      <c r="H6" s="45">
        <v>15</v>
      </c>
      <c r="I6" s="44"/>
      <c r="J6" s="44">
        <v>25</v>
      </c>
      <c r="K6" s="179"/>
      <c r="L6" s="44">
        <v>15</v>
      </c>
      <c r="M6" s="44"/>
      <c r="N6" s="44">
        <v>14</v>
      </c>
      <c r="O6" s="44"/>
      <c r="P6" s="44">
        <v>15</v>
      </c>
      <c r="Q6" s="44"/>
      <c r="R6" s="44">
        <v>17</v>
      </c>
      <c r="S6" s="44"/>
      <c r="T6" s="44">
        <v>16</v>
      </c>
      <c r="U6" s="44"/>
      <c r="V6" s="44">
        <v>20</v>
      </c>
      <c r="W6" s="44"/>
      <c r="X6" s="44">
        <v>16</v>
      </c>
      <c r="Y6" s="44"/>
      <c r="Z6" s="44">
        <v>12</v>
      </c>
      <c r="AA6" s="44"/>
      <c r="AB6" s="44">
        <v>14</v>
      </c>
      <c r="AC6" s="44"/>
      <c r="AD6" s="44">
        <v>12</v>
      </c>
      <c r="AE6" s="179"/>
      <c r="AF6" s="179">
        <v>11</v>
      </c>
      <c r="AG6" s="179"/>
      <c r="AH6" s="179"/>
      <c r="AI6" s="179"/>
      <c r="AJ6" s="179"/>
      <c r="AK6" s="223"/>
      <c r="AM6" s="101"/>
      <c r="AN6" s="101"/>
      <c r="AO6" s="101"/>
      <c r="AP6" s="101"/>
      <c r="BB6" s="32" t="s">
        <v>281</v>
      </c>
      <c r="BC6" s="111"/>
      <c r="BD6" s="112">
        <f>+BC5*$AJ$17</f>
        <v>27.334215281221294</v>
      </c>
      <c r="BE6" s="112"/>
      <c r="BF6" s="112"/>
      <c r="BG6" s="112"/>
      <c r="BH6" s="110"/>
      <c r="BI6" s="111"/>
      <c r="BJ6" s="112">
        <f>+BI5*$AJ$17</f>
        <v>25.800855553581481</v>
      </c>
      <c r="BK6" s="112"/>
      <c r="BL6" s="112"/>
      <c r="BM6" s="112"/>
      <c r="BN6" s="110"/>
      <c r="BO6" s="111"/>
      <c r="BP6" s="112">
        <f>+BO5*$AJ$17</f>
        <v>24.35351227200233</v>
      </c>
      <c r="BQ6" s="112"/>
      <c r="BR6" s="112"/>
      <c r="BS6" s="112"/>
      <c r="BT6" s="110"/>
      <c r="BU6" s="111"/>
      <c r="BV6" s="112">
        <f>+BU5*$AJ$17</f>
        <v>22.987360196287725</v>
      </c>
      <c r="BW6" s="112"/>
      <c r="BX6" s="112"/>
      <c r="BY6" s="112"/>
      <c r="BZ6" s="110"/>
      <c r="CA6" s="109"/>
      <c r="CB6" s="109">
        <f>+CA5*$AJ$17</f>
        <v>21.697844766373279</v>
      </c>
    </row>
    <row r="7" spans="1:84" x14ac:dyDescent="0.25">
      <c r="A7" s="432"/>
      <c r="B7" s="32" t="s">
        <v>282</v>
      </c>
      <c r="C7" s="45"/>
      <c r="D7" s="45"/>
      <c r="E7" s="45">
        <v>23</v>
      </c>
      <c r="F7" s="45"/>
      <c r="G7" s="45">
        <v>12</v>
      </c>
      <c r="H7" s="45"/>
      <c r="I7" s="69">
        <v>8</v>
      </c>
      <c r="J7" s="44"/>
      <c r="K7" s="179">
        <v>23</v>
      </c>
      <c r="L7" s="44"/>
      <c r="M7" s="44">
        <v>12</v>
      </c>
      <c r="N7" s="44"/>
      <c r="O7" s="44">
        <v>13</v>
      </c>
      <c r="P7" s="44"/>
      <c r="Q7" s="44">
        <v>11</v>
      </c>
      <c r="R7" s="44"/>
      <c r="S7" s="44">
        <v>10</v>
      </c>
      <c r="T7" s="44"/>
      <c r="U7" s="44">
        <v>10</v>
      </c>
      <c r="V7" s="44"/>
      <c r="W7" s="44">
        <v>14</v>
      </c>
      <c r="X7" s="44"/>
      <c r="Y7" s="44">
        <v>13</v>
      </c>
      <c r="Z7" s="44"/>
      <c r="AA7" s="44">
        <v>10</v>
      </c>
      <c r="AB7" s="44"/>
      <c r="AC7" s="44">
        <v>14</v>
      </c>
      <c r="AD7" s="44"/>
      <c r="AE7" s="179">
        <v>10</v>
      </c>
      <c r="AF7" s="179"/>
      <c r="AG7" s="179">
        <v>8</v>
      </c>
      <c r="AH7" s="179"/>
      <c r="AI7" s="179"/>
      <c r="AJ7" s="179"/>
      <c r="AK7" s="223"/>
      <c r="AM7" s="101"/>
      <c r="AN7" s="101"/>
      <c r="AO7" s="101"/>
      <c r="AP7" s="101"/>
      <c r="AQ7" s="101"/>
      <c r="AR7" s="101"/>
      <c r="AS7" s="101"/>
      <c r="AT7" s="101"/>
      <c r="AU7" s="101"/>
      <c r="AV7" s="101"/>
      <c r="AW7" s="101"/>
      <c r="AX7" s="101"/>
      <c r="AY7" s="101"/>
      <c r="AZ7" s="101"/>
      <c r="BB7" s="32" t="s">
        <v>282</v>
      </c>
      <c r="BC7" s="111"/>
      <c r="BD7" s="112"/>
      <c r="BE7" s="112">
        <f>+BD6*$AJ$18</f>
        <v>15.459087869352555</v>
      </c>
      <c r="BF7" s="112"/>
      <c r="BG7" s="112"/>
      <c r="BH7" s="110"/>
      <c r="BI7" s="111"/>
      <c r="BJ7" s="112"/>
      <c r="BK7" s="112">
        <f>+BJ6*$AJ$18</f>
        <v>14.5918837985192</v>
      </c>
      <c r="BL7" s="112"/>
      <c r="BM7" s="112"/>
      <c r="BN7" s="110"/>
      <c r="BO7" s="111"/>
      <c r="BP7" s="112"/>
      <c r="BQ7" s="112">
        <f>+BP6*$AJ$18</f>
        <v>13.773327028666708</v>
      </c>
      <c r="BR7" s="112"/>
      <c r="BS7" s="112"/>
      <c r="BT7" s="110"/>
      <c r="BU7" s="111"/>
      <c r="BV7" s="112"/>
      <c r="BW7" s="112">
        <f>+BV6*$AJ$18</f>
        <v>13.000688605939438</v>
      </c>
      <c r="BX7" s="112"/>
      <c r="BY7" s="112"/>
      <c r="BZ7" s="110"/>
      <c r="CA7" s="109"/>
      <c r="CB7" s="110"/>
    </row>
    <row r="8" spans="1:84" x14ac:dyDescent="0.25">
      <c r="A8" s="432"/>
      <c r="B8" s="32" t="s">
        <v>283</v>
      </c>
      <c r="C8" s="45"/>
      <c r="D8" s="45"/>
      <c r="E8" s="45"/>
      <c r="F8" s="45">
        <v>23</v>
      </c>
      <c r="G8" s="45"/>
      <c r="H8" s="45">
        <v>12</v>
      </c>
      <c r="I8" s="44"/>
      <c r="J8" s="44">
        <v>8</v>
      </c>
      <c r="K8" s="179"/>
      <c r="L8" s="44">
        <v>14</v>
      </c>
      <c r="M8" s="44"/>
      <c r="N8" s="44">
        <v>6</v>
      </c>
      <c r="O8" s="44"/>
      <c r="P8" s="44">
        <v>11</v>
      </c>
      <c r="Q8" s="44"/>
      <c r="R8" s="44">
        <v>11</v>
      </c>
      <c r="S8" s="44"/>
      <c r="T8" s="44">
        <v>7</v>
      </c>
      <c r="U8" s="44"/>
      <c r="V8" s="44">
        <v>10</v>
      </c>
      <c r="W8" s="44"/>
      <c r="X8" s="44">
        <v>12</v>
      </c>
      <c r="Y8" s="44"/>
      <c r="Z8" s="44">
        <v>12</v>
      </c>
      <c r="AA8" s="44"/>
      <c r="AB8" s="44">
        <v>8</v>
      </c>
      <c r="AC8" s="44"/>
      <c r="AD8" s="44">
        <v>11</v>
      </c>
      <c r="AE8" s="179"/>
      <c r="AF8" s="179">
        <v>8</v>
      </c>
      <c r="AG8" s="179"/>
      <c r="AH8" s="179">
        <v>8</v>
      </c>
      <c r="AI8" s="179"/>
      <c r="AJ8" s="179"/>
      <c r="AK8" s="223"/>
      <c r="AM8" s="101"/>
      <c r="AN8" s="101"/>
      <c r="AO8" s="101"/>
      <c r="AP8" s="101"/>
      <c r="AQ8" s="101"/>
      <c r="AR8" s="101"/>
      <c r="AS8" s="101"/>
      <c r="AT8" s="101"/>
      <c r="AU8" s="101"/>
      <c r="AV8" s="101"/>
      <c r="AW8" s="101"/>
      <c r="AX8" s="101"/>
      <c r="AY8" s="101"/>
      <c r="AZ8" s="101"/>
      <c r="BB8" s="32" t="s">
        <v>283</v>
      </c>
      <c r="BC8" s="111"/>
      <c r="BD8" s="112"/>
      <c r="BE8" s="112"/>
      <c r="BF8" s="112">
        <f>+BE7*$AJ$19</f>
        <v>7.3158161621941602</v>
      </c>
      <c r="BG8" s="112"/>
      <c r="BH8" s="110"/>
      <c r="BI8" s="111"/>
      <c r="BJ8" s="112"/>
      <c r="BK8" s="112"/>
      <c r="BL8" s="112">
        <f>+BK7*$AJ$19</f>
        <v>6.9054228963727837</v>
      </c>
      <c r="BM8" s="112"/>
      <c r="BN8" s="110"/>
      <c r="BO8" s="111"/>
      <c r="BP8" s="112"/>
      <c r="BQ8" s="112"/>
      <c r="BR8" s="112">
        <f>+BQ7*$AJ$19</f>
        <v>6.5180513452716182</v>
      </c>
      <c r="BS8" s="112"/>
      <c r="BT8" s="110"/>
      <c r="BU8" s="111"/>
      <c r="BV8" s="112"/>
      <c r="BW8" s="112"/>
      <c r="BX8" s="112">
        <f>+BW7*$AJ$19</f>
        <v>6.1524100662847552</v>
      </c>
      <c r="BY8" s="112"/>
      <c r="BZ8" s="110"/>
      <c r="CA8" s="109"/>
      <c r="CB8" s="110"/>
    </row>
    <row r="9" spans="1:84" x14ac:dyDescent="0.25">
      <c r="A9" s="432"/>
      <c r="B9" s="32" t="s">
        <v>284</v>
      </c>
      <c r="C9" s="45"/>
      <c r="D9" s="45"/>
      <c r="E9" s="45"/>
      <c r="F9" s="45"/>
      <c r="G9" s="45">
        <v>20</v>
      </c>
      <c r="H9" s="45"/>
      <c r="I9" s="44">
        <v>14</v>
      </c>
      <c r="J9" s="44"/>
      <c r="K9" s="179">
        <v>8</v>
      </c>
      <c r="L9" s="44"/>
      <c r="M9" s="44">
        <v>13</v>
      </c>
      <c r="N9" s="44"/>
      <c r="O9" s="44">
        <v>6</v>
      </c>
      <c r="P9" s="44"/>
      <c r="Q9" s="44">
        <v>12</v>
      </c>
      <c r="R9" s="44"/>
      <c r="S9" s="44">
        <v>7</v>
      </c>
      <c r="T9" s="44"/>
      <c r="U9" s="44">
        <v>6</v>
      </c>
      <c r="V9" s="44"/>
      <c r="W9" s="44">
        <v>8</v>
      </c>
      <c r="X9" s="44"/>
      <c r="Y9" s="44">
        <v>10</v>
      </c>
      <c r="Z9" s="44"/>
      <c r="AA9" s="44">
        <v>10</v>
      </c>
      <c r="AB9" s="44"/>
      <c r="AC9" s="44">
        <v>8</v>
      </c>
      <c r="AD9" s="44"/>
      <c r="AE9" s="179">
        <v>9</v>
      </c>
      <c r="AF9" s="179"/>
      <c r="AG9" s="179">
        <v>7</v>
      </c>
      <c r="AH9" s="179"/>
      <c r="AI9" s="179">
        <v>4</v>
      </c>
      <c r="AJ9" s="179"/>
      <c r="AK9" s="223"/>
      <c r="AM9" s="101"/>
      <c r="AN9" s="101"/>
      <c r="AO9" s="101"/>
      <c r="AP9" s="101"/>
      <c r="AQ9" s="101"/>
      <c r="AR9" s="101"/>
      <c r="AS9" s="101"/>
      <c r="AT9" s="101"/>
      <c r="AU9" s="101"/>
      <c r="AV9" s="101"/>
      <c r="AW9" s="101"/>
      <c r="AX9" s="101"/>
      <c r="AY9" s="101"/>
      <c r="AZ9" s="101"/>
      <c r="BB9" s="32" t="s">
        <v>284</v>
      </c>
      <c r="BC9" s="111"/>
      <c r="BD9" s="112"/>
      <c r="BE9" s="112"/>
      <c r="BF9" s="112"/>
      <c r="BG9" s="112">
        <f>+BF8*$AJ$20</f>
        <v>2.9583195474792818</v>
      </c>
      <c r="BH9" s="110"/>
      <c r="BI9" s="111"/>
      <c r="BJ9" s="112"/>
      <c r="BK9" s="112"/>
      <c r="BL9" s="112"/>
      <c r="BM9" s="112">
        <f>+BL8*$AJ$20</f>
        <v>2.7923675342634229</v>
      </c>
      <c r="BN9" s="110"/>
      <c r="BO9" s="111"/>
      <c r="BP9" s="112"/>
      <c r="BQ9" s="112"/>
      <c r="BR9" s="112"/>
      <c r="BS9" s="112">
        <f>+BR8*$AJ$20</f>
        <v>2.6357248840992549</v>
      </c>
      <c r="BT9" s="110"/>
      <c r="BU9" s="111"/>
      <c r="BV9" s="112"/>
      <c r="BW9" s="112"/>
      <c r="BX9" s="112"/>
      <c r="BY9" s="112">
        <f>+BX8*$AJ$20</f>
        <v>2.4878693722861005</v>
      </c>
      <c r="BZ9" s="110"/>
      <c r="CA9" s="109"/>
      <c r="CB9" s="110"/>
    </row>
    <row r="10" spans="1:84" ht="13.5" thickBot="1" x14ac:dyDescent="0.3">
      <c r="A10" s="432"/>
      <c r="B10" s="32" t="s">
        <v>285</v>
      </c>
      <c r="C10" s="45"/>
      <c r="D10" s="45"/>
      <c r="E10" s="45"/>
      <c r="F10" s="45"/>
      <c r="G10" s="45"/>
      <c r="H10" s="45">
        <v>20</v>
      </c>
      <c r="I10" s="44"/>
      <c r="J10" s="44">
        <v>14</v>
      </c>
      <c r="K10" s="44"/>
      <c r="L10" s="44">
        <v>8</v>
      </c>
      <c r="M10" s="44"/>
      <c r="N10" s="44">
        <v>13</v>
      </c>
      <c r="O10" s="44"/>
      <c r="P10" s="44">
        <v>6</v>
      </c>
      <c r="Q10" s="44"/>
      <c r="R10" s="44">
        <v>11</v>
      </c>
      <c r="S10" s="44"/>
      <c r="T10" s="44">
        <v>6</v>
      </c>
      <c r="U10" s="44"/>
      <c r="V10" s="44">
        <v>6</v>
      </c>
      <c r="W10" s="44"/>
      <c r="X10" s="44">
        <v>8</v>
      </c>
      <c r="Y10" s="44"/>
      <c r="Z10" s="44">
        <v>9</v>
      </c>
      <c r="AA10" s="44"/>
      <c r="AB10" s="44">
        <v>5</v>
      </c>
      <c r="AC10" s="44"/>
      <c r="AD10" s="44">
        <v>6</v>
      </c>
      <c r="AE10" s="179"/>
      <c r="AF10" s="179">
        <v>6</v>
      </c>
      <c r="AG10" s="179"/>
      <c r="AH10" s="179">
        <v>6</v>
      </c>
      <c r="AI10" s="179"/>
      <c r="AJ10" s="179">
        <v>4</v>
      </c>
      <c r="AK10" s="223"/>
      <c r="AM10" s="104">
        <f>+((E11/C11)^(1/1))-1</f>
        <v>0.57499999999999996</v>
      </c>
      <c r="AN10" s="104">
        <f>+((G11/E11)^(1/1))-1</f>
        <v>0.14285714285714279</v>
      </c>
      <c r="AO10" s="104">
        <f>+((I11/G11)^(1/1))-1</f>
        <v>-0.27777777777777779</v>
      </c>
      <c r="AP10" s="104">
        <f>+((K11/I11)^(1/1))-1</f>
        <v>7.6923076923076872E-2</v>
      </c>
      <c r="AQ10" s="104">
        <f>+((M11/K11)^(1/1))-1</f>
        <v>-0.1607142857142857</v>
      </c>
      <c r="AR10" s="104">
        <f>+((O11/M11)^(1/1))-1</f>
        <v>-0.23404255319148937</v>
      </c>
      <c r="AS10" s="104">
        <f>+((Q11/O11)^(1/1))-1</f>
        <v>0.19444444444444442</v>
      </c>
      <c r="AT10" s="104">
        <f>+((S11/Q11)^(1/1))-1</f>
        <v>-2.3255813953488413E-2</v>
      </c>
      <c r="AU10" s="104">
        <f>+((U11/S11)^(1/1))-1</f>
        <v>-7.1428571428571397E-2</v>
      </c>
      <c r="AV10" s="104">
        <f>+((W11/U11)^(1/1))-1</f>
        <v>0.12820512820512819</v>
      </c>
      <c r="AW10" s="104">
        <f>+((Y11/W11)^(1/1))-1</f>
        <v>-9.0909090909090939E-2</v>
      </c>
      <c r="AX10" s="104">
        <f>+((AA11/Y11)^(1/1))-1</f>
        <v>-0.125</v>
      </c>
      <c r="AY10" s="104">
        <f>+((AC11/AA11)^(1/1))-1</f>
        <v>0</v>
      </c>
      <c r="AZ10" s="104">
        <f>+((AE11/AC11)^(1/1))-1</f>
        <v>-2.8571428571428581E-2</v>
      </c>
      <c r="BA10" s="105">
        <f>AVERAGE(AM10:AZ10)</f>
        <v>7.5521622059757177E-3</v>
      </c>
      <c r="BB10" s="32" t="s">
        <v>285</v>
      </c>
      <c r="BC10" s="113"/>
      <c r="BD10" s="114"/>
      <c r="BE10" s="114"/>
      <c r="BF10" s="114"/>
      <c r="BG10" s="114"/>
      <c r="BH10" s="115">
        <f>+BG9*$AJ$21</f>
        <v>1.044483605343264</v>
      </c>
      <c r="BI10" s="113"/>
      <c r="BJ10" s="114"/>
      <c r="BK10" s="114"/>
      <c r="BL10" s="114"/>
      <c r="BM10" s="114"/>
      <c r="BN10" s="115">
        <f>+BM9*$AJ$21</f>
        <v>0.98589150455909835</v>
      </c>
      <c r="BO10" s="113"/>
      <c r="BP10" s="114"/>
      <c r="BQ10" s="114"/>
      <c r="BR10" s="114"/>
      <c r="BS10" s="114"/>
      <c r="BT10" s="115">
        <f>+BS9*$AJ$21</f>
        <v>0.93058622824660442</v>
      </c>
      <c r="BU10" s="113"/>
      <c r="BV10" s="114"/>
      <c r="BW10" s="114"/>
      <c r="BX10" s="114"/>
      <c r="BY10" s="114"/>
      <c r="BZ10" s="115">
        <f>+BY9*$AJ$21</f>
        <v>0.87838339634493723</v>
      </c>
      <c r="CA10" s="109"/>
      <c r="CB10" s="110"/>
    </row>
    <row r="11" spans="1:84" s="71" customFormat="1" x14ac:dyDescent="0.25">
      <c r="A11" s="432"/>
      <c r="B11" s="32" t="s">
        <v>339</v>
      </c>
      <c r="C11" s="70">
        <f>SUM(C5:C10)</f>
        <v>40</v>
      </c>
      <c r="D11" s="70">
        <f t="shared" ref="D11:L11" si="26">SUM(D5:D10)</f>
        <v>25</v>
      </c>
      <c r="E11" s="70">
        <f t="shared" si="26"/>
        <v>63</v>
      </c>
      <c r="F11" s="70">
        <f t="shared" si="26"/>
        <v>44</v>
      </c>
      <c r="G11" s="70">
        <f t="shared" si="26"/>
        <v>72</v>
      </c>
      <c r="H11" s="70">
        <f t="shared" si="26"/>
        <v>47</v>
      </c>
      <c r="I11" s="70">
        <f t="shared" si="26"/>
        <v>52</v>
      </c>
      <c r="J11" s="70">
        <f t="shared" si="26"/>
        <v>47</v>
      </c>
      <c r="K11" s="70">
        <f t="shared" si="26"/>
        <v>56</v>
      </c>
      <c r="L11" s="70">
        <f t="shared" si="26"/>
        <v>37</v>
      </c>
      <c r="M11" s="70">
        <f t="shared" ref="M11:N11" si="27">SUM(M5:M10)</f>
        <v>47</v>
      </c>
      <c r="N11" s="70">
        <f t="shared" si="27"/>
        <v>33</v>
      </c>
      <c r="O11" s="70">
        <f t="shared" ref="O11:AD11" si="28">SUM(O5:O10)</f>
        <v>36</v>
      </c>
      <c r="P11" s="70">
        <f t="shared" si="28"/>
        <v>32</v>
      </c>
      <c r="Q11" s="70">
        <f t="shared" si="28"/>
        <v>43</v>
      </c>
      <c r="R11" s="70">
        <f t="shared" si="28"/>
        <v>39</v>
      </c>
      <c r="S11" s="70">
        <f t="shared" si="28"/>
        <v>42</v>
      </c>
      <c r="T11" s="70">
        <f t="shared" si="28"/>
        <v>29</v>
      </c>
      <c r="U11" s="70">
        <f t="shared" si="28"/>
        <v>39</v>
      </c>
      <c r="V11" s="70">
        <f t="shared" si="28"/>
        <v>36</v>
      </c>
      <c r="W11" s="70">
        <f t="shared" si="28"/>
        <v>44</v>
      </c>
      <c r="X11" s="70">
        <f t="shared" si="28"/>
        <v>36</v>
      </c>
      <c r="Y11" s="70">
        <f t="shared" si="28"/>
        <v>40</v>
      </c>
      <c r="Z11" s="70">
        <f t="shared" si="28"/>
        <v>33</v>
      </c>
      <c r="AA11" s="70">
        <f t="shared" si="28"/>
        <v>35</v>
      </c>
      <c r="AB11" s="70">
        <f t="shared" si="28"/>
        <v>27</v>
      </c>
      <c r="AC11" s="70">
        <f t="shared" si="28"/>
        <v>35</v>
      </c>
      <c r="AD11" s="70">
        <f t="shared" si="28"/>
        <v>29</v>
      </c>
      <c r="AE11" s="70">
        <f t="shared" ref="AE11:AH11" si="29">SUM(AE5:AE10)</f>
        <v>34</v>
      </c>
      <c r="AF11" s="70">
        <f t="shared" si="29"/>
        <v>25</v>
      </c>
      <c r="AG11" s="70">
        <f t="shared" si="29"/>
        <v>15</v>
      </c>
      <c r="AH11" s="70">
        <f t="shared" si="29"/>
        <v>14</v>
      </c>
      <c r="AI11" s="70">
        <f t="shared" ref="AI11:AJ11" si="30">SUM(AI5:AI10)</f>
        <v>4</v>
      </c>
      <c r="AJ11" s="70">
        <f t="shared" si="30"/>
        <v>4</v>
      </c>
      <c r="AK11" s="224"/>
      <c r="AL11" s="1"/>
      <c r="AM11" s="101"/>
      <c r="AN11" s="101"/>
      <c r="AO11" s="101"/>
      <c r="AP11" s="101"/>
      <c r="AQ11" s="101"/>
      <c r="AR11" s="101"/>
      <c r="AS11" s="101"/>
      <c r="AT11" s="101"/>
      <c r="AU11" s="101"/>
      <c r="AV11" s="101"/>
      <c r="AW11" s="101"/>
      <c r="AX11" s="101"/>
      <c r="AY11" s="101"/>
      <c r="AZ11" s="10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row>
    <row r="12" spans="1:84" ht="13.5" thickBot="1" x14ac:dyDescent="0.3">
      <c r="P12" s="1"/>
      <c r="Q12" s="1">
        <f>+Q5+Q7</f>
        <v>31</v>
      </c>
      <c r="R12" s="1"/>
      <c r="S12" s="1"/>
      <c r="AM12" s="101"/>
      <c r="AN12" s="101"/>
      <c r="AO12" s="101"/>
      <c r="AP12" s="101"/>
      <c r="AQ12" s="101"/>
      <c r="AR12" s="101"/>
      <c r="AS12" s="101"/>
      <c r="AT12" s="101"/>
      <c r="AU12" s="101"/>
      <c r="AV12" s="101"/>
      <c r="AW12" s="101"/>
      <c r="AX12" s="101"/>
      <c r="AY12" s="101"/>
      <c r="AZ12" s="101"/>
    </row>
    <row r="13" spans="1:84" ht="13.5" thickBot="1" x14ac:dyDescent="0.3">
      <c r="D13" s="1">
        <f>+C11+D11</f>
        <v>65</v>
      </c>
      <c r="F13" s="1">
        <f>+E11+F11</f>
        <v>107</v>
      </c>
      <c r="H13" s="1">
        <f>+G11+H11</f>
        <v>119</v>
      </c>
      <c r="J13" s="1">
        <f>+I11+J11</f>
        <v>99</v>
      </c>
      <c r="L13" s="1">
        <f>+K11+L11</f>
        <v>93</v>
      </c>
      <c r="N13" s="1">
        <f>+M11+N11</f>
        <v>80</v>
      </c>
      <c r="P13" s="1">
        <f>+O11+P11</f>
        <v>68</v>
      </c>
      <c r="Q13" s="1"/>
      <c r="R13" s="1">
        <f>+Q11+R11</f>
        <v>82</v>
      </c>
      <c r="S13" s="1"/>
      <c r="T13" s="1">
        <f>+S11+T11</f>
        <v>71</v>
      </c>
      <c r="V13" s="1">
        <f>+U11+V11</f>
        <v>75</v>
      </c>
      <c r="X13" s="1">
        <f>+W11+X11</f>
        <v>80</v>
      </c>
      <c r="Z13" s="1">
        <f>+Y11+Z11</f>
        <v>73</v>
      </c>
      <c r="AB13" s="1">
        <f>+AA11+AB11</f>
        <v>62</v>
      </c>
      <c r="AD13" s="1">
        <f>+AC11+AD11</f>
        <v>64</v>
      </c>
      <c r="AF13" s="1">
        <f>+AE11+AF11</f>
        <v>59</v>
      </c>
      <c r="AH13" s="1">
        <f>+AG11+AH11</f>
        <v>29</v>
      </c>
      <c r="AJ13" s="1">
        <f>+AI11+AJ11</f>
        <v>8</v>
      </c>
      <c r="AM13" s="101"/>
      <c r="AN13" s="101"/>
      <c r="AO13" s="101"/>
      <c r="AP13" s="101"/>
      <c r="AQ13" s="101"/>
      <c r="AR13" s="101"/>
      <c r="AS13" s="101"/>
      <c r="AT13" s="101"/>
      <c r="AU13" s="101"/>
      <c r="AV13" s="101"/>
      <c r="AW13" s="101"/>
      <c r="AX13" s="101"/>
      <c r="AY13" s="101"/>
      <c r="AZ13" s="101"/>
      <c r="BC13" s="501" t="s">
        <v>340</v>
      </c>
      <c r="BD13" s="502"/>
      <c r="BE13" s="502"/>
      <c r="BF13" s="502"/>
      <c r="BG13" s="502"/>
      <c r="BH13" s="502"/>
      <c r="BI13" s="502"/>
      <c r="BJ13" s="502"/>
      <c r="BK13" s="502"/>
      <c r="BL13" s="502"/>
      <c r="BM13" s="502"/>
      <c r="BN13" s="502"/>
      <c r="BO13" s="502"/>
      <c r="BP13" s="502"/>
      <c r="BQ13" s="502"/>
      <c r="BR13" s="502"/>
      <c r="BS13" s="502"/>
      <c r="BT13" s="502"/>
      <c r="BU13" s="502"/>
      <c r="BV13" s="502"/>
      <c r="BW13" s="502"/>
      <c r="BX13" s="502"/>
      <c r="BY13" s="502"/>
      <c r="BZ13" s="502"/>
      <c r="CA13" s="502"/>
      <c r="CB13" s="503"/>
    </row>
    <row r="14" spans="1:84" ht="31.5" customHeight="1" x14ac:dyDescent="0.25">
      <c r="F14" s="1">
        <f>F13/D13</f>
        <v>1.6461538461538461</v>
      </c>
      <c r="H14" s="1">
        <f>H13/F13</f>
        <v>1.1121495327102804</v>
      </c>
      <c r="J14" s="1">
        <f>J13/H13</f>
        <v>0.83193277310924374</v>
      </c>
      <c r="L14" s="1">
        <f>L13/J13</f>
        <v>0.93939393939393945</v>
      </c>
      <c r="N14" s="1">
        <f>N13/L13</f>
        <v>0.86021505376344087</v>
      </c>
      <c r="P14" s="1">
        <f>P13/N13</f>
        <v>0.85</v>
      </c>
      <c r="R14" s="1">
        <f>R13/P13</f>
        <v>1.2058823529411764</v>
      </c>
      <c r="T14" s="1">
        <f>T13/R13</f>
        <v>0.86585365853658536</v>
      </c>
      <c r="V14" s="1">
        <f>V13/T13</f>
        <v>1.056338028169014</v>
      </c>
      <c r="X14" s="1">
        <f>X13/V13</f>
        <v>1.0666666666666667</v>
      </c>
      <c r="Z14" s="1">
        <f>Z13/X13</f>
        <v>0.91249999999999998</v>
      </c>
      <c r="AB14" s="1">
        <f>AB13/Z13</f>
        <v>0.84931506849315064</v>
      </c>
      <c r="AD14" s="1">
        <f>AD13/AB13</f>
        <v>1.032258064516129</v>
      </c>
      <c r="AF14" s="1">
        <f>AF13/AD13</f>
        <v>0.921875</v>
      </c>
      <c r="AH14" s="1">
        <f>AH13/AF13</f>
        <v>0.49152542372881358</v>
      </c>
      <c r="AJ14" s="1">
        <f>AJ13/AH13</f>
        <v>0.27586206896551724</v>
      </c>
      <c r="AL14" s="260">
        <f>AVERAGE(F14:AJ14)</f>
        <v>0.93237009232173762</v>
      </c>
      <c r="AM14" s="101"/>
      <c r="AN14" s="101"/>
      <c r="AO14" s="101"/>
      <c r="AP14" s="101"/>
      <c r="BC14" s="497">
        <f>+BC3</f>
        <v>2020</v>
      </c>
      <c r="BD14" s="489"/>
      <c r="BE14" s="489">
        <f>+BC14+1</f>
        <v>2021</v>
      </c>
      <c r="BF14" s="489"/>
      <c r="BG14" s="489">
        <f t="shared" ref="BG14" si="31">+BE14+1</f>
        <v>2022</v>
      </c>
      <c r="BH14" s="489"/>
      <c r="BI14" s="489">
        <f t="shared" ref="BI14" si="32">+BG14+1</f>
        <v>2023</v>
      </c>
      <c r="BJ14" s="489"/>
      <c r="BK14" s="489">
        <f t="shared" ref="BK14" si="33">+BI14+1</f>
        <v>2024</v>
      </c>
      <c r="BL14" s="489"/>
      <c r="BM14" s="489">
        <f t="shared" ref="BM14" si="34">+BK14+1</f>
        <v>2025</v>
      </c>
      <c r="BN14" s="489"/>
      <c r="BO14" s="489">
        <f t="shared" ref="BO14" si="35">+BM14+1</f>
        <v>2026</v>
      </c>
      <c r="BP14" s="489"/>
      <c r="BQ14" s="489">
        <f t="shared" ref="BQ14" si="36">+BO14+1</f>
        <v>2027</v>
      </c>
      <c r="BR14" s="489"/>
      <c r="BS14" s="489">
        <f t="shared" ref="BS14" si="37">+BQ14+1</f>
        <v>2028</v>
      </c>
      <c r="BT14" s="489"/>
      <c r="BU14" s="489">
        <f t="shared" ref="BU14" si="38">+BS14+1</f>
        <v>2029</v>
      </c>
      <c r="BV14" s="489"/>
      <c r="BW14" s="489">
        <f t="shared" ref="BW14" si="39">+BU14+1</f>
        <v>2030</v>
      </c>
      <c r="BX14" s="489"/>
      <c r="BY14" s="489">
        <f t="shared" ref="BY14" si="40">+BW14+1</f>
        <v>2031</v>
      </c>
      <c r="BZ14" s="489"/>
      <c r="CA14" s="489">
        <f t="shared" ref="CA14" si="41">+BY14+1</f>
        <v>2032</v>
      </c>
      <c r="CB14" s="490"/>
    </row>
    <row r="15" spans="1:84" ht="64.5" customHeight="1" thickBot="1" x14ac:dyDescent="0.3">
      <c r="A15" s="483" t="s">
        <v>341</v>
      </c>
      <c r="B15" s="482" t="s">
        <v>342</v>
      </c>
      <c r="C15" s="482"/>
      <c r="D15" s="482" t="s">
        <v>406</v>
      </c>
      <c r="E15" s="482"/>
      <c r="F15" s="482" t="s">
        <v>407</v>
      </c>
      <c r="G15" s="482"/>
      <c r="H15" s="482" t="s">
        <v>408</v>
      </c>
      <c r="I15" s="482"/>
      <c r="J15" s="482" t="s">
        <v>409</v>
      </c>
      <c r="K15" s="482"/>
      <c r="L15" s="482" t="s">
        <v>410</v>
      </c>
      <c r="M15" s="482"/>
      <c r="N15" s="482" t="s">
        <v>411</v>
      </c>
      <c r="O15" s="482"/>
      <c r="P15" s="482" t="s">
        <v>412</v>
      </c>
      <c r="Q15" s="482"/>
      <c r="R15" s="482" t="s">
        <v>413</v>
      </c>
      <c r="S15" s="482"/>
      <c r="T15" s="482" t="s">
        <v>414</v>
      </c>
      <c r="U15" s="482"/>
      <c r="V15" s="482" t="s">
        <v>415</v>
      </c>
      <c r="W15" s="482"/>
      <c r="X15" s="482" t="s">
        <v>416</v>
      </c>
      <c r="Y15" s="482"/>
      <c r="Z15" s="482" t="s">
        <v>417</v>
      </c>
      <c r="AA15" s="482"/>
      <c r="AB15" s="482" t="s">
        <v>432</v>
      </c>
      <c r="AC15" s="482"/>
      <c r="AD15" s="482" t="s">
        <v>433</v>
      </c>
      <c r="AE15" s="482"/>
      <c r="AF15" s="482" t="s">
        <v>343</v>
      </c>
      <c r="AG15" s="482"/>
      <c r="AJ15" s="498" t="s">
        <v>444</v>
      </c>
      <c r="AK15" s="498"/>
      <c r="AM15" s="101"/>
      <c r="AN15" s="101"/>
      <c r="AO15" s="101"/>
      <c r="AP15" s="101"/>
      <c r="BC15" s="99" t="s">
        <v>280</v>
      </c>
      <c r="BD15" s="76" t="s">
        <v>281</v>
      </c>
      <c r="BE15" s="76" t="s">
        <v>280</v>
      </c>
      <c r="BF15" s="76" t="s">
        <v>281</v>
      </c>
      <c r="BG15" s="76" t="s">
        <v>280</v>
      </c>
      <c r="BH15" s="76" t="s">
        <v>281</v>
      </c>
      <c r="BI15" s="100" t="s">
        <v>280</v>
      </c>
      <c r="BJ15" s="100" t="s">
        <v>281</v>
      </c>
      <c r="BK15" s="100" t="s">
        <v>280</v>
      </c>
      <c r="BL15" s="100" t="s">
        <v>281</v>
      </c>
      <c r="BM15" s="100" t="s">
        <v>280</v>
      </c>
      <c r="BN15" s="100" t="s">
        <v>281</v>
      </c>
      <c r="BO15" s="100" t="s">
        <v>280</v>
      </c>
      <c r="BP15" s="100" t="s">
        <v>281</v>
      </c>
      <c r="BQ15" s="100" t="s">
        <v>280</v>
      </c>
      <c r="BR15" s="100" t="s">
        <v>281</v>
      </c>
      <c r="BS15" s="100" t="s">
        <v>280</v>
      </c>
      <c r="BT15" s="100" t="s">
        <v>281</v>
      </c>
      <c r="BU15" s="100" t="s">
        <v>280</v>
      </c>
      <c r="BV15" s="100" t="s">
        <v>281</v>
      </c>
      <c r="BW15" s="100" t="s">
        <v>280</v>
      </c>
      <c r="BX15" s="100" t="s">
        <v>281</v>
      </c>
      <c r="BY15" s="100" t="s">
        <v>280</v>
      </c>
      <c r="BZ15" s="100" t="s">
        <v>281</v>
      </c>
      <c r="CA15" s="100" t="s">
        <v>280</v>
      </c>
      <c r="CB15" s="78" t="s">
        <v>281</v>
      </c>
    </row>
    <row r="16" spans="1:84" ht="14.25" customHeight="1" thickBot="1" x14ac:dyDescent="0.3">
      <c r="A16" s="483"/>
      <c r="B16" s="467" t="s">
        <v>280</v>
      </c>
      <c r="C16" s="467"/>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M16" s="101"/>
      <c r="AN16" s="101"/>
      <c r="AO16" s="101"/>
      <c r="AP16" s="101"/>
      <c r="BB16" s="32" t="s">
        <v>280</v>
      </c>
      <c r="BC16" s="106">
        <f>+BC5</f>
        <v>37.756131336693997</v>
      </c>
      <c r="BD16" s="107"/>
      <c r="BE16" s="107"/>
      <c r="BF16" s="107"/>
      <c r="BG16" s="107"/>
      <c r="BH16" s="108"/>
      <c r="BI16" s="112">
        <f>+BI5</f>
        <v>35.638136337842163</v>
      </c>
      <c r="BJ16" s="112"/>
      <c r="BK16" s="112"/>
      <c r="BL16" s="112"/>
      <c r="BM16" s="112"/>
      <c r="BN16" s="112"/>
      <c r="BO16" s="112">
        <f>+BO5</f>
        <v>33.638953904164389</v>
      </c>
      <c r="BP16" s="112"/>
      <c r="BQ16" s="112"/>
      <c r="BR16" s="112"/>
      <c r="BS16" s="112"/>
      <c r="BT16" s="112"/>
      <c r="BU16" s="112">
        <f>+BU5</f>
        <v>31.751919040865648</v>
      </c>
      <c r="BV16" s="112"/>
      <c r="BW16" s="112"/>
      <c r="BX16" s="112"/>
      <c r="BY16" s="112"/>
      <c r="BZ16" s="112"/>
      <c r="CA16" s="112">
        <f>+CA5</f>
        <v>29.970740637474957</v>
      </c>
      <c r="CB16" s="110"/>
    </row>
    <row r="17" spans="1:80" ht="12" customHeight="1" x14ac:dyDescent="0.25">
      <c r="A17" s="483"/>
      <c r="B17" s="467" t="s">
        <v>281</v>
      </c>
      <c r="C17" s="467"/>
      <c r="D17" s="228">
        <f>+D6/C5</f>
        <v>0.625</v>
      </c>
      <c r="E17" s="229"/>
      <c r="F17" s="228">
        <f>+F6/E5</f>
        <v>0.52500000000000002</v>
      </c>
      <c r="G17" s="179"/>
      <c r="H17" s="228">
        <f>+H6/G5</f>
        <v>0.375</v>
      </c>
      <c r="I17" s="44"/>
      <c r="J17" s="228">
        <f>+J6/I5</f>
        <v>0.83333333333333337</v>
      </c>
      <c r="K17" s="229"/>
      <c r="L17" s="228">
        <f>+L6/K5</f>
        <v>0.6</v>
      </c>
      <c r="M17" s="179"/>
      <c r="N17" s="228">
        <f>+N6/M5</f>
        <v>0.63636363636363635</v>
      </c>
      <c r="O17" s="44"/>
      <c r="P17" s="228">
        <f>+P6/O5</f>
        <v>0.88235294117647056</v>
      </c>
      <c r="Q17" s="44"/>
      <c r="R17" s="228">
        <f>+R6/Q5</f>
        <v>0.85</v>
      </c>
      <c r="S17" s="44"/>
      <c r="T17" s="228">
        <f>+T6/S5</f>
        <v>0.64</v>
      </c>
      <c r="U17" s="44"/>
      <c r="V17" s="228">
        <f t="shared" ref="V17" si="42">+V6/U5</f>
        <v>0.86956521739130432</v>
      </c>
      <c r="W17" s="44"/>
      <c r="X17" s="228">
        <f t="shared" ref="X17" si="43">+X6/W5</f>
        <v>0.72727272727272729</v>
      </c>
      <c r="Y17" s="44"/>
      <c r="Z17" s="228">
        <f t="shared" ref="Z17" si="44">+Z6/Y5</f>
        <v>0.70588235294117652</v>
      </c>
      <c r="AA17" s="44"/>
      <c r="AB17" s="228">
        <f t="shared" ref="AB17" si="45">+AB6/AA5</f>
        <v>0.93333333333333335</v>
      </c>
      <c r="AC17" s="44"/>
      <c r="AD17" s="228">
        <f t="shared" ref="AD17" si="46">+AD6/AC5</f>
        <v>0.92307692307692313</v>
      </c>
      <c r="AE17" s="44"/>
      <c r="AF17" s="228">
        <f t="shared" ref="AF17" si="47">+AF6/AE5</f>
        <v>0.73333333333333328</v>
      </c>
      <c r="AG17" s="44"/>
      <c r="AJ17" s="96">
        <f>+AVERAGE(D17:AG17)</f>
        <v>0.72396758654814908</v>
      </c>
      <c r="AK17" s="225">
        <v>1</v>
      </c>
      <c r="AM17" s="101"/>
      <c r="AN17" s="101"/>
      <c r="AO17" s="101"/>
      <c r="AP17" s="101"/>
      <c r="BB17" s="32" t="s">
        <v>281</v>
      </c>
      <c r="BC17" s="111"/>
      <c r="BD17" s="112">
        <f>+BC16*$AK$17</f>
        <v>37.756131336693997</v>
      </c>
      <c r="BE17" s="112"/>
      <c r="BF17" s="112"/>
      <c r="BG17" s="112"/>
      <c r="BH17" s="110"/>
      <c r="BI17" s="112"/>
      <c r="BJ17" s="112">
        <f>+BI16*$AK$17</f>
        <v>35.638136337842163</v>
      </c>
      <c r="BK17" s="112"/>
      <c r="BL17" s="112"/>
      <c r="BM17" s="112"/>
      <c r="BN17" s="112"/>
      <c r="BO17" s="112"/>
      <c r="BP17" s="112">
        <f>+BO16*$AK$17</f>
        <v>33.638953904164389</v>
      </c>
      <c r="BQ17" s="112"/>
      <c r="BR17" s="112"/>
      <c r="BS17" s="112"/>
      <c r="BT17" s="112"/>
      <c r="BU17" s="112"/>
      <c r="BV17" s="112">
        <f>+BU16*$AK$17</f>
        <v>31.751919040865648</v>
      </c>
      <c r="BW17" s="112"/>
      <c r="BX17" s="112"/>
      <c r="BY17" s="112"/>
      <c r="BZ17" s="112"/>
      <c r="CA17" s="112"/>
      <c r="CB17" s="110">
        <f>+CA16*$AK$17</f>
        <v>29.970740637474957</v>
      </c>
    </row>
    <row r="18" spans="1:80" ht="12" customHeight="1" x14ac:dyDescent="0.25">
      <c r="A18" s="483"/>
      <c r="B18" s="467" t="s">
        <v>282</v>
      </c>
      <c r="C18" s="467"/>
      <c r="D18" s="228">
        <f>+E7/C5</f>
        <v>0.57499999999999996</v>
      </c>
      <c r="E18" s="179"/>
      <c r="F18" s="228">
        <f>+G7/E5</f>
        <v>0.3</v>
      </c>
      <c r="G18" s="179"/>
      <c r="H18" s="228">
        <f>+I7/G5</f>
        <v>0.2</v>
      </c>
      <c r="I18" s="44"/>
      <c r="J18" s="228">
        <f>+K7/I5</f>
        <v>0.76666666666666672</v>
      </c>
      <c r="K18" s="179"/>
      <c r="L18" s="228">
        <f>+M7/K5</f>
        <v>0.48</v>
      </c>
      <c r="M18" s="179"/>
      <c r="N18" s="228">
        <f>+O7/M5</f>
        <v>0.59090909090909094</v>
      </c>
      <c r="O18" s="44"/>
      <c r="P18" s="228">
        <f>+Q7/O5</f>
        <v>0.6470588235294118</v>
      </c>
      <c r="Q18" s="44"/>
      <c r="R18" s="228">
        <f>+S7/Q5</f>
        <v>0.5</v>
      </c>
      <c r="S18" s="44"/>
      <c r="T18" s="228">
        <f>+U7/S5</f>
        <v>0.4</v>
      </c>
      <c r="U18" s="44"/>
      <c r="V18" s="228">
        <f t="shared" ref="V18" si="48">+W7/U5</f>
        <v>0.60869565217391308</v>
      </c>
      <c r="W18" s="44"/>
      <c r="X18" s="228">
        <f t="shared" ref="X18" si="49">+Y7/W5</f>
        <v>0.59090909090909094</v>
      </c>
      <c r="Y18" s="44"/>
      <c r="Z18" s="228">
        <f t="shared" ref="Z18" si="50">+AA7/Y5</f>
        <v>0.58823529411764708</v>
      </c>
      <c r="AA18" s="44"/>
      <c r="AB18" s="228">
        <f t="shared" ref="AB18" si="51">+AC7/AA5</f>
        <v>0.93333333333333335</v>
      </c>
      <c r="AC18" s="44"/>
      <c r="AD18" s="228">
        <f t="shared" ref="AD18" si="52">+AE7/AC5</f>
        <v>0.76923076923076927</v>
      </c>
      <c r="AE18" s="44"/>
      <c r="AF18" s="228">
        <f t="shared" ref="AF18" si="53">+AG7/AE5</f>
        <v>0.53333333333333333</v>
      </c>
      <c r="AG18" s="44"/>
      <c r="AJ18" s="97">
        <f t="shared" ref="AJ18:AJ20" si="54">+AVERAGE(D18:AG18)</f>
        <v>0.56555813694688373</v>
      </c>
      <c r="AK18" s="226">
        <v>1</v>
      </c>
      <c r="AM18" s="101"/>
      <c r="AN18" s="101"/>
      <c r="AO18" s="101"/>
      <c r="AP18" s="101"/>
      <c r="BB18" s="32" t="s">
        <v>282</v>
      </c>
      <c r="BC18" s="111"/>
      <c r="BD18" s="112"/>
      <c r="BE18" s="112">
        <f>+BD17*$AK$18</f>
        <v>37.756131336693997</v>
      </c>
      <c r="BF18" s="112"/>
      <c r="BG18" s="112"/>
      <c r="BH18" s="110"/>
      <c r="BI18" s="112"/>
      <c r="BJ18" s="112"/>
      <c r="BK18" s="112">
        <f>+BJ17*$AK$18</f>
        <v>35.638136337842163</v>
      </c>
      <c r="BL18" s="112"/>
      <c r="BM18" s="112"/>
      <c r="BN18" s="112"/>
      <c r="BO18" s="112"/>
      <c r="BP18" s="112"/>
      <c r="BQ18" s="112">
        <f>+BP17*$AK$18</f>
        <v>33.638953904164389</v>
      </c>
      <c r="BR18" s="112"/>
      <c r="BS18" s="112"/>
      <c r="BT18" s="112"/>
      <c r="BU18" s="112"/>
      <c r="BV18" s="112"/>
      <c r="BW18" s="112">
        <f>+BV17*$AK$18</f>
        <v>31.751919040865648</v>
      </c>
      <c r="BX18" s="112"/>
      <c r="BY18" s="112"/>
      <c r="BZ18" s="112"/>
      <c r="CA18" s="112"/>
      <c r="CB18" s="110"/>
    </row>
    <row r="19" spans="1:80" ht="12" customHeight="1" x14ac:dyDescent="0.25">
      <c r="A19" s="483"/>
      <c r="B19" s="467" t="s">
        <v>283</v>
      </c>
      <c r="C19" s="467"/>
      <c r="D19" s="230">
        <f>+F8/C5</f>
        <v>0.57499999999999996</v>
      </c>
      <c r="E19" s="179"/>
      <c r="F19" s="230">
        <f>+H8/E5</f>
        <v>0.3</v>
      </c>
      <c r="G19" s="179"/>
      <c r="H19" s="230">
        <f>+J8/G5</f>
        <v>0.2</v>
      </c>
      <c r="I19" s="44"/>
      <c r="J19" s="230">
        <f>+L8/I5</f>
        <v>0.46666666666666667</v>
      </c>
      <c r="K19" s="179"/>
      <c r="L19" s="230">
        <f>+N8/K5</f>
        <v>0.24</v>
      </c>
      <c r="M19" s="179"/>
      <c r="N19" s="230">
        <f>+P8/M5</f>
        <v>0.5</v>
      </c>
      <c r="O19" s="44"/>
      <c r="P19" s="230">
        <f>+R8/O5</f>
        <v>0.6470588235294118</v>
      </c>
      <c r="Q19" s="44"/>
      <c r="R19" s="230">
        <f>+T8/Q5</f>
        <v>0.35</v>
      </c>
      <c r="S19" s="44"/>
      <c r="T19" s="230">
        <f>+V8/S5</f>
        <v>0.4</v>
      </c>
      <c r="U19" s="44"/>
      <c r="V19" s="230">
        <f t="shared" ref="V19" si="55">+X8/U5</f>
        <v>0.52173913043478259</v>
      </c>
      <c r="W19" s="44"/>
      <c r="X19" s="230">
        <f t="shared" ref="X19" si="56">+Z8/W5</f>
        <v>0.54545454545454541</v>
      </c>
      <c r="Y19" s="44"/>
      <c r="Z19" s="230">
        <f t="shared" ref="Z19" si="57">+AB8/Y5</f>
        <v>0.47058823529411764</v>
      </c>
      <c r="AA19" s="44"/>
      <c r="AB19" s="230">
        <f t="shared" ref="AB19" si="58">+AD8/AA5</f>
        <v>0.73333333333333328</v>
      </c>
      <c r="AC19" s="44"/>
      <c r="AD19" s="230">
        <f t="shared" ref="AD19" si="59">+AF8/AC5</f>
        <v>0.61538461538461542</v>
      </c>
      <c r="AE19" s="44"/>
      <c r="AF19" s="230">
        <f t="shared" ref="AF19" si="60">+AH8/AE5</f>
        <v>0.53333333333333333</v>
      </c>
      <c r="AG19" s="44"/>
      <c r="AJ19" s="97">
        <f t="shared" si="54"/>
        <v>0.47323724556205371</v>
      </c>
      <c r="AK19" s="226">
        <v>1</v>
      </c>
      <c r="AM19" s="101"/>
      <c r="AN19" s="101"/>
      <c r="AO19" s="101"/>
      <c r="AP19" s="101"/>
      <c r="BB19" s="32" t="s">
        <v>283</v>
      </c>
      <c r="BC19" s="111"/>
      <c r="BD19" s="112"/>
      <c r="BE19" s="112"/>
      <c r="BF19" s="112">
        <f>+BE18*$AK$19</f>
        <v>37.756131336693997</v>
      </c>
      <c r="BG19" s="112"/>
      <c r="BH19" s="110"/>
      <c r="BI19" s="112"/>
      <c r="BJ19" s="112"/>
      <c r="BK19" s="112"/>
      <c r="BL19" s="112">
        <f>+BK18*$AK$19</f>
        <v>35.638136337842163</v>
      </c>
      <c r="BM19" s="112"/>
      <c r="BN19" s="112"/>
      <c r="BO19" s="112"/>
      <c r="BP19" s="112"/>
      <c r="BQ19" s="112"/>
      <c r="BR19" s="112">
        <f>+BQ18*$AK$19</f>
        <v>33.638953904164389</v>
      </c>
      <c r="BS19" s="112"/>
      <c r="BT19" s="112"/>
      <c r="BU19" s="112"/>
      <c r="BV19" s="112"/>
      <c r="BW19" s="112"/>
      <c r="BX19" s="112">
        <f>+BW18*$AK$19</f>
        <v>31.751919040865648</v>
      </c>
      <c r="BY19" s="112"/>
      <c r="BZ19" s="112"/>
      <c r="CA19" s="112"/>
      <c r="CB19" s="110"/>
    </row>
    <row r="20" spans="1:80" ht="12" customHeight="1" x14ac:dyDescent="0.25">
      <c r="A20" s="483"/>
      <c r="B20" s="467" t="s">
        <v>284</v>
      </c>
      <c r="C20" s="467"/>
      <c r="D20" s="230">
        <f>+G9/C5</f>
        <v>0.5</v>
      </c>
      <c r="E20" s="179"/>
      <c r="F20" s="230">
        <f>+I9/E5</f>
        <v>0.35</v>
      </c>
      <c r="G20" s="179"/>
      <c r="H20" s="230">
        <f>+K9/G5</f>
        <v>0.2</v>
      </c>
      <c r="I20" s="44"/>
      <c r="J20" s="230">
        <f>+M9/I5</f>
        <v>0.43333333333333335</v>
      </c>
      <c r="K20" s="179"/>
      <c r="L20" s="230">
        <f>+O9/K5</f>
        <v>0.24</v>
      </c>
      <c r="M20" s="179"/>
      <c r="N20" s="230">
        <f>+Q9/M5</f>
        <v>0.54545454545454541</v>
      </c>
      <c r="O20" s="44"/>
      <c r="P20" s="230">
        <f>+S9/O5</f>
        <v>0.41176470588235292</v>
      </c>
      <c r="Q20" s="44"/>
      <c r="R20" s="230">
        <f>+U9/Q5</f>
        <v>0.3</v>
      </c>
      <c r="S20" s="44"/>
      <c r="T20" s="230">
        <f>+W9/S5</f>
        <v>0.32</v>
      </c>
      <c r="U20" s="44"/>
      <c r="V20" s="230">
        <f t="shared" ref="V20" si="61">+Y9/U5</f>
        <v>0.43478260869565216</v>
      </c>
      <c r="W20" s="44"/>
      <c r="X20" s="230">
        <f t="shared" ref="X20" si="62">+AA9/W5</f>
        <v>0.45454545454545453</v>
      </c>
      <c r="Y20" s="44"/>
      <c r="Z20" s="230">
        <f t="shared" ref="Z20" si="63">+AC9/Y5</f>
        <v>0.47058823529411764</v>
      </c>
      <c r="AA20" s="44"/>
      <c r="AB20" s="230">
        <f t="shared" ref="AB20" si="64">+AE9/AA5</f>
        <v>0.6</v>
      </c>
      <c r="AC20" s="44"/>
      <c r="AD20" s="230">
        <f t="shared" ref="AD20" si="65">+AG9/AC5</f>
        <v>0.53846153846153844</v>
      </c>
      <c r="AE20" s="44"/>
      <c r="AF20" s="230">
        <f t="shared" ref="AF20" si="66">+AI9/AE5</f>
        <v>0.26666666666666666</v>
      </c>
      <c r="AG20" s="44"/>
      <c r="AJ20" s="97">
        <f t="shared" si="54"/>
        <v>0.40437313922224399</v>
      </c>
      <c r="AK20" s="226">
        <v>1</v>
      </c>
      <c r="AM20" s="101"/>
      <c r="AN20" s="101"/>
      <c r="AO20" s="101"/>
      <c r="AP20" s="101"/>
      <c r="BB20" s="32" t="s">
        <v>284</v>
      </c>
      <c r="BC20" s="111"/>
      <c r="BD20" s="112"/>
      <c r="BE20" s="112"/>
      <c r="BF20" s="112"/>
      <c r="BG20" s="112">
        <f>+BF19*$AK$20</f>
        <v>37.756131336693997</v>
      </c>
      <c r="BH20" s="110"/>
      <c r="BI20" s="112"/>
      <c r="BJ20" s="112"/>
      <c r="BK20" s="112"/>
      <c r="BL20" s="112"/>
      <c r="BM20" s="112">
        <f>+BL19*$AK$20</f>
        <v>35.638136337842163</v>
      </c>
      <c r="BN20" s="112"/>
      <c r="BO20" s="112"/>
      <c r="BP20" s="112"/>
      <c r="BQ20" s="112"/>
      <c r="BR20" s="112"/>
      <c r="BS20" s="112">
        <f>+BR19*$AK$20</f>
        <v>33.638953904164389</v>
      </c>
      <c r="BT20" s="112"/>
      <c r="BU20" s="112"/>
      <c r="BV20" s="112"/>
      <c r="BW20" s="112"/>
      <c r="BX20" s="112"/>
      <c r="BY20" s="112">
        <f>+BX19*$AK$20</f>
        <v>31.751919040865648</v>
      </c>
      <c r="BZ20" s="112"/>
      <c r="CA20" s="112"/>
      <c r="CB20" s="110"/>
    </row>
    <row r="21" spans="1:80" ht="12.75" customHeight="1" thickBot="1" x14ac:dyDescent="0.3">
      <c r="A21" s="483"/>
      <c r="B21" s="467" t="s">
        <v>285</v>
      </c>
      <c r="C21" s="467"/>
      <c r="D21" s="230">
        <f>+H10/C5</f>
        <v>0.5</v>
      </c>
      <c r="E21" s="179"/>
      <c r="F21" s="230">
        <f>+J10/E5</f>
        <v>0.35</v>
      </c>
      <c r="G21" s="179"/>
      <c r="H21" s="230">
        <f>+L10/G5</f>
        <v>0.2</v>
      </c>
      <c r="I21" s="44"/>
      <c r="J21" s="230">
        <f>+N10/I5</f>
        <v>0.43333333333333335</v>
      </c>
      <c r="K21" s="179"/>
      <c r="L21" s="230">
        <f>+P10/K5</f>
        <v>0.24</v>
      </c>
      <c r="M21" s="179"/>
      <c r="N21" s="230">
        <f>+R10/M5</f>
        <v>0.5</v>
      </c>
      <c r="O21" s="44"/>
      <c r="P21" s="230">
        <f>+T10/O5</f>
        <v>0.35294117647058826</v>
      </c>
      <c r="Q21" s="44"/>
      <c r="R21" s="230">
        <f>+V10/Q5</f>
        <v>0.3</v>
      </c>
      <c r="S21" s="44"/>
      <c r="T21" s="230">
        <f>+X10/S5</f>
        <v>0.32</v>
      </c>
      <c r="U21" s="44"/>
      <c r="V21" s="230">
        <f t="shared" ref="V21" si="67">+Z10/U5</f>
        <v>0.39130434782608697</v>
      </c>
      <c r="W21" s="44"/>
      <c r="X21" s="230">
        <f t="shared" ref="X21" si="68">+AB10/W5</f>
        <v>0.22727272727272727</v>
      </c>
      <c r="Y21" s="44"/>
      <c r="Z21" s="230">
        <f t="shared" ref="Z21" si="69">+AD10/Y5</f>
        <v>0.35294117647058826</v>
      </c>
      <c r="AA21" s="44"/>
      <c r="AB21" s="230">
        <f t="shared" ref="AB21" si="70">+AF10/AA5</f>
        <v>0.4</v>
      </c>
      <c r="AC21" s="44"/>
      <c r="AD21" s="230">
        <f t="shared" ref="AD21" si="71">+AH10/AC5</f>
        <v>0.46153846153846156</v>
      </c>
      <c r="AE21" s="44"/>
      <c r="AF21" s="230">
        <f t="shared" ref="AF21" si="72">+AJ10/AE5</f>
        <v>0.26666666666666666</v>
      </c>
      <c r="AG21" s="44"/>
      <c r="AJ21" s="98">
        <f>+AVERAGE(D21:AG21)</f>
        <v>0.35306652597189686</v>
      </c>
      <c r="AK21" s="227">
        <v>1</v>
      </c>
      <c r="AM21" s="101"/>
      <c r="AN21" s="101"/>
      <c r="AO21" s="101"/>
      <c r="AP21" s="101"/>
      <c r="BB21" s="32" t="s">
        <v>285</v>
      </c>
      <c r="BC21" s="113"/>
      <c r="BD21" s="114"/>
      <c r="BE21" s="114"/>
      <c r="BF21" s="114"/>
      <c r="BG21" s="114"/>
      <c r="BH21" s="115">
        <f>+BG20*$AK$21</f>
        <v>37.756131336693997</v>
      </c>
      <c r="BI21" s="114"/>
      <c r="BJ21" s="114"/>
      <c r="BK21" s="114"/>
      <c r="BL21" s="114"/>
      <c r="BM21" s="114"/>
      <c r="BN21" s="114">
        <f>+BM20*$AK$21</f>
        <v>35.638136337842163</v>
      </c>
      <c r="BO21" s="114"/>
      <c r="BP21" s="114"/>
      <c r="BQ21" s="114"/>
      <c r="BR21" s="114"/>
      <c r="BS21" s="114"/>
      <c r="BT21" s="114">
        <f>+BS20*$AK$21</f>
        <v>33.638953904164389</v>
      </c>
      <c r="BU21" s="114"/>
      <c r="BV21" s="114"/>
      <c r="BW21" s="114"/>
      <c r="BX21" s="114"/>
      <c r="BY21" s="114"/>
      <c r="BZ21" s="114">
        <f>+BY20*$AK$21</f>
        <v>31.751919040865648</v>
      </c>
      <c r="CA21" s="114"/>
      <c r="CB21" s="115"/>
    </row>
    <row r="22" spans="1:80" x14ac:dyDescent="0.25">
      <c r="P22" s="1"/>
      <c r="Q22" s="1"/>
      <c r="R22" s="1"/>
      <c r="S22" s="1"/>
      <c r="AI22" s="101"/>
      <c r="AJ22" s="101"/>
      <c r="AK22" s="101"/>
      <c r="AL22" s="101"/>
    </row>
    <row r="23" spans="1:80" x14ac:dyDescent="0.25">
      <c r="P23" s="1"/>
      <c r="Q23" s="1"/>
      <c r="R23" s="1"/>
      <c r="S23" s="1"/>
      <c r="X23" s="101"/>
      <c r="Y23" s="101"/>
      <c r="Z23" s="101"/>
      <c r="AA23" s="101"/>
    </row>
    <row r="24" spans="1:80" ht="13.5" thickBot="1" x14ac:dyDescent="0.3">
      <c r="P24" s="1"/>
      <c r="Q24" s="1"/>
      <c r="R24" s="1"/>
      <c r="S24" s="1"/>
      <c r="AM24" s="101"/>
      <c r="AN24" s="101"/>
      <c r="AO24" s="101"/>
      <c r="AP24" s="101"/>
      <c r="AS24" s="1">
        <v>0</v>
      </c>
      <c r="AU24" s="1">
        <v>0</v>
      </c>
      <c r="AW24" s="1">
        <v>1</v>
      </c>
      <c r="AY24" s="1">
        <v>2</v>
      </c>
      <c r="BA24" s="1">
        <v>3</v>
      </c>
      <c r="BC24" s="1">
        <v>4</v>
      </c>
      <c r="BE24" s="1">
        <v>5</v>
      </c>
      <c r="BG24" s="1">
        <v>6</v>
      </c>
      <c r="BI24" s="1">
        <v>7</v>
      </c>
      <c r="BK24" s="1">
        <v>8</v>
      </c>
      <c r="BM24" s="1">
        <v>9</v>
      </c>
      <c r="BO24" s="1">
        <v>10</v>
      </c>
    </row>
    <row r="25" spans="1:80" x14ac:dyDescent="0.25">
      <c r="A25" s="479" t="s">
        <v>345</v>
      </c>
      <c r="B25" s="479"/>
      <c r="C25" s="475">
        <v>2015</v>
      </c>
      <c r="D25" s="475"/>
      <c r="E25" s="475">
        <f>+C25+1</f>
        <v>2016</v>
      </c>
      <c r="F25" s="475"/>
      <c r="G25" s="475">
        <f t="shared" ref="G25" si="73">+E25+1</f>
        <v>2017</v>
      </c>
      <c r="H25" s="475"/>
      <c r="I25" s="475">
        <f t="shared" ref="I25" si="74">+G25+1</f>
        <v>2018</v>
      </c>
      <c r="J25" s="475"/>
      <c r="K25" s="475">
        <f t="shared" ref="K25" si="75">+I25+1</f>
        <v>2019</v>
      </c>
      <c r="L25" s="475"/>
      <c r="M25" s="475">
        <f t="shared" ref="M25" si="76">+K25+1</f>
        <v>2020</v>
      </c>
      <c r="N25" s="475"/>
      <c r="O25" s="87"/>
      <c r="P25" s="87"/>
      <c r="Q25" s="87"/>
      <c r="R25" s="87"/>
      <c r="S25" s="87"/>
      <c r="T25" s="87"/>
      <c r="U25" s="87"/>
      <c r="V25" s="87"/>
      <c r="W25" s="87"/>
      <c r="X25" s="87"/>
      <c r="Y25" s="87"/>
      <c r="Z25" s="87"/>
      <c r="AA25" s="87"/>
      <c r="AB25" s="87"/>
      <c r="AC25" s="87"/>
      <c r="AD25" s="87"/>
      <c r="AE25" s="87"/>
      <c r="AF25" s="87"/>
      <c r="AG25" s="87"/>
      <c r="AH25" s="87"/>
      <c r="AI25" s="87"/>
      <c r="AJ25" s="87"/>
      <c r="AK25" s="87"/>
      <c r="AM25" s="101"/>
      <c r="AN25" s="101"/>
      <c r="AO25" s="101"/>
      <c r="AP25" s="101"/>
      <c r="AS25" s="494" t="s">
        <v>337</v>
      </c>
      <c r="AT25" s="495"/>
      <c r="AU25" s="495"/>
      <c r="AV25" s="495"/>
      <c r="AW25" s="495"/>
      <c r="AX25" s="495"/>
      <c r="AY25" s="495"/>
      <c r="AZ25" s="495"/>
      <c r="BA25" s="495"/>
      <c r="BB25" s="495"/>
      <c r="BC25" s="495"/>
      <c r="BD25" s="495"/>
      <c r="BE25" s="495"/>
      <c r="BF25" s="495"/>
      <c r="BG25" s="495"/>
      <c r="BH25" s="495"/>
      <c r="BI25" s="495"/>
      <c r="BJ25" s="495"/>
      <c r="BK25" s="495"/>
      <c r="BL25" s="495"/>
      <c r="BM25" s="495"/>
      <c r="BN25" s="495"/>
      <c r="BO25" s="495"/>
      <c r="BP25" s="495"/>
      <c r="BQ25" s="495"/>
      <c r="BR25" s="496"/>
    </row>
    <row r="26" spans="1:80" ht="39" customHeight="1" x14ac:dyDescent="0.25">
      <c r="A26" s="479"/>
      <c r="B26" s="479"/>
      <c r="C26" s="292" t="s">
        <v>280</v>
      </c>
      <c r="D26" s="292" t="s">
        <v>281</v>
      </c>
      <c r="E26" s="292" t="s">
        <v>280</v>
      </c>
      <c r="F26" s="292" t="s">
        <v>281</v>
      </c>
      <c r="G26" s="292" t="s">
        <v>280</v>
      </c>
      <c r="H26" s="292" t="s">
        <v>281</v>
      </c>
      <c r="I26" s="292" t="s">
        <v>280</v>
      </c>
      <c r="J26" s="292" t="s">
        <v>281</v>
      </c>
      <c r="K26" s="292" t="s">
        <v>280</v>
      </c>
      <c r="L26" s="292" t="s">
        <v>281</v>
      </c>
      <c r="M26" s="292" t="s">
        <v>280</v>
      </c>
      <c r="N26" s="292" t="s">
        <v>281</v>
      </c>
      <c r="O26" s="87"/>
      <c r="P26" s="87"/>
      <c r="Q26" s="87"/>
      <c r="R26" s="87"/>
      <c r="S26" s="87"/>
      <c r="T26" s="87"/>
      <c r="U26" s="87"/>
      <c r="V26" s="87"/>
      <c r="W26" s="87"/>
      <c r="X26" s="87"/>
      <c r="Y26" s="87"/>
      <c r="Z26" s="87"/>
      <c r="AA26" s="87"/>
      <c r="AB26" s="87"/>
      <c r="AC26" s="87"/>
      <c r="AD26" s="87"/>
      <c r="AE26" s="87"/>
      <c r="AF26" s="87"/>
      <c r="AG26" s="87"/>
      <c r="AH26" s="87"/>
      <c r="AI26" s="87"/>
      <c r="AJ26" s="87"/>
      <c r="AK26" s="87"/>
      <c r="AM26" s="103" t="s">
        <v>355</v>
      </c>
      <c r="AN26" s="103" t="s">
        <v>354</v>
      </c>
      <c r="AO26" s="103" t="s">
        <v>353</v>
      </c>
      <c r="AP26" s="103" t="s">
        <v>352</v>
      </c>
      <c r="AQ26" s="74" t="s">
        <v>351</v>
      </c>
      <c r="AS26" s="493">
        <f>+BC3</f>
        <v>2020</v>
      </c>
      <c r="AT26" s="475"/>
      <c r="AU26" s="475">
        <f>+AS26+1</f>
        <v>2021</v>
      </c>
      <c r="AV26" s="475"/>
      <c r="AW26" s="475">
        <f t="shared" ref="AW26" si="77">+AU26+1</f>
        <v>2022</v>
      </c>
      <c r="AX26" s="475"/>
      <c r="AY26" s="475">
        <f t="shared" ref="AY26" si="78">+AW26+1</f>
        <v>2023</v>
      </c>
      <c r="AZ26" s="475"/>
      <c r="BA26" s="475">
        <f t="shared" ref="BA26" si="79">+AY26+1</f>
        <v>2024</v>
      </c>
      <c r="BB26" s="475"/>
      <c r="BC26" s="475">
        <f t="shared" ref="BC26" si="80">+BA26+1</f>
        <v>2025</v>
      </c>
      <c r="BD26" s="475"/>
      <c r="BE26" s="475">
        <f t="shared" ref="BE26" si="81">+BC26+1</f>
        <v>2026</v>
      </c>
      <c r="BF26" s="475"/>
      <c r="BG26" s="475">
        <f t="shared" ref="BG26" si="82">+BE26+1</f>
        <v>2027</v>
      </c>
      <c r="BH26" s="475"/>
      <c r="BI26" s="475">
        <f t="shared" ref="BI26" si="83">+BG26+1</f>
        <v>2028</v>
      </c>
      <c r="BJ26" s="475"/>
      <c r="BK26" s="475">
        <f t="shared" ref="BK26" si="84">+BI26+1</f>
        <v>2029</v>
      </c>
      <c r="BL26" s="475"/>
      <c r="BM26" s="475">
        <f t="shared" ref="BM26" si="85">+BK26+1</f>
        <v>2030</v>
      </c>
      <c r="BN26" s="475"/>
      <c r="BO26" s="475">
        <f t="shared" ref="BO26" si="86">+BM26+1</f>
        <v>2031</v>
      </c>
      <c r="BP26" s="475"/>
      <c r="BQ26" s="475">
        <f t="shared" ref="BQ26" si="87">+BO26+1</f>
        <v>2032</v>
      </c>
      <c r="BR26" s="491"/>
    </row>
    <row r="27" spans="1:80" x14ac:dyDescent="0.25">
      <c r="A27" s="475" t="s">
        <v>338</v>
      </c>
      <c r="B27" s="292" t="s">
        <v>280</v>
      </c>
      <c r="C27" s="44"/>
      <c r="D27" s="44"/>
      <c r="E27" s="179">
        <v>24</v>
      </c>
      <c r="F27" s="179"/>
      <c r="G27" s="179">
        <v>26</v>
      </c>
      <c r="H27" s="179"/>
      <c r="I27" s="179">
        <v>20</v>
      </c>
      <c r="J27" s="179"/>
      <c r="K27" s="179">
        <v>20</v>
      </c>
      <c r="L27" s="179"/>
      <c r="M27" s="179">
        <v>16</v>
      </c>
      <c r="N27" s="179"/>
      <c r="O27" s="87"/>
      <c r="P27" s="87"/>
      <c r="Q27" s="87"/>
      <c r="R27" s="87"/>
      <c r="S27" s="87"/>
      <c r="T27" s="87"/>
      <c r="U27" s="87"/>
      <c r="V27" s="87"/>
      <c r="W27" s="87"/>
      <c r="X27" s="87"/>
      <c r="Y27" s="87"/>
      <c r="Z27" s="87"/>
      <c r="AA27" s="87"/>
      <c r="AB27" s="87"/>
      <c r="AC27" s="87"/>
      <c r="AD27" s="87"/>
      <c r="AE27" s="87"/>
      <c r="AF27" s="87"/>
      <c r="AG27" s="87"/>
      <c r="AH27" s="87"/>
      <c r="AI27" s="87"/>
      <c r="AJ27" s="87"/>
      <c r="AK27" s="87"/>
      <c r="AM27" s="104">
        <f>+((G27/E27)^(1/1))-1</f>
        <v>8.3333333333333259E-2</v>
      </c>
      <c r="AN27" s="104">
        <f>+((I27/G27)^(1/1))-1</f>
        <v>-0.23076923076923073</v>
      </c>
      <c r="AO27" s="104">
        <f>+((K27/I27)^(1/1))-1</f>
        <v>0</v>
      </c>
      <c r="AP27" s="104">
        <f>+((M27/K27)^(1/1))-1</f>
        <v>-0.19999999999999996</v>
      </c>
      <c r="AQ27" s="105">
        <f>+AVERAGE(AM27:AP27)</f>
        <v>-8.6858974358974356E-2</v>
      </c>
      <c r="AS27" s="293" t="s">
        <v>280</v>
      </c>
      <c r="AT27" s="294" t="s">
        <v>281</v>
      </c>
      <c r="AU27" s="294" t="s">
        <v>280</v>
      </c>
      <c r="AV27" s="294" t="s">
        <v>281</v>
      </c>
      <c r="AW27" s="294" t="s">
        <v>280</v>
      </c>
      <c r="AX27" s="294" t="s">
        <v>281</v>
      </c>
      <c r="AY27" s="294" t="s">
        <v>280</v>
      </c>
      <c r="AZ27" s="294" t="s">
        <v>281</v>
      </c>
      <c r="BA27" s="294" t="s">
        <v>280</v>
      </c>
      <c r="BB27" s="294" t="s">
        <v>281</v>
      </c>
      <c r="BC27" s="294" t="s">
        <v>280</v>
      </c>
      <c r="BD27" s="294" t="s">
        <v>281</v>
      </c>
      <c r="BE27" s="294" t="s">
        <v>280</v>
      </c>
      <c r="BF27" s="294" t="s">
        <v>281</v>
      </c>
      <c r="BG27" s="294" t="s">
        <v>280</v>
      </c>
      <c r="BH27" s="294" t="s">
        <v>281</v>
      </c>
      <c r="BI27" s="294" t="s">
        <v>280</v>
      </c>
      <c r="BJ27" s="294" t="s">
        <v>281</v>
      </c>
      <c r="BK27" s="294" t="s">
        <v>280</v>
      </c>
      <c r="BL27" s="294" t="s">
        <v>281</v>
      </c>
      <c r="BM27" s="294" t="s">
        <v>280</v>
      </c>
      <c r="BN27" s="294" t="s">
        <v>281</v>
      </c>
      <c r="BO27" s="294" t="s">
        <v>280</v>
      </c>
      <c r="BP27" s="294" t="s">
        <v>281</v>
      </c>
      <c r="BQ27" s="294" t="s">
        <v>280</v>
      </c>
      <c r="BR27" s="295" t="s">
        <v>281</v>
      </c>
    </row>
    <row r="28" spans="1:80" x14ac:dyDescent="0.25">
      <c r="A28" s="475"/>
      <c r="B28" s="292" t="s">
        <v>281</v>
      </c>
      <c r="C28" s="44"/>
      <c r="D28" s="44"/>
      <c r="E28" s="179"/>
      <c r="F28" s="179">
        <v>20</v>
      </c>
      <c r="G28" s="179"/>
      <c r="H28" s="179">
        <v>26</v>
      </c>
      <c r="I28" s="179"/>
      <c r="J28" s="179">
        <v>20</v>
      </c>
      <c r="K28" s="179"/>
      <c r="L28" s="179">
        <v>15</v>
      </c>
      <c r="M28" s="179"/>
      <c r="N28" s="179"/>
      <c r="O28" s="87"/>
      <c r="P28" s="87"/>
      <c r="Q28" s="87"/>
      <c r="R28" s="87"/>
      <c r="S28" s="87"/>
      <c r="T28" s="87"/>
      <c r="U28" s="87"/>
      <c r="V28" s="87"/>
      <c r="W28" s="87"/>
      <c r="X28" s="87"/>
      <c r="Y28" s="87"/>
      <c r="Z28" s="87"/>
      <c r="AA28" s="87"/>
      <c r="AB28" s="87"/>
      <c r="AC28" s="87"/>
      <c r="AD28" s="87"/>
      <c r="AE28" s="87"/>
      <c r="AF28" s="87"/>
      <c r="AG28" s="87"/>
      <c r="AH28" s="87"/>
      <c r="AI28" s="87"/>
      <c r="AJ28" s="87"/>
      <c r="AK28" s="87"/>
      <c r="AM28" s="101"/>
      <c r="AN28" s="101"/>
      <c r="AO28" s="101"/>
      <c r="AP28" s="101"/>
      <c r="AQ28" s="261">
        <f>AVERAGE(AM27,AO27)</f>
        <v>4.166666666666663E-2</v>
      </c>
      <c r="AR28" s="85" t="s">
        <v>280</v>
      </c>
      <c r="AS28" s="45">
        <f>+M27</f>
        <v>16</v>
      </c>
      <c r="AT28" s="87"/>
      <c r="AU28" s="81">
        <f>M27+(M27*AQ27)</f>
        <v>14.61025641025641</v>
      </c>
      <c r="AV28" s="81"/>
      <c r="AW28" s="81">
        <f>AU28+(AU28*AQ27)</f>
        <v>13.341224523339907</v>
      </c>
      <c r="AX28" s="81"/>
      <c r="AY28" s="81">
        <f>AW28+(AW28*AQ27)</f>
        <v>12.182419444549806</v>
      </c>
      <c r="AZ28" s="81"/>
      <c r="BA28" s="81">
        <f>+AY28+(AY28*AQ27)</f>
        <v>11.124266986385384</v>
      </c>
      <c r="BB28" s="81"/>
      <c r="BC28" s="81">
        <f>BA28+(BA28*AQ27)</f>
        <v>10.158024565452552</v>
      </c>
      <c r="BD28" s="81"/>
      <c r="BE28" s="81">
        <f>BC28+(BC28*AQ27)</f>
        <v>9.2757089701840769</v>
      </c>
      <c r="BF28" s="81"/>
      <c r="BG28" s="81">
        <f>+BE28+(BE28*AQ27)</f>
        <v>8.4700304025815498</v>
      </c>
      <c r="BH28" s="81"/>
      <c r="BI28" s="81">
        <f>BG28+(BG28*AQ27)</f>
        <v>7.7343322490239856</v>
      </c>
      <c r="BJ28" s="81"/>
      <c r="BK28" s="81">
        <f>BI28+(BI28*AQ27)</f>
        <v>7.0625360825222225</v>
      </c>
      <c r="BL28" s="81"/>
      <c r="BM28" s="81">
        <f>+BK28+(BG28*AQ27)</f>
        <v>6.3268379289646584</v>
      </c>
      <c r="BN28" s="81"/>
      <c r="BO28" s="81">
        <f>BM28+(BM28*AQ27)</f>
        <v>5.7772952755193305</v>
      </c>
      <c r="BP28" s="81"/>
      <c r="BQ28" s="81">
        <f>BO28+(BO28*AQ27)</f>
        <v>5.2754853333187732</v>
      </c>
      <c r="BR28" s="80"/>
    </row>
    <row r="29" spans="1:80" x14ac:dyDescent="0.25">
      <c r="A29" s="475"/>
      <c r="B29" s="292" t="s">
        <v>282</v>
      </c>
      <c r="C29" s="44"/>
      <c r="D29" s="44"/>
      <c r="E29" s="179"/>
      <c r="F29" s="179"/>
      <c r="G29" s="179">
        <v>20</v>
      </c>
      <c r="H29" s="179"/>
      <c r="I29" s="179">
        <v>20</v>
      </c>
      <c r="J29" s="179"/>
      <c r="K29" s="179">
        <v>14</v>
      </c>
      <c r="L29" s="179"/>
      <c r="M29" s="179">
        <v>21</v>
      </c>
      <c r="N29" s="179"/>
      <c r="O29" s="87"/>
      <c r="P29" s="87"/>
      <c r="Q29" s="87"/>
      <c r="R29" s="87"/>
      <c r="S29" s="87"/>
      <c r="T29" s="87"/>
      <c r="U29" s="87"/>
      <c r="V29" s="87"/>
      <c r="W29" s="87"/>
      <c r="X29" s="87"/>
      <c r="Y29" s="87"/>
      <c r="Z29" s="87"/>
      <c r="AA29" s="87"/>
      <c r="AB29" s="87"/>
      <c r="AC29" s="87"/>
      <c r="AD29" s="87"/>
      <c r="AE29" s="87"/>
      <c r="AF29" s="87"/>
      <c r="AG29" s="87"/>
      <c r="AH29" s="87"/>
      <c r="AI29" s="87"/>
      <c r="AJ29" s="87"/>
      <c r="AK29" s="87"/>
      <c r="AM29" s="492"/>
      <c r="AN29" s="492"/>
      <c r="AO29" s="492"/>
      <c r="AP29" s="492"/>
      <c r="AR29" s="32" t="s">
        <v>281</v>
      </c>
      <c r="AS29" s="86"/>
      <c r="AT29" s="81">
        <f>AS28*N39</f>
        <v>14.333333333333334</v>
      </c>
      <c r="AU29" s="81"/>
      <c r="AV29" s="81">
        <f>+AU28*$N$39</f>
        <v>13.088354700854701</v>
      </c>
      <c r="AW29" s="81"/>
      <c r="AX29" s="81">
        <f>AW28*N39</f>
        <v>11.951513635492001</v>
      </c>
      <c r="AY29" s="81"/>
      <c r="AZ29" s="81">
        <f>AY28*N39</f>
        <v>10.913417419075868</v>
      </c>
      <c r="BA29" s="81"/>
      <c r="BB29" s="81">
        <f>+BA28*$N$39</f>
        <v>9.9654891753035741</v>
      </c>
      <c r="BC29" s="81"/>
      <c r="BD29" s="81">
        <f>BC28*N39</f>
        <v>9.0998970065512452</v>
      </c>
      <c r="BE29" s="81"/>
      <c r="BF29" s="81">
        <f>BE28*N39</f>
        <v>8.309489285789903</v>
      </c>
      <c r="BG29" s="81"/>
      <c r="BH29" s="81">
        <f>+BG28*$N$39</f>
        <v>7.5877355689793058</v>
      </c>
      <c r="BI29" s="81"/>
      <c r="BJ29" s="81">
        <f>BI28*N39</f>
        <v>6.9286726397506539</v>
      </c>
      <c r="BK29" s="81"/>
      <c r="BL29" s="81">
        <f>BK28*N39</f>
        <v>6.3268552405928249</v>
      </c>
      <c r="BM29" s="81"/>
      <c r="BN29" s="81">
        <f>+BM28*$N$39</f>
        <v>5.6677923113641731</v>
      </c>
      <c r="BO29" s="81"/>
      <c r="BP29" s="81">
        <f>BO28*N39</f>
        <v>5.1754936843194006</v>
      </c>
      <c r="BQ29" s="81"/>
      <c r="BR29" s="81">
        <f>BQ28*N39</f>
        <v>4.7259556110980681</v>
      </c>
    </row>
    <row r="30" spans="1:80" x14ac:dyDescent="0.25">
      <c r="A30" s="475"/>
      <c r="B30" s="292" t="s">
        <v>283</v>
      </c>
      <c r="C30" s="44"/>
      <c r="D30" s="44"/>
      <c r="E30" s="179"/>
      <c r="F30" s="179"/>
      <c r="G30" s="179"/>
      <c r="H30" s="179">
        <v>20</v>
      </c>
      <c r="I30" s="179"/>
      <c r="J30" s="179">
        <v>20</v>
      </c>
      <c r="K30" s="179"/>
      <c r="L30" s="179">
        <v>12</v>
      </c>
      <c r="M30" s="179"/>
      <c r="N30" s="179"/>
      <c r="O30" s="87"/>
      <c r="P30" s="87"/>
      <c r="Q30" s="87"/>
      <c r="R30" s="87"/>
      <c r="S30" s="87"/>
      <c r="T30" s="87"/>
      <c r="U30" s="87"/>
      <c r="V30" s="87"/>
      <c r="W30" s="87"/>
      <c r="X30" s="87"/>
      <c r="Y30" s="87"/>
      <c r="Z30" s="87"/>
      <c r="AA30" s="87"/>
      <c r="AB30" s="87"/>
      <c r="AC30" s="87"/>
      <c r="AD30" s="87"/>
      <c r="AE30" s="87"/>
      <c r="AF30" s="87"/>
      <c r="AG30" s="87"/>
      <c r="AH30" s="87"/>
      <c r="AI30" s="87"/>
      <c r="AJ30" s="87"/>
      <c r="AK30" s="87"/>
      <c r="AM30" s="101"/>
      <c r="AN30" s="101"/>
      <c r="AO30" s="101"/>
      <c r="AP30" s="101"/>
      <c r="AR30" s="32" t="s">
        <v>282</v>
      </c>
      <c r="AS30" s="86"/>
      <c r="AT30" s="87"/>
      <c r="AU30" s="81">
        <f>AT29*N40</f>
        <v>12.0133547008547</v>
      </c>
      <c r="AV30" s="81"/>
      <c r="AW30" s="81">
        <f>+AV29*$N$40</f>
        <v>10.969887032927897</v>
      </c>
      <c r="AX30" s="81"/>
      <c r="AY30" s="81">
        <f>AX29*N40</f>
        <v>10.017053896413968</v>
      </c>
      <c r="AZ30" s="81"/>
      <c r="BA30" s="81">
        <f>AZ29*N40</f>
        <v>9.1469828688728825</v>
      </c>
      <c r="BB30" s="81"/>
      <c r="BC30" s="81">
        <f>+BB29*$N$40</f>
        <v>8.3524853184034757</v>
      </c>
      <c r="BD30" s="81"/>
      <c r="BE30" s="81">
        <f>BD29*N40</f>
        <v>7.6269970102985587</v>
      </c>
      <c r="BF30" s="81"/>
      <c r="BG30" s="81">
        <f>BF29*N40</f>
        <v>6.9645238725450618</v>
      </c>
      <c r="BH30" s="81"/>
      <c r="BI30" s="81">
        <f>+BH29*$N$40</f>
        <v>6.3595924720772059</v>
      </c>
      <c r="BJ30" s="81"/>
      <c r="BK30" s="81">
        <f>BJ29*N40</f>
        <v>5.8072047926115253</v>
      </c>
      <c r="BL30" s="81"/>
      <c r="BM30" s="81">
        <f>BL29*N40</f>
        <v>5.3027969404327679</v>
      </c>
      <c r="BN30" s="81"/>
      <c r="BO30" s="81">
        <f>+BN29*$N$40</f>
        <v>4.7504092609670865</v>
      </c>
      <c r="BP30" s="81"/>
      <c r="BQ30" s="81">
        <f>BP29*N40</f>
        <v>4.3377935847741123</v>
      </c>
      <c r="BR30" s="80"/>
    </row>
    <row r="31" spans="1:80" x14ac:dyDescent="0.25">
      <c r="A31" s="475"/>
      <c r="B31" s="292" t="s">
        <v>284</v>
      </c>
      <c r="C31" s="44"/>
      <c r="D31" s="44"/>
      <c r="E31" s="179"/>
      <c r="F31" s="179"/>
      <c r="G31" s="179"/>
      <c r="H31" s="179"/>
      <c r="I31" s="179">
        <v>18</v>
      </c>
      <c r="J31" s="179"/>
      <c r="K31" s="179">
        <v>16</v>
      </c>
      <c r="L31" s="179"/>
      <c r="M31" s="179">
        <v>18</v>
      </c>
      <c r="N31" s="179"/>
      <c r="O31" s="87"/>
      <c r="P31" s="87"/>
      <c r="Q31" s="87"/>
      <c r="R31" s="87"/>
      <c r="S31" s="87"/>
      <c r="T31" s="87"/>
      <c r="U31" s="87"/>
      <c r="V31" s="87"/>
      <c r="W31" s="87"/>
      <c r="X31" s="87"/>
      <c r="Y31" s="87"/>
      <c r="Z31" s="87"/>
      <c r="AA31" s="87"/>
      <c r="AB31" s="87"/>
      <c r="AC31" s="87"/>
      <c r="AD31" s="87"/>
      <c r="AE31" s="87"/>
      <c r="AF31" s="87"/>
      <c r="AG31" s="87"/>
      <c r="AH31" s="87"/>
      <c r="AI31" s="87"/>
      <c r="AJ31" s="87"/>
      <c r="AK31" s="87"/>
      <c r="AM31" s="101"/>
      <c r="AN31" s="101"/>
      <c r="AO31" s="101"/>
      <c r="AP31" s="101"/>
      <c r="AR31" s="32" t="s">
        <v>283</v>
      </c>
      <c r="AS31" s="86"/>
      <c r="AT31" s="87"/>
      <c r="AU31" s="81"/>
      <c r="AV31" s="81">
        <f>AU30*N41</f>
        <v>8.8200612718240929</v>
      </c>
      <c r="AW31" s="81"/>
      <c r="AX31" s="81">
        <f>+AW30*$N$41</f>
        <v>8.0539597959701403</v>
      </c>
      <c r="AY31" s="81"/>
      <c r="AZ31" s="81">
        <f>AY30*N41</f>
        <v>7.3544011085637599</v>
      </c>
      <c r="BA31" s="81"/>
      <c r="BB31" s="81">
        <f>BA30*N41</f>
        <v>6.7156053712494073</v>
      </c>
      <c r="BC31" s="81"/>
      <c r="BD31" s="81">
        <f>+BC30*$N$41</f>
        <v>6.1322947765030653</v>
      </c>
      <c r="BE31" s="81"/>
      <c r="BF31" s="81">
        <f>BE30*N41</f>
        <v>5.5996499417491128</v>
      </c>
      <c r="BG31" s="81"/>
      <c r="BH31" s="81">
        <f>BG30*N41</f>
        <v>5.1132700910394941</v>
      </c>
      <c r="BI31" s="81"/>
      <c r="BJ31" s="81">
        <f>+BI30*$N$41</f>
        <v>4.6691366953113844</v>
      </c>
      <c r="BK31" s="81"/>
      <c r="BL31" s="81">
        <f>BK30*N41</f>
        <v>4.2635802708147867</v>
      </c>
      <c r="BM31" s="81"/>
      <c r="BN31" s="81">
        <f>BM30*N41</f>
        <v>3.8932500613946566</v>
      </c>
      <c r="BO31" s="81"/>
      <c r="BP31" s="81">
        <f>+BO30*$N$41</f>
        <v>3.487693636898058</v>
      </c>
      <c r="BQ31" s="81"/>
      <c r="BR31" s="80">
        <f>BQ30*N41</f>
        <v>3.1847561447187713</v>
      </c>
    </row>
    <row r="32" spans="1:80" x14ac:dyDescent="0.25">
      <c r="A32" s="475"/>
      <c r="B32" s="292" t="s">
        <v>285</v>
      </c>
      <c r="C32" s="44"/>
      <c r="D32" s="44"/>
      <c r="E32" s="179"/>
      <c r="F32" s="179"/>
      <c r="G32" s="179"/>
      <c r="H32" s="179"/>
      <c r="I32" s="179"/>
      <c r="J32" s="179">
        <v>18</v>
      </c>
      <c r="K32" s="179"/>
      <c r="L32" s="179">
        <v>17</v>
      </c>
      <c r="M32" s="179"/>
      <c r="N32" s="179"/>
      <c r="O32" s="87"/>
      <c r="P32" s="87"/>
      <c r="Q32" s="87"/>
      <c r="R32" s="87"/>
      <c r="S32" s="87"/>
      <c r="T32" s="87"/>
      <c r="U32" s="87"/>
      <c r="V32" s="87"/>
      <c r="W32" s="87"/>
      <c r="X32" s="87"/>
      <c r="Y32" s="87"/>
      <c r="Z32" s="87"/>
      <c r="AA32" s="87"/>
      <c r="AB32" s="87"/>
      <c r="AC32" s="87"/>
      <c r="AD32" s="87"/>
      <c r="AE32" s="87"/>
      <c r="AF32" s="87"/>
      <c r="AG32" s="87"/>
      <c r="AH32" s="87"/>
      <c r="AI32" s="87"/>
      <c r="AJ32" s="87"/>
      <c r="AK32" s="87"/>
      <c r="AM32" s="101"/>
      <c r="AN32" s="101"/>
      <c r="AO32" s="101"/>
      <c r="AP32" s="101"/>
      <c r="AR32" s="32" t="s">
        <v>284</v>
      </c>
      <c r="AS32" s="86"/>
      <c r="AT32" s="87"/>
      <c r="AU32" s="81"/>
      <c r="AV32" s="81"/>
      <c r="AW32" s="81">
        <f>AV31*N42</f>
        <v>6.6602770373133211</v>
      </c>
      <c r="AX32" s="81"/>
      <c r="AY32" s="81">
        <f>+AX31*$N$42</f>
        <v>6.0817722049056568</v>
      </c>
      <c r="AZ32" s="81"/>
      <c r="BA32" s="81">
        <f>AZ31*N42</f>
        <v>5.5535157089026344</v>
      </c>
      <c r="BB32" s="81"/>
      <c r="BC32" s="81">
        <f>BB31*N42</f>
        <v>5.0711430303408989</v>
      </c>
      <c r="BD32" s="81"/>
      <c r="BE32" s="81">
        <f>+BD31*$N$42</f>
        <v>4.6306687478978272</v>
      </c>
      <c r="BF32" s="81"/>
      <c r="BG32" s="81">
        <f>BF31*N42</f>
        <v>4.2284536098592662</v>
      </c>
      <c r="BH32" s="81"/>
      <c r="BI32" s="81">
        <f>BH31*N42</f>
        <v>3.861174466182387</v>
      </c>
      <c r="BJ32" s="81"/>
      <c r="BK32" s="81">
        <f>+BJ31*$N$42</f>
        <v>3.5257968122287249</v>
      </c>
      <c r="BL32" s="81"/>
      <c r="BM32" s="81">
        <f>BL31*N42</f>
        <v>3.2195497173203966</v>
      </c>
      <c r="BN32" s="81"/>
      <c r="BO32" s="81">
        <f>BN31*N42</f>
        <v>2.9399029309762215</v>
      </c>
      <c r="BP32" s="81"/>
      <c r="BQ32" s="81">
        <f>+BP31*$N$42</f>
        <v>2.6336558360678923</v>
      </c>
      <c r="BR32" s="80"/>
    </row>
    <row r="33" spans="1:70" ht="13.5" thickBot="1" x14ac:dyDescent="0.3">
      <c r="A33" s="475"/>
      <c r="B33" s="292" t="s">
        <v>339</v>
      </c>
      <c r="C33" s="70">
        <f t="shared" ref="C33:L33" si="88">SUM(C27:C32)</f>
        <v>0</v>
      </c>
      <c r="D33" s="70">
        <f t="shared" si="88"/>
        <v>0</v>
      </c>
      <c r="E33" s="70">
        <f t="shared" si="88"/>
        <v>24</v>
      </c>
      <c r="F33" s="70">
        <f t="shared" si="88"/>
        <v>20</v>
      </c>
      <c r="G33" s="70">
        <f t="shared" si="88"/>
        <v>46</v>
      </c>
      <c r="H33" s="70">
        <f t="shared" si="88"/>
        <v>46</v>
      </c>
      <c r="I33" s="70">
        <f t="shared" si="88"/>
        <v>58</v>
      </c>
      <c r="J33" s="70">
        <f t="shared" si="88"/>
        <v>58</v>
      </c>
      <c r="K33" s="70">
        <f t="shared" si="88"/>
        <v>50</v>
      </c>
      <c r="L33" s="70">
        <f t="shared" si="88"/>
        <v>44</v>
      </c>
      <c r="M33" s="70">
        <f t="shared" ref="M33:N33" si="89">SUM(M27:M32)</f>
        <v>55</v>
      </c>
      <c r="N33" s="70">
        <f t="shared" si="89"/>
        <v>0</v>
      </c>
      <c r="O33" s="224"/>
      <c r="P33" s="224"/>
      <c r="Q33" s="224"/>
      <c r="R33" s="224"/>
      <c r="S33" s="224"/>
      <c r="T33" s="224"/>
      <c r="U33" s="224"/>
      <c r="V33" s="224"/>
      <c r="W33" s="224"/>
      <c r="X33" s="224"/>
      <c r="Y33" s="224"/>
      <c r="Z33" s="224"/>
      <c r="AA33" s="224"/>
      <c r="AB33" s="224"/>
      <c r="AC33" s="224"/>
      <c r="AD33" s="224"/>
      <c r="AE33" s="224"/>
      <c r="AF33" s="224"/>
      <c r="AG33" s="224"/>
      <c r="AH33" s="224"/>
      <c r="AI33" s="224"/>
      <c r="AJ33" s="224"/>
      <c r="AK33" s="224"/>
      <c r="AM33" s="104">
        <f>+((G33/E33)^(1/1))-1</f>
        <v>0.91666666666666674</v>
      </c>
      <c r="AN33" s="104">
        <f>+((I33/G33)^(1/1))-1</f>
        <v>0.26086956521739135</v>
      </c>
      <c r="AO33" s="104">
        <f>+((K33/I33)^(1/1))-1</f>
        <v>-0.13793103448275867</v>
      </c>
      <c r="AP33" s="104">
        <f>+((M33/K33)^(1/1))-1</f>
        <v>0.10000000000000009</v>
      </c>
      <c r="AQ33" s="105">
        <f>+AVERAGE(AM33:AP33)</f>
        <v>0.28490129935032488</v>
      </c>
      <c r="AR33" s="32" t="s">
        <v>285</v>
      </c>
      <c r="AS33" s="88"/>
      <c r="AT33" s="89"/>
      <c r="AU33" s="83"/>
      <c r="AV33" s="83"/>
      <c r="AW33" s="83"/>
      <c r="AX33" s="83">
        <f>AW32*N43</f>
        <v>3.1166681007940538</v>
      </c>
      <c r="AY33" s="83"/>
      <c r="AZ33" s="83">
        <f>+AY32*$N$43</f>
        <v>2.8459575061417492</v>
      </c>
      <c r="BA33" s="83"/>
      <c r="BB33" s="83">
        <f>BA32*N43</f>
        <v>2.598760556089053</v>
      </c>
      <c r="BC33" s="83"/>
      <c r="BD33" s="83">
        <f>BC32*N43</f>
        <v>2.3730348795825997</v>
      </c>
      <c r="BE33" s="83"/>
      <c r="BF33" s="83">
        <f>+BE32*$N$43</f>
        <v>2.1669155038239829</v>
      </c>
      <c r="BG33" s="83"/>
      <c r="BH33" s="83">
        <f>BG32*N43</f>
        <v>1.9786994456392717</v>
      </c>
      <c r="BI33" s="83"/>
      <c r="BJ33" s="83">
        <f>BI32*N43</f>
        <v>1.8068316412263732</v>
      </c>
      <c r="BK33" s="83"/>
      <c r="BL33" s="83">
        <f>+BK32*$N$43</f>
        <v>1.6498920980301082</v>
      </c>
      <c r="BM33" s="83"/>
      <c r="BN33" s="83">
        <f>BM32*N43</f>
        <v>1.5065841625922367</v>
      </c>
      <c r="BO33" s="83"/>
      <c r="BP33" s="83">
        <f>BO32*N43</f>
        <v>1.375723807444001</v>
      </c>
      <c r="BQ33" s="83"/>
      <c r="BR33" s="84">
        <f>+BQ32*$N$43</f>
        <v>1.2324158720061289</v>
      </c>
    </row>
    <row r="34" spans="1:70" ht="13.5" thickBot="1" x14ac:dyDescent="0.3">
      <c r="P34" s="1"/>
      <c r="Q34" s="1"/>
      <c r="R34" s="1"/>
      <c r="S34" s="1"/>
      <c r="AM34" s="101"/>
      <c r="AN34" s="101"/>
      <c r="AO34" s="101"/>
      <c r="AP34" s="101"/>
    </row>
    <row r="35" spans="1:70" x14ac:dyDescent="0.25">
      <c r="P35" s="1"/>
      <c r="Q35" s="1"/>
      <c r="R35" s="1"/>
      <c r="S35" s="1"/>
      <c r="AM35" s="101"/>
      <c r="AN35" s="101"/>
      <c r="AO35" s="101"/>
      <c r="AP35" s="101"/>
      <c r="AS35" s="484" t="s">
        <v>340</v>
      </c>
      <c r="AT35" s="485"/>
      <c r="AU35" s="485"/>
      <c r="AV35" s="485"/>
      <c r="AW35" s="485"/>
      <c r="AX35" s="485"/>
      <c r="AY35" s="485"/>
      <c r="AZ35" s="485"/>
      <c r="BA35" s="485"/>
      <c r="BB35" s="485"/>
      <c r="BC35" s="485"/>
      <c r="BD35" s="485"/>
      <c r="BE35" s="485"/>
      <c r="BF35" s="485"/>
      <c r="BG35" s="485"/>
      <c r="BH35" s="485"/>
      <c r="BI35" s="485"/>
      <c r="BJ35" s="485"/>
      <c r="BK35" s="485"/>
      <c r="BL35" s="485"/>
      <c r="BM35" s="485"/>
      <c r="BN35" s="485"/>
      <c r="BO35" s="485"/>
      <c r="BP35" s="485"/>
      <c r="BQ35" s="485"/>
      <c r="BR35" s="486"/>
    </row>
    <row r="36" spans="1:70" ht="15" customHeight="1" x14ac:dyDescent="0.25">
      <c r="A36" s="483" t="s">
        <v>341</v>
      </c>
      <c r="B36" s="482" t="s">
        <v>342</v>
      </c>
      <c r="C36" s="482"/>
      <c r="D36" s="482" t="s">
        <v>347</v>
      </c>
      <c r="E36" s="482"/>
      <c r="F36" s="482" t="s">
        <v>344</v>
      </c>
      <c r="G36" s="482"/>
      <c r="H36" s="482" t="s">
        <v>348</v>
      </c>
      <c r="I36" s="482"/>
      <c r="J36" s="482" t="s">
        <v>349</v>
      </c>
      <c r="K36" s="482"/>
      <c r="P36" s="1"/>
      <c r="Q36" s="1"/>
      <c r="R36" s="1"/>
      <c r="S36" s="1"/>
      <c r="AM36" s="101"/>
      <c r="AN36" s="101"/>
      <c r="AO36" s="101"/>
      <c r="AP36" s="101"/>
      <c r="AS36" s="487">
        <f>+AS26</f>
        <v>2020</v>
      </c>
      <c r="AT36" s="482"/>
      <c r="AU36" s="482">
        <f>+AS36+1</f>
        <v>2021</v>
      </c>
      <c r="AV36" s="482"/>
      <c r="AW36" s="482">
        <f t="shared" ref="AW36" si="90">+AU36+1</f>
        <v>2022</v>
      </c>
      <c r="AX36" s="482"/>
      <c r="AY36" s="482">
        <f t="shared" ref="AY36" si="91">+AW36+1</f>
        <v>2023</v>
      </c>
      <c r="AZ36" s="482"/>
      <c r="BA36" s="482">
        <f t="shared" ref="BA36" si="92">+AY36+1</f>
        <v>2024</v>
      </c>
      <c r="BB36" s="482"/>
      <c r="BC36" s="482">
        <f t="shared" ref="BC36" si="93">+BA36+1</f>
        <v>2025</v>
      </c>
      <c r="BD36" s="482"/>
      <c r="BE36" s="482">
        <f t="shared" ref="BE36" si="94">+BC36+1</f>
        <v>2026</v>
      </c>
      <c r="BF36" s="482"/>
      <c r="BG36" s="482">
        <f t="shared" ref="BG36" si="95">+BE36+1</f>
        <v>2027</v>
      </c>
      <c r="BH36" s="482"/>
      <c r="BI36" s="482">
        <f t="shared" ref="BI36" si="96">+BG36+1</f>
        <v>2028</v>
      </c>
      <c r="BJ36" s="482"/>
      <c r="BK36" s="482">
        <f t="shared" ref="BK36" si="97">+BI36+1</f>
        <v>2029</v>
      </c>
      <c r="BL36" s="482"/>
      <c r="BM36" s="482">
        <f t="shared" ref="BM36" si="98">+BK36+1</f>
        <v>2030</v>
      </c>
      <c r="BN36" s="482"/>
      <c r="BO36" s="482">
        <f t="shared" ref="BO36" si="99">+BM36+1</f>
        <v>2031</v>
      </c>
      <c r="BP36" s="482"/>
      <c r="BQ36" s="482">
        <f t="shared" ref="BQ36" si="100">+BO36+1</f>
        <v>2032</v>
      </c>
      <c r="BR36" s="488"/>
    </row>
    <row r="37" spans="1:70" x14ac:dyDescent="0.25">
      <c r="A37" s="483"/>
      <c r="B37" s="482"/>
      <c r="C37" s="482"/>
      <c r="D37" s="482"/>
      <c r="E37" s="482"/>
      <c r="F37" s="482"/>
      <c r="G37" s="482"/>
      <c r="H37" s="482"/>
      <c r="I37" s="482"/>
      <c r="J37" s="482"/>
      <c r="K37" s="482"/>
      <c r="P37" s="1"/>
      <c r="Q37" s="1"/>
      <c r="R37" s="1"/>
      <c r="S37" s="1"/>
      <c r="AM37" s="101"/>
      <c r="AN37" s="101"/>
      <c r="AO37" s="101"/>
      <c r="AP37" s="101"/>
      <c r="AS37" s="77" t="s">
        <v>280</v>
      </c>
      <c r="AT37" s="100" t="s">
        <v>281</v>
      </c>
      <c r="AU37" s="100" t="s">
        <v>280</v>
      </c>
      <c r="AV37" s="100" t="s">
        <v>281</v>
      </c>
      <c r="AW37" s="100" t="s">
        <v>280</v>
      </c>
      <c r="AX37" s="100" t="s">
        <v>281</v>
      </c>
      <c r="AY37" s="100" t="s">
        <v>280</v>
      </c>
      <c r="AZ37" s="100" t="s">
        <v>281</v>
      </c>
      <c r="BA37" s="100" t="s">
        <v>280</v>
      </c>
      <c r="BB37" s="100" t="s">
        <v>281</v>
      </c>
      <c r="BC37" s="100" t="s">
        <v>280</v>
      </c>
      <c r="BD37" s="100" t="s">
        <v>281</v>
      </c>
      <c r="BE37" s="100" t="s">
        <v>280</v>
      </c>
      <c r="BF37" s="100" t="s">
        <v>281</v>
      </c>
      <c r="BG37" s="100" t="s">
        <v>280</v>
      </c>
      <c r="BH37" s="100" t="s">
        <v>281</v>
      </c>
      <c r="BI37" s="100" t="s">
        <v>280</v>
      </c>
      <c r="BJ37" s="100" t="s">
        <v>281</v>
      </c>
      <c r="BK37" s="100" t="s">
        <v>280</v>
      </c>
      <c r="BL37" s="100" t="s">
        <v>281</v>
      </c>
      <c r="BM37" s="100" t="s">
        <v>280</v>
      </c>
      <c r="BN37" s="100" t="s">
        <v>281</v>
      </c>
      <c r="BO37" s="100" t="s">
        <v>280</v>
      </c>
      <c r="BP37" s="100" t="s">
        <v>281</v>
      </c>
      <c r="BQ37" s="100" t="s">
        <v>280</v>
      </c>
      <c r="BR37" s="78" t="s">
        <v>281</v>
      </c>
    </row>
    <row r="38" spans="1:70" ht="13.5" thickBot="1" x14ac:dyDescent="0.3">
      <c r="A38" s="483"/>
      <c r="B38" s="467" t="s">
        <v>280</v>
      </c>
      <c r="C38" s="467"/>
      <c r="D38" s="228">
        <f>+E27/$E$27</f>
        <v>1</v>
      </c>
      <c r="E38" s="179"/>
      <c r="F38" s="179"/>
      <c r="G38" s="179"/>
      <c r="H38" s="179"/>
      <c r="I38" s="179"/>
      <c r="J38" s="179"/>
      <c r="K38" s="179"/>
      <c r="N38" s="1" t="s">
        <v>350</v>
      </c>
      <c r="O38" s="75"/>
      <c r="P38" s="1"/>
      <c r="Q38" s="1"/>
      <c r="R38" s="1"/>
      <c r="S38" s="1"/>
      <c r="AM38" s="101"/>
      <c r="AN38" s="101"/>
      <c r="AO38" s="101"/>
      <c r="AP38" s="101"/>
      <c r="AR38" s="85" t="s">
        <v>280</v>
      </c>
      <c r="AS38" s="79">
        <f>+AS28</f>
        <v>16</v>
      </c>
      <c r="AT38" s="81"/>
      <c r="AU38" s="81">
        <f>+AU28</f>
        <v>14.61025641025641</v>
      </c>
      <c r="AV38" s="81"/>
      <c r="AW38" s="81">
        <f>+AW28</f>
        <v>13.341224523339907</v>
      </c>
      <c r="AX38" s="81"/>
      <c r="AY38" s="81">
        <f>+AY28</f>
        <v>12.182419444549806</v>
      </c>
      <c r="AZ38" s="81"/>
      <c r="BA38" s="81">
        <f>+BA28</f>
        <v>11.124266986385384</v>
      </c>
      <c r="BB38" s="81"/>
      <c r="BC38" s="81">
        <f>+BC28</f>
        <v>10.158024565452552</v>
      </c>
      <c r="BD38" s="81"/>
      <c r="BE38" s="81">
        <f>+BE28</f>
        <v>9.2757089701840769</v>
      </c>
      <c r="BF38" s="81"/>
      <c r="BG38" s="81">
        <f>+BG28</f>
        <v>8.4700304025815498</v>
      </c>
      <c r="BH38" s="81"/>
      <c r="BI38" s="81">
        <f>+BI28</f>
        <v>7.7343322490239856</v>
      </c>
      <c r="BJ38" s="81"/>
      <c r="BK38" s="81">
        <f>+BK28</f>
        <v>7.0625360825222225</v>
      </c>
      <c r="BL38" s="81"/>
      <c r="BM38" s="81">
        <f>+BM28</f>
        <v>6.3268379289646584</v>
      </c>
      <c r="BN38" s="81"/>
      <c r="BO38" s="81">
        <f>+BO28</f>
        <v>5.7772952755193305</v>
      </c>
      <c r="BP38" s="81"/>
      <c r="BQ38" s="81">
        <f>+BQ28</f>
        <v>5.2754853333187732</v>
      </c>
      <c r="BR38" s="80"/>
    </row>
    <row r="39" spans="1:70" ht="15" customHeight="1" x14ac:dyDescent="0.25">
      <c r="A39" s="483"/>
      <c r="B39" s="467" t="s">
        <v>281</v>
      </c>
      <c r="C39" s="467"/>
      <c r="D39" s="228">
        <f>+F28/$E$27</f>
        <v>0.83333333333333337</v>
      </c>
      <c r="E39" s="179"/>
      <c r="F39" s="228">
        <f>+H28/$G$27</f>
        <v>1</v>
      </c>
      <c r="G39" s="179"/>
      <c r="H39" s="228">
        <f>+J28/$I$27</f>
        <v>1</v>
      </c>
      <c r="I39" s="179"/>
      <c r="J39" s="228">
        <f>+L28/$K$27</f>
        <v>0.75</v>
      </c>
      <c r="K39" s="179"/>
      <c r="N39" s="93">
        <f>+AVERAGE(D39:J39)</f>
        <v>0.89583333333333337</v>
      </c>
      <c r="O39" s="96">
        <v>1</v>
      </c>
      <c r="P39" s="1"/>
      <c r="Q39" s="1"/>
      <c r="R39" s="1"/>
      <c r="S39" s="1"/>
      <c r="AM39" s="101"/>
      <c r="AN39" s="101"/>
      <c r="AO39" s="101"/>
      <c r="AP39" s="101"/>
      <c r="AR39" s="85" t="s">
        <v>281</v>
      </c>
      <c r="AS39" s="79"/>
      <c r="AT39" s="81">
        <f>+AS38*$O$39</f>
        <v>16</v>
      </c>
      <c r="AU39" s="81"/>
      <c r="AV39" s="81">
        <f>+AU38*$O$39</f>
        <v>14.61025641025641</v>
      </c>
      <c r="AW39" s="81"/>
      <c r="AX39" s="81">
        <f>+AW38*$O$39</f>
        <v>13.341224523339907</v>
      </c>
      <c r="AY39" s="81"/>
      <c r="AZ39" s="81">
        <f>+AY38*$O$39</f>
        <v>12.182419444549806</v>
      </c>
      <c r="BA39" s="81"/>
      <c r="BB39" s="81">
        <f>+BA38*$O$39</f>
        <v>11.124266986385384</v>
      </c>
      <c r="BC39" s="81"/>
      <c r="BD39" s="81">
        <f>+BC38*$O$39</f>
        <v>10.158024565452552</v>
      </c>
      <c r="BE39" s="81"/>
      <c r="BF39" s="81">
        <f>+BE38*$O$39</f>
        <v>9.2757089701840769</v>
      </c>
      <c r="BG39" s="81"/>
      <c r="BH39" s="81">
        <f>+BG38*$O$39</f>
        <v>8.4700304025815498</v>
      </c>
      <c r="BI39" s="81"/>
      <c r="BJ39" s="81">
        <f>+BI38*$O$39</f>
        <v>7.7343322490239856</v>
      </c>
      <c r="BK39" s="81"/>
      <c r="BL39" s="81">
        <f>+BK38*$O$39</f>
        <v>7.0625360825222225</v>
      </c>
      <c r="BM39" s="81"/>
      <c r="BN39" s="81">
        <f>+BM38*$O$39</f>
        <v>6.3268379289646584</v>
      </c>
      <c r="BO39" s="81"/>
      <c r="BP39" s="81">
        <f>+BO38*$O$39</f>
        <v>5.7772952755193305</v>
      </c>
      <c r="BQ39" s="81"/>
      <c r="BR39" s="81">
        <f>+BQ38*$O$39</f>
        <v>5.2754853333187732</v>
      </c>
    </row>
    <row r="40" spans="1:70" ht="12" customHeight="1" x14ac:dyDescent="0.25">
      <c r="A40" s="483"/>
      <c r="B40" s="467" t="s">
        <v>282</v>
      </c>
      <c r="C40" s="467"/>
      <c r="D40" s="228">
        <f>+G29/$E$27</f>
        <v>0.83333333333333337</v>
      </c>
      <c r="E40" s="179"/>
      <c r="F40" s="228">
        <f>+I29/$G$27</f>
        <v>0.76923076923076927</v>
      </c>
      <c r="G40" s="179"/>
      <c r="H40" s="228">
        <f>+K29/$I$27</f>
        <v>0.7</v>
      </c>
      <c r="I40" s="179"/>
      <c r="J40" s="228">
        <f>+M29/$K$27</f>
        <v>1.05</v>
      </c>
      <c r="K40" s="179"/>
      <c r="N40" s="94">
        <f>+AVERAGE(D40:J40)</f>
        <v>0.83814102564102555</v>
      </c>
      <c r="O40" s="97">
        <v>1</v>
      </c>
      <c r="P40" s="1"/>
      <c r="Q40" s="1"/>
      <c r="R40" s="1"/>
      <c r="S40" s="1"/>
      <c r="AM40" s="101"/>
      <c r="AN40" s="101"/>
      <c r="AO40" s="101"/>
      <c r="AP40" s="101"/>
      <c r="AR40" s="85" t="s">
        <v>282</v>
      </c>
      <c r="AS40" s="79"/>
      <c r="AT40" s="81"/>
      <c r="AU40" s="81">
        <f>+AT39*$O$40</f>
        <v>16</v>
      </c>
      <c r="AV40" s="81"/>
      <c r="AW40" s="81">
        <f>+AV39*$O$40</f>
        <v>14.61025641025641</v>
      </c>
      <c r="AX40" s="81"/>
      <c r="AY40" s="81">
        <f>+AX39*$O$40</f>
        <v>13.341224523339907</v>
      </c>
      <c r="AZ40" s="81"/>
      <c r="BA40" s="81">
        <f>+AZ39*$O$40</f>
        <v>12.182419444549806</v>
      </c>
      <c r="BB40" s="81"/>
      <c r="BC40" s="81">
        <f>+BB39*$O$40</f>
        <v>11.124266986385384</v>
      </c>
      <c r="BD40" s="81"/>
      <c r="BE40" s="81">
        <f>+BD39*$O$40</f>
        <v>10.158024565452552</v>
      </c>
      <c r="BF40" s="81"/>
      <c r="BG40" s="81">
        <f>+BF39*$O$40</f>
        <v>9.2757089701840769</v>
      </c>
      <c r="BH40" s="81"/>
      <c r="BI40" s="81">
        <f>+BH39*$O$40</f>
        <v>8.4700304025815498</v>
      </c>
      <c r="BJ40" s="81"/>
      <c r="BK40" s="81">
        <f>+BJ39*$O$40</f>
        <v>7.7343322490239856</v>
      </c>
      <c r="BL40" s="81"/>
      <c r="BM40" s="81">
        <f>+BL39*$O$40</f>
        <v>7.0625360825222225</v>
      </c>
      <c r="BN40" s="81"/>
      <c r="BO40" s="81">
        <f>+BN39*$O$40</f>
        <v>6.3268379289646584</v>
      </c>
      <c r="BP40" s="81"/>
      <c r="BQ40" s="81">
        <f>+BP39*$O$40</f>
        <v>5.7772952755193305</v>
      </c>
      <c r="BR40" s="80"/>
    </row>
    <row r="41" spans="1:70" ht="12" customHeight="1" x14ac:dyDescent="0.25">
      <c r="A41" s="483"/>
      <c r="B41" s="467" t="s">
        <v>283</v>
      </c>
      <c r="C41" s="467"/>
      <c r="D41" s="228">
        <f>+H30/$E$27</f>
        <v>0.83333333333333337</v>
      </c>
      <c r="E41" s="179"/>
      <c r="F41" s="228">
        <f>+J30/$G$27</f>
        <v>0.76923076923076927</v>
      </c>
      <c r="G41" s="179"/>
      <c r="H41" s="228">
        <f>+L30/$I$27</f>
        <v>0.6</v>
      </c>
      <c r="I41" s="179"/>
      <c r="J41" s="228"/>
      <c r="K41" s="179"/>
      <c r="N41" s="94">
        <f>+AVERAGE(D41:I41)</f>
        <v>0.73418803418803424</v>
      </c>
      <c r="O41" s="97">
        <v>1</v>
      </c>
      <c r="P41" s="1"/>
      <c r="Q41" s="1"/>
      <c r="R41" s="1"/>
      <c r="S41" s="1"/>
      <c r="AM41" s="101"/>
      <c r="AN41" s="101"/>
      <c r="AO41" s="101"/>
      <c r="AP41" s="101"/>
      <c r="AR41" s="85" t="s">
        <v>283</v>
      </c>
      <c r="AS41" s="79"/>
      <c r="AT41" s="81"/>
      <c r="AU41" s="81"/>
      <c r="AV41" s="81">
        <f>+AU40*$O$41</f>
        <v>16</v>
      </c>
      <c r="AW41" s="81"/>
      <c r="AX41" s="81">
        <f>+AW40*$O$41</f>
        <v>14.61025641025641</v>
      </c>
      <c r="AY41" s="81"/>
      <c r="AZ41" s="81">
        <f>+AY40*$O$41</f>
        <v>13.341224523339907</v>
      </c>
      <c r="BA41" s="81"/>
      <c r="BB41" s="81">
        <f>+BA40*$O$41</f>
        <v>12.182419444549806</v>
      </c>
      <c r="BC41" s="81"/>
      <c r="BD41" s="81">
        <f>+BC40*$O$41</f>
        <v>11.124266986385384</v>
      </c>
      <c r="BE41" s="81"/>
      <c r="BF41" s="81">
        <f>+BE40*$O$41</f>
        <v>10.158024565452552</v>
      </c>
      <c r="BG41" s="81"/>
      <c r="BH41" s="81">
        <f>+BG40*$O$41</f>
        <v>9.2757089701840769</v>
      </c>
      <c r="BI41" s="81"/>
      <c r="BJ41" s="81">
        <f>+BI40*$O$41</f>
        <v>8.4700304025815498</v>
      </c>
      <c r="BK41" s="81"/>
      <c r="BL41" s="81">
        <f>+BK40*$O$41</f>
        <v>7.7343322490239856</v>
      </c>
      <c r="BM41" s="81"/>
      <c r="BN41" s="81">
        <f>+BM40*$O$41</f>
        <v>7.0625360825222225</v>
      </c>
      <c r="BO41" s="81"/>
      <c r="BP41" s="81">
        <f>+BO40*$O$41</f>
        <v>6.3268379289646584</v>
      </c>
      <c r="BQ41" s="81"/>
      <c r="BR41" s="81">
        <f>+BQ40*$O$41</f>
        <v>5.7772952755193305</v>
      </c>
    </row>
    <row r="42" spans="1:70" ht="12" customHeight="1" x14ac:dyDescent="0.25">
      <c r="A42" s="483"/>
      <c r="B42" s="467" t="s">
        <v>284</v>
      </c>
      <c r="C42" s="467"/>
      <c r="D42" s="228">
        <f>+I31/$E$27</f>
        <v>0.75</v>
      </c>
      <c r="E42" s="179"/>
      <c r="F42" s="228">
        <f>+K31/$G$27</f>
        <v>0.61538461538461542</v>
      </c>
      <c r="G42" s="179"/>
      <c r="H42" s="228">
        <f>+M31/$I$27</f>
        <v>0.9</v>
      </c>
      <c r="I42" s="179"/>
      <c r="J42" s="228"/>
      <c r="K42" s="179"/>
      <c r="N42" s="94">
        <f>+AVERAGE(D42:I42)</f>
        <v>0.75512820512820511</v>
      </c>
      <c r="O42" s="97">
        <v>1</v>
      </c>
      <c r="P42" s="1"/>
      <c r="Q42" s="1"/>
      <c r="R42" s="1"/>
      <c r="S42" s="1"/>
      <c r="AM42" s="101"/>
      <c r="AN42" s="101"/>
      <c r="AO42" s="101"/>
      <c r="AP42" s="101"/>
      <c r="AR42" s="85" t="s">
        <v>284</v>
      </c>
      <c r="AS42" s="79"/>
      <c r="AT42" s="81"/>
      <c r="AU42" s="81"/>
      <c r="AV42" s="81"/>
      <c r="AW42" s="81">
        <f>+AV41*$O$42</f>
        <v>16</v>
      </c>
      <c r="AX42" s="81"/>
      <c r="AY42" s="81">
        <f>+AX41*$O$42</f>
        <v>14.61025641025641</v>
      </c>
      <c r="AZ42" s="81"/>
      <c r="BA42" s="81">
        <f>+AZ41*$O$42</f>
        <v>13.341224523339907</v>
      </c>
      <c r="BB42" s="81"/>
      <c r="BC42" s="81">
        <f>+BB41*$O$42</f>
        <v>12.182419444549806</v>
      </c>
      <c r="BD42" s="81"/>
      <c r="BE42" s="81">
        <f>+BD41*$O$42</f>
        <v>11.124266986385384</v>
      </c>
      <c r="BF42" s="81"/>
      <c r="BG42" s="81">
        <f>+BF41*$O$42</f>
        <v>10.158024565452552</v>
      </c>
      <c r="BH42" s="81"/>
      <c r="BI42" s="81">
        <f>+BH41*$O$42</f>
        <v>9.2757089701840769</v>
      </c>
      <c r="BJ42" s="81"/>
      <c r="BK42" s="81">
        <f>+BJ41*$O$42</f>
        <v>8.4700304025815498</v>
      </c>
      <c r="BL42" s="81"/>
      <c r="BM42" s="81">
        <f>+BL41*$O$42</f>
        <v>7.7343322490239856</v>
      </c>
      <c r="BN42" s="81"/>
      <c r="BO42" s="81">
        <f>+BN41*$O$42</f>
        <v>7.0625360825222225</v>
      </c>
      <c r="BP42" s="81"/>
      <c r="BQ42" s="81">
        <f>+BP41*$O$42</f>
        <v>6.3268379289646584</v>
      </c>
      <c r="BR42" s="80"/>
    </row>
    <row r="43" spans="1:70" ht="12.75" customHeight="1" thickBot="1" x14ac:dyDescent="0.3">
      <c r="A43" s="483"/>
      <c r="B43" s="467" t="s">
        <v>285</v>
      </c>
      <c r="C43" s="467"/>
      <c r="D43" s="228">
        <f>+J32/$E$27</f>
        <v>0.75</v>
      </c>
      <c r="E43" s="179"/>
      <c r="F43" s="228">
        <f>+L32/$G$27</f>
        <v>0.65384615384615385</v>
      </c>
      <c r="G43" s="179"/>
      <c r="H43" s="228">
        <f>+N32/$I$27</f>
        <v>0</v>
      </c>
      <c r="I43" s="179"/>
      <c r="J43" s="228"/>
      <c r="K43" s="179"/>
      <c r="N43" s="95">
        <f>+AVERAGE(D43:I43)</f>
        <v>0.4679487179487179</v>
      </c>
      <c r="O43" s="98">
        <v>1</v>
      </c>
      <c r="P43" s="1"/>
      <c r="Q43" s="1"/>
      <c r="R43" s="1"/>
      <c r="S43" s="1"/>
      <c r="AM43" s="101"/>
      <c r="AN43" s="101"/>
      <c r="AO43" s="101"/>
      <c r="AP43" s="101"/>
      <c r="AR43" s="85" t="s">
        <v>285</v>
      </c>
      <c r="AS43" s="82"/>
      <c r="AT43" s="83"/>
      <c r="AU43" s="83"/>
      <c r="AV43" s="83"/>
      <c r="AW43" s="83"/>
      <c r="AX43" s="83">
        <f>+AW42*$O$43</f>
        <v>16</v>
      </c>
      <c r="AY43" s="83"/>
      <c r="AZ43" s="83">
        <f>+AY42*$O$43</f>
        <v>14.61025641025641</v>
      </c>
      <c r="BA43" s="83"/>
      <c r="BB43" s="83">
        <f>+BA42*$O$43</f>
        <v>13.341224523339907</v>
      </c>
      <c r="BC43" s="83"/>
      <c r="BD43" s="83">
        <f>+BC42*$O$43</f>
        <v>12.182419444549806</v>
      </c>
      <c r="BE43" s="83"/>
      <c r="BF43" s="83">
        <f>+BE42*$O$43</f>
        <v>11.124266986385384</v>
      </c>
      <c r="BG43" s="83"/>
      <c r="BH43" s="83">
        <f>+BG42*$O$43</f>
        <v>10.158024565452552</v>
      </c>
      <c r="BI43" s="83"/>
      <c r="BJ43" s="83">
        <f>+BI42*$O$43</f>
        <v>9.2757089701840769</v>
      </c>
      <c r="BK43" s="83"/>
      <c r="BL43" s="83">
        <f>+BK42*$O$43</f>
        <v>8.4700304025815498</v>
      </c>
      <c r="BM43" s="83"/>
      <c r="BN43" s="83">
        <f>+BM42*$O$43</f>
        <v>7.7343322490239856</v>
      </c>
      <c r="BO43" s="83"/>
      <c r="BP43" s="83">
        <f>+BO42*$O$43</f>
        <v>7.0625360825222225</v>
      </c>
      <c r="BQ43" s="83"/>
      <c r="BR43" s="83">
        <f>+BQ42*$O$43</f>
        <v>6.3268379289646584</v>
      </c>
    </row>
    <row r="44" spans="1:70" x14ac:dyDescent="0.25">
      <c r="P44" s="1"/>
      <c r="Q44" s="1"/>
      <c r="R44" s="1"/>
      <c r="S44" s="1"/>
      <c r="AM44" s="101"/>
      <c r="AN44" s="101"/>
      <c r="AO44" s="101"/>
      <c r="AP44" s="101"/>
    </row>
    <row r="45" spans="1:70" x14ac:dyDescent="0.25">
      <c r="P45" s="1"/>
      <c r="Q45" s="1"/>
      <c r="R45" s="1"/>
      <c r="S45" s="1"/>
      <c r="AL45" s="101"/>
      <c r="AM45" s="101"/>
      <c r="AN45" s="101"/>
      <c r="AO45" s="101"/>
    </row>
  </sheetData>
  <mergeCells count="120">
    <mergeCell ref="BC2:BZ2"/>
    <mergeCell ref="A3:B4"/>
    <mergeCell ref="C3:D3"/>
    <mergeCell ref="E3:F3"/>
    <mergeCell ref="G3:H3"/>
    <mergeCell ref="I3:J3"/>
    <mergeCell ref="K3:L3"/>
    <mergeCell ref="BC3:BD3"/>
    <mergeCell ref="BE3:BF3"/>
    <mergeCell ref="BG3:BH3"/>
    <mergeCell ref="BW3:BX3"/>
    <mergeCell ref="BY3:BZ3"/>
    <mergeCell ref="BU3:BV3"/>
    <mergeCell ref="AC3:AD3"/>
    <mergeCell ref="AI3:AJ3"/>
    <mergeCell ref="AE3:AF3"/>
    <mergeCell ref="AG3:AH3"/>
    <mergeCell ref="CA3:CB3"/>
    <mergeCell ref="A5:A11"/>
    <mergeCell ref="BC13:CB13"/>
    <mergeCell ref="BI3:BJ3"/>
    <mergeCell ref="BK3:BL3"/>
    <mergeCell ref="BM3:BN3"/>
    <mergeCell ref="BO3:BP3"/>
    <mergeCell ref="BQ3:BR3"/>
    <mergeCell ref="BS3:BT3"/>
    <mergeCell ref="O3:P3"/>
    <mergeCell ref="Q3:R3"/>
    <mergeCell ref="S3:T3"/>
    <mergeCell ref="U3:V3"/>
    <mergeCell ref="W3:X3"/>
    <mergeCell ref="Y3:Z3"/>
    <mergeCell ref="AA3:AB3"/>
    <mergeCell ref="J15:K15"/>
    <mergeCell ref="L15:M15"/>
    <mergeCell ref="N15:O15"/>
    <mergeCell ref="P15:Q15"/>
    <mergeCell ref="AM29:AP29"/>
    <mergeCell ref="AS26:AT26"/>
    <mergeCell ref="AS25:BR25"/>
    <mergeCell ref="BM14:BN14"/>
    <mergeCell ref="BO14:BP14"/>
    <mergeCell ref="BQ14:BR14"/>
    <mergeCell ref="R15:S15"/>
    <mergeCell ref="T15:U15"/>
    <mergeCell ref="V15:W15"/>
    <mergeCell ref="X15:Y15"/>
    <mergeCell ref="Z15:AA15"/>
    <mergeCell ref="AB15:AC15"/>
    <mergeCell ref="AD15:AE15"/>
    <mergeCell ref="AF15:AG15"/>
    <mergeCell ref="BC14:BD14"/>
    <mergeCell ref="AJ15:AK15"/>
    <mergeCell ref="CA14:CB14"/>
    <mergeCell ref="BE14:BF14"/>
    <mergeCell ref="BG14:BH14"/>
    <mergeCell ref="BI14:BJ14"/>
    <mergeCell ref="BQ26:BR26"/>
    <mergeCell ref="AU26:AV26"/>
    <mergeCell ref="AW26:AX26"/>
    <mergeCell ref="AY26:AZ26"/>
    <mergeCell ref="BA26:BB26"/>
    <mergeCell ref="BC26:BD26"/>
    <mergeCell ref="BE26:BF26"/>
    <mergeCell ref="BG26:BH26"/>
    <mergeCell ref="BI26:BJ26"/>
    <mergeCell ref="BK26:BL26"/>
    <mergeCell ref="BM26:BN26"/>
    <mergeCell ref="BO26:BP26"/>
    <mergeCell ref="BS14:BT14"/>
    <mergeCell ref="BK14:BL14"/>
    <mergeCell ref="BU14:BV14"/>
    <mergeCell ref="BW14:BX14"/>
    <mergeCell ref="BY14:BZ14"/>
    <mergeCell ref="AS35:BR35"/>
    <mergeCell ref="A36:A43"/>
    <mergeCell ref="B36:C37"/>
    <mergeCell ref="AS36:AT36"/>
    <mergeCell ref="AU36:AV36"/>
    <mergeCell ref="AW36:AX36"/>
    <mergeCell ref="BM36:BN36"/>
    <mergeCell ref="BO36:BP36"/>
    <mergeCell ref="BQ36:BR36"/>
    <mergeCell ref="B38:C38"/>
    <mergeCell ref="B39:C39"/>
    <mergeCell ref="AY36:AZ36"/>
    <mergeCell ref="BA36:BB36"/>
    <mergeCell ref="BE36:BF36"/>
    <mergeCell ref="B43:C43"/>
    <mergeCell ref="B40:C40"/>
    <mergeCell ref="B41:C41"/>
    <mergeCell ref="B42:C42"/>
    <mergeCell ref="BC36:BD36"/>
    <mergeCell ref="BK36:BL36"/>
    <mergeCell ref="BG36:BH36"/>
    <mergeCell ref="BI36:BJ36"/>
    <mergeCell ref="B20:C20"/>
    <mergeCell ref="M3:N3"/>
    <mergeCell ref="M25:N25"/>
    <mergeCell ref="D36:E37"/>
    <mergeCell ref="F36:G37"/>
    <mergeCell ref="H36:I37"/>
    <mergeCell ref="J36:K37"/>
    <mergeCell ref="B19:C19"/>
    <mergeCell ref="D15:E15"/>
    <mergeCell ref="B21:C21"/>
    <mergeCell ref="A25:B26"/>
    <mergeCell ref="C25:D25"/>
    <mergeCell ref="B16:C16"/>
    <mergeCell ref="B17:C17"/>
    <mergeCell ref="B18:C18"/>
    <mergeCell ref="A15:A21"/>
    <mergeCell ref="B15:C15"/>
    <mergeCell ref="A27:A33"/>
    <mergeCell ref="F15:G15"/>
    <mergeCell ref="H15:I15"/>
    <mergeCell ref="I25:J25"/>
    <mergeCell ref="E25:F25"/>
    <mergeCell ref="G25:H25"/>
    <mergeCell ref="K25:L25"/>
  </mergeCells>
  <phoneticPr fontId="8"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3E9C3-B3BD-4E05-8AE5-BDB438795BDA}">
  <sheetPr>
    <tabColor theme="5"/>
  </sheetPr>
  <dimension ref="B2:O55"/>
  <sheetViews>
    <sheetView showGridLines="0" zoomScaleNormal="100" workbookViewId="0">
      <selection activeCell="O39" sqref="O39"/>
    </sheetView>
  </sheetViews>
  <sheetFormatPr baseColWidth="10" defaultRowHeight="12.75" x14ac:dyDescent="0.25"/>
  <cols>
    <col min="1" max="1" width="3" style="1" customWidth="1"/>
    <col min="2" max="2" width="30.85546875" style="1" customWidth="1"/>
    <col min="3" max="16384" width="11.42578125" style="1"/>
  </cols>
  <sheetData>
    <row r="2" spans="2:14" x14ac:dyDescent="0.25">
      <c r="B2" s="165" t="s">
        <v>405</v>
      </c>
    </row>
    <row r="3" spans="2:14" ht="25.5" x14ac:dyDescent="0.25">
      <c r="B3" s="166" t="s">
        <v>394</v>
      </c>
      <c r="C3" s="176">
        <f>+'Pobl. Historica Ingres. Total'!W42</f>
        <v>1</v>
      </c>
    </row>
    <row r="5" spans="2:14" x14ac:dyDescent="0.25">
      <c r="B5" s="514" t="s">
        <v>395</v>
      </c>
      <c r="C5" s="515" t="s">
        <v>396</v>
      </c>
      <c r="D5" s="516"/>
      <c r="E5" s="173" t="s">
        <v>245</v>
      </c>
      <c r="F5" s="173" t="s">
        <v>246</v>
      </c>
      <c r="G5" s="173" t="s">
        <v>247</v>
      </c>
      <c r="H5" s="173" t="s">
        <v>248</v>
      </c>
      <c r="I5" s="173" t="s">
        <v>249</v>
      </c>
      <c r="J5" s="173" t="s">
        <v>250</v>
      </c>
      <c r="K5" s="173" t="s">
        <v>251</v>
      </c>
      <c r="L5" s="173" t="s">
        <v>252</v>
      </c>
      <c r="M5" s="173" t="s">
        <v>253</v>
      </c>
      <c r="N5" s="173" t="s">
        <v>254</v>
      </c>
    </row>
    <row r="6" spans="2:14" x14ac:dyDescent="0.25">
      <c r="B6" s="514"/>
      <c r="C6" s="173">
        <v>2020</v>
      </c>
      <c r="D6" s="173">
        <f>C6+1</f>
        <v>2021</v>
      </c>
      <c r="E6" s="173">
        <f t="shared" ref="E6:N6" si="0">D6+1</f>
        <v>2022</v>
      </c>
      <c r="F6" s="173">
        <f t="shared" si="0"/>
        <v>2023</v>
      </c>
      <c r="G6" s="173">
        <f t="shared" si="0"/>
        <v>2024</v>
      </c>
      <c r="H6" s="173">
        <f t="shared" si="0"/>
        <v>2025</v>
      </c>
      <c r="I6" s="173">
        <f t="shared" si="0"/>
        <v>2026</v>
      </c>
      <c r="J6" s="173">
        <f t="shared" si="0"/>
        <v>2027</v>
      </c>
      <c r="K6" s="173">
        <f t="shared" si="0"/>
        <v>2028</v>
      </c>
      <c r="L6" s="173">
        <f t="shared" si="0"/>
        <v>2029</v>
      </c>
      <c r="M6" s="173">
        <f t="shared" si="0"/>
        <v>2030</v>
      </c>
      <c r="N6" s="173">
        <f t="shared" si="0"/>
        <v>2031</v>
      </c>
    </row>
    <row r="7" spans="2:14" ht="27.75" customHeight="1" x14ac:dyDescent="0.25">
      <c r="B7" s="167" t="s">
        <v>397</v>
      </c>
      <c r="C7" s="48">
        <f>$C$3*'Pobl. Potencial'!C22</f>
        <v>10.567191284016321</v>
      </c>
      <c r="D7" s="48">
        <f>$C$3*'Pobl. Potencial'!D22</f>
        <v>9.8522002606446595</v>
      </c>
      <c r="E7" s="48">
        <f>$C$3*'Pobl. Potencial'!E22</f>
        <v>9.1855865354369204</v>
      </c>
      <c r="F7" s="48">
        <f>$C$3*'Pobl. Potencial'!F22</f>
        <v>8.5640768323642593</v>
      </c>
      <c r="G7" s="48">
        <f>$C$3*'Pobl. Potencial'!G22</f>
        <v>7.9846193498572919</v>
      </c>
      <c r="H7" s="48">
        <f>$C$3*'Pobl. Potencial'!H22</f>
        <v>7.4443687755327002</v>
      </c>
      <c r="I7" s="48">
        <f>$C$3*'Pobl. Potencial'!I22</f>
        <v>6.9406723148445044</v>
      </c>
      <c r="J7" s="48">
        <f>$C$3*'Pobl. Potencial'!J22</f>
        <v>6.4710566650564454</v>
      </c>
      <c r="K7" s="48">
        <f>$C$3*'Pobl. Potencial'!K22</f>
        <v>6.033215870573712</v>
      </c>
      <c r="L7" s="48">
        <f>$C$3*'Pobl. Potencial'!L22</f>
        <v>5.6250000000000009</v>
      </c>
      <c r="M7" s="48">
        <f>$C$3*'Pobl. Potencial'!M22</f>
        <v>5.2444045893208253</v>
      </c>
      <c r="N7" s="48">
        <f>$C$3*'Pobl. Potencial'!N22</f>
        <v>4.8895607993758805</v>
      </c>
    </row>
    <row r="10" spans="2:14" x14ac:dyDescent="0.25">
      <c r="B10" s="159" t="s">
        <v>402</v>
      </c>
      <c r="C10" s="432" t="s">
        <v>403</v>
      </c>
    </row>
    <row r="11" spans="2:14" x14ac:dyDescent="0.25">
      <c r="B11" s="169" t="s">
        <v>280</v>
      </c>
      <c r="C11" s="432"/>
    </row>
    <row r="12" spans="2:14" x14ac:dyDescent="0.25">
      <c r="B12" s="168" t="s">
        <v>281</v>
      </c>
      <c r="C12" s="228">
        <f>+'matriculados Ind. Aprob.'!AJ17</f>
        <v>0.72396758654814908</v>
      </c>
    </row>
    <row r="13" spans="2:14" x14ac:dyDescent="0.25">
      <c r="B13" s="168" t="s">
        <v>282</v>
      </c>
      <c r="C13" s="228">
        <f>+'matriculados Ind. Aprob.'!AJ18</f>
        <v>0.56555813694688373</v>
      </c>
    </row>
    <row r="14" spans="2:14" x14ac:dyDescent="0.25">
      <c r="B14" s="168" t="s">
        <v>283</v>
      </c>
      <c r="C14" s="228">
        <f>+'matriculados Ind. Aprob.'!AJ19</f>
        <v>0.47323724556205371</v>
      </c>
    </row>
    <row r="15" spans="2:14" x14ac:dyDescent="0.25">
      <c r="B15" s="168" t="s">
        <v>284</v>
      </c>
      <c r="C15" s="228">
        <f>+'matriculados Ind. Aprob.'!AJ20</f>
        <v>0.40437313922224399</v>
      </c>
    </row>
    <row r="16" spans="2:14" x14ac:dyDescent="0.25">
      <c r="B16" s="168" t="s">
        <v>285</v>
      </c>
      <c r="C16" s="228">
        <f>+'matriculados Ind. Aprob.'!AJ21</f>
        <v>0.35306652597189686</v>
      </c>
    </row>
    <row r="18" spans="2:14" ht="22.5" customHeight="1" x14ac:dyDescent="0.25">
      <c r="B18" s="514" t="s">
        <v>399</v>
      </c>
      <c r="C18" s="514"/>
      <c r="D18" s="514"/>
      <c r="E18" s="514"/>
      <c r="F18" s="514"/>
      <c r="G18" s="514"/>
      <c r="H18" s="514"/>
      <c r="I18" s="514"/>
      <c r="J18" s="514"/>
      <c r="K18" s="514"/>
      <c r="L18" s="514"/>
      <c r="M18" s="514"/>
      <c r="N18" s="514"/>
    </row>
    <row r="19" spans="2:14" x14ac:dyDescent="0.25">
      <c r="B19" s="521" t="s">
        <v>395</v>
      </c>
      <c r="C19" s="477" t="s">
        <v>396</v>
      </c>
      <c r="D19" s="477"/>
      <c r="E19" s="144" t="s">
        <v>245</v>
      </c>
      <c r="F19" s="144" t="s">
        <v>246</v>
      </c>
      <c r="G19" s="144" t="s">
        <v>247</v>
      </c>
      <c r="H19" s="144" t="s">
        <v>248</v>
      </c>
      <c r="I19" s="144" t="s">
        <v>249</v>
      </c>
      <c r="J19" s="144" t="s">
        <v>250</v>
      </c>
      <c r="K19" s="144" t="s">
        <v>251</v>
      </c>
      <c r="L19" s="144" t="s">
        <v>252</v>
      </c>
      <c r="M19" s="144" t="s">
        <v>253</v>
      </c>
      <c r="N19" s="144" t="s">
        <v>254</v>
      </c>
    </row>
    <row r="20" spans="2:14" x14ac:dyDescent="0.25">
      <c r="B20" s="522"/>
      <c r="C20" s="144">
        <v>2020</v>
      </c>
      <c r="D20" s="144">
        <f t="shared" ref="D20:N20" si="1">C20+1</f>
        <v>2021</v>
      </c>
      <c r="E20" s="144">
        <f t="shared" si="1"/>
        <v>2022</v>
      </c>
      <c r="F20" s="144">
        <f t="shared" si="1"/>
        <v>2023</v>
      </c>
      <c r="G20" s="144">
        <f t="shared" si="1"/>
        <v>2024</v>
      </c>
      <c r="H20" s="144">
        <f t="shared" si="1"/>
        <v>2025</v>
      </c>
      <c r="I20" s="144">
        <f t="shared" si="1"/>
        <v>2026</v>
      </c>
      <c r="J20" s="144">
        <f t="shared" si="1"/>
        <v>2027</v>
      </c>
      <c r="K20" s="144">
        <f t="shared" si="1"/>
        <v>2028</v>
      </c>
      <c r="L20" s="144">
        <f t="shared" si="1"/>
        <v>2029</v>
      </c>
      <c r="M20" s="144">
        <f t="shared" si="1"/>
        <v>2030</v>
      </c>
      <c r="N20" s="144">
        <f t="shared" si="1"/>
        <v>2031</v>
      </c>
    </row>
    <row r="21" spans="2:14" ht="13.5" thickBot="1" x14ac:dyDescent="0.3">
      <c r="B21" s="159" t="s">
        <v>400</v>
      </c>
      <c r="C21" s="185"/>
      <c r="D21" s="185"/>
      <c r="E21" s="185"/>
      <c r="F21" s="158"/>
      <c r="G21" s="185"/>
      <c r="H21" s="158"/>
      <c r="I21" s="185"/>
      <c r="J21" s="158"/>
      <c r="K21" s="185"/>
      <c r="L21" s="158"/>
      <c r="M21" s="185"/>
      <c r="N21" s="158"/>
    </row>
    <row r="22" spans="2:14" x14ac:dyDescent="0.25">
      <c r="B22" s="188" t="s">
        <v>280</v>
      </c>
      <c r="C22" s="186">
        <f t="shared" ref="C22:N22" si="2">+C7</f>
        <v>10.567191284016321</v>
      </c>
      <c r="D22" s="201">
        <f t="shared" si="2"/>
        <v>9.8522002606446595</v>
      </c>
      <c r="E22" s="197">
        <f t="shared" si="2"/>
        <v>9.1855865354369204</v>
      </c>
      <c r="F22" s="202">
        <f t="shared" si="2"/>
        <v>8.5640768323642593</v>
      </c>
      <c r="G22" s="207">
        <f t="shared" si="2"/>
        <v>7.9846193498572919</v>
      </c>
      <c r="H22" s="202">
        <f t="shared" si="2"/>
        <v>7.4443687755327002</v>
      </c>
      <c r="I22" s="210">
        <f t="shared" si="2"/>
        <v>6.9406723148445044</v>
      </c>
      <c r="J22" s="202">
        <f t="shared" si="2"/>
        <v>6.4710566650564454</v>
      </c>
      <c r="K22" s="213">
        <f t="shared" si="2"/>
        <v>6.033215870573712</v>
      </c>
      <c r="L22" s="202">
        <f t="shared" si="2"/>
        <v>5.6250000000000009</v>
      </c>
      <c r="M22" s="216">
        <f t="shared" si="2"/>
        <v>5.2444045893208253</v>
      </c>
      <c r="N22" s="183">
        <f t="shared" si="2"/>
        <v>4.8895607993758805</v>
      </c>
    </row>
    <row r="23" spans="2:14" ht="13.5" thickBot="1" x14ac:dyDescent="0.3">
      <c r="B23" s="188" t="s">
        <v>281</v>
      </c>
      <c r="C23" s="187">
        <f>C22*$C$12</f>
        <v>7.6503039704819322</v>
      </c>
      <c r="D23" s="196">
        <f>D22*$C$12</f>
        <v>7.1326736448879595</v>
      </c>
      <c r="E23" s="195">
        <f>E22*$C$12</f>
        <v>6.6500669150894414</v>
      </c>
      <c r="F23" s="203">
        <f t="shared" ref="F23:N23" si="3">F22*$C$12</f>
        <v>6.20011403533967</v>
      </c>
      <c r="G23" s="208">
        <f>G22*$C$12</f>
        <v>5.7806056002218345</v>
      </c>
      <c r="H23" s="203">
        <f t="shared" si="3"/>
        <v>5.3894816957968086</v>
      </c>
      <c r="I23" s="211">
        <f t="shared" si="3"/>
        <v>5.0248217847995313</v>
      </c>
      <c r="J23" s="203">
        <f t="shared" si="3"/>
        <v>4.6848352762172292</v>
      </c>
      <c r="K23" s="214">
        <f t="shared" si="3"/>
        <v>4.3678527329432404</v>
      </c>
      <c r="L23" s="203">
        <f t="shared" si="3"/>
        <v>4.0723176743333394</v>
      </c>
      <c r="M23" s="217">
        <f t="shared" si="3"/>
        <v>3.7967789334126349</v>
      </c>
      <c r="N23" s="193">
        <f t="shared" si="3"/>
        <v>3.5398835312045946</v>
      </c>
    </row>
    <row r="24" spans="2:14" x14ac:dyDescent="0.25">
      <c r="B24" s="168" t="s">
        <v>282</v>
      </c>
      <c r="C24" s="189"/>
      <c r="D24" s="192">
        <f t="shared" ref="D24:I24" si="4">C22*$C$13</f>
        <v>5.9763610153496183</v>
      </c>
      <c r="E24" s="198">
        <f t="shared" si="4"/>
        <v>5.5719920242377956</v>
      </c>
      <c r="F24" s="194">
        <f t="shared" si="4"/>
        <v>5.1949832077460849</v>
      </c>
      <c r="G24" s="205">
        <f t="shared" si="4"/>
        <v>4.8434833379819002</v>
      </c>
      <c r="H24" s="209">
        <f t="shared" si="4"/>
        <v>4.5157664437353278</v>
      </c>
      <c r="I24" s="205">
        <f t="shared" si="4"/>
        <v>4.2102233354358276</v>
      </c>
      <c r="J24" s="212">
        <f t="shared" ref="J24:N24" si="5">I22*$C$13</f>
        <v>3.9253537035422728</v>
      </c>
      <c r="K24" s="205">
        <f t="shared" si="5"/>
        <v>3.659758751567038</v>
      </c>
      <c r="L24" s="215">
        <f t="shared" si="5"/>
        <v>3.4121343275600395</v>
      </c>
      <c r="M24" s="205">
        <f t="shared" si="5"/>
        <v>3.1812645203262213</v>
      </c>
      <c r="N24" s="218">
        <f t="shared" si="5"/>
        <v>2.9660156889319729</v>
      </c>
    </row>
    <row r="25" spans="2:14" ht="13.5" thickBot="1" x14ac:dyDescent="0.3">
      <c r="B25" s="168" t="s">
        <v>283</v>
      </c>
      <c r="C25" s="170"/>
      <c r="D25" s="187">
        <f>C22*$C$14</f>
        <v>5.0007884965752254</v>
      </c>
      <c r="E25" s="196">
        <f>D22*$C$14</f>
        <v>4.6624281140732267</v>
      </c>
      <c r="F25" s="195">
        <f>E22*$C$14</f>
        <v>4.346961670902056</v>
      </c>
      <c r="G25" s="203">
        <f>F22*$C$14</f>
        <v>4.0528401309298605</v>
      </c>
      <c r="H25" s="208">
        <f>G22*$C$14</f>
        <v>3.7786192679879411</v>
      </c>
      <c r="I25" s="203">
        <f t="shared" ref="I25:N25" si="6">H22*$C$14</f>
        <v>3.5229525742812533</v>
      </c>
      <c r="J25" s="211">
        <f t="shared" si="6"/>
        <v>3.2845846486258163</v>
      </c>
      <c r="K25" s="203">
        <f t="shared" si="6"/>
        <v>3.0623450320472814</v>
      </c>
      <c r="L25" s="214">
        <f t="shared" si="6"/>
        <v>2.8551424604715714</v>
      </c>
      <c r="M25" s="203">
        <f t="shared" si="6"/>
        <v>2.6619595062865526</v>
      </c>
      <c r="N25" s="217">
        <f t="shared" si="6"/>
        <v>2.4818475824631809</v>
      </c>
    </row>
    <row r="26" spans="2:14" x14ac:dyDescent="0.25">
      <c r="B26" s="168" t="s">
        <v>284</v>
      </c>
      <c r="C26" s="158"/>
      <c r="D26" s="190"/>
      <c r="E26" s="192">
        <f>C22*$C$15</f>
        <v>4.2730883122796151</v>
      </c>
      <c r="F26" s="199">
        <f>D22*$C$15</f>
        <v>3.9839651476430915</v>
      </c>
      <c r="G26" s="194">
        <f>E22*$C$15</f>
        <v>3.7144044629322037</v>
      </c>
      <c r="H26" s="205">
        <f>F22*$C$15</f>
        <v>3.4630826332436269</v>
      </c>
      <c r="I26" s="209">
        <f>G22*$C$15</f>
        <v>3.2287655919964662</v>
      </c>
      <c r="J26" s="205">
        <f t="shared" ref="J26:N26" si="7">H22*$C$15</f>
        <v>3.0103027712902106</v>
      </c>
      <c r="K26" s="212">
        <f t="shared" si="7"/>
        <v>2.8066214522665911</v>
      </c>
      <c r="L26" s="205">
        <f t="shared" si="7"/>
        <v>2.6167214977338999</v>
      </c>
      <c r="M26" s="215">
        <f t="shared" si="7"/>
        <v>2.4396704411893557</v>
      </c>
      <c r="N26" s="204">
        <f t="shared" si="7"/>
        <v>2.2745989081251228</v>
      </c>
    </row>
    <row r="27" spans="2:14" ht="13.5" thickBot="1" x14ac:dyDescent="0.3">
      <c r="B27" s="168" t="s">
        <v>285</v>
      </c>
      <c r="C27" s="158"/>
      <c r="D27" s="170"/>
      <c r="E27" s="187">
        <f>C22*$C$16</f>
        <v>3.7309215159281504</v>
      </c>
      <c r="F27" s="200">
        <f>D22*$C$16</f>
        <v>3.4784821192052267</v>
      </c>
      <c r="G27" s="195">
        <f>E22*$C$16</f>
        <v>3.2431231270809455</v>
      </c>
      <c r="H27" s="206">
        <f>F22*$C$16</f>
        <v>3.0236888553592558</v>
      </c>
      <c r="I27" s="208">
        <f>G22*$C$16</f>
        <v>2.8191018150620999</v>
      </c>
      <c r="J27" s="206">
        <f t="shared" ref="J27:N27" si="8">H22*$C$16</f>
        <v>2.628357421630994</v>
      </c>
      <c r="K27" s="211">
        <f t="shared" si="8"/>
        <v>2.4505190621114727</v>
      </c>
      <c r="L27" s="206">
        <f t="shared" si="8"/>
        <v>2.2847134960987678</v>
      </c>
      <c r="M27" s="214">
        <f t="shared" si="8"/>
        <v>2.1301265678619736</v>
      </c>
      <c r="N27" s="184">
        <f t="shared" si="8"/>
        <v>1.9859992085919203</v>
      </c>
    </row>
    <row r="28" spans="2:14" x14ac:dyDescent="0.25">
      <c r="B28" s="160" t="s">
        <v>401</v>
      </c>
      <c r="C28" s="182">
        <f>SUM(C22:C27)</f>
        <v>18.217495254498253</v>
      </c>
      <c r="D28" s="182">
        <f t="shared" ref="D28:N28" si="9">SUM(D22:D27)</f>
        <v>27.962023417457463</v>
      </c>
      <c r="E28" s="191">
        <f t="shared" si="9"/>
        <v>34.074083417045152</v>
      </c>
      <c r="F28" s="191">
        <f t="shared" si="9"/>
        <v>31.768583013200384</v>
      </c>
      <c r="G28" s="191">
        <f t="shared" si="9"/>
        <v>29.61907600900404</v>
      </c>
      <c r="H28" s="182">
        <f t="shared" si="9"/>
        <v>27.615007671655661</v>
      </c>
      <c r="I28" s="191">
        <f t="shared" si="9"/>
        <v>25.746537416419685</v>
      </c>
      <c r="J28" s="182">
        <f t="shared" si="9"/>
        <v>24.004490486362968</v>
      </c>
      <c r="K28" s="191">
        <f t="shared" si="9"/>
        <v>22.380312901509335</v>
      </c>
      <c r="L28" s="182">
        <f t="shared" si="9"/>
        <v>20.866029456197619</v>
      </c>
      <c r="M28" s="191">
        <f t="shared" si="9"/>
        <v>19.454204558397567</v>
      </c>
      <c r="N28" s="182">
        <f t="shared" si="9"/>
        <v>18.137905718692672</v>
      </c>
    </row>
    <row r="30" spans="2:14" x14ac:dyDescent="0.25">
      <c r="B30" s="165" t="s">
        <v>405</v>
      </c>
    </row>
    <row r="31" spans="2:14" ht="25.5" x14ac:dyDescent="0.25">
      <c r="B31" s="166" t="s">
        <v>393</v>
      </c>
      <c r="C31" s="175">
        <f>+'Pobl. Historica Ingres. Total'!W44</f>
        <v>1</v>
      </c>
    </row>
    <row r="33" spans="2:14" x14ac:dyDescent="0.25">
      <c r="B33" s="517" t="s">
        <v>395</v>
      </c>
      <c r="C33" s="519" t="s">
        <v>396</v>
      </c>
      <c r="D33" s="520"/>
      <c r="E33" s="172" t="s">
        <v>245</v>
      </c>
      <c r="F33" s="172" t="s">
        <v>246</v>
      </c>
      <c r="G33" s="172" t="s">
        <v>247</v>
      </c>
      <c r="H33" s="172" t="s">
        <v>248</v>
      </c>
      <c r="I33" s="172" t="s">
        <v>249</v>
      </c>
      <c r="J33" s="172" t="s">
        <v>250</v>
      </c>
      <c r="K33" s="172" t="s">
        <v>251</v>
      </c>
      <c r="L33" s="172" t="s">
        <v>252</v>
      </c>
      <c r="M33" s="172" t="s">
        <v>253</v>
      </c>
      <c r="N33" s="172" t="s">
        <v>254</v>
      </c>
    </row>
    <row r="34" spans="2:14" x14ac:dyDescent="0.25">
      <c r="B34" s="518"/>
      <c r="C34" s="172">
        <v>2020</v>
      </c>
      <c r="D34" s="172">
        <f>C34+1</f>
        <v>2021</v>
      </c>
      <c r="E34" s="172">
        <f t="shared" ref="E34" si="10">D34+1</f>
        <v>2022</v>
      </c>
      <c r="F34" s="172">
        <f t="shared" ref="F34" si="11">E34+1</f>
        <v>2023</v>
      </c>
      <c r="G34" s="172">
        <f t="shared" ref="G34" si="12">F34+1</f>
        <v>2024</v>
      </c>
      <c r="H34" s="172">
        <f t="shared" ref="H34" si="13">G34+1</f>
        <v>2025</v>
      </c>
      <c r="I34" s="172">
        <f t="shared" ref="I34" si="14">H34+1</f>
        <v>2026</v>
      </c>
      <c r="J34" s="172">
        <f t="shared" ref="J34" si="15">I34+1</f>
        <v>2027</v>
      </c>
      <c r="K34" s="172">
        <f t="shared" ref="K34" si="16">J34+1</f>
        <v>2028</v>
      </c>
      <c r="L34" s="172">
        <f t="shared" ref="L34" si="17">K34+1</f>
        <v>2029</v>
      </c>
      <c r="M34" s="172">
        <f t="shared" ref="M34" si="18">L34+1</f>
        <v>2030</v>
      </c>
      <c r="N34" s="172">
        <f t="shared" ref="N34" si="19">M34+1</f>
        <v>2031</v>
      </c>
    </row>
    <row r="35" spans="2:14" ht="27" customHeight="1" x14ac:dyDescent="0.25">
      <c r="B35" s="171" t="s">
        <v>398</v>
      </c>
      <c r="C35" s="48">
        <f>$C$31*'Pobl. Potencial'!C27</f>
        <v>16</v>
      </c>
      <c r="D35" s="48">
        <f>$C$31*'Pobl. Potencial'!D27</f>
        <v>14.457632057757518</v>
      </c>
      <c r="E35" s="48">
        <f>$C$31*'Pobl. Potencial'!E27</f>
        <v>13.063945294843618</v>
      </c>
      <c r="F35" s="48">
        <f>$C$31*'Pobl. Potencial'!F27</f>
        <v>11.804607143470099</v>
      </c>
      <c r="G35" s="48">
        <f>$C$31*'Pobl. Potencial'!G27</f>
        <v>10.66666666666667</v>
      </c>
      <c r="H35" s="48">
        <f>$C$31*'Pobl. Potencial'!H27</f>
        <v>9.6384213718383478</v>
      </c>
      <c r="I35" s="48">
        <f>$C$31*'Pobl. Potencial'!I27</f>
        <v>8.7092968632290813</v>
      </c>
      <c r="J35" s="48">
        <f>$C$31*'Pobl. Potencial'!J27</f>
        <v>7.8697380956467349</v>
      </c>
      <c r="K35" s="48">
        <f>$C$31*'Pobl. Potencial'!K27</f>
        <v>7.1111111111111152</v>
      </c>
      <c r="L35" s="48">
        <f>$C$31*'Pobl. Potencial'!L27</f>
        <v>6.4256142478922342</v>
      </c>
      <c r="M35" s="48">
        <f>$C$31*'Pobl. Potencial'!M27</f>
        <v>5.8061979088193896</v>
      </c>
      <c r="N35" s="48">
        <f>$C$31*'Pobl. Potencial'!N27</f>
        <v>5.2464920637644923</v>
      </c>
    </row>
    <row r="37" spans="2:14" x14ac:dyDescent="0.25">
      <c r="B37" s="162" t="s">
        <v>402</v>
      </c>
      <c r="C37" s="432" t="s">
        <v>403</v>
      </c>
    </row>
    <row r="38" spans="2:14" x14ac:dyDescent="0.25">
      <c r="B38" s="169" t="s">
        <v>280</v>
      </c>
      <c r="C38" s="432"/>
    </row>
    <row r="39" spans="2:14" x14ac:dyDescent="0.25">
      <c r="B39" s="168" t="s">
        <v>281</v>
      </c>
      <c r="C39" s="228">
        <f>+'matriculados Ind. Aprob.'!N39</f>
        <v>0.89583333333333337</v>
      </c>
    </row>
    <row r="40" spans="2:14" x14ac:dyDescent="0.25">
      <c r="B40" s="168" t="s">
        <v>282</v>
      </c>
      <c r="C40" s="228">
        <f>+'matriculados Ind. Aprob.'!N40</f>
        <v>0.83814102564102555</v>
      </c>
    </row>
    <row r="41" spans="2:14" x14ac:dyDescent="0.25">
      <c r="B41" s="168" t="s">
        <v>283</v>
      </c>
      <c r="C41" s="228">
        <f>+'matriculados Ind. Aprob.'!N41</f>
        <v>0.73418803418803424</v>
      </c>
    </row>
    <row r="42" spans="2:14" x14ac:dyDescent="0.25">
      <c r="B42" s="168" t="s">
        <v>284</v>
      </c>
      <c r="C42" s="228">
        <f>+'matriculados Ind. Aprob.'!N42</f>
        <v>0.75512820512820511</v>
      </c>
    </row>
    <row r="43" spans="2:14" x14ac:dyDescent="0.25">
      <c r="B43" s="168" t="s">
        <v>285</v>
      </c>
      <c r="C43" s="228">
        <f>+'matriculados Ind. Aprob.'!N43</f>
        <v>0.4679487179487179</v>
      </c>
    </row>
    <row r="45" spans="2:14" ht="24.75" customHeight="1" x14ac:dyDescent="0.25">
      <c r="B45" s="513" t="s">
        <v>404</v>
      </c>
      <c r="C45" s="513"/>
      <c r="D45" s="513"/>
      <c r="E45" s="513"/>
      <c r="F45" s="513"/>
      <c r="G45" s="513"/>
      <c r="H45" s="513"/>
      <c r="I45" s="513"/>
      <c r="J45" s="513"/>
      <c r="K45" s="513"/>
      <c r="L45" s="513"/>
      <c r="M45" s="513"/>
      <c r="N45" s="513"/>
    </row>
    <row r="46" spans="2:14" x14ac:dyDescent="0.25">
      <c r="B46" s="511" t="s">
        <v>395</v>
      </c>
      <c r="C46" s="478" t="s">
        <v>396</v>
      </c>
      <c r="D46" s="478"/>
      <c r="E46" s="174" t="s">
        <v>245</v>
      </c>
      <c r="F46" s="174" t="s">
        <v>246</v>
      </c>
      <c r="G46" s="174" t="s">
        <v>247</v>
      </c>
      <c r="H46" s="174" t="s">
        <v>248</v>
      </c>
      <c r="I46" s="174" t="s">
        <v>249</v>
      </c>
      <c r="J46" s="174" t="s">
        <v>250</v>
      </c>
      <c r="K46" s="174" t="s">
        <v>251</v>
      </c>
      <c r="L46" s="174" t="s">
        <v>252</v>
      </c>
      <c r="M46" s="174" t="s">
        <v>253</v>
      </c>
      <c r="N46" s="174" t="s">
        <v>254</v>
      </c>
    </row>
    <row r="47" spans="2:14" x14ac:dyDescent="0.25">
      <c r="B47" s="512"/>
      <c r="C47" s="174">
        <v>2020</v>
      </c>
      <c r="D47" s="174">
        <f t="shared" ref="D47" si="20">C47+1</f>
        <v>2021</v>
      </c>
      <c r="E47" s="174">
        <f t="shared" ref="E47" si="21">D47+1</f>
        <v>2022</v>
      </c>
      <c r="F47" s="174">
        <f t="shared" ref="F47" si="22">E47+1</f>
        <v>2023</v>
      </c>
      <c r="G47" s="174">
        <f t="shared" ref="G47" si="23">F47+1</f>
        <v>2024</v>
      </c>
      <c r="H47" s="174">
        <f t="shared" ref="H47" si="24">G47+1</f>
        <v>2025</v>
      </c>
      <c r="I47" s="174">
        <f t="shared" ref="I47" si="25">H47+1</f>
        <v>2026</v>
      </c>
      <c r="J47" s="174">
        <f t="shared" ref="J47" si="26">I47+1</f>
        <v>2027</v>
      </c>
      <c r="K47" s="174">
        <f t="shared" ref="K47" si="27">J47+1</f>
        <v>2028</v>
      </c>
      <c r="L47" s="174">
        <f t="shared" ref="L47" si="28">K47+1</f>
        <v>2029</v>
      </c>
      <c r="M47" s="174">
        <f t="shared" ref="M47" si="29">L47+1</f>
        <v>2030</v>
      </c>
      <c r="N47" s="174">
        <f t="shared" ref="N47" si="30">M47+1</f>
        <v>2031</v>
      </c>
    </row>
    <row r="48" spans="2:14" ht="13.5" thickBot="1" x14ac:dyDescent="0.3">
      <c r="B48" s="162" t="s">
        <v>400</v>
      </c>
      <c r="C48" s="185"/>
      <c r="D48" s="163"/>
      <c r="E48" s="185"/>
      <c r="F48" s="163"/>
      <c r="G48" s="185"/>
      <c r="H48" s="163"/>
      <c r="I48" s="185"/>
      <c r="J48" s="163"/>
      <c r="K48" s="185"/>
      <c r="L48" s="163"/>
      <c r="M48" s="185"/>
      <c r="N48" s="163"/>
    </row>
    <row r="49" spans="2:15" x14ac:dyDescent="0.25">
      <c r="B49" s="188" t="s">
        <v>280</v>
      </c>
      <c r="C49" s="216">
        <f>+C35</f>
        <v>16</v>
      </c>
      <c r="D49" s="202">
        <f t="shared" ref="D49:N49" si="31">+D35</f>
        <v>14.457632057757518</v>
      </c>
      <c r="E49" s="197">
        <f t="shared" si="31"/>
        <v>13.063945294843618</v>
      </c>
      <c r="F49" s="202">
        <f t="shared" si="31"/>
        <v>11.804607143470099</v>
      </c>
      <c r="G49" s="299">
        <f t="shared" si="31"/>
        <v>10.66666666666667</v>
      </c>
      <c r="H49" s="202">
        <f t="shared" si="31"/>
        <v>9.6384213718383478</v>
      </c>
      <c r="I49" s="302">
        <f t="shared" si="31"/>
        <v>8.7092968632290813</v>
      </c>
      <c r="J49" s="202">
        <f t="shared" si="31"/>
        <v>7.8697380956467349</v>
      </c>
      <c r="K49" s="305">
        <f t="shared" si="31"/>
        <v>7.1111111111111152</v>
      </c>
      <c r="L49" s="202">
        <f t="shared" si="31"/>
        <v>6.4256142478922342</v>
      </c>
      <c r="M49" s="308">
        <f t="shared" si="31"/>
        <v>5.8061979088193896</v>
      </c>
      <c r="N49" s="183">
        <f t="shared" si="31"/>
        <v>5.2464920637644923</v>
      </c>
      <c r="O49" s="4"/>
    </row>
    <row r="50" spans="2:15" ht="13.5" thickBot="1" x14ac:dyDescent="0.3">
      <c r="B50" s="188" t="s">
        <v>281</v>
      </c>
      <c r="C50" s="217">
        <f>C49*$C$39</f>
        <v>14.333333333333334</v>
      </c>
      <c r="D50" s="203">
        <f t="shared" ref="D50:N50" si="32">D49*$C$39</f>
        <v>12.951628718407777</v>
      </c>
      <c r="E50" s="195">
        <f>E49*$C$39</f>
        <v>11.703117659964075</v>
      </c>
      <c r="F50" s="203">
        <f>F49*$C$39</f>
        <v>10.574960566025297</v>
      </c>
      <c r="G50" s="300">
        <f t="shared" si="32"/>
        <v>9.5555555555555589</v>
      </c>
      <c r="H50" s="203">
        <f t="shared" si="32"/>
        <v>8.6344191456051878</v>
      </c>
      <c r="I50" s="303">
        <f t="shared" si="32"/>
        <v>7.8020784399760519</v>
      </c>
      <c r="J50" s="203">
        <f t="shared" si="32"/>
        <v>7.0499737106835338</v>
      </c>
      <c r="K50" s="306">
        <f t="shared" si="32"/>
        <v>6.3703703703703747</v>
      </c>
      <c r="L50" s="203">
        <f t="shared" si="32"/>
        <v>5.7562794304034597</v>
      </c>
      <c r="M50" s="309">
        <f t="shared" si="32"/>
        <v>5.201385626650703</v>
      </c>
      <c r="N50" s="193">
        <f t="shared" si="32"/>
        <v>4.6999824737890243</v>
      </c>
      <c r="O50" s="4"/>
    </row>
    <row r="51" spans="2:15" x14ac:dyDescent="0.25">
      <c r="B51" s="168" t="s">
        <v>282</v>
      </c>
      <c r="C51" s="190"/>
      <c r="D51" s="218">
        <f>C40*'matriculados Ind. Aprob.'!M27</f>
        <v>13.410256410256409</v>
      </c>
      <c r="E51" s="205">
        <f>D49*$C$40</f>
        <v>12.117534561229457</v>
      </c>
      <c r="F51" s="194">
        <f>E49*$C$40</f>
        <v>10.94942850833848</v>
      </c>
      <c r="G51" s="205">
        <f t="shared" ref="G51:N51" si="33">F49*$C$40</f>
        <v>9.8939255385174061</v>
      </c>
      <c r="H51" s="301">
        <f t="shared" si="33"/>
        <v>8.9401709401709422</v>
      </c>
      <c r="I51" s="205">
        <f t="shared" si="33"/>
        <v>8.0783563741529729</v>
      </c>
      <c r="J51" s="304">
        <f t="shared" si="33"/>
        <v>7.2996190055589887</v>
      </c>
      <c r="K51" s="205">
        <f t="shared" si="33"/>
        <v>6.5959503590116055</v>
      </c>
      <c r="L51" s="307">
        <f t="shared" si="33"/>
        <v>5.9601139601139632</v>
      </c>
      <c r="M51" s="205">
        <f t="shared" si="33"/>
        <v>5.385570916101984</v>
      </c>
      <c r="N51" s="310">
        <f t="shared" si="33"/>
        <v>4.8664126703726609</v>
      </c>
      <c r="O51" s="4"/>
    </row>
    <row r="52" spans="2:15" ht="13.5" thickBot="1" x14ac:dyDescent="0.3">
      <c r="B52" s="168" t="s">
        <v>283</v>
      </c>
      <c r="C52" s="170"/>
      <c r="D52" s="217">
        <f>C41*'matriculados Ind. Aprob.'!M27</f>
        <v>11.747008547008548</v>
      </c>
      <c r="E52" s="203">
        <f>D49*$C$41</f>
        <v>10.614620459498896</v>
      </c>
      <c r="F52" s="195">
        <f>D49*$C$41</f>
        <v>10.614620459498896</v>
      </c>
      <c r="G52" s="203">
        <f>E49*$C$41</f>
        <v>9.5913923147612561</v>
      </c>
      <c r="H52" s="300">
        <f t="shared" ref="H52:N52" si="34">F49*$C$41</f>
        <v>8.6668013130263386</v>
      </c>
      <c r="I52" s="203">
        <f t="shared" si="34"/>
        <v>7.8313390313390343</v>
      </c>
      <c r="J52" s="303">
        <f t="shared" si="34"/>
        <v>7.0764136396659332</v>
      </c>
      <c r="K52" s="203">
        <f t="shared" si="34"/>
        <v>6.3942615431741725</v>
      </c>
      <c r="L52" s="306">
        <f t="shared" si="34"/>
        <v>5.7778675420175603</v>
      </c>
      <c r="M52" s="203">
        <f t="shared" si="34"/>
        <v>5.220892687559358</v>
      </c>
      <c r="N52" s="309">
        <f t="shared" si="34"/>
        <v>4.7176090931106236</v>
      </c>
      <c r="O52" s="4"/>
    </row>
    <row r="53" spans="2:15" x14ac:dyDescent="0.25">
      <c r="B53" s="168" t="s">
        <v>284</v>
      </c>
      <c r="C53" s="163"/>
      <c r="D53" s="4"/>
      <c r="E53" s="218">
        <f>C42*'matriculados Ind. Aprob.'!M27</f>
        <v>12.082051282051282</v>
      </c>
      <c r="F53" s="205">
        <f>D49*$C$42</f>
        <v>10.917365746178433</v>
      </c>
      <c r="G53" s="194">
        <f t="shared" ref="G53:N53" si="35">E49*$C$42</f>
        <v>9.8649535623883224</v>
      </c>
      <c r="H53" s="205">
        <f t="shared" si="35"/>
        <v>8.9139918044921647</v>
      </c>
      <c r="I53" s="301">
        <f t="shared" si="35"/>
        <v>8.0547008547008563</v>
      </c>
      <c r="J53" s="205">
        <f t="shared" si="35"/>
        <v>7.2782438307856241</v>
      </c>
      <c r="K53" s="304">
        <f t="shared" si="35"/>
        <v>6.5766357082588831</v>
      </c>
      <c r="L53" s="205">
        <f t="shared" si="35"/>
        <v>5.9426612029947776</v>
      </c>
      <c r="M53" s="307">
        <f t="shared" si="35"/>
        <v>5.3698005698005726</v>
      </c>
      <c r="N53" s="204">
        <f t="shared" si="35"/>
        <v>4.8521625538570845</v>
      </c>
      <c r="O53" s="4"/>
    </row>
    <row r="54" spans="2:15" ht="13.5" thickBot="1" x14ac:dyDescent="0.3">
      <c r="B54" s="168" t="s">
        <v>285</v>
      </c>
      <c r="C54" s="163"/>
      <c r="D54" s="219"/>
      <c r="E54" s="217">
        <f>C43*'matriculados Ind. Aprob.'!M27</f>
        <v>7.4871794871794863</v>
      </c>
      <c r="F54" s="206">
        <f>D49*$C$43</f>
        <v>6.7654303860019152</v>
      </c>
      <c r="G54" s="195">
        <f t="shared" ref="G54:N54" si="36">E49*$C$43</f>
        <v>6.1132564520742569</v>
      </c>
      <c r="H54" s="206">
        <f t="shared" si="36"/>
        <v>5.5239507786751094</v>
      </c>
      <c r="I54" s="300">
        <f t="shared" si="36"/>
        <v>4.9914529914529924</v>
      </c>
      <c r="J54" s="206">
        <f t="shared" si="36"/>
        <v>4.510286924001278</v>
      </c>
      <c r="K54" s="303">
        <f t="shared" si="36"/>
        <v>4.0755043013828391</v>
      </c>
      <c r="L54" s="206">
        <f t="shared" si="36"/>
        <v>3.6826338524500741</v>
      </c>
      <c r="M54" s="306">
        <f t="shared" si="36"/>
        <v>3.327635327635329</v>
      </c>
      <c r="N54" s="184">
        <f t="shared" si="36"/>
        <v>3.006857949334186</v>
      </c>
      <c r="O54" s="4"/>
    </row>
    <row r="55" spans="2:15" x14ac:dyDescent="0.25">
      <c r="B55" s="164" t="s">
        <v>401</v>
      </c>
      <c r="C55" s="182">
        <f>SUM(C49:C54)</f>
        <v>30.333333333333336</v>
      </c>
      <c r="D55" s="182">
        <f t="shared" ref="D55:N55" si="37">SUM(D49:D54)</f>
        <v>52.566525733430254</v>
      </c>
      <c r="E55" s="182">
        <f t="shared" si="37"/>
        <v>67.068448744766812</v>
      </c>
      <c r="F55" s="182">
        <f t="shared" si="37"/>
        <v>61.62641280951312</v>
      </c>
      <c r="G55" s="191">
        <f t="shared" si="37"/>
        <v>55.685750089963477</v>
      </c>
      <c r="H55" s="182">
        <f t="shared" si="37"/>
        <v>50.317755353808089</v>
      </c>
      <c r="I55" s="191">
        <f t="shared" si="37"/>
        <v>45.467224554850993</v>
      </c>
      <c r="J55" s="182">
        <f t="shared" si="37"/>
        <v>41.084275206342092</v>
      </c>
      <c r="K55" s="191">
        <f t="shared" si="37"/>
        <v>37.123833393308985</v>
      </c>
      <c r="L55" s="182">
        <f t="shared" si="37"/>
        <v>33.545170235872071</v>
      </c>
      <c r="M55" s="191">
        <f t="shared" si="37"/>
        <v>30.311483036567338</v>
      </c>
      <c r="N55" s="182">
        <f t="shared" si="37"/>
        <v>27.389516804228073</v>
      </c>
      <c r="O55" s="4"/>
    </row>
  </sheetData>
  <mergeCells count="12">
    <mergeCell ref="C37:C38"/>
    <mergeCell ref="B46:B47"/>
    <mergeCell ref="C46:D46"/>
    <mergeCell ref="B45:N45"/>
    <mergeCell ref="B5:B6"/>
    <mergeCell ref="C5:D5"/>
    <mergeCell ref="B33:B34"/>
    <mergeCell ref="C33:D33"/>
    <mergeCell ref="B19:B20"/>
    <mergeCell ref="C19:D19"/>
    <mergeCell ref="B18:N18"/>
    <mergeCell ref="C10:C11"/>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16B7E-ECB5-4F20-8DB8-6350412AE72B}">
  <sheetPr>
    <tabColor theme="7"/>
  </sheetPr>
  <dimension ref="B1:O59"/>
  <sheetViews>
    <sheetView showGridLines="0" topLeftCell="A51" zoomScaleNormal="100" workbookViewId="0">
      <selection activeCell="I11" sqref="I11"/>
    </sheetView>
  </sheetViews>
  <sheetFormatPr baseColWidth="10" defaultRowHeight="12.75" x14ac:dyDescent="0.25"/>
  <cols>
    <col min="1" max="1" width="3" style="1" customWidth="1"/>
    <col min="2" max="2" width="30.85546875" style="1" customWidth="1"/>
    <col min="3" max="16384" width="11.42578125" style="1"/>
  </cols>
  <sheetData>
    <row r="1" spans="2:14" x14ac:dyDescent="0.25">
      <c r="B1" s="378"/>
      <c r="C1" s="378"/>
      <c r="D1" s="378"/>
      <c r="E1" s="378"/>
    </row>
    <row r="2" spans="2:14" ht="21" customHeight="1" x14ac:dyDescent="0.25">
      <c r="B2" s="378"/>
      <c r="C2" s="378"/>
      <c r="D2" s="378"/>
      <c r="E2" s="378"/>
    </row>
    <row r="3" spans="2:14" ht="30" customHeight="1" x14ac:dyDescent="0.25">
      <c r="B3" s="378"/>
      <c r="C3" s="378"/>
      <c r="D3" s="378"/>
      <c r="E3" s="378"/>
    </row>
    <row r="4" spans="2:14" ht="26.25" customHeight="1" x14ac:dyDescent="0.25">
      <c r="B4" s="378"/>
      <c r="C4" s="378"/>
      <c r="D4" s="378"/>
      <c r="E4" s="378"/>
      <c r="I4" s="257"/>
    </row>
    <row r="6" spans="2:14" x14ac:dyDescent="0.25">
      <c r="B6" s="165" t="s">
        <v>405</v>
      </c>
    </row>
    <row r="7" spans="2:14" ht="25.5" customHeight="1" x14ac:dyDescent="0.25">
      <c r="B7" s="166" t="s">
        <v>394</v>
      </c>
      <c r="C7" s="176">
        <f>+'Pobl. Historica Ingres. Total'!W42</f>
        <v>1</v>
      </c>
    </row>
    <row r="9" spans="2:14" x14ac:dyDescent="0.25">
      <c r="B9" s="514" t="s">
        <v>395</v>
      </c>
      <c r="C9" s="515" t="s">
        <v>396</v>
      </c>
      <c r="D9" s="516"/>
      <c r="E9" s="173" t="s">
        <v>245</v>
      </c>
      <c r="F9" s="173" t="s">
        <v>246</v>
      </c>
      <c r="G9" s="173" t="s">
        <v>247</v>
      </c>
      <c r="H9" s="173" t="s">
        <v>248</v>
      </c>
      <c r="I9" s="173" t="s">
        <v>249</v>
      </c>
      <c r="J9" s="173" t="s">
        <v>250</v>
      </c>
      <c r="K9" s="173" t="s">
        <v>251</v>
      </c>
      <c r="L9" s="173" t="s">
        <v>252</v>
      </c>
      <c r="M9" s="173" t="s">
        <v>253</v>
      </c>
      <c r="N9" s="173" t="s">
        <v>254</v>
      </c>
    </row>
    <row r="10" spans="2:14" x14ac:dyDescent="0.25">
      <c r="B10" s="514"/>
      <c r="C10" s="173">
        <v>2020</v>
      </c>
      <c r="D10" s="173">
        <f>C10+1</f>
        <v>2021</v>
      </c>
      <c r="E10" s="173">
        <f t="shared" ref="E10:N10" si="0">D10+1</f>
        <v>2022</v>
      </c>
      <c r="F10" s="173">
        <f t="shared" si="0"/>
        <v>2023</v>
      </c>
      <c r="G10" s="173">
        <f t="shared" si="0"/>
        <v>2024</v>
      </c>
      <c r="H10" s="173">
        <f t="shared" si="0"/>
        <v>2025</v>
      </c>
      <c r="I10" s="173">
        <f t="shared" si="0"/>
        <v>2026</v>
      </c>
      <c r="J10" s="173">
        <f t="shared" si="0"/>
        <v>2027</v>
      </c>
      <c r="K10" s="173">
        <f t="shared" si="0"/>
        <v>2028</v>
      </c>
      <c r="L10" s="173">
        <f t="shared" si="0"/>
        <v>2029</v>
      </c>
      <c r="M10" s="173">
        <f t="shared" si="0"/>
        <v>2030</v>
      </c>
      <c r="N10" s="173">
        <f t="shared" si="0"/>
        <v>2031</v>
      </c>
    </row>
    <row r="11" spans="2:14" ht="27.75" customHeight="1" x14ac:dyDescent="0.25">
      <c r="B11" s="167" t="s">
        <v>397</v>
      </c>
      <c r="C11" s="48">
        <f>$C$7*'Pobl. Potencial'!C22</f>
        <v>10.567191284016321</v>
      </c>
      <c r="D11" s="48">
        <f>$C$7*'Pobl. Potencial'!D22</f>
        <v>9.8522002606446595</v>
      </c>
      <c r="E11" s="48">
        <f>$C$7*'Pobl. Potencial'!E22+('Pobl. área de Influencia'!D120*0.1)</f>
        <v>18.409589730395162</v>
      </c>
      <c r="F11" s="48">
        <f>$C$7*'Pobl. Potencial'!F22+('Pobl. área de Influencia'!E120*0.15)</f>
        <v>22.477935717955852</v>
      </c>
      <c r="G11" s="48">
        <f>$C$7*'Pobl. Potencial'!G22+('Pobl. área de Influencia'!F120*0.2)</f>
        <v>26.640820759864859</v>
      </c>
      <c r="H11" s="48">
        <f>$C$7*'Pobl. Potencial'!H22+('Pobl. área de Influencia'!G120*0.3)</f>
        <v>35.586136321960268</v>
      </c>
      <c r="I11" s="48">
        <f>$C$7*'Pobl. Potencial'!I22+('Pobl. área de Influencia'!H120*'Pobl. Historica Ingres. Total'!$R$39)</f>
        <v>42.315821093896119</v>
      </c>
      <c r="J11" s="48">
        <f>$C$7*'Pobl. Potencial'!J22+('Pobl. área de Influencia'!I120*'Pobl. Historica Ingres. Total'!$R$39)</f>
        <v>42.04525857900537</v>
      </c>
      <c r="K11" s="48">
        <f>$C$7*'Pobl. Potencial'!K22+('Pobl. área de Influencia'!J120*'Pobl. Historica Ingres. Total'!$R$39)</f>
        <v>41.807590975501121</v>
      </c>
      <c r="L11" s="48">
        <f>$C$7*'Pobl. Potencial'!L22+('Pobl. área de Influencia'!K120*'Pobl. Historica Ingres. Total'!$R$39)</f>
        <v>41.600674654453123</v>
      </c>
      <c r="M11" s="48">
        <f>$C$7*'Pobl. Potencial'!M22+('Pobl. área de Influencia'!L120*'Pobl. Historica Ingres. Total'!$R$39)</f>
        <v>41.422511489776404</v>
      </c>
      <c r="N11" s="48">
        <f>$C$7*'Pobl. Potencial'!N22+('Pobl. área de Influencia'!M120*'Pobl. Historica Ingres. Total'!$R$39)</f>
        <v>41.271239015903213</v>
      </c>
    </row>
    <row r="14" spans="2:14" x14ac:dyDescent="0.25">
      <c r="B14" s="247" t="s">
        <v>402</v>
      </c>
      <c r="C14" s="432" t="s">
        <v>403</v>
      </c>
    </row>
    <row r="15" spans="2:14" x14ac:dyDescent="0.25">
      <c r="B15" s="169" t="s">
        <v>280</v>
      </c>
      <c r="C15" s="432"/>
    </row>
    <row r="16" spans="2:14" x14ac:dyDescent="0.25">
      <c r="B16" s="168" t="s">
        <v>281</v>
      </c>
      <c r="C16" s="228">
        <f>+'matriculados Ind. Aprob.'!AK17</f>
        <v>1</v>
      </c>
    </row>
    <row r="17" spans="2:15" x14ac:dyDescent="0.25">
      <c r="B17" s="168" t="s">
        <v>282</v>
      </c>
      <c r="C17" s="228">
        <v>0.99</v>
      </c>
    </row>
    <row r="18" spans="2:15" x14ac:dyDescent="0.25">
      <c r="B18" s="168" t="s">
        <v>283</v>
      </c>
      <c r="C18" s="228">
        <f>+'matriculados Ind. Aprob.'!AK19</f>
        <v>1</v>
      </c>
    </row>
    <row r="19" spans="2:15" x14ac:dyDescent="0.25">
      <c r="B19" s="168" t="s">
        <v>284</v>
      </c>
      <c r="C19" s="228">
        <v>0.99</v>
      </c>
    </row>
    <row r="20" spans="2:15" x14ac:dyDescent="0.25">
      <c r="B20" s="168" t="s">
        <v>285</v>
      </c>
      <c r="C20" s="228">
        <f>+'matriculados Ind. Aprob.'!AK21</f>
        <v>1</v>
      </c>
    </row>
    <row r="22" spans="2:15" ht="22.5" customHeight="1" x14ac:dyDescent="0.25">
      <c r="B22" s="514" t="s">
        <v>399</v>
      </c>
      <c r="C22" s="514"/>
      <c r="D22" s="514"/>
      <c r="E22" s="514"/>
      <c r="F22" s="514"/>
      <c r="G22" s="514"/>
      <c r="H22" s="514"/>
      <c r="I22" s="514"/>
      <c r="J22" s="514"/>
      <c r="K22" s="514"/>
      <c r="L22" s="514"/>
      <c r="M22" s="514"/>
      <c r="N22" s="514"/>
    </row>
    <row r="23" spans="2:15" x14ac:dyDescent="0.25">
      <c r="B23" s="521" t="s">
        <v>395</v>
      </c>
      <c r="C23" s="477" t="s">
        <v>396</v>
      </c>
      <c r="D23" s="477"/>
      <c r="E23" s="250" t="s">
        <v>245</v>
      </c>
      <c r="F23" s="250" t="s">
        <v>246</v>
      </c>
      <c r="G23" s="250" t="s">
        <v>247</v>
      </c>
      <c r="H23" s="250" t="s">
        <v>248</v>
      </c>
      <c r="I23" s="250" t="s">
        <v>249</v>
      </c>
      <c r="J23" s="250" t="s">
        <v>250</v>
      </c>
      <c r="K23" s="250" t="s">
        <v>251</v>
      </c>
      <c r="L23" s="250" t="s">
        <v>252</v>
      </c>
      <c r="M23" s="250" t="s">
        <v>253</v>
      </c>
      <c r="N23" s="250" t="s">
        <v>254</v>
      </c>
    </row>
    <row r="24" spans="2:15" x14ac:dyDescent="0.25">
      <c r="B24" s="522"/>
      <c r="C24" s="250">
        <v>2020</v>
      </c>
      <c r="D24" s="250">
        <f t="shared" ref="D24:N24" si="1">C24+1</f>
        <v>2021</v>
      </c>
      <c r="E24" s="250">
        <f t="shared" si="1"/>
        <v>2022</v>
      </c>
      <c r="F24" s="250">
        <f t="shared" si="1"/>
        <v>2023</v>
      </c>
      <c r="G24" s="250">
        <f t="shared" si="1"/>
        <v>2024</v>
      </c>
      <c r="H24" s="250">
        <f t="shared" si="1"/>
        <v>2025</v>
      </c>
      <c r="I24" s="250">
        <f t="shared" si="1"/>
        <v>2026</v>
      </c>
      <c r="J24" s="250">
        <f t="shared" si="1"/>
        <v>2027</v>
      </c>
      <c r="K24" s="250">
        <f t="shared" si="1"/>
        <v>2028</v>
      </c>
      <c r="L24" s="250">
        <f t="shared" si="1"/>
        <v>2029</v>
      </c>
      <c r="M24" s="250">
        <f t="shared" si="1"/>
        <v>2030</v>
      </c>
      <c r="N24" s="250">
        <f t="shared" si="1"/>
        <v>2031</v>
      </c>
    </row>
    <row r="25" spans="2:15" ht="13.5" thickBot="1" x14ac:dyDescent="0.3">
      <c r="B25" s="247" t="s">
        <v>400</v>
      </c>
      <c r="C25" s="185"/>
      <c r="D25" s="185"/>
      <c r="E25" s="185"/>
      <c r="F25" s="248"/>
      <c r="G25" s="185"/>
      <c r="H25" s="248"/>
      <c r="I25" s="185"/>
      <c r="J25" s="248"/>
      <c r="K25" s="185"/>
      <c r="L25" s="248"/>
      <c r="M25" s="185"/>
      <c r="N25" s="248"/>
    </row>
    <row r="26" spans="2:15" x14ac:dyDescent="0.25">
      <c r="B26" s="188" t="s">
        <v>280</v>
      </c>
      <c r="C26" s="186">
        <f t="shared" ref="C26:N26" si="2">+C11</f>
        <v>10.567191284016321</v>
      </c>
      <c r="D26" s="201">
        <f t="shared" si="2"/>
        <v>9.8522002606446595</v>
      </c>
      <c r="E26" s="197">
        <f t="shared" si="2"/>
        <v>18.409589730395162</v>
      </c>
      <c r="F26" s="202">
        <f t="shared" si="2"/>
        <v>22.477935717955852</v>
      </c>
      <c r="G26" s="207">
        <f t="shared" si="2"/>
        <v>26.640820759864859</v>
      </c>
      <c r="H26" s="202">
        <f t="shared" si="2"/>
        <v>35.586136321960268</v>
      </c>
      <c r="I26" s="210">
        <f t="shared" si="2"/>
        <v>42.315821093896119</v>
      </c>
      <c r="J26" s="202">
        <f t="shared" si="2"/>
        <v>42.04525857900537</v>
      </c>
      <c r="K26" s="213">
        <f t="shared" si="2"/>
        <v>41.807590975501121</v>
      </c>
      <c r="L26" s="202">
        <f t="shared" si="2"/>
        <v>41.600674654453123</v>
      </c>
      <c r="M26" s="216">
        <f t="shared" si="2"/>
        <v>41.422511489776404</v>
      </c>
      <c r="N26" s="183">
        <f t="shared" si="2"/>
        <v>41.271239015903213</v>
      </c>
    </row>
    <row r="27" spans="2:15" ht="13.5" thickBot="1" x14ac:dyDescent="0.3">
      <c r="B27" s="188" t="s">
        <v>281</v>
      </c>
      <c r="C27" s="187">
        <f>C26*$C$16</f>
        <v>10.567191284016321</v>
      </c>
      <c r="D27" s="196">
        <f>D26*$C$16</f>
        <v>9.8522002606446595</v>
      </c>
      <c r="E27" s="195">
        <f>E26*$C$16</f>
        <v>18.409589730395162</v>
      </c>
      <c r="F27" s="203">
        <f t="shared" ref="F27:N27" si="3">F26*$C$16</f>
        <v>22.477935717955852</v>
      </c>
      <c r="G27" s="208">
        <f>G26*$C$16</f>
        <v>26.640820759864859</v>
      </c>
      <c r="H27" s="203">
        <f t="shared" si="3"/>
        <v>35.586136321960268</v>
      </c>
      <c r="I27" s="211">
        <f t="shared" si="3"/>
        <v>42.315821093896119</v>
      </c>
      <c r="J27" s="203">
        <f t="shared" si="3"/>
        <v>42.04525857900537</v>
      </c>
      <c r="K27" s="214">
        <f t="shared" si="3"/>
        <v>41.807590975501121</v>
      </c>
      <c r="L27" s="203">
        <f t="shared" si="3"/>
        <v>41.600674654453123</v>
      </c>
      <c r="M27" s="217">
        <f t="shared" si="3"/>
        <v>41.422511489776404</v>
      </c>
      <c r="N27" s="193">
        <f t="shared" si="3"/>
        <v>41.271239015903213</v>
      </c>
    </row>
    <row r="28" spans="2:15" x14ac:dyDescent="0.25">
      <c r="B28" s="168" t="s">
        <v>282</v>
      </c>
      <c r="C28" s="189"/>
      <c r="D28" s="192">
        <f t="shared" ref="D28:N28" si="4">C26*$C$17</f>
        <v>10.461519371176157</v>
      </c>
      <c r="E28" s="198">
        <f t="shared" si="4"/>
        <v>9.753678258038212</v>
      </c>
      <c r="F28" s="194">
        <f t="shared" si="4"/>
        <v>18.22549383309121</v>
      </c>
      <c r="G28" s="205">
        <f t="shared" si="4"/>
        <v>22.253156360776291</v>
      </c>
      <c r="H28" s="209">
        <f t="shared" si="4"/>
        <v>26.374412552266211</v>
      </c>
      <c r="I28" s="205">
        <f t="shared" si="4"/>
        <v>35.230274958740665</v>
      </c>
      <c r="J28" s="212">
        <f t="shared" si="4"/>
        <v>41.892662882957154</v>
      </c>
      <c r="K28" s="205">
        <f t="shared" si="4"/>
        <v>41.624805993215318</v>
      </c>
      <c r="L28" s="215">
        <f t="shared" si="4"/>
        <v>41.38951506574611</v>
      </c>
      <c r="M28" s="205">
        <f t="shared" si="4"/>
        <v>41.18466790790859</v>
      </c>
      <c r="N28" s="218">
        <f t="shared" si="4"/>
        <v>41.008286374878637</v>
      </c>
    </row>
    <row r="29" spans="2:15" ht="13.5" thickBot="1" x14ac:dyDescent="0.3">
      <c r="B29" s="168" t="s">
        <v>283</v>
      </c>
      <c r="C29" s="170"/>
      <c r="D29" s="187">
        <f>C26*$C$18</f>
        <v>10.567191284016321</v>
      </c>
      <c r="E29" s="196">
        <f>D26*$C$18</f>
        <v>9.8522002606446595</v>
      </c>
      <c r="F29" s="195">
        <f>E26*$C$18</f>
        <v>18.409589730395162</v>
      </c>
      <c r="G29" s="203">
        <f>F26*$C$18</f>
        <v>22.477935717955852</v>
      </c>
      <c r="H29" s="208">
        <f>G26*$C$18</f>
        <v>26.640820759864859</v>
      </c>
      <c r="I29" s="203">
        <f t="shared" ref="I29:N29" si="5">H26*$C$18</f>
        <v>35.586136321960268</v>
      </c>
      <c r="J29" s="211">
        <f t="shared" si="5"/>
        <v>42.315821093896119</v>
      </c>
      <c r="K29" s="203">
        <f t="shared" si="5"/>
        <v>42.04525857900537</v>
      </c>
      <c r="L29" s="214">
        <f t="shared" si="5"/>
        <v>41.807590975501121</v>
      </c>
      <c r="M29" s="203">
        <f t="shared" si="5"/>
        <v>41.600674654453123</v>
      </c>
      <c r="N29" s="217">
        <f t="shared" si="5"/>
        <v>41.422511489776404</v>
      </c>
    </row>
    <row r="30" spans="2:15" x14ac:dyDescent="0.25">
      <c r="B30" s="168" t="s">
        <v>284</v>
      </c>
      <c r="C30" s="248"/>
      <c r="D30" s="190"/>
      <c r="E30" s="192">
        <f>C26*$C$19</f>
        <v>10.461519371176157</v>
      </c>
      <c r="F30" s="199">
        <f>D26*$C$19</f>
        <v>9.753678258038212</v>
      </c>
      <c r="G30" s="194">
        <f>E26*$C$19</f>
        <v>18.22549383309121</v>
      </c>
      <c r="H30" s="205">
        <f>F26*$C$19</f>
        <v>22.253156360776291</v>
      </c>
      <c r="I30" s="209">
        <f>G26*$C$19</f>
        <v>26.374412552266211</v>
      </c>
      <c r="J30" s="205">
        <f t="shared" ref="J30:N30" si="6">H26*$C$19</f>
        <v>35.230274958740665</v>
      </c>
      <c r="K30" s="212">
        <f t="shared" si="6"/>
        <v>41.892662882957154</v>
      </c>
      <c r="L30" s="205">
        <f t="shared" si="6"/>
        <v>41.624805993215318</v>
      </c>
      <c r="M30" s="215">
        <f t="shared" si="6"/>
        <v>41.38951506574611</v>
      </c>
      <c r="N30" s="204">
        <f t="shared" si="6"/>
        <v>41.18466790790859</v>
      </c>
    </row>
    <row r="31" spans="2:15" ht="13.5" thickBot="1" x14ac:dyDescent="0.3">
      <c r="B31" s="168" t="s">
        <v>285</v>
      </c>
      <c r="C31" s="248"/>
      <c r="D31" s="170"/>
      <c r="E31" s="187">
        <f>C26*$C$20</f>
        <v>10.567191284016321</v>
      </c>
      <c r="F31" s="200">
        <f>D26*$C$20</f>
        <v>9.8522002606446595</v>
      </c>
      <c r="G31" s="195">
        <f>E26*$C$20</f>
        <v>18.409589730395162</v>
      </c>
      <c r="H31" s="206">
        <f>F26*$C$20</f>
        <v>22.477935717955852</v>
      </c>
      <c r="I31" s="208">
        <f>G26*$C$20</f>
        <v>26.640820759864859</v>
      </c>
      <c r="J31" s="206">
        <f t="shared" ref="J31:N31" si="7">H26*$C$20</f>
        <v>35.586136321960268</v>
      </c>
      <c r="K31" s="211">
        <f t="shared" si="7"/>
        <v>42.315821093896119</v>
      </c>
      <c r="L31" s="206">
        <f t="shared" si="7"/>
        <v>42.04525857900537</v>
      </c>
      <c r="M31" s="214">
        <f t="shared" si="7"/>
        <v>41.807590975501121</v>
      </c>
      <c r="N31" s="184">
        <f t="shared" si="7"/>
        <v>41.600674654453123</v>
      </c>
    </row>
    <row r="32" spans="2:15" x14ac:dyDescent="0.25">
      <c r="B32" s="246" t="s">
        <v>401</v>
      </c>
      <c r="C32" s="182">
        <f>SUM(C26:C31)</f>
        <v>21.134382568032642</v>
      </c>
      <c r="D32" s="182">
        <f t="shared" ref="D32:N32" si="8">SUM(D26:D31)</f>
        <v>40.733111176481799</v>
      </c>
      <c r="E32" s="191">
        <f t="shared" si="8"/>
        <v>77.453768634665664</v>
      </c>
      <c r="F32" s="191">
        <f t="shared" si="8"/>
        <v>101.19683351808094</v>
      </c>
      <c r="G32" s="191">
        <f t="shared" si="8"/>
        <v>134.64781716194824</v>
      </c>
      <c r="H32" s="182">
        <f t="shared" si="8"/>
        <v>168.91859803478377</v>
      </c>
      <c r="I32" s="191">
        <f t="shared" si="8"/>
        <v>208.46328678062426</v>
      </c>
      <c r="J32" s="182">
        <f t="shared" si="8"/>
        <v>239.11541241556495</v>
      </c>
      <c r="K32" s="191">
        <f t="shared" si="8"/>
        <v>251.4937305000762</v>
      </c>
      <c r="L32" s="182">
        <f t="shared" si="8"/>
        <v>250.06851992237418</v>
      </c>
      <c r="M32" s="191">
        <f t="shared" si="8"/>
        <v>248.82747158316175</v>
      </c>
      <c r="N32" s="182">
        <f t="shared" si="8"/>
        <v>247.75861845882318</v>
      </c>
      <c r="O32" s="4"/>
    </row>
    <row r="34" spans="2:14" x14ac:dyDescent="0.25">
      <c r="B34" s="165" t="s">
        <v>405</v>
      </c>
    </row>
    <row r="35" spans="2:14" ht="25.5" x14ac:dyDescent="0.25">
      <c r="B35" s="166" t="s">
        <v>393</v>
      </c>
      <c r="C35" s="175">
        <f>+'Pobl. Historica Ingres. Total'!W44</f>
        <v>1</v>
      </c>
    </row>
    <row r="37" spans="2:14" x14ac:dyDescent="0.25">
      <c r="B37" s="517" t="s">
        <v>395</v>
      </c>
      <c r="C37" s="519" t="s">
        <v>396</v>
      </c>
      <c r="D37" s="520"/>
      <c r="E37" s="172" t="s">
        <v>245</v>
      </c>
      <c r="F37" s="172" t="s">
        <v>246</v>
      </c>
      <c r="G37" s="172" t="s">
        <v>247</v>
      </c>
      <c r="H37" s="172" t="s">
        <v>248</v>
      </c>
      <c r="I37" s="172" t="s">
        <v>249</v>
      </c>
      <c r="J37" s="172" t="s">
        <v>250</v>
      </c>
      <c r="K37" s="172" t="s">
        <v>251</v>
      </c>
      <c r="L37" s="172" t="s">
        <v>252</v>
      </c>
      <c r="M37" s="172" t="s">
        <v>253</v>
      </c>
      <c r="N37" s="172" t="s">
        <v>254</v>
      </c>
    </row>
    <row r="38" spans="2:14" x14ac:dyDescent="0.25">
      <c r="B38" s="518"/>
      <c r="C38" s="172">
        <v>2020</v>
      </c>
      <c r="D38" s="172">
        <f>C38+1</f>
        <v>2021</v>
      </c>
      <c r="E38" s="172">
        <f t="shared" ref="E38:N38" si="9">D38+1</f>
        <v>2022</v>
      </c>
      <c r="F38" s="172">
        <f t="shared" si="9"/>
        <v>2023</v>
      </c>
      <c r="G38" s="172">
        <f t="shared" si="9"/>
        <v>2024</v>
      </c>
      <c r="H38" s="172">
        <f t="shared" si="9"/>
        <v>2025</v>
      </c>
      <c r="I38" s="172">
        <f t="shared" si="9"/>
        <v>2026</v>
      </c>
      <c r="J38" s="172">
        <f t="shared" si="9"/>
        <v>2027</v>
      </c>
      <c r="K38" s="172">
        <f t="shared" si="9"/>
        <v>2028</v>
      </c>
      <c r="L38" s="172">
        <f t="shared" si="9"/>
        <v>2029</v>
      </c>
      <c r="M38" s="172">
        <f t="shared" si="9"/>
        <v>2030</v>
      </c>
      <c r="N38" s="172">
        <f t="shared" si="9"/>
        <v>2031</v>
      </c>
    </row>
    <row r="39" spans="2:14" ht="27" customHeight="1" x14ac:dyDescent="0.25">
      <c r="B39" s="171" t="s">
        <v>398</v>
      </c>
      <c r="C39" s="48">
        <f>$C$35*'Pobl. Potencial'!C27</f>
        <v>16</v>
      </c>
      <c r="D39" s="48">
        <f>$C$35*'Pobl. Potencial'!D27</f>
        <v>14.457632057757518</v>
      </c>
      <c r="E39" s="48">
        <f>$C$35*'Pobl. Potencial'!E27+('Pobl. área de Influencia'!D120*0.1)</f>
        <v>22.287948489801863</v>
      </c>
      <c r="F39" s="48">
        <f>$C$35*'Pobl. Potencial'!F27+('Pobl. área de Influencia'!E120*0.2)</f>
        <v>30.356418990925555</v>
      </c>
      <c r="G39" s="48">
        <f>$C$35*'Pobl. Potencial'!G27+('Pobl. área de Influencia'!F120*0.3)</f>
        <v>38.650968781678017</v>
      </c>
      <c r="H39" s="48">
        <f>$C$35*'Pobl. Potencial'!H27+('Pobl. área de Influencia'!G120*0.4)</f>
        <v>47.160778100408443</v>
      </c>
      <c r="I39" s="48">
        <f>$C$35*'Pobl. Potencial'!I27+('Pobl. área de Influencia'!H120*'Pobl. Historica Ingres. Total'!$W$39)</f>
        <v>59.020619571213587</v>
      </c>
      <c r="J39" s="48">
        <f>$C$35*'Pobl. Potencial'!J27+('Pobl. área de Influencia'!I120*'Pobl. Historica Ingres. Total'!$W$39)</f>
        <v>58.464158595485202</v>
      </c>
      <c r="K39" s="48">
        <f>$C$35*'Pobl. Potencial'!K27+('Pobl. área de Influencia'!J120*'Pobl. Historica Ingres. Total'!$W$39)</f>
        <v>57.990222371452319</v>
      </c>
      <c r="L39" s="48">
        <f>$C$35*'Pobl. Potencial'!L27+('Pobl. área de Influencia'!K120*'Pobl. Historica Ingres. Total'!$W$39)</f>
        <v>57.591018200892229</v>
      </c>
      <c r="M39" s="48">
        <f>$C$35*'Pobl. Potencial'!M27+('Pobl. área de Influencia'!L120*'Pobl. Historica Ingres. Total'!$W$39)</f>
        <v>57.259505500578442</v>
      </c>
      <c r="N39" s="48">
        <f>$C$35*'Pobl. Potencial'!N27+('Pobl. área de Influencia'!M120*'Pobl. Historica Ingres. Total'!$W$39)</f>
        <v>56.989323305047812</v>
      </c>
    </row>
    <row r="41" spans="2:14" x14ac:dyDescent="0.25">
      <c r="B41" s="247" t="s">
        <v>402</v>
      </c>
      <c r="C41" s="432" t="s">
        <v>403</v>
      </c>
    </row>
    <row r="42" spans="2:14" x14ac:dyDescent="0.25">
      <c r="B42" s="169" t="s">
        <v>280</v>
      </c>
      <c r="C42" s="432"/>
    </row>
    <row r="43" spans="2:14" x14ac:dyDescent="0.25">
      <c r="B43" s="168" t="s">
        <v>281</v>
      </c>
      <c r="C43" s="228">
        <f>+'matriculados Ind. Aprob.'!O39</f>
        <v>1</v>
      </c>
    </row>
    <row r="44" spans="2:14" x14ac:dyDescent="0.25">
      <c r="B44" s="168" t="s">
        <v>282</v>
      </c>
      <c r="C44" s="228">
        <v>0.99</v>
      </c>
    </row>
    <row r="45" spans="2:14" x14ac:dyDescent="0.25">
      <c r="B45" s="168" t="s">
        <v>283</v>
      </c>
      <c r="C45" s="228">
        <f>+'matriculados Ind. Aprob.'!O41</f>
        <v>1</v>
      </c>
    </row>
    <row r="46" spans="2:14" x14ac:dyDescent="0.25">
      <c r="B46" s="168" t="s">
        <v>284</v>
      </c>
      <c r="C46" s="228">
        <v>0.99</v>
      </c>
    </row>
    <row r="47" spans="2:14" x14ac:dyDescent="0.25">
      <c r="B47" s="168" t="s">
        <v>285</v>
      </c>
      <c r="C47" s="228">
        <f>+'matriculados Ind. Aprob.'!O43</f>
        <v>1</v>
      </c>
    </row>
    <row r="49" spans="2:15" ht="24.75" customHeight="1" x14ac:dyDescent="0.25">
      <c r="B49" s="513" t="s">
        <v>404</v>
      </c>
      <c r="C49" s="513"/>
      <c r="D49" s="513"/>
      <c r="E49" s="513"/>
      <c r="F49" s="513"/>
      <c r="G49" s="513"/>
      <c r="H49" s="513"/>
      <c r="I49" s="513"/>
      <c r="J49" s="513"/>
      <c r="K49" s="513"/>
      <c r="L49" s="513"/>
      <c r="M49" s="513"/>
      <c r="N49" s="513"/>
    </row>
    <row r="50" spans="2:15" x14ac:dyDescent="0.25">
      <c r="B50" s="511" t="s">
        <v>395</v>
      </c>
      <c r="C50" s="478" t="s">
        <v>396</v>
      </c>
      <c r="D50" s="478"/>
      <c r="E50" s="249" t="s">
        <v>245</v>
      </c>
      <c r="F50" s="249" t="s">
        <v>246</v>
      </c>
      <c r="G50" s="249" t="s">
        <v>247</v>
      </c>
      <c r="H50" s="249" t="s">
        <v>248</v>
      </c>
      <c r="I50" s="249" t="s">
        <v>249</v>
      </c>
      <c r="J50" s="249" t="s">
        <v>250</v>
      </c>
      <c r="K50" s="249" t="s">
        <v>251</v>
      </c>
      <c r="L50" s="249" t="s">
        <v>252</v>
      </c>
      <c r="M50" s="249" t="s">
        <v>253</v>
      </c>
      <c r="N50" s="249" t="s">
        <v>254</v>
      </c>
    </row>
    <row r="51" spans="2:15" x14ac:dyDescent="0.25">
      <c r="B51" s="512"/>
      <c r="C51" s="249">
        <v>2020</v>
      </c>
      <c r="D51" s="249">
        <f t="shared" ref="D51:N51" si="10">C51+1</f>
        <v>2021</v>
      </c>
      <c r="E51" s="249">
        <f t="shared" si="10"/>
        <v>2022</v>
      </c>
      <c r="F51" s="249">
        <f t="shared" si="10"/>
        <v>2023</v>
      </c>
      <c r="G51" s="249">
        <f t="shared" si="10"/>
        <v>2024</v>
      </c>
      <c r="H51" s="249">
        <f t="shared" si="10"/>
        <v>2025</v>
      </c>
      <c r="I51" s="249">
        <f t="shared" si="10"/>
        <v>2026</v>
      </c>
      <c r="J51" s="249">
        <f t="shared" si="10"/>
        <v>2027</v>
      </c>
      <c r="K51" s="249">
        <f t="shared" si="10"/>
        <v>2028</v>
      </c>
      <c r="L51" s="249">
        <f t="shared" si="10"/>
        <v>2029</v>
      </c>
      <c r="M51" s="249">
        <f t="shared" si="10"/>
        <v>2030</v>
      </c>
      <c r="N51" s="249">
        <f t="shared" si="10"/>
        <v>2031</v>
      </c>
    </row>
    <row r="52" spans="2:15" ht="13.5" thickBot="1" x14ac:dyDescent="0.3">
      <c r="B52" s="247" t="s">
        <v>400</v>
      </c>
      <c r="C52" s="185"/>
      <c r="D52" s="248"/>
      <c r="E52" s="248"/>
      <c r="F52" s="248"/>
      <c r="G52" s="248"/>
      <c r="H52" s="248"/>
      <c r="I52" s="248"/>
      <c r="J52" s="248"/>
      <c r="K52" s="248"/>
      <c r="L52" s="248"/>
      <c r="M52" s="248"/>
      <c r="N52" s="248"/>
    </row>
    <row r="53" spans="2:15" x14ac:dyDescent="0.25">
      <c r="B53" s="188" t="s">
        <v>280</v>
      </c>
      <c r="C53" s="216">
        <f>+C39</f>
        <v>16</v>
      </c>
      <c r="D53" s="183">
        <f t="shared" ref="D53:N53" si="11">+D39</f>
        <v>14.457632057757518</v>
      </c>
      <c r="E53" s="182">
        <f t="shared" si="11"/>
        <v>22.287948489801863</v>
      </c>
      <c r="F53" s="182">
        <f t="shared" si="11"/>
        <v>30.356418990925555</v>
      </c>
      <c r="G53" s="182">
        <f t="shared" si="11"/>
        <v>38.650968781678017</v>
      </c>
      <c r="H53" s="182">
        <f t="shared" si="11"/>
        <v>47.160778100408443</v>
      </c>
      <c r="I53" s="182">
        <f t="shared" si="11"/>
        <v>59.020619571213587</v>
      </c>
      <c r="J53" s="182">
        <f t="shared" si="11"/>
        <v>58.464158595485202</v>
      </c>
      <c r="K53" s="182">
        <f t="shared" si="11"/>
        <v>57.990222371452319</v>
      </c>
      <c r="L53" s="182">
        <f t="shared" si="11"/>
        <v>57.591018200892229</v>
      </c>
      <c r="M53" s="182">
        <f t="shared" si="11"/>
        <v>57.259505500578442</v>
      </c>
      <c r="N53" s="182">
        <f t="shared" si="11"/>
        <v>56.989323305047812</v>
      </c>
      <c r="O53" s="4"/>
    </row>
    <row r="54" spans="2:15" ht="13.5" thickBot="1" x14ac:dyDescent="0.3">
      <c r="B54" s="188" t="s">
        <v>281</v>
      </c>
      <c r="C54" s="217">
        <f>C53*$C$43</f>
        <v>16</v>
      </c>
      <c r="D54" s="193">
        <f>D53*$C$43</f>
        <v>14.457632057757518</v>
      </c>
      <c r="E54" s="48">
        <f>E53*$C$43</f>
        <v>22.287948489801863</v>
      </c>
      <c r="F54" s="48">
        <f>F53*$C$43</f>
        <v>30.356418990925555</v>
      </c>
      <c r="G54" s="48">
        <f t="shared" ref="G54:N54" si="12">G53*$C$43</f>
        <v>38.650968781678017</v>
      </c>
      <c r="H54" s="48">
        <f t="shared" si="12"/>
        <v>47.160778100408443</v>
      </c>
      <c r="I54" s="48">
        <f t="shared" si="12"/>
        <v>59.020619571213587</v>
      </c>
      <c r="J54" s="48">
        <f t="shared" si="12"/>
        <v>58.464158595485202</v>
      </c>
      <c r="K54" s="48">
        <f t="shared" si="12"/>
        <v>57.990222371452319</v>
      </c>
      <c r="L54" s="48">
        <f t="shared" si="12"/>
        <v>57.591018200892229</v>
      </c>
      <c r="M54" s="48">
        <f t="shared" si="12"/>
        <v>57.259505500578442</v>
      </c>
      <c r="N54" s="48">
        <f t="shared" si="12"/>
        <v>56.989323305047812</v>
      </c>
      <c r="O54" s="4"/>
    </row>
    <row r="55" spans="2:15" x14ac:dyDescent="0.25">
      <c r="B55" s="168" t="s">
        <v>282</v>
      </c>
      <c r="C55" s="189">
        <f>'Pobl. Efectiva SP.'!C40*'matriculados Ind. Aprob.'!K27</f>
        <v>16.762820512820511</v>
      </c>
      <c r="D55" s="218">
        <f>C44*'matriculados Ind. Aprob.'!M27</f>
        <v>15.84</v>
      </c>
      <c r="E55" s="184">
        <f>D53*$C$44</f>
        <v>14.313055737179942</v>
      </c>
      <c r="F55" s="184">
        <f>E53*$C$44</f>
        <v>22.065069004903844</v>
      </c>
      <c r="G55" s="184">
        <f t="shared" ref="G55:N55" si="13">F53*$C$44</f>
        <v>30.052854801016299</v>
      </c>
      <c r="H55" s="184">
        <f t="shared" si="13"/>
        <v>38.264459093861234</v>
      </c>
      <c r="I55" s="184">
        <f t="shared" si="13"/>
        <v>46.689170319404361</v>
      </c>
      <c r="J55" s="184">
        <f t="shared" si="13"/>
        <v>58.430413375501452</v>
      </c>
      <c r="K55" s="184">
        <f t="shared" si="13"/>
        <v>57.879517009530346</v>
      </c>
      <c r="L55" s="184">
        <f t="shared" si="13"/>
        <v>57.410320147737792</v>
      </c>
      <c r="M55" s="184">
        <f t="shared" si="13"/>
        <v>57.015108018883303</v>
      </c>
      <c r="N55" s="184">
        <f t="shared" si="13"/>
        <v>56.686910445572657</v>
      </c>
      <c r="O55" s="4"/>
    </row>
    <row r="56" spans="2:15" ht="13.5" thickBot="1" x14ac:dyDescent="0.3">
      <c r="B56" s="168" t="s">
        <v>283</v>
      </c>
      <c r="C56" s="219">
        <f>'Pobl. Efectiva SP.'!C41*'matriculados Ind. Aprob.'!I27</f>
        <v>14.683760683760685</v>
      </c>
      <c r="D56" s="217">
        <f>C45*'matriculados Ind. Aprob.'!M27</f>
        <v>16</v>
      </c>
      <c r="E56" s="193">
        <f>D53*$C$45</f>
        <v>14.457632057757518</v>
      </c>
      <c r="F56" s="193">
        <f>D53*$C$45</f>
        <v>14.457632057757518</v>
      </c>
      <c r="G56" s="193">
        <f>E53*$C$45</f>
        <v>22.287948489801863</v>
      </c>
      <c r="H56" s="193">
        <f t="shared" ref="H56:N56" si="14">F53*$C$45</f>
        <v>30.356418990925555</v>
      </c>
      <c r="I56" s="193">
        <f t="shared" si="14"/>
        <v>38.650968781678017</v>
      </c>
      <c r="J56" s="193">
        <f t="shared" si="14"/>
        <v>47.160778100408443</v>
      </c>
      <c r="K56" s="193">
        <f t="shared" si="14"/>
        <v>59.020619571213587</v>
      </c>
      <c r="L56" s="193">
        <f t="shared" si="14"/>
        <v>58.464158595485202</v>
      </c>
      <c r="M56" s="193">
        <f t="shared" si="14"/>
        <v>57.990222371452319</v>
      </c>
      <c r="N56" s="193">
        <f t="shared" si="14"/>
        <v>57.591018200892229</v>
      </c>
      <c r="O56" s="4"/>
    </row>
    <row r="57" spans="2:15" x14ac:dyDescent="0.25">
      <c r="B57" s="168" t="s">
        <v>284</v>
      </c>
      <c r="C57" s="336">
        <f>'Pobl. Efectiva SP.'!C42*'matriculados Ind. Aprob.'!I27</f>
        <v>15.102564102564102</v>
      </c>
      <c r="D57" s="7">
        <f>'Pobl. Efectiva SP.'!C42*'matriculados Ind. Aprob.'!K27</f>
        <v>15.102564102564102</v>
      </c>
      <c r="E57" s="218">
        <f>C46*'matriculados Ind. Aprob.'!M27</f>
        <v>15.84</v>
      </c>
      <c r="F57" s="184">
        <f>D53*$C$46</f>
        <v>14.313055737179942</v>
      </c>
      <c r="G57" s="184">
        <f t="shared" ref="G57:N57" si="15">E53*$C$46</f>
        <v>22.065069004903844</v>
      </c>
      <c r="H57" s="184">
        <f t="shared" si="15"/>
        <v>30.052854801016299</v>
      </c>
      <c r="I57" s="184">
        <f t="shared" si="15"/>
        <v>38.264459093861234</v>
      </c>
      <c r="J57" s="184">
        <f t="shared" si="15"/>
        <v>46.689170319404361</v>
      </c>
      <c r="K57" s="184">
        <f t="shared" si="15"/>
        <v>58.430413375501452</v>
      </c>
      <c r="L57" s="184">
        <f t="shared" si="15"/>
        <v>57.879517009530346</v>
      </c>
      <c r="M57" s="184">
        <f t="shared" si="15"/>
        <v>57.410320147737792</v>
      </c>
      <c r="N57" s="184">
        <f t="shared" si="15"/>
        <v>57.015108018883303</v>
      </c>
      <c r="O57" s="4"/>
    </row>
    <row r="58" spans="2:15" ht="13.5" thickBot="1" x14ac:dyDescent="0.3">
      <c r="B58" s="168" t="s">
        <v>285</v>
      </c>
      <c r="C58" s="336">
        <f>'Pobl. Efectiva SP.'!C43*'matriculados Ind. Aprob.'!I27</f>
        <v>9.3589743589743577</v>
      </c>
      <c r="D58" s="219">
        <f>'Pobl. Efectiva SP.'!C43*'matriculados Ind. Aprob.'!K27</f>
        <v>9.3589743589743577</v>
      </c>
      <c r="E58" s="217">
        <f>C47*'matriculados Ind. Aprob.'!M27</f>
        <v>16</v>
      </c>
      <c r="F58" s="184">
        <f>D53*$C$47</f>
        <v>14.457632057757518</v>
      </c>
      <c r="G58" s="184">
        <f t="shared" ref="G58:N58" si="16">E53*$C$47</f>
        <v>22.287948489801863</v>
      </c>
      <c r="H58" s="184">
        <f t="shared" si="16"/>
        <v>30.356418990925555</v>
      </c>
      <c r="I58" s="184">
        <f t="shared" si="16"/>
        <v>38.650968781678017</v>
      </c>
      <c r="J58" s="184">
        <f t="shared" si="16"/>
        <v>47.160778100408443</v>
      </c>
      <c r="K58" s="184">
        <f t="shared" si="16"/>
        <v>59.020619571213587</v>
      </c>
      <c r="L58" s="184">
        <f t="shared" si="16"/>
        <v>58.464158595485202</v>
      </c>
      <c r="M58" s="184">
        <f t="shared" si="16"/>
        <v>57.990222371452319</v>
      </c>
      <c r="N58" s="184">
        <f t="shared" si="16"/>
        <v>57.591018200892229</v>
      </c>
      <c r="O58" s="4"/>
    </row>
    <row r="59" spans="2:15" x14ac:dyDescent="0.25">
      <c r="B59" s="246" t="s">
        <v>401</v>
      </c>
      <c r="C59" s="182">
        <f>SUM(C53:C58)</f>
        <v>87.908119658119659</v>
      </c>
      <c r="D59" s="182">
        <f t="shared" ref="D59:N59" si="17">SUM(D53:D58)</f>
        <v>85.2168025770535</v>
      </c>
      <c r="E59" s="182">
        <f t="shared" si="17"/>
        <v>105.18658477454119</v>
      </c>
      <c r="F59" s="182">
        <f t="shared" si="17"/>
        <v>126.00622683944994</v>
      </c>
      <c r="G59" s="182">
        <f t="shared" si="17"/>
        <v>173.99575834887989</v>
      </c>
      <c r="H59" s="182">
        <f t="shared" si="17"/>
        <v>223.35170807754557</v>
      </c>
      <c r="I59" s="182">
        <f t="shared" si="17"/>
        <v>280.29680611904882</v>
      </c>
      <c r="J59" s="182">
        <f t="shared" si="17"/>
        <v>316.3694570866931</v>
      </c>
      <c r="K59" s="182">
        <f t="shared" si="17"/>
        <v>350.33161427036362</v>
      </c>
      <c r="L59" s="182">
        <f t="shared" si="17"/>
        <v>347.40019075002306</v>
      </c>
      <c r="M59" s="182">
        <f t="shared" si="17"/>
        <v>344.92488391068264</v>
      </c>
      <c r="N59" s="182">
        <f t="shared" si="17"/>
        <v>342.86270147633604</v>
      </c>
      <c r="O59" s="4"/>
    </row>
  </sheetData>
  <mergeCells count="12">
    <mergeCell ref="B50:B51"/>
    <mergeCell ref="C50:D50"/>
    <mergeCell ref="B9:B10"/>
    <mergeCell ref="C9:D9"/>
    <mergeCell ref="C14:C15"/>
    <mergeCell ref="B22:N22"/>
    <mergeCell ref="B23:B24"/>
    <mergeCell ref="C23:D23"/>
    <mergeCell ref="B37:B38"/>
    <mergeCell ref="C37:D37"/>
    <mergeCell ref="C41:C42"/>
    <mergeCell ref="B49:N4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2F322-A4F9-4208-A5F6-8B4AD4E2E6AC}">
  <sheetPr>
    <tabColor rgb="FF002060"/>
  </sheetPr>
  <dimension ref="B1:CZ868"/>
  <sheetViews>
    <sheetView showGridLines="0" topLeftCell="A75" zoomScale="85" zoomScaleNormal="85" workbookViewId="0">
      <selection activeCell="P98" sqref="P98"/>
    </sheetView>
  </sheetViews>
  <sheetFormatPr baseColWidth="10" defaultColWidth="11.42578125" defaultRowHeight="12.75" x14ac:dyDescent="0.25"/>
  <cols>
    <col min="1" max="1" width="2.42578125" style="142" customWidth="1"/>
    <col min="2" max="2" width="15.85546875" style="142" customWidth="1"/>
    <col min="3" max="3" width="19.42578125" style="59" customWidth="1"/>
    <col min="4" max="4" width="38.5703125" style="142" customWidth="1"/>
    <col min="5" max="5" width="14.5703125" style="142" customWidth="1"/>
    <col min="6" max="6" width="11.28515625" style="142" customWidth="1"/>
    <col min="7" max="7" width="15.7109375" style="142" customWidth="1"/>
    <col min="8" max="8" width="15.42578125" style="262" customWidth="1"/>
    <col min="9" max="9" width="16.42578125" style="262" customWidth="1"/>
    <col min="10" max="10" width="8" style="142" customWidth="1"/>
    <col min="11" max="11" width="10.42578125" style="262" customWidth="1"/>
    <col min="12" max="12" width="12.28515625" style="142" customWidth="1"/>
    <col min="13" max="13" width="9.42578125" style="142" customWidth="1"/>
    <col min="14" max="14" width="13.140625" style="142" customWidth="1"/>
    <col min="15" max="15" width="12" style="142" customWidth="1"/>
    <col min="16" max="16" width="7.85546875" style="142" customWidth="1"/>
    <col min="17" max="26" width="6.5703125" style="142" bestFit="1" customWidth="1"/>
    <col min="27" max="28" width="6.5703125" style="142" customWidth="1"/>
    <col min="29" max="29" width="18.28515625" style="142" customWidth="1"/>
    <col min="30" max="30" width="20.42578125" style="142" customWidth="1"/>
    <col min="31" max="31" width="39.140625" style="142" customWidth="1"/>
    <col min="32" max="38" width="11.85546875" style="142" customWidth="1"/>
    <col min="39" max="53" width="6.5703125" style="142" customWidth="1"/>
    <col min="54" max="54" width="11.42578125" style="142"/>
    <col min="55" max="55" width="14.28515625" style="142" customWidth="1"/>
    <col min="56" max="56" width="24.42578125" style="142" customWidth="1"/>
    <col min="57" max="57" width="38" style="142" customWidth="1"/>
    <col min="58" max="58" width="13.7109375" style="142" customWidth="1"/>
    <col min="59" max="60" width="11.42578125" style="142"/>
    <col min="61" max="61" width="12.28515625" style="142" customWidth="1"/>
    <col min="62" max="62" width="15" style="142" customWidth="1"/>
    <col min="63" max="63" width="11.42578125" style="142"/>
    <col min="64" max="64" width="12" style="142" customWidth="1"/>
    <col min="65" max="65" width="7.85546875" style="142" customWidth="1"/>
    <col min="66" max="66" width="11" style="142" customWidth="1"/>
    <col min="67" max="68" width="8.140625" style="142" customWidth="1"/>
    <col min="69" max="69" width="7.7109375" style="142" customWidth="1"/>
    <col min="70" max="70" width="10.140625" style="142" customWidth="1"/>
    <col min="71" max="71" width="9" style="142" customWidth="1"/>
    <col min="72" max="72" width="8" style="142" customWidth="1"/>
    <col min="73" max="73" width="9.42578125" style="142" customWidth="1"/>
    <col min="74" max="74" width="8.85546875" style="142" customWidth="1"/>
    <col min="75" max="75" width="8" style="142" customWidth="1"/>
    <col min="76" max="76" width="9.42578125" style="142" customWidth="1"/>
    <col min="77" max="77" width="8.5703125" style="142" customWidth="1"/>
    <col min="78" max="78" width="9.28515625" style="142" customWidth="1"/>
    <col min="79" max="79" width="6.7109375" style="142" customWidth="1"/>
    <col min="80" max="80" width="6.85546875" style="142" customWidth="1"/>
    <col min="81" max="81" width="11.42578125" style="142"/>
    <col min="82" max="82" width="20.42578125" style="142" customWidth="1"/>
    <col min="83" max="83" width="30.140625" style="142" customWidth="1"/>
    <col min="84" max="84" width="16.7109375" style="142" customWidth="1"/>
    <col min="85" max="85" width="14.28515625" style="142" customWidth="1"/>
    <col min="86" max="86" width="11.42578125" style="142"/>
    <col min="87" max="87" width="13.85546875" style="142" customWidth="1"/>
    <col min="88" max="88" width="14.28515625" style="142" customWidth="1"/>
    <col min="89" max="16384" width="11.42578125" style="142"/>
  </cols>
  <sheetData>
    <row r="1" spans="2:78" ht="36.75" customHeight="1" x14ac:dyDescent="0.25">
      <c r="B1" s="580" t="str">
        <f>+'Pobl. Historica Ingres. Total'!B29</f>
        <v>INDUSTRIAS ALIMENTARIAS</v>
      </c>
      <c r="C1" s="581"/>
      <c r="D1" s="581"/>
      <c r="E1" s="581"/>
      <c r="F1" s="581"/>
      <c r="G1" s="581"/>
      <c r="H1" s="581"/>
      <c r="I1" s="581"/>
      <c r="J1" s="581"/>
      <c r="K1" s="581"/>
      <c r="L1" s="581"/>
      <c r="M1" s="581"/>
      <c r="N1" s="581"/>
      <c r="O1" s="581"/>
      <c r="P1" s="581"/>
      <c r="Q1" s="581"/>
      <c r="R1" s="581"/>
      <c r="S1" s="581"/>
      <c r="T1" s="581"/>
      <c r="U1" s="581"/>
      <c r="V1" s="581"/>
      <c r="W1" s="581"/>
      <c r="X1" s="581"/>
      <c r="Y1" s="581"/>
      <c r="BC1" s="579" t="str">
        <f>+'Pobl. Historica Ingres. Total'!B32</f>
        <v>CONSTRUCCIÓN CIVIL</v>
      </c>
      <c r="BD1" s="579"/>
      <c r="BE1" s="579"/>
      <c r="BF1" s="579"/>
      <c r="BG1" s="579"/>
      <c r="BH1" s="579"/>
      <c r="BI1" s="579"/>
      <c r="BJ1" s="579"/>
      <c r="BK1" s="579"/>
      <c r="BL1" s="579"/>
      <c r="BM1" s="579"/>
      <c r="BN1" s="579"/>
      <c r="BO1" s="579"/>
      <c r="BP1" s="579"/>
      <c r="BQ1" s="579"/>
      <c r="BR1" s="579"/>
      <c r="BS1" s="579"/>
      <c r="BT1" s="579"/>
      <c r="BU1" s="579"/>
      <c r="BV1" s="579"/>
      <c r="BW1" s="579"/>
      <c r="BX1" s="579"/>
      <c r="BY1" s="579"/>
      <c r="BZ1" s="579"/>
    </row>
    <row r="2" spans="2:78" ht="22.5" customHeight="1" x14ac:dyDescent="0.25">
      <c r="B2" s="529" t="s">
        <v>445</v>
      </c>
      <c r="C2" s="529" t="s">
        <v>446</v>
      </c>
      <c r="D2" s="529" t="s">
        <v>447</v>
      </c>
      <c r="E2" s="530" t="s">
        <v>448</v>
      </c>
      <c r="F2" s="531"/>
      <c r="G2" s="531"/>
      <c r="H2" s="531"/>
      <c r="I2" s="531"/>
      <c r="J2" s="532"/>
      <c r="K2" s="480" t="s">
        <v>449</v>
      </c>
      <c r="L2" s="480" t="s">
        <v>450</v>
      </c>
      <c r="M2" s="480" t="s">
        <v>451</v>
      </c>
      <c r="N2" s="480" t="s">
        <v>452</v>
      </c>
      <c r="O2" s="480" t="s">
        <v>534</v>
      </c>
      <c r="P2" s="474" t="s">
        <v>453</v>
      </c>
      <c r="Q2" s="474"/>
      <c r="R2" s="474"/>
      <c r="S2" s="474"/>
      <c r="T2" s="474"/>
      <c r="U2" s="474"/>
      <c r="V2" s="474"/>
      <c r="W2" s="474"/>
      <c r="X2" s="474"/>
      <c r="Y2" s="474"/>
      <c r="BC2" s="539" t="s">
        <v>445</v>
      </c>
      <c r="BD2" s="539" t="s">
        <v>446</v>
      </c>
      <c r="BE2" s="539" t="s">
        <v>447</v>
      </c>
      <c r="BF2" s="540" t="s">
        <v>448</v>
      </c>
      <c r="BG2" s="541"/>
      <c r="BH2" s="541"/>
      <c r="BI2" s="541"/>
      <c r="BJ2" s="541"/>
      <c r="BK2" s="542"/>
      <c r="BL2" s="479" t="s">
        <v>449</v>
      </c>
      <c r="BM2" s="479" t="s">
        <v>450</v>
      </c>
      <c r="BN2" s="479" t="s">
        <v>451</v>
      </c>
      <c r="BO2" s="479" t="s">
        <v>452</v>
      </c>
      <c r="BP2" s="479" t="s">
        <v>534</v>
      </c>
      <c r="BQ2" s="475" t="s">
        <v>453</v>
      </c>
      <c r="BR2" s="475"/>
      <c r="BS2" s="475"/>
      <c r="BT2" s="475"/>
      <c r="BU2" s="475"/>
      <c r="BV2" s="475"/>
      <c r="BW2" s="475"/>
      <c r="BX2" s="475"/>
      <c r="BY2" s="475"/>
      <c r="BZ2" s="475"/>
    </row>
    <row r="3" spans="2:78" ht="24" customHeight="1" x14ac:dyDescent="0.25">
      <c r="B3" s="529"/>
      <c r="C3" s="529"/>
      <c r="D3" s="529"/>
      <c r="E3" s="288" t="s">
        <v>280</v>
      </c>
      <c r="F3" s="288" t="s">
        <v>281</v>
      </c>
      <c r="G3" s="288" t="s">
        <v>282</v>
      </c>
      <c r="H3" s="288" t="s">
        <v>283</v>
      </c>
      <c r="I3" s="288" t="s">
        <v>284</v>
      </c>
      <c r="J3" s="288" t="s">
        <v>285</v>
      </c>
      <c r="K3" s="480"/>
      <c r="L3" s="480"/>
      <c r="M3" s="480"/>
      <c r="N3" s="480"/>
      <c r="O3" s="480"/>
      <c r="P3" s="322">
        <v>1</v>
      </c>
      <c r="Q3" s="322">
        <v>2</v>
      </c>
      <c r="R3" s="322">
        <v>3</v>
      </c>
      <c r="S3" s="322">
        <v>4</v>
      </c>
      <c r="T3" s="322">
        <v>5</v>
      </c>
      <c r="U3" s="322">
        <v>6</v>
      </c>
      <c r="V3" s="322">
        <v>7</v>
      </c>
      <c r="W3" s="322">
        <v>8</v>
      </c>
      <c r="X3" s="322">
        <v>9</v>
      </c>
      <c r="Y3" s="322">
        <v>10</v>
      </c>
      <c r="BC3" s="539"/>
      <c r="BD3" s="539"/>
      <c r="BE3" s="539"/>
      <c r="BF3" s="296" t="s">
        <v>280</v>
      </c>
      <c r="BG3" s="296" t="s">
        <v>281</v>
      </c>
      <c r="BH3" s="296" t="s">
        <v>282</v>
      </c>
      <c r="BI3" s="296" t="s">
        <v>283</v>
      </c>
      <c r="BJ3" s="296" t="s">
        <v>284</v>
      </c>
      <c r="BK3" s="296" t="s">
        <v>285</v>
      </c>
      <c r="BL3" s="479"/>
      <c r="BM3" s="479"/>
      <c r="BN3" s="479"/>
      <c r="BO3" s="479"/>
      <c r="BP3" s="479"/>
      <c r="BQ3" s="323">
        <v>1</v>
      </c>
      <c r="BR3" s="323">
        <v>2</v>
      </c>
      <c r="BS3" s="323">
        <v>3</v>
      </c>
      <c r="BT3" s="323">
        <v>4</v>
      </c>
      <c r="BU3" s="323">
        <v>5</v>
      </c>
      <c r="BV3" s="323">
        <v>6</v>
      </c>
      <c r="BW3" s="323">
        <v>7</v>
      </c>
      <c r="BX3" s="323">
        <v>8</v>
      </c>
      <c r="BY3" s="323">
        <v>9</v>
      </c>
      <c r="BZ3" s="323">
        <v>10</v>
      </c>
    </row>
    <row r="4" spans="2:78" x14ac:dyDescent="0.25">
      <c r="B4" s="543" t="s">
        <v>454</v>
      </c>
      <c r="C4" s="546" t="s">
        <v>455</v>
      </c>
      <c r="D4" s="46" t="s">
        <v>456</v>
      </c>
      <c r="E4" s="263">
        <v>2</v>
      </c>
      <c r="F4" s="263"/>
      <c r="G4" s="263"/>
      <c r="H4" s="263"/>
      <c r="I4" s="263"/>
      <c r="J4" s="263"/>
      <c r="K4" s="263">
        <v>1</v>
      </c>
      <c r="L4" s="263">
        <f>SUM(E4:J4)</f>
        <v>2</v>
      </c>
      <c r="M4" s="263">
        <f>+K4*L4</f>
        <v>2</v>
      </c>
      <c r="N4" s="264">
        <f>M4*$N$67</f>
        <v>36</v>
      </c>
      <c r="O4" s="264">
        <f>+N4</f>
        <v>36</v>
      </c>
      <c r="P4" s="265">
        <f>O4</f>
        <v>36</v>
      </c>
      <c r="Q4" s="265">
        <f t="shared" ref="Q4:Y4" si="0">P4</f>
        <v>36</v>
      </c>
      <c r="R4" s="265">
        <f t="shared" si="0"/>
        <v>36</v>
      </c>
      <c r="S4" s="265">
        <f t="shared" si="0"/>
        <v>36</v>
      </c>
      <c r="T4" s="265">
        <f t="shared" si="0"/>
        <v>36</v>
      </c>
      <c r="U4" s="265">
        <f t="shared" si="0"/>
        <v>36</v>
      </c>
      <c r="V4" s="265">
        <f t="shared" si="0"/>
        <v>36</v>
      </c>
      <c r="W4" s="265">
        <f t="shared" si="0"/>
        <v>36</v>
      </c>
      <c r="X4" s="265">
        <f t="shared" si="0"/>
        <v>36</v>
      </c>
      <c r="Y4" s="265">
        <f t="shared" si="0"/>
        <v>36</v>
      </c>
      <c r="BC4" s="547" t="s">
        <v>590</v>
      </c>
      <c r="BD4" s="546" t="s">
        <v>455</v>
      </c>
      <c r="BE4" s="46" t="s">
        <v>456</v>
      </c>
      <c r="BF4" s="263">
        <v>2</v>
      </c>
      <c r="BG4" s="263"/>
      <c r="BH4" s="263"/>
      <c r="BI4" s="263"/>
      <c r="BJ4" s="263"/>
      <c r="BK4" s="263"/>
      <c r="BL4" s="263">
        <v>1</v>
      </c>
      <c r="BM4" s="263">
        <f>SUM(BF4:BK4)</f>
        <v>2</v>
      </c>
      <c r="BN4" s="263">
        <f>+BL4*BM4</f>
        <v>2</v>
      </c>
      <c r="BO4" s="264">
        <f>BN4*$N$65</f>
        <v>38</v>
      </c>
      <c r="BP4" s="264">
        <f>+BO4</f>
        <v>38</v>
      </c>
      <c r="BQ4" s="264">
        <f t="shared" ref="BQ4:BZ14" si="1">+BP4</f>
        <v>38</v>
      </c>
      <c r="BR4" s="264">
        <f t="shared" si="1"/>
        <v>38</v>
      </c>
      <c r="BS4" s="264">
        <f t="shared" si="1"/>
        <v>38</v>
      </c>
      <c r="BT4" s="264">
        <f t="shared" si="1"/>
        <v>38</v>
      </c>
      <c r="BU4" s="264">
        <f t="shared" si="1"/>
        <v>38</v>
      </c>
      <c r="BV4" s="264">
        <f t="shared" si="1"/>
        <v>38</v>
      </c>
      <c r="BW4" s="264">
        <f t="shared" si="1"/>
        <v>38</v>
      </c>
      <c r="BX4" s="264">
        <f t="shared" si="1"/>
        <v>38</v>
      </c>
      <c r="BY4" s="264">
        <f t="shared" si="1"/>
        <v>38</v>
      </c>
      <c r="BZ4" s="264">
        <f t="shared" si="1"/>
        <v>38</v>
      </c>
    </row>
    <row r="5" spans="2:78" x14ac:dyDescent="0.25">
      <c r="B5" s="544"/>
      <c r="C5" s="546"/>
      <c r="D5" s="46" t="s">
        <v>457</v>
      </c>
      <c r="E5" s="263"/>
      <c r="F5" s="263">
        <v>2</v>
      </c>
      <c r="G5" s="263"/>
      <c r="H5" s="263"/>
      <c r="I5" s="263"/>
      <c r="J5" s="263"/>
      <c r="K5" s="263">
        <v>1</v>
      </c>
      <c r="L5" s="263">
        <f>SUM(E5:J5)</f>
        <v>2</v>
      </c>
      <c r="M5" s="263">
        <f>+K5*L5</f>
        <v>2</v>
      </c>
      <c r="N5" s="264">
        <f>M5*$N$67</f>
        <v>36</v>
      </c>
      <c r="O5" s="264">
        <f>+N5</f>
        <v>36</v>
      </c>
      <c r="P5" s="265">
        <f>O5</f>
        <v>36</v>
      </c>
      <c r="Q5" s="265">
        <f t="shared" ref="Q5:Y20" si="2">+P5</f>
        <v>36</v>
      </c>
      <c r="R5" s="265">
        <f t="shared" si="2"/>
        <v>36</v>
      </c>
      <c r="S5" s="265">
        <f t="shared" si="2"/>
        <v>36</v>
      </c>
      <c r="T5" s="265">
        <f t="shared" si="2"/>
        <v>36</v>
      </c>
      <c r="U5" s="265">
        <f t="shared" si="2"/>
        <v>36</v>
      </c>
      <c r="V5" s="265">
        <f t="shared" si="2"/>
        <v>36</v>
      </c>
      <c r="W5" s="265">
        <f t="shared" si="2"/>
        <v>36</v>
      </c>
      <c r="X5" s="265">
        <f t="shared" si="2"/>
        <v>36</v>
      </c>
      <c r="Y5" s="265">
        <f t="shared" si="2"/>
        <v>36</v>
      </c>
      <c r="BC5" s="548"/>
      <c r="BD5" s="546"/>
      <c r="BE5" s="46" t="s">
        <v>457</v>
      </c>
      <c r="BF5" s="263"/>
      <c r="BG5" s="263">
        <v>2</v>
      </c>
      <c r="BH5" s="263"/>
      <c r="BI5" s="263"/>
      <c r="BJ5" s="263"/>
      <c r="BK5" s="263"/>
      <c r="BL5" s="263">
        <v>1</v>
      </c>
      <c r="BM5" s="263">
        <f t="shared" ref="BM5:BM44" si="3">SUM(BF5:BK5)</f>
        <v>2</v>
      </c>
      <c r="BN5" s="263">
        <f t="shared" ref="BN5:BN44" si="4">+BL5*BM5</f>
        <v>2</v>
      </c>
      <c r="BO5" s="264">
        <f>BN5*$N$65</f>
        <v>38</v>
      </c>
      <c r="BP5" s="264">
        <f t="shared" ref="BP5:BP7" si="5">+BO5</f>
        <v>38</v>
      </c>
      <c r="BQ5" s="264">
        <f t="shared" si="1"/>
        <v>38</v>
      </c>
      <c r="BR5" s="264">
        <f t="shared" si="1"/>
        <v>38</v>
      </c>
      <c r="BS5" s="264">
        <f t="shared" si="1"/>
        <v>38</v>
      </c>
      <c r="BT5" s="264">
        <f t="shared" si="1"/>
        <v>38</v>
      </c>
      <c r="BU5" s="264">
        <f t="shared" si="1"/>
        <v>38</v>
      </c>
      <c r="BV5" s="264">
        <f t="shared" si="1"/>
        <v>38</v>
      </c>
      <c r="BW5" s="264">
        <f t="shared" si="1"/>
        <v>38</v>
      </c>
      <c r="BX5" s="264">
        <f t="shared" si="1"/>
        <v>38</v>
      </c>
      <c r="BY5" s="264">
        <f t="shared" si="1"/>
        <v>38</v>
      </c>
      <c r="BZ5" s="264">
        <f t="shared" si="1"/>
        <v>38</v>
      </c>
    </row>
    <row r="6" spans="2:78" x14ac:dyDescent="0.25">
      <c r="B6" s="544"/>
      <c r="C6" s="546" t="s">
        <v>458</v>
      </c>
      <c r="D6" s="46" t="s">
        <v>459</v>
      </c>
      <c r="E6" s="263">
        <v>2</v>
      </c>
      <c r="F6" s="263"/>
      <c r="G6" s="263"/>
      <c r="H6" s="263"/>
      <c r="I6" s="263"/>
      <c r="J6" s="263"/>
      <c r="K6" s="263">
        <v>1</v>
      </c>
      <c r="L6" s="263">
        <f t="shared" ref="L6:L46" si="6">SUM(E6:J6)</f>
        <v>2</v>
      </c>
      <c r="M6" s="263">
        <f t="shared" ref="M6:M59" si="7">+K6*L6</f>
        <v>2</v>
      </c>
      <c r="N6" s="264">
        <f>M6*$N$67</f>
        <v>36</v>
      </c>
      <c r="O6" s="264">
        <f t="shared" ref="O6:O59" si="8">+N6</f>
        <v>36</v>
      </c>
      <c r="P6" s="265">
        <f t="shared" ref="P6:P59" si="9">O6</f>
        <v>36</v>
      </c>
      <c r="Q6" s="265">
        <f t="shared" si="2"/>
        <v>36</v>
      </c>
      <c r="R6" s="265">
        <f t="shared" si="2"/>
        <v>36</v>
      </c>
      <c r="S6" s="265">
        <f t="shared" si="2"/>
        <v>36</v>
      </c>
      <c r="T6" s="265">
        <f t="shared" si="2"/>
        <v>36</v>
      </c>
      <c r="U6" s="265">
        <f t="shared" si="2"/>
        <v>36</v>
      </c>
      <c r="V6" s="265">
        <f t="shared" si="2"/>
        <v>36</v>
      </c>
      <c r="W6" s="265">
        <f t="shared" si="2"/>
        <v>36</v>
      </c>
      <c r="X6" s="265">
        <f t="shared" si="2"/>
        <v>36</v>
      </c>
      <c r="Y6" s="265">
        <f t="shared" si="2"/>
        <v>36</v>
      </c>
      <c r="BC6" s="548"/>
      <c r="BD6" s="546" t="s">
        <v>458</v>
      </c>
      <c r="BE6" s="46" t="s">
        <v>459</v>
      </c>
      <c r="BF6" s="263">
        <v>2</v>
      </c>
      <c r="BG6" s="263"/>
      <c r="BH6" s="263"/>
      <c r="BI6" s="263"/>
      <c r="BJ6" s="263"/>
      <c r="BK6" s="263"/>
      <c r="BL6" s="263">
        <v>1</v>
      </c>
      <c r="BM6" s="263">
        <f t="shared" si="3"/>
        <v>2</v>
      </c>
      <c r="BN6" s="263">
        <f t="shared" si="4"/>
        <v>2</v>
      </c>
      <c r="BO6" s="264">
        <f>BN6*$N$65</f>
        <v>38</v>
      </c>
      <c r="BP6" s="264">
        <f t="shared" si="5"/>
        <v>38</v>
      </c>
      <c r="BQ6" s="264">
        <f t="shared" si="1"/>
        <v>38</v>
      </c>
      <c r="BR6" s="264">
        <f t="shared" si="1"/>
        <v>38</v>
      </c>
      <c r="BS6" s="264">
        <f t="shared" si="1"/>
        <v>38</v>
      </c>
      <c r="BT6" s="264">
        <f t="shared" si="1"/>
        <v>38</v>
      </c>
      <c r="BU6" s="264">
        <f t="shared" si="1"/>
        <v>38</v>
      </c>
      <c r="BV6" s="264">
        <f t="shared" si="1"/>
        <v>38</v>
      </c>
      <c r="BW6" s="264">
        <f t="shared" si="1"/>
        <v>38</v>
      </c>
      <c r="BX6" s="264">
        <f t="shared" si="1"/>
        <v>38</v>
      </c>
      <c r="BY6" s="264">
        <f t="shared" si="1"/>
        <v>38</v>
      </c>
      <c r="BZ6" s="264">
        <v>0</v>
      </c>
    </row>
    <row r="7" spans="2:78" x14ac:dyDescent="0.25">
      <c r="B7" s="544"/>
      <c r="C7" s="546"/>
      <c r="D7" s="46" t="s">
        <v>460</v>
      </c>
      <c r="E7" s="263"/>
      <c r="F7" s="263">
        <v>2</v>
      </c>
      <c r="G7" s="263"/>
      <c r="H7" s="263"/>
      <c r="I7" s="263"/>
      <c r="J7" s="263"/>
      <c r="K7" s="263">
        <v>1</v>
      </c>
      <c r="L7" s="263">
        <f t="shared" si="6"/>
        <v>2</v>
      </c>
      <c r="M7" s="263">
        <f t="shared" si="7"/>
        <v>2</v>
      </c>
      <c r="N7" s="264">
        <f>M7*$N$67</f>
        <v>36</v>
      </c>
      <c r="O7" s="264">
        <f t="shared" si="8"/>
        <v>36</v>
      </c>
      <c r="P7" s="265">
        <f t="shared" si="9"/>
        <v>36</v>
      </c>
      <c r="Q7" s="265">
        <f t="shared" si="2"/>
        <v>36</v>
      </c>
      <c r="R7" s="265">
        <f t="shared" si="2"/>
        <v>36</v>
      </c>
      <c r="S7" s="265">
        <f t="shared" si="2"/>
        <v>36</v>
      </c>
      <c r="T7" s="265">
        <f t="shared" si="2"/>
        <v>36</v>
      </c>
      <c r="U7" s="265">
        <f t="shared" si="2"/>
        <v>36</v>
      </c>
      <c r="V7" s="265">
        <f t="shared" si="2"/>
        <v>36</v>
      </c>
      <c r="W7" s="265">
        <f t="shared" si="2"/>
        <v>36</v>
      </c>
      <c r="X7" s="265">
        <f t="shared" si="2"/>
        <v>36</v>
      </c>
      <c r="Y7" s="265">
        <f t="shared" si="2"/>
        <v>36</v>
      </c>
      <c r="BC7" s="548"/>
      <c r="BD7" s="546"/>
      <c r="BE7" s="46" t="s">
        <v>460</v>
      </c>
      <c r="BF7" s="263"/>
      <c r="BG7" s="263">
        <v>2</v>
      </c>
      <c r="BH7" s="263"/>
      <c r="BI7" s="263"/>
      <c r="BJ7" s="263"/>
      <c r="BK7" s="263"/>
      <c r="BL7" s="263">
        <v>1</v>
      </c>
      <c r="BM7" s="263">
        <f t="shared" si="3"/>
        <v>2</v>
      </c>
      <c r="BN7" s="263">
        <f t="shared" si="4"/>
        <v>2</v>
      </c>
      <c r="BO7" s="264">
        <f>BN7*$N$65</f>
        <v>38</v>
      </c>
      <c r="BP7" s="264">
        <f t="shared" si="5"/>
        <v>38</v>
      </c>
      <c r="BQ7" s="264">
        <f t="shared" si="1"/>
        <v>38</v>
      </c>
      <c r="BR7" s="264">
        <f t="shared" si="1"/>
        <v>38</v>
      </c>
      <c r="BS7" s="264">
        <f t="shared" si="1"/>
        <v>38</v>
      </c>
      <c r="BT7" s="264">
        <f t="shared" si="1"/>
        <v>38</v>
      </c>
      <c r="BU7" s="264">
        <f t="shared" si="1"/>
        <v>38</v>
      </c>
      <c r="BV7" s="264">
        <f t="shared" si="1"/>
        <v>38</v>
      </c>
      <c r="BW7" s="264">
        <f t="shared" si="1"/>
        <v>38</v>
      </c>
      <c r="BX7" s="264">
        <f t="shared" si="1"/>
        <v>38</v>
      </c>
      <c r="BY7" s="264">
        <f t="shared" si="1"/>
        <v>38</v>
      </c>
      <c r="BZ7" s="264">
        <f t="shared" si="1"/>
        <v>38</v>
      </c>
    </row>
    <row r="8" spans="2:78" ht="25.5" customHeight="1" x14ac:dyDescent="0.25">
      <c r="B8" s="544"/>
      <c r="C8" s="46" t="s">
        <v>461</v>
      </c>
      <c r="D8" s="46" t="s">
        <v>462</v>
      </c>
      <c r="E8" s="263"/>
      <c r="F8" s="263"/>
      <c r="G8" s="263">
        <v>3</v>
      </c>
      <c r="H8" s="263"/>
      <c r="I8" s="263"/>
      <c r="J8" s="263"/>
      <c r="K8" s="263">
        <v>1</v>
      </c>
      <c r="L8" s="263">
        <f t="shared" si="6"/>
        <v>3</v>
      </c>
      <c r="M8" s="263">
        <f t="shared" si="7"/>
        <v>3</v>
      </c>
      <c r="N8" s="264">
        <f>M8*$N$66</f>
        <v>54</v>
      </c>
      <c r="O8" s="264">
        <f>+N8</f>
        <v>54</v>
      </c>
      <c r="P8" s="265">
        <f t="shared" si="9"/>
        <v>54</v>
      </c>
      <c r="Q8" s="265">
        <f t="shared" si="2"/>
        <v>54</v>
      </c>
      <c r="R8" s="265">
        <f t="shared" si="2"/>
        <v>54</v>
      </c>
      <c r="S8" s="265">
        <f t="shared" si="2"/>
        <v>54</v>
      </c>
      <c r="T8" s="265">
        <f t="shared" si="2"/>
        <v>54</v>
      </c>
      <c r="U8" s="265">
        <f t="shared" si="2"/>
        <v>54</v>
      </c>
      <c r="V8" s="265">
        <f t="shared" si="2"/>
        <v>54</v>
      </c>
      <c r="W8" s="265">
        <f t="shared" si="2"/>
        <v>54</v>
      </c>
      <c r="X8" s="265">
        <f t="shared" si="2"/>
        <v>54</v>
      </c>
      <c r="Y8" s="265">
        <f t="shared" si="2"/>
        <v>54</v>
      </c>
      <c r="BC8" s="548"/>
      <c r="BD8" s="46" t="s">
        <v>461</v>
      </c>
      <c r="BE8" s="46" t="s">
        <v>462</v>
      </c>
      <c r="BF8" s="263"/>
      <c r="BG8" s="263"/>
      <c r="BH8" s="263">
        <v>3</v>
      </c>
      <c r="BI8" s="263"/>
      <c r="BJ8" s="263"/>
      <c r="BK8" s="263"/>
      <c r="BL8" s="263">
        <v>1</v>
      </c>
      <c r="BM8" s="263">
        <f t="shared" si="3"/>
        <v>3</v>
      </c>
      <c r="BN8" s="263">
        <f t="shared" si="4"/>
        <v>3</v>
      </c>
      <c r="BO8" s="264">
        <f>BN8*$N$66</f>
        <v>54</v>
      </c>
      <c r="BP8" s="264">
        <f>+BO8</f>
        <v>54</v>
      </c>
      <c r="BQ8" s="264">
        <f t="shared" si="1"/>
        <v>54</v>
      </c>
      <c r="BR8" s="264">
        <f t="shared" si="1"/>
        <v>54</v>
      </c>
      <c r="BS8" s="264">
        <f t="shared" si="1"/>
        <v>54</v>
      </c>
      <c r="BT8" s="264">
        <f t="shared" si="1"/>
        <v>54</v>
      </c>
      <c r="BU8" s="264">
        <f t="shared" si="1"/>
        <v>54</v>
      </c>
      <c r="BV8" s="264">
        <f t="shared" si="1"/>
        <v>54</v>
      </c>
      <c r="BW8" s="264">
        <f t="shared" si="1"/>
        <v>54</v>
      </c>
      <c r="BX8" s="264">
        <f t="shared" si="1"/>
        <v>54</v>
      </c>
      <c r="BY8" s="264">
        <f t="shared" si="1"/>
        <v>54</v>
      </c>
      <c r="BZ8" s="264">
        <f t="shared" si="1"/>
        <v>54</v>
      </c>
    </row>
    <row r="9" spans="2:78" ht="25.5" x14ac:dyDescent="0.25">
      <c r="B9" s="544"/>
      <c r="C9" s="46" t="s">
        <v>463</v>
      </c>
      <c r="D9" s="46" t="s">
        <v>463</v>
      </c>
      <c r="E9" s="263"/>
      <c r="F9" s="263"/>
      <c r="G9" s="263">
        <v>3</v>
      </c>
      <c r="H9" s="263"/>
      <c r="I9" s="263"/>
      <c r="J9" s="263"/>
      <c r="K9" s="263">
        <v>1</v>
      </c>
      <c r="L9" s="263">
        <f t="shared" si="6"/>
        <v>3</v>
      </c>
      <c r="M9" s="263">
        <f t="shared" si="7"/>
        <v>3</v>
      </c>
      <c r="N9" s="264">
        <f>M9*$N$66</f>
        <v>54</v>
      </c>
      <c r="O9" s="264">
        <f t="shared" si="8"/>
        <v>54</v>
      </c>
      <c r="P9" s="265">
        <f t="shared" si="9"/>
        <v>54</v>
      </c>
      <c r="Q9" s="265">
        <f t="shared" si="2"/>
        <v>54</v>
      </c>
      <c r="R9" s="265">
        <f t="shared" si="2"/>
        <v>54</v>
      </c>
      <c r="S9" s="265">
        <f t="shared" si="2"/>
        <v>54</v>
      </c>
      <c r="T9" s="265">
        <f t="shared" si="2"/>
        <v>54</v>
      </c>
      <c r="U9" s="265">
        <f t="shared" si="2"/>
        <v>54</v>
      </c>
      <c r="V9" s="265">
        <f t="shared" si="2"/>
        <v>54</v>
      </c>
      <c r="W9" s="265">
        <f t="shared" si="2"/>
        <v>54</v>
      </c>
      <c r="X9" s="265">
        <f t="shared" si="2"/>
        <v>54</v>
      </c>
      <c r="Y9" s="265">
        <f t="shared" si="2"/>
        <v>54</v>
      </c>
      <c r="BC9" s="548"/>
      <c r="BD9" s="46" t="s">
        <v>463</v>
      </c>
      <c r="BE9" s="46" t="s">
        <v>463</v>
      </c>
      <c r="BF9" s="263"/>
      <c r="BG9" s="263"/>
      <c r="BH9" s="263">
        <v>3</v>
      </c>
      <c r="BI9" s="263"/>
      <c r="BJ9" s="263"/>
      <c r="BK9" s="263"/>
      <c r="BL9" s="263">
        <v>1</v>
      </c>
      <c r="BM9" s="263">
        <f t="shared" si="3"/>
        <v>3</v>
      </c>
      <c r="BN9" s="263">
        <f t="shared" si="4"/>
        <v>3</v>
      </c>
      <c r="BO9" s="264">
        <f>BN9*$N$66</f>
        <v>54</v>
      </c>
      <c r="BP9" s="264">
        <f t="shared" ref="BP9" si="10">+BO9</f>
        <v>54</v>
      </c>
      <c r="BQ9" s="264">
        <f t="shared" si="1"/>
        <v>54</v>
      </c>
      <c r="BR9" s="264">
        <f t="shared" si="1"/>
        <v>54</v>
      </c>
      <c r="BS9" s="264">
        <f t="shared" si="1"/>
        <v>54</v>
      </c>
      <c r="BT9" s="264">
        <f t="shared" si="1"/>
        <v>54</v>
      </c>
      <c r="BU9" s="264">
        <f t="shared" si="1"/>
        <v>54</v>
      </c>
      <c r="BV9" s="264">
        <f t="shared" si="1"/>
        <v>54</v>
      </c>
      <c r="BW9" s="264">
        <f t="shared" si="1"/>
        <v>54</v>
      </c>
      <c r="BX9" s="264">
        <f t="shared" si="1"/>
        <v>54</v>
      </c>
      <c r="BY9" s="264">
        <f t="shared" si="1"/>
        <v>54</v>
      </c>
      <c r="BZ9" s="264">
        <f t="shared" si="1"/>
        <v>54</v>
      </c>
    </row>
    <row r="10" spans="2:78" x14ac:dyDescent="0.25">
      <c r="B10" s="544"/>
      <c r="C10" s="546" t="s">
        <v>464</v>
      </c>
      <c r="D10" s="46" t="s">
        <v>465</v>
      </c>
      <c r="E10" s="263">
        <v>2</v>
      </c>
      <c r="F10" s="263"/>
      <c r="G10" s="263"/>
      <c r="H10" s="263"/>
      <c r="I10" s="263"/>
      <c r="J10" s="263"/>
      <c r="K10" s="263">
        <v>1</v>
      </c>
      <c r="L10" s="263">
        <f t="shared" si="6"/>
        <v>2</v>
      </c>
      <c r="M10" s="263">
        <f t="shared" si="7"/>
        <v>2</v>
      </c>
      <c r="N10" s="264">
        <f t="shared" ref="N10:N15" si="11">M10*$N$67</f>
        <v>36</v>
      </c>
      <c r="O10" s="264">
        <f>+N10</f>
        <v>36</v>
      </c>
      <c r="P10" s="265">
        <f t="shared" si="9"/>
        <v>36</v>
      </c>
      <c r="Q10" s="265">
        <f t="shared" si="2"/>
        <v>36</v>
      </c>
      <c r="R10" s="265">
        <f t="shared" si="2"/>
        <v>36</v>
      </c>
      <c r="S10" s="265">
        <f t="shared" si="2"/>
        <v>36</v>
      </c>
      <c r="T10" s="265">
        <f t="shared" si="2"/>
        <v>36</v>
      </c>
      <c r="U10" s="265">
        <f t="shared" si="2"/>
        <v>36</v>
      </c>
      <c r="V10" s="265">
        <f t="shared" si="2"/>
        <v>36</v>
      </c>
      <c r="W10" s="265">
        <f t="shared" si="2"/>
        <v>36</v>
      </c>
      <c r="X10" s="265">
        <f t="shared" si="2"/>
        <v>36</v>
      </c>
      <c r="Y10" s="265">
        <f t="shared" si="2"/>
        <v>36</v>
      </c>
      <c r="BC10" s="548"/>
      <c r="BD10" s="546" t="s">
        <v>464</v>
      </c>
      <c r="BE10" s="46" t="s">
        <v>465</v>
      </c>
      <c r="BF10" s="263">
        <v>2</v>
      </c>
      <c r="BG10" s="263"/>
      <c r="BH10" s="263"/>
      <c r="BI10" s="263"/>
      <c r="BJ10" s="263"/>
      <c r="BK10" s="263"/>
      <c r="BL10" s="263">
        <v>1</v>
      </c>
      <c r="BM10" s="263">
        <f t="shared" si="3"/>
        <v>2</v>
      </c>
      <c r="BN10" s="263">
        <f t="shared" si="4"/>
        <v>2</v>
      </c>
      <c r="BO10" s="264">
        <f t="shared" ref="BO10:BO17" si="12">BN10*$N$65</f>
        <v>38</v>
      </c>
      <c r="BP10" s="264">
        <f>+BO10</f>
        <v>38</v>
      </c>
      <c r="BQ10" s="264">
        <f t="shared" si="1"/>
        <v>38</v>
      </c>
      <c r="BR10" s="264">
        <f t="shared" si="1"/>
        <v>38</v>
      </c>
      <c r="BS10" s="264">
        <f t="shared" si="1"/>
        <v>38</v>
      </c>
      <c r="BT10" s="264">
        <f t="shared" si="1"/>
        <v>38</v>
      </c>
      <c r="BU10" s="264">
        <f t="shared" si="1"/>
        <v>38</v>
      </c>
      <c r="BV10" s="264">
        <f t="shared" si="1"/>
        <v>38</v>
      </c>
      <c r="BW10" s="264">
        <f t="shared" si="1"/>
        <v>38</v>
      </c>
      <c r="BX10" s="264">
        <f t="shared" si="1"/>
        <v>38</v>
      </c>
      <c r="BY10" s="264">
        <f t="shared" si="1"/>
        <v>38</v>
      </c>
      <c r="BZ10" s="264">
        <f t="shared" si="1"/>
        <v>38</v>
      </c>
    </row>
    <row r="11" spans="2:78" x14ac:dyDescent="0.25">
      <c r="B11" s="544"/>
      <c r="C11" s="546"/>
      <c r="D11" s="46" t="s">
        <v>466</v>
      </c>
      <c r="E11" s="263"/>
      <c r="F11" s="263">
        <v>2</v>
      </c>
      <c r="G11" s="263"/>
      <c r="H11" s="263"/>
      <c r="I11" s="263"/>
      <c r="J11" s="263"/>
      <c r="K11" s="263">
        <v>1</v>
      </c>
      <c r="L11" s="263">
        <f t="shared" si="6"/>
        <v>2</v>
      </c>
      <c r="M11" s="263">
        <f t="shared" si="7"/>
        <v>2</v>
      </c>
      <c r="N11" s="264">
        <f t="shared" si="11"/>
        <v>36</v>
      </c>
      <c r="O11" s="264">
        <f t="shared" si="8"/>
        <v>36</v>
      </c>
      <c r="P11" s="265">
        <f t="shared" si="9"/>
        <v>36</v>
      </c>
      <c r="Q11" s="265">
        <f t="shared" si="2"/>
        <v>36</v>
      </c>
      <c r="R11" s="265">
        <f t="shared" si="2"/>
        <v>36</v>
      </c>
      <c r="S11" s="265">
        <f t="shared" si="2"/>
        <v>36</v>
      </c>
      <c r="T11" s="265">
        <f t="shared" si="2"/>
        <v>36</v>
      </c>
      <c r="U11" s="265">
        <f t="shared" si="2"/>
        <v>36</v>
      </c>
      <c r="V11" s="265">
        <f t="shared" si="2"/>
        <v>36</v>
      </c>
      <c r="W11" s="265">
        <f t="shared" si="2"/>
        <v>36</v>
      </c>
      <c r="X11" s="265">
        <f t="shared" si="2"/>
        <v>36</v>
      </c>
      <c r="Y11" s="265">
        <f t="shared" si="2"/>
        <v>36</v>
      </c>
      <c r="BC11" s="548"/>
      <c r="BD11" s="546"/>
      <c r="BE11" s="46" t="s">
        <v>466</v>
      </c>
      <c r="BF11" s="263"/>
      <c r="BG11" s="263">
        <v>2</v>
      </c>
      <c r="BH11" s="263"/>
      <c r="BI11" s="263"/>
      <c r="BJ11" s="263"/>
      <c r="BK11" s="263"/>
      <c r="BL11" s="263">
        <v>1</v>
      </c>
      <c r="BM11" s="263">
        <f t="shared" si="3"/>
        <v>2</v>
      </c>
      <c r="BN11" s="263">
        <f t="shared" si="4"/>
        <v>2</v>
      </c>
      <c r="BO11" s="264">
        <f t="shared" si="12"/>
        <v>38</v>
      </c>
      <c r="BP11" s="264">
        <f t="shared" ref="BP11:BZ26" si="13">+BO11</f>
        <v>38</v>
      </c>
      <c r="BQ11" s="264">
        <f t="shared" si="1"/>
        <v>38</v>
      </c>
      <c r="BR11" s="264">
        <f t="shared" si="1"/>
        <v>38</v>
      </c>
      <c r="BS11" s="264">
        <f t="shared" si="1"/>
        <v>38</v>
      </c>
      <c r="BT11" s="264">
        <f t="shared" si="1"/>
        <v>38</v>
      </c>
      <c r="BU11" s="264">
        <f t="shared" si="1"/>
        <v>38</v>
      </c>
      <c r="BV11" s="264">
        <f t="shared" si="1"/>
        <v>38</v>
      </c>
      <c r="BW11" s="264">
        <f t="shared" si="1"/>
        <v>38</v>
      </c>
      <c r="BX11" s="264">
        <f t="shared" si="1"/>
        <v>38</v>
      </c>
      <c r="BY11" s="264">
        <f t="shared" si="1"/>
        <v>38</v>
      </c>
      <c r="BZ11" s="264">
        <f t="shared" si="1"/>
        <v>38</v>
      </c>
    </row>
    <row r="12" spans="2:78" x14ac:dyDescent="0.25">
      <c r="B12" s="544"/>
      <c r="C12" s="546" t="s">
        <v>467</v>
      </c>
      <c r="D12" s="46" t="s">
        <v>468</v>
      </c>
      <c r="E12" s="263">
        <v>2</v>
      </c>
      <c r="F12" s="263"/>
      <c r="G12" s="263"/>
      <c r="H12" s="263"/>
      <c r="I12" s="263"/>
      <c r="J12" s="263"/>
      <c r="K12" s="263">
        <v>1</v>
      </c>
      <c r="L12" s="263">
        <f t="shared" si="6"/>
        <v>2</v>
      </c>
      <c r="M12" s="263">
        <f t="shared" si="7"/>
        <v>2</v>
      </c>
      <c r="N12" s="264">
        <f t="shared" si="11"/>
        <v>36</v>
      </c>
      <c r="O12" s="264">
        <f t="shared" si="8"/>
        <v>36</v>
      </c>
      <c r="P12" s="265">
        <f t="shared" si="9"/>
        <v>36</v>
      </c>
      <c r="Q12" s="265">
        <f t="shared" si="2"/>
        <v>36</v>
      </c>
      <c r="R12" s="265">
        <f t="shared" si="2"/>
        <v>36</v>
      </c>
      <c r="S12" s="265">
        <f t="shared" si="2"/>
        <v>36</v>
      </c>
      <c r="T12" s="265">
        <f t="shared" si="2"/>
        <v>36</v>
      </c>
      <c r="U12" s="265">
        <f t="shared" si="2"/>
        <v>36</v>
      </c>
      <c r="V12" s="265">
        <f t="shared" si="2"/>
        <v>36</v>
      </c>
      <c r="W12" s="265">
        <f t="shared" si="2"/>
        <v>36</v>
      </c>
      <c r="X12" s="265">
        <f t="shared" si="2"/>
        <v>36</v>
      </c>
      <c r="Y12" s="265">
        <f t="shared" si="2"/>
        <v>36</v>
      </c>
      <c r="BC12" s="548"/>
      <c r="BD12" s="546" t="s">
        <v>467</v>
      </c>
      <c r="BE12" s="46" t="s">
        <v>468</v>
      </c>
      <c r="BF12" s="263">
        <v>2</v>
      </c>
      <c r="BG12" s="263"/>
      <c r="BH12" s="263"/>
      <c r="BI12" s="263"/>
      <c r="BJ12" s="263"/>
      <c r="BK12" s="263"/>
      <c r="BL12" s="263">
        <v>1</v>
      </c>
      <c r="BM12" s="263">
        <f t="shared" si="3"/>
        <v>2</v>
      </c>
      <c r="BN12" s="263">
        <f t="shared" si="4"/>
        <v>2</v>
      </c>
      <c r="BO12" s="264">
        <f t="shared" si="12"/>
        <v>38</v>
      </c>
      <c r="BP12" s="264">
        <f t="shared" si="13"/>
        <v>38</v>
      </c>
      <c r="BQ12" s="264">
        <f t="shared" si="1"/>
        <v>38</v>
      </c>
      <c r="BR12" s="264">
        <f t="shared" si="1"/>
        <v>38</v>
      </c>
      <c r="BS12" s="264">
        <f t="shared" si="1"/>
        <v>38</v>
      </c>
      <c r="BT12" s="264">
        <f t="shared" si="1"/>
        <v>38</v>
      </c>
      <c r="BU12" s="264">
        <f t="shared" si="1"/>
        <v>38</v>
      </c>
      <c r="BV12" s="264">
        <f t="shared" si="1"/>
        <v>38</v>
      </c>
      <c r="BW12" s="264">
        <f t="shared" si="1"/>
        <v>38</v>
      </c>
      <c r="BX12" s="264">
        <f t="shared" si="1"/>
        <v>38</v>
      </c>
      <c r="BY12" s="264">
        <f t="shared" si="1"/>
        <v>38</v>
      </c>
      <c r="BZ12" s="264">
        <f t="shared" si="1"/>
        <v>38</v>
      </c>
    </row>
    <row r="13" spans="2:78" x14ac:dyDescent="0.25">
      <c r="B13" s="544"/>
      <c r="C13" s="546"/>
      <c r="D13" s="46" t="s">
        <v>469</v>
      </c>
      <c r="E13" s="263"/>
      <c r="F13" s="263">
        <v>2</v>
      </c>
      <c r="G13" s="263"/>
      <c r="H13" s="263"/>
      <c r="I13" s="263"/>
      <c r="J13" s="263"/>
      <c r="K13" s="263">
        <v>1</v>
      </c>
      <c r="L13" s="263">
        <f t="shared" si="6"/>
        <v>2</v>
      </c>
      <c r="M13" s="263">
        <f t="shared" si="7"/>
        <v>2</v>
      </c>
      <c r="N13" s="264">
        <f t="shared" si="11"/>
        <v>36</v>
      </c>
      <c r="O13" s="264">
        <f t="shared" si="8"/>
        <v>36</v>
      </c>
      <c r="P13" s="265">
        <f t="shared" si="9"/>
        <v>36</v>
      </c>
      <c r="Q13" s="265">
        <f t="shared" si="2"/>
        <v>36</v>
      </c>
      <c r="R13" s="265">
        <f t="shared" si="2"/>
        <v>36</v>
      </c>
      <c r="S13" s="265">
        <f t="shared" si="2"/>
        <v>36</v>
      </c>
      <c r="T13" s="265">
        <f t="shared" si="2"/>
        <v>36</v>
      </c>
      <c r="U13" s="265">
        <f t="shared" si="2"/>
        <v>36</v>
      </c>
      <c r="V13" s="265">
        <f t="shared" si="2"/>
        <v>36</v>
      </c>
      <c r="W13" s="265">
        <f t="shared" si="2"/>
        <v>36</v>
      </c>
      <c r="X13" s="265">
        <f t="shared" si="2"/>
        <v>36</v>
      </c>
      <c r="Y13" s="265">
        <f t="shared" si="2"/>
        <v>36</v>
      </c>
      <c r="BC13" s="548"/>
      <c r="BD13" s="546"/>
      <c r="BE13" s="46" t="s">
        <v>469</v>
      </c>
      <c r="BF13" s="263"/>
      <c r="BG13" s="263">
        <v>2</v>
      </c>
      <c r="BH13" s="263"/>
      <c r="BI13" s="263"/>
      <c r="BJ13" s="263"/>
      <c r="BK13" s="263"/>
      <c r="BL13" s="263">
        <v>1</v>
      </c>
      <c r="BM13" s="263">
        <f t="shared" si="3"/>
        <v>2</v>
      </c>
      <c r="BN13" s="263">
        <f t="shared" si="4"/>
        <v>2</v>
      </c>
      <c r="BO13" s="264">
        <f t="shared" si="12"/>
        <v>38</v>
      </c>
      <c r="BP13" s="264">
        <f t="shared" si="13"/>
        <v>38</v>
      </c>
      <c r="BQ13" s="264">
        <f t="shared" si="1"/>
        <v>38</v>
      </c>
      <c r="BR13" s="264">
        <f t="shared" si="1"/>
        <v>38</v>
      </c>
      <c r="BS13" s="264">
        <f t="shared" si="1"/>
        <v>38</v>
      </c>
      <c r="BT13" s="264">
        <f t="shared" si="1"/>
        <v>38</v>
      </c>
      <c r="BU13" s="264">
        <f t="shared" si="1"/>
        <v>38</v>
      </c>
      <c r="BV13" s="264">
        <f t="shared" si="1"/>
        <v>38</v>
      </c>
      <c r="BW13" s="264">
        <f t="shared" si="1"/>
        <v>38</v>
      </c>
      <c r="BX13" s="264">
        <f t="shared" si="1"/>
        <v>38</v>
      </c>
      <c r="BY13" s="264">
        <f t="shared" si="1"/>
        <v>38</v>
      </c>
      <c r="BZ13" s="264">
        <f t="shared" si="1"/>
        <v>38</v>
      </c>
    </row>
    <row r="14" spans="2:78" x14ac:dyDescent="0.25">
      <c r="B14" s="544"/>
      <c r="C14" s="546" t="s">
        <v>470</v>
      </c>
      <c r="D14" s="46" t="s">
        <v>471</v>
      </c>
      <c r="E14" s="263"/>
      <c r="F14" s="263"/>
      <c r="G14" s="263"/>
      <c r="H14" s="263">
        <v>2</v>
      </c>
      <c r="I14" s="263"/>
      <c r="J14" s="263"/>
      <c r="K14" s="263">
        <v>1</v>
      </c>
      <c r="L14" s="263">
        <f t="shared" si="6"/>
        <v>2</v>
      </c>
      <c r="M14" s="263">
        <f t="shared" si="7"/>
        <v>2</v>
      </c>
      <c r="N14" s="264">
        <f t="shared" si="11"/>
        <v>36</v>
      </c>
      <c r="O14" s="264">
        <f t="shared" si="8"/>
        <v>36</v>
      </c>
      <c r="P14" s="265">
        <f t="shared" si="9"/>
        <v>36</v>
      </c>
      <c r="Q14" s="265">
        <f t="shared" si="2"/>
        <v>36</v>
      </c>
      <c r="R14" s="265">
        <f t="shared" si="2"/>
        <v>36</v>
      </c>
      <c r="S14" s="265">
        <f t="shared" si="2"/>
        <v>36</v>
      </c>
      <c r="T14" s="265">
        <f t="shared" si="2"/>
        <v>36</v>
      </c>
      <c r="U14" s="265">
        <f t="shared" si="2"/>
        <v>36</v>
      </c>
      <c r="V14" s="265">
        <f t="shared" si="2"/>
        <v>36</v>
      </c>
      <c r="W14" s="265">
        <f t="shared" si="2"/>
        <v>36</v>
      </c>
      <c r="X14" s="265">
        <f t="shared" si="2"/>
        <v>36</v>
      </c>
      <c r="Y14" s="265">
        <f t="shared" si="2"/>
        <v>36</v>
      </c>
      <c r="BC14" s="548"/>
      <c r="BD14" s="546" t="s">
        <v>470</v>
      </c>
      <c r="BE14" s="46" t="s">
        <v>471</v>
      </c>
      <c r="BF14" s="263"/>
      <c r="BG14" s="263"/>
      <c r="BH14" s="263"/>
      <c r="BI14" s="263">
        <v>2</v>
      </c>
      <c r="BJ14" s="263"/>
      <c r="BK14" s="263"/>
      <c r="BL14" s="263">
        <v>1</v>
      </c>
      <c r="BM14" s="263">
        <f t="shared" si="3"/>
        <v>2</v>
      </c>
      <c r="BN14" s="263">
        <f t="shared" si="4"/>
        <v>2</v>
      </c>
      <c r="BO14" s="264">
        <f t="shared" si="12"/>
        <v>38</v>
      </c>
      <c r="BP14" s="264">
        <f t="shared" si="13"/>
        <v>38</v>
      </c>
      <c r="BQ14" s="157">
        <f>+BP14</f>
        <v>38</v>
      </c>
      <c r="BR14" s="157">
        <f t="shared" si="1"/>
        <v>38</v>
      </c>
      <c r="BS14" s="157">
        <f t="shared" si="1"/>
        <v>38</v>
      </c>
      <c r="BT14" s="157">
        <f t="shared" si="1"/>
        <v>38</v>
      </c>
      <c r="BU14" s="157">
        <f t="shared" si="1"/>
        <v>38</v>
      </c>
      <c r="BV14" s="157">
        <f t="shared" si="1"/>
        <v>38</v>
      </c>
      <c r="BW14" s="157">
        <f t="shared" si="1"/>
        <v>38</v>
      </c>
      <c r="BX14" s="157">
        <f t="shared" si="1"/>
        <v>38</v>
      </c>
      <c r="BY14" s="157">
        <f t="shared" si="1"/>
        <v>38</v>
      </c>
      <c r="BZ14" s="157">
        <f t="shared" si="1"/>
        <v>38</v>
      </c>
    </row>
    <row r="15" spans="2:78" x14ac:dyDescent="0.25">
      <c r="B15" s="544"/>
      <c r="C15" s="546"/>
      <c r="D15" s="46" t="s">
        <v>472</v>
      </c>
      <c r="E15" s="263"/>
      <c r="F15" s="263"/>
      <c r="G15" s="263"/>
      <c r="H15" s="263"/>
      <c r="I15" s="263">
        <v>2</v>
      </c>
      <c r="J15" s="263"/>
      <c r="K15" s="263">
        <v>1</v>
      </c>
      <c r="L15" s="263">
        <f t="shared" si="6"/>
        <v>2</v>
      </c>
      <c r="M15" s="263">
        <f t="shared" si="7"/>
        <v>2</v>
      </c>
      <c r="N15" s="264">
        <f t="shared" si="11"/>
        <v>36</v>
      </c>
      <c r="O15" s="264">
        <f t="shared" si="8"/>
        <v>36</v>
      </c>
      <c r="P15" s="265">
        <f t="shared" si="9"/>
        <v>36</v>
      </c>
      <c r="Q15" s="265">
        <f t="shared" si="2"/>
        <v>36</v>
      </c>
      <c r="R15" s="265">
        <f t="shared" si="2"/>
        <v>36</v>
      </c>
      <c r="S15" s="265">
        <f t="shared" si="2"/>
        <v>36</v>
      </c>
      <c r="T15" s="265">
        <f t="shared" si="2"/>
        <v>36</v>
      </c>
      <c r="U15" s="265">
        <f t="shared" si="2"/>
        <v>36</v>
      </c>
      <c r="V15" s="265">
        <f t="shared" si="2"/>
        <v>36</v>
      </c>
      <c r="W15" s="265">
        <f t="shared" si="2"/>
        <v>36</v>
      </c>
      <c r="X15" s="265">
        <f t="shared" si="2"/>
        <v>36</v>
      </c>
      <c r="Y15" s="265">
        <f t="shared" si="2"/>
        <v>36</v>
      </c>
      <c r="BC15" s="548"/>
      <c r="BD15" s="546"/>
      <c r="BE15" s="46" t="s">
        <v>472</v>
      </c>
      <c r="BF15" s="263"/>
      <c r="BG15" s="263"/>
      <c r="BH15" s="263"/>
      <c r="BI15" s="263"/>
      <c r="BJ15" s="263">
        <v>2</v>
      </c>
      <c r="BK15" s="263"/>
      <c r="BL15" s="263">
        <v>1</v>
      </c>
      <c r="BM15" s="263">
        <f t="shared" si="3"/>
        <v>2</v>
      </c>
      <c r="BN15" s="263">
        <f t="shared" si="4"/>
        <v>2</v>
      </c>
      <c r="BO15" s="264">
        <f t="shared" si="12"/>
        <v>38</v>
      </c>
      <c r="BP15" s="264">
        <f t="shared" si="13"/>
        <v>38</v>
      </c>
      <c r="BQ15" s="157">
        <f t="shared" si="13"/>
        <v>38</v>
      </c>
      <c r="BR15" s="157">
        <f t="shared" si="13"/>
        <v>38</v>
      </c>
      <c r="BS15" s="157">
        <f t="shared" si="13"/>
        <v>38</v>
      </c>
      <c r="BT15" s="157">
        <f t="shared" si="13"/>
        <v>38</v>
      </c>
      <c r="BU15" s="157">
        <f t="shared" si="13"/>
        <v>38</v>
      </c>
      <c r="BV15" s="157">
        <f t="shared" si="13"/>
        <v>38</v>
      </c>
      <c r="BW15" s="157">
        <f t="shared" si="13"/>
        <v>38</v>
      </c>
      <c r="BX15" s="157">
        <f t="shared" si="13"/>
        <v>38</v>
      </c>
      <c r="BY15" s="157">
        <f t="shared" si="13"/>
        <v>38</v>
      </c>
      <c r="BZ15" s="157">
        <f t="shared" si="13"/>
        <v>38</v>
      </c>
    </row>
    <row r="16" spans="2:78" x14ac:dyDescent="0.25">
      <c r="B16" s="544"/>
      <c r="C16" s="546" t="s">
        <v>473</v>
      </c>
      <c r="D16" s="46" t="s">
        <v>474</v>
      </c>
      <c r="E16" s="263"/>
      <c r="F16" s="263">
        <v>2</v>
      </c>
      <c r="G16" s="263"/>
      <c r="H16" s="263"/>
      <c r="I16" s="263"/>
      <c r="J16" s="263"/>
      <c r="K16" s="263">
        <v>1</v>
      </c>
      <c r="L16" s="263">
        <f t="shared" si="6"/>
        <v>2</v>
      </c>
      <c r="M16" s="263">
        <f t="shared" si="7"/>
        <v>2</v>
      </c>
      <c r="N16" s="264">
        <f>M16*$N$70</f>
        <v>36</v>
      </c>
      <c r="O16" s="264">
        <f t="shared" si="8"/>
        <v>36</v>
      </c>
      <c r="P16" s="265">
        <f t="shared" si="9"/>
        <v>36</v>
      </c>
      <c r="Q16" s="265">
        <f t="shared" si="2"/>
        <v>36</v>
      </c>
      <c r="R16" s="265">
        <f t="shared" si="2"/>
        <v>36</v>
      </c>
      <c r="S16" s="265">
        <f t="shared" si="2"/>
        <v>36</v>
      </c>
      <c r="T16" s="265">
        <f t="shared" si="2"/>
        <v>36</v>
      </c>
      <c r="U16" s="265">
        <f t="shared" si="2"/>
        <v>36</v>
      </c>
      <c r="V16" s="265">
        <f t="shared" si="2"/>
        <v>36</v>
      </c>
      <c r="W16" s="265">
        <f t="shared" si="2"/>
        <v>36</v>
      </c>
      <c r="X16" s="265">
        <f t="shared" si="2"/>
        <v>36</v>
      </c>
      <c r="Y16" s="265">
        <f t="shared" si="2"/>
        <v>36</v>
      </c>
      <c r="BC16" s="548"/>
      <c r="BD16" s="546" t="s">
        <v>473</v>
      </c>
      <c r="BE16" s="46" t="s">
        <v>474</v>
      </c>
      <c r="BF16" s="263"/>
      <c r="BG16" s="263">
        <v>2</v>
      </c>
      <c r="BH16" s="263"/>
      <c r="BI16" s="263"/>
      <c r="BJ16" s="263"/>
      <c r="BK16" s="263"/>
      <c r="BL16" s="263">
        <v>1</v>
      </c>
      <c r="BM16" s="263">
        <f t="shared" si="3"/>
        <v>2</v>
      </c>
      <c r="BN16" s="263">
        <f t="shared" si="4"/>
        <v>2</v>
      </c>
      <c r="BO16" s="264">
        <f t="shared" si="12"/>
        <v>38</v>
      </c>
      <c r="BP16" s="264">
        <f t="shared" si="13"/>
        <v>38</v>
      </c>
      <c r="BQ16" s="157">
        <f t="shared" si="13"/>
        <v>38</v>
      </c>
      <c r="BR16" s="157">
        <f t="shared" si="13"/>
        <v>38</v>
      </c>
      <c r="BS16" s="157">
        <f t="shared" si="13"/>
        <v>38</v>
      </c>
      <c r="BT16" s="157">
        <f t="shared" si="13"/>
        <v>38</v>
      </c>
      <c r="BU16" s="157">
        <f t="shared" si="13"/>
        <v>38</v>
      </c>
      <c r="BV16" s="157">
        <f t="shared" si="13"/>
        <v>38</v>
      </c>
      <c r="BW16" s="157">
        <f t="shared" si="13"/>
        <v>38</v>
      </c>
      <c r="BX16" s="157">
        <f t="shared" si="13"/>
        <v>38</v>
      </c>
      <c r="BY16" s="157">
        <f t="shared" si="13"/>
        <v>38</v>
      </c>
      <c r="BZ16" s="157">
        <f t="shared" si="13"/>
        <v>38</v>
      </c>
    </row>
    <row r="17" spans="2:78" x14ac:dyDescent="0.25">
      <c r="B17" s="544"/>
      <c r="C17" s="546"/>
      <c r="D17" s="46" t="s">
        <v>475</v>
      </c>
      <c r="E17" s="263"/>
      <c r="F17" s="263"/>
      <c r="G17" s="263">
        <v>2</v>
      </c>
      <c r="H17" s="263"/>
      <c r="I17" s="263"/>
      <c r="J17" s="263"/>
      <c r="K17" s="263">
        <v>1</v>
      </c>
      <c r="L17" s="263">
        <f t="shared" si="6"/>
        <v>2</v>
      </c>
      <c r="M17" s="263">
        <f t="shared" si="7"/>
        <v>2</v>
      </c>
      <c r="N17" s="264">
        <f>M17*$N$70</f>
        <v>36</v>
      </c>
      <c r="O17" s="264">
        <f t="shared" si="8"/>
        <v>36</v>
      </c>
      <c r="P17" s="265">
        <f t="shared" si="9"/>
        <v>36</v>
      </c>
      <c r="Q17" s="265">
        <f t="shared" si="2"/>
        <v>36</v>
      </c>
      <c r="R17" s="265">
        <f t="shared" si="2"/>
        <v>36</v>
      </c>
      <c r="S17" s="265">
        <f t="shared" si="2"/>
        <v>36</v>
      </c>
      <c r="T17" s="265">
        <f t="shared" si="2"/>
        <v>36</v>
      </c>
      <c r="U17" s="265">
        <f t="shared" si="2"/>
        <v>36</v>
      </c>
      <c r="V17" s="265">
        <f t="shared" si="2"/>
        <v>36</v>
      </c>
      <c r="W17" s="265">
        <f t="shared" si="2"/>
        <v>36</v>
      </c>
      <c r="X17" s="265">
        <f t="shared" si="2"/>
        <v>36</v>
      </c>
      <c r="Y17" s="265">
        <f t="shared" si="2"/>
        <v>36</v>
      </c>
      <c r="BC17" s="548"/>
      <c r="BD17" s="546"/>
      <c r="BE17" s="46" t="s">
        <v>475</v>
      </c>
      <c r="BF17" s="263"/>
      <c r="BG17" s="263"/>
      <c r="BH17" s="263">
        <v>2</v>
      </c>
      <c r="BI17" s="263"/>
      <c r="BJ17" s="263"/>
      <c r="BK17" s="263"/>
      <c r="BL17" s="263">
        <v>1</v>
      </c>
      <c r="BM17" s="263">
        <f t="shared" si="3"/>
        <v>2</v>
      </c>
      <c r="BN17" s="263">
        <f t="shared" si="4"/>
        <v>2</v>
      </c>
      <c r="BO17" s="264">
        <f t="shared" si="12"/>
        <v>38</v>
      </c>
      <c r="BP17" s="264">
        <f t="shared" si="13"/>
        <v>38</v>
      </c>
      <c r="BQ17" s="157">
        <f t="shared" si="13"/>
        <v>38</v>
      </c>
      <c r="BR17" s="157">
        <f t="shared" si="13"/>
        <v>38</v>
      </c>
      <c r="BS17" s="157">
        <f t="shared" si="13"/>
        <v>38</v>
      </c>
      <c r="BT17" s="157">
        <f t="shared" si="13"/>
        <v>38</v>
      </c>
      <c r="BU17" s="157">
        <f t="shared" si="13"/>
        <v>38</v>
      </c>
      <c r="BV17" s="157">
        <f t="shared" si="13"/>
        <v>38</v>
      </c>
      <c r="BW17" s="157">
        <f t="shared" si="13"/>
        <v>38</v>
      </c>
      <c r="BX17" s="157">
        <f t="shared" si="13"/>
        <v>38</v>
      </c>
      <c r="BY17" s="157">
        <f t="shared" si="13"/>
        <v>38</v>
      </c>
      <c r="BZ17" s="157">
        <f t="shared" si="13"/>
        <v>38</v>
      </c>
    </row>
    <row r="18" spans="2:78" x14ac:dyDescent="0.25">
      <c r="B18" s="544"/>
      <c r="C18" s="546"/>
      <c r="D18" s="46" t="s">
        <v>476</v>
      </c>
      <c r="E18" s="263"/>
      <c r="F18" s="263"/>
      <c r="G18" s="263"/>
      <c r="H18" s="263">
        <v>4</v>
      </c>
      <c r="I18" s="263"/>
      <c r="J18" s="263"/>
      <c r="K18" s="263">
        <v>1</v>
      </c>
      <c r="L18" s="263">
        <f t="shared" si="6"/>
        <v>4</v>
      </c>
      <c r="M18" s="263">
        <f t="shared" si="7"/>
        <v>4</v>
      </c>
      <c r="N18" s="264">
        <f>M18*$N$70</f>
        <v>72</v>
      </c>
      <c r="O18" s="264">
        <f t="shared" si="8"/>
        <v>72</v>
      </c>
      <c r="P18" s="265">
        <f t="shared" si="9"/>
        <v>72</v>
      </c>
      <c r="Q18" s="265">
        <f t="shared" si="2"/>
        <v>72</v>
      </c>
      <c r="R18" s="265">
        <f t="shared" si="2"/>
        <v>72</v>
      </c>
      <c r="S18" s="265">
        <f t="shared" si="2"/>
        <v>72</v>
      </c>
      <c r="T18" s="265">
        <f t="shared" si="2"/>
        <v>72</v>
      </c>
      <c r="U18" s="265">
        <f t="shared" si="2"/>
        <v>72</v>
      </c>
      <c r="V18" s="265">
        <f t="shared" si="2"/>
        <v>72</v>
      </c>
      <c r="W18" s="265">
        <f t="shared" si="2"/>
        <v>72</v>
      </c>
      <c r="X18" s="265">
        <f t="shared" si="2"/>
        <v>72</v>
      </c>
      <c r="Y18" s="265">
        <f t="shared" si="2"/>
        <v>72</v>
      </c>
      <c r="BC18" s="548"/>
      <c r="BD18" s="546"/>
      <c r="BE18" s="46" t="s">
        <v>476</v>
      </c>
      <c r="BF18" s="263"/>
      <c r="BG18" s="263"/>
      <c r="BH18" s="263"/>
      <c r="BI18" s="263">
        <v>4</v>
      </c>
      <c r="BJ18" s="263"/>
      <c r="BK18" s="263"/>
      <c r="BL18" s="263">
        <v>1</v>
      </c>
      <c r="BM18" s="263">
        <f t="shared" si="3"/>
        <v>4</v>
      </c>
      <c r="BN18" s="263">
        <f t="shared" si="4"/>
        <v>4</v>
      </c>
      <c r="BO18" s="264">
        <f>BN18*$N$67</f>
        <v>72</v>
      </c>
      <c r="BP18" s="264">
        <f t="shared" si="13"/>
        <v>72</v>
      </c>
      <c r="BQ18" s="157">
        <f t="shared" si="13"/>
        <v>72</v>
      </c>
      <c r="BR18" s="157">
        <f t="shared" si="13"/>
        <v>72</v>
      </c>
      <c r="BS18" s="157">
        <f t="shared" si="13"/>
        <v>72</v>
      </c>
      <c r="BT18" s="157">
        <f t="shared" si="13"/>
        <v>72</v>
      </c>
      <c r="BU18" s="157">
        <f t="shared" si="13"/>
        <v>72</v>
      </c>
      <c r="BV18" s="157">
        <f t="shared" si="13"/>
        <v>72</v>
      </c>
      <c r="BW18" s="157">
        <f t="shared" si="13"/>
        <v>72</v>
      </c>
      <c r="BX18" s="157">
        <f t="shared" si="13"/>
        <v>72</v>
      </c>
      <c r="BY18" s="157">
        <f t="shared" si="13"/>
        <v>72</v>
      </c>
      <c r="BZ18" s="157">
        <f t="shared" si="13"/>
        <v>72</v>
      </c>
    </row>
    <row r="19" spans="2:78" x14ac:dyDescent="0.25">
      <c r="B19" s="544"/>
      <c r="C19" s="533" t="s">
        <v>477</v>
      </c>
      <c r="D19" s="46" t="s">
        <v>478</v>
      </c>
      <c r="E19" s="263"/>
      <c r="F19" s="263"/>
      <c r="G19" s="263"/>
      <c r="H19" s="263"/>
      <c r="I19" s="263">
        <v>2</v>
      </c>
      <c r="J19" s="263"/>
      <c r="K19" s="263">
        <v>1</v>
      </c>
      <c r="L19" s="263">
        <f t="shared" si="6"/>
        <v>2</v>
      </c>
      <c r="M19" s="263">
        <f t="shared" si="7"/>
        <v>2</v>
      </c>
      <c r="N19" s="264">
        <f>M19*$N$67</f>
        <v>36</v>
      </c>
      <c r="O19" s="264">
        <f t="shared" si="8"/>
        <v>36</v>
      </c>
      <c r="P19" s="265">
        <f t="shared" si="9"/>
        <v>36</v>
      </c>
      <c r="Q19" s="265">
        <f t="shared" si="2"/>
        <v>36</v>
      </c>
      <c r="R19" s="265">
        <f t="shared" si="2"/>
        <v>36</v>
      </c>
      <c r="S19" s="265">
        <f t="shared" si="2"/>
        <v>36</v>
      </c>
      <c r="T19" s="265">
        <f t="shared" si="2"/>
        <v>36</v>
      </c>
      <c r="U19" s="265">
        <f t="shared" si="2"/>
        <v>36</v>
      </c>
      <c r="V19" s="265">
        <f t="shared" si="2"/>
        <v>36</v>
      </c>
      <c r="W19" s="265">
        <f t="shared" si="2"/>
        <v>36</v>
      </c>
      <c r="X19" s="265">
        <f t="shared" si="2"/>
        <v>36</v>
      </c>
      <c r="Y19" s="265">
        <f t="shared" si="2"/>
        <v>36</v>
      </c>
      <c r="BC19" s="548"/>
      <c r="BD19" s="533" t="s">
        <v>477</v>
      </c>
      <c r="BE19" s="46" t="s">
        <v>478</v>
      </c>
      <c r="BF19" s="263"/>
      <c r="BG19" s="263"/>
      <c r="BH19" s="263"/>
      <c r="BI19" s="263"/>
      <c r="BJ19" s="263">
        <v>2</v>
      </c>
      <c r="BK19" s="263"/>
      <c r="BL19" s="263">
        <v>1</v>
      </c>
      <c r="BM19" s="263">
        <f t="shared" si="3"/>
        <v>2</v>
      </c>
      <c r="BN19" s="263">
        <f t="shared" si="4"/>
        <v>2</v>
      </c>
      <c r="BO19" s="264">
        <f>BN19*$N$65</f>
        <v>38</v>
      </c>
      <c r="BP19" s="264">
        <f t="shared" si="13"/>
        <v>38</v>
      </c>
      <c r="BQ19" s="157">
        <f t="shared" si="13"/>
        <v>38</v>
      </c>
      <c r="BR19" s="157">
        <f t="shared" si="13"/>
        <v>38</v>
      </c>
      <c r="BS19" s="157">
        <f t="shared" si="13"/>
        <v>38</v>
      </c>
      <c r="BT19" s="157">
        <f t="shared" si="13"/>
        <v>38</v>
      </c>
      <c r="BU19" s="157">
        <f t="shared" si="13"/>
        <v>38</v>
      </c>
      <c r="BV19" s="157">
        <f t="shared" si="13"/>
        <v>38</v>
      </c>
      <c r="BW19" s="157">
        <f t="shared" si="13"/>
        <v>38</v>
      </c>
      <c r="BX19" s="157">
        <f t="shared" si="13"/>
        <v>38</v>
      </c>
      <c r="BY19" s="157">
        <f t="shared" si="13"/>
        <v>38</v>
      </c>
      <c r="BZ19" s="157">
        <f t="shared" si="13"/>
        <v>38</v>
      </c>
    </row>
    <row r="20" spans="2:78" x14ac:dyDescent="0.25">
      <c r="B20" s="544"/>
      <c r="C20" s="535"/>
      <c r="D20" s="46" t="s">
        <v>479</v>
      </c>
      <c r="E20" s="263"/>
      <c r="F20" s="263"/>
      <c r="G20" s="263"/>
      <c r="H20" s="263"/>
      <c r="I20" s="263"/>
      <c r="J20" s="263">
        <v>2</v>
      </c>
      <c r="K20" s="263">
        <v>1</v>
      </c>
      <c r="L20" s="263">
        <f t="shared" si="6"/>
        <v>2</v>
      </c>
      <c r="M20" s="263">
        <f t="shared" si="7"/>
        <v>2</v>
      </c>
      <c r="N20" s="264">
        <f>M20*$N$67</f>
        <v>36</v>
      </c>
      <c r="O20" s="264">
        <f t="shared" si="8"/>
        <v>36</v>
      </c>
      <c r="P20" s="265">
        <f t="shared" si="9"/>
        <v>36</v>
      </c>
      <c r="Q20" s="265">
        <f t="shared" si="2"/>
        <v>36</v>
      </c>
      <c r="R20" s="265">
        <f t="shared" si="2"/>
        <v>36</v>
      </c>
      <c r="S20" s="265">
        <f t="shared" si="2"/>
        <v>36</v>
      </c>
      <c r="T20" s="265">
        <f t="shared" si="2"/>
        <v>36</v>
      </c>
      <c r="U20" s="265">
        <f t="shared" si="2"/>
        <v>36</v>
      </c>
      <c r="V20" s="265">
        <f t="shared" si="2"/>
        <v>36</v>
      </c>
      <c r="W20" s="265">
        <f t="shared" si="2"/>
        <v>36</v>
      </c>
      <c r="X20" s="265">
        <f t="shared" si="2"/>
        <v>36</v>
      </c>
      <c r="Y20" s="265">
        <f t="shared" si="2"/>
        <v>36</v>
      </c>
      <c r="BC20" s="548"/>
      <c r="BD20" s="535"/>
      <c r="BE20" s="46" t="s">
        <v>479</v>
      </c>
      <c r="BF20" s="263"/>
      <c r="BG20" s="263"/>
      <c r="BH20" s="263"/>
      <c r="BI20" s="263"/>
      <c r="BJ20" s="263"/>
      <c r="BK20" s="263">
        <v>2</v>
      </c>
      <c r="BL20" s="263">
        <v>1</v>
      </c>
      <c r="BM20" s="263">
        <f t="shared" si="3"/>
        <v>2</v>
      </c>
      <c r="BN20" s="263">
        <f t="shared" si="4"/>
        <v>2</v>
      </c>
      <c r="BO20" s="264">
        <f>BN20*$N$65</f>
        <v>38</v>
      </c>
      <c r="BP20" s="264">
        <f t="shared" si="13"/>
        <v>38</v>
      </c>
      <c r="BQ20" s="157">
        <f t="shared" si="13"/>
        <v>38</v>
      </c>
      <c r="BR20" s="157">
        <f t="shared" si="13"/>
        <v>38</v>
      </c>
      <c r="BS20" s="157">
        <f t="shared" si="13"/>
        <v>38</v>
      </c>
      <c r="BT20" s="157">
        <f t="shared" si="13"/>
        <v>38</v>
      </c>
      <c r="BU20" s="157">
        <f t="shared" si="13"/>
        <v>38</v>
      </c>
      <c r="BV20" s="157">
        <f t="shared" si="13"/>
        <v>38</v>
      </c>
      <c r="BW20" s="157">
        <f t="shared" si="13"/>
        <v>38</v>
      </c>
      <c r="BX20" s="157">
        <f t="shared" si="13"/>
        <v>38</v>
      </c>
      <c r="BY20" s="157">
        <f t="shared" si="13"/>
        <v>38</v>
      </c>
      <c r="BZ20" s="157">
        <f t="shared" si="13"/>
        <v>38</v>
      </c>
    </row>
    <row r="21" spans="2:78" x14ac:dyDescent="0.25">
      <c r="B21" s="544"/>
      <c r="C21" s="533" t="s">
        <v>480</v>
      </c>
      <c r="D21" s="46" t="s">
        <v>481</v>
      </c>
      <c r="E21" s="263"/>
      <c r="F21" s="263"/>
      <c r="G21" s="263"/>
      <c r="H21" s="263"/>
      <c r="I21" s="263">
        <v>2</v>
      </c>
      <c r="J21" s="263"/>
      <c r="K21" s="263">
        <v>1</v>
      </c>
      <c r="L21" s="263">
        <f t="shared" si="6"/>
        <v>2</v>
      </c>
      <c r="M21" s="263">
        <f t="shared" si="7"/>
        <v>2</v>
      </c>
      <c r="N21" s="264">
        <f>M21*$N$67</f>
        <v>36</v>
      </c>
      <c r="O21" s="264">
        <f t="shared" si="8"/>
        <v>36</v>
      </c>
      <c r="P21" s="265">
        <f t="shared" si="9"/>
        <v>36</v>
      </c>
      <c r="Q21" s="265">
        <f t="shared" ref="Q21:Y26" si="14">+P21</f>
        <v>36</v>
      </c>
      <c r="R21" s="265">
        <f t="shared" si="14"/>
        <v>36</v>
      </c>
      <c r="S21" s="265">
        <f t="shared" si="14"/>
        <v>36</v>
      </c>
      <c r="T21" s="265">
        <f t="shared" si="14"/>
        <v>36</v>
      </c>
      <c r="U21" s="265">
        <f t="shared" si="14"/>
        <v>36</v>
      </c>
      <c r="V21" s="265">
        <f t="shared" si="14"/>
        <v>36</v>
      </c>
      <c r="W21" s="265">
        <f t="shared" si="14"/>
        <v>36</v>
      </c>
      <c r="X21" s="265">
        <f t="shared" si="14"/>
        <v>36</v>
      </c>
      <c r="Y21" s="265">
        <f t="shared" si="14"/>
        <v>36</v>
      </c>
      <c r="BC21" s="548"/>
      <c r="BD21" s="533" t="s">
        <v>480</v>
      </c>
      <c r="BE21" s="46" t="s">
        <v>481</v>
      </c>
      <c r="BF21" s="263"/>
      <c r="BG21" s="263"/>
      <c r="BH21" s="263"/>
      <c r="BI21" s="263"/>
      <c r="BJ21" s="263">
        <v>2</v>
      </c>
      <c r="BK21" s="263"/>
      <c r="BL21" s="263">
        <v>1</v>
      </c>
      <c r="BM21" s="263">
        <f t="shared" si="3"/>
        <v>2</v>
      </c>
      <c r="BN21" s="263">
        <f t="shared" si="4"/>
        <v>2</v>
      </c>
      <c r="BO21" s="264">
        <f>BN21*$N$65</f>
        <v>38</v>
      </c>
      <c r="BP21" s="264">
        <f t="shared" si="13"/>
        <v>38</v>
      </c>
      <c r="BQ21" s="157">
        <f t="shared" si="13"/>
        <v>38</v>
      </c>
      <c r="BR21" s="157">
        <f t="shared" si="13"/>
        <v>38</v>
      </c>
      <c r="BS21" s="157">
        <f t="shared" si="13"/>
        <v>38</v>
      </c>
      <c r="BT21" s="157">
        <f t="shared" si="13"/>
        <v>38</v>
      </c>
      <c r="BU21" s="157">
        <f t="shared" si="13"/>
        <v>38</v>
      </c>
      <c r="BV21" s="157">
        <f t="shared" si="13"/>
        <v>38</v>
      </c>
      <c r="BW21" s="157">
        <f t="shared" si="13"/>
        <v>38</v>
      </c>
      <c r="BX21" s="157">
        <f t="shared" si="13"/>
        <v>38</v>
      </c>
      <c r="BY21" s="157">
        <f t="shared" si="13"/>
        <v>38</v>
      </c>
      <c r="BZ21" s="157">
        <f t="shared" si="13"/>
        <v>38</v>
      </c>
    </row>
    <row r="22" spans="2:78" x14ac:dyDescent="0.25">
      <c r="B22" s="544"/>
      <c r="C22" s="535"/>
      <c r="D22" s="46" t="s">
        <v>482</v>
      </c>
      <c r="E22" s="263"/>
      <c r="F22" s="263"/>
      <c r="G22" s="263"/>
      <c r="H22" s="263"/>
      <c r="I22" s="263"/>
      <c r="J22" s="263">
        <v>2</v>
      </c>
      <c r="K22" s="263">
        <v>1</v>
      </c>
      <c r="L22" s="263">
        <f t="shared" si="6"/>
        <v>2</v>
      </c>
      <c r="M22" s="263">
        <f t="shared" si="7"/>
        <v>2</v>
      </c>
      <c r="N22" s="264">
        <f>M22*$N$67</f>
        <v>36</v>
      </c>
      <c r="O22" s="264">
        <f t="shared" si="8"/>
        <v>36</v>
      </c>
      <c r="P22" s="265">
        <f t="shared" si="9"/>
        <v>36</v>
      </c>
      <c r="Q22" s="265">
        <f t="shared" si="14"/>
        <v>36</v>
      </c>
      <c r="R22" s="265">
        <f t="shared" si="14"/>
        <v>36</v>
      </c>
      <c r="S22" s="265">
        <f t="shared" si="14"/>
        <v>36</v>
      </c>
      <c r="T22" s="265">
        <f t="shared" si="14"/>
        <v>36</v>
      </c>
      <c r="U22" s="265">
        <f t="shared" si="14"/>
        <v>36</v>
      </c>
      <c r="V22" s="265">
        <f t="shared" si="14"/>
        <v>36</v>
      </c>
      <c r="W22" s="265">
        <f t="shared" si="14"/>
        <v>36</v>
      </c>
      <c r="X22" s="265">
        <f t="shared" si="14"/>
        <v>36</v>
      </c>
      <c r="Y22" s="265">
        <f t="shared" si="14"/>
        <v>36</v>
      </c>
      <c r="BC22" s="548"/>
      <c r="BD22" s="535"/>
      <c r="BE22" s="46" t="s">
        <v>482</v>
      </c>
      <c r="BF22" s="263"/>
      <c r="BG22" s="263"/>
      <c r="BH22" s="263"/>
      <c r="BI22" s="263"/>
      <c r="BJ22" s="263"/>
      <c r="BK22" s="263">
        <v>2</v>
      </c>
      <c r="BL22" s="263">
        <v>1</v>
      </c>
      <c r="BM22" s="263">
        <f t="shared" si="3"/>
        <v>2</v>
      </c>
      <c r="BN22" s="263">
        <f t="shared" si="4"/>
        <v>2</v>
      </c>
      <c r="BO22" s="264">
        <f>BN22*$N$65</f>
        <v>38</v>
      </c>
      <c r="BP22" s="264">
        <f t="shared" si="13"/>
        <v>38</v>
      </c>
      <c r="BQ22" s="157">
        <f t="shared" si="13"/>
        <v>38</v>
      </c>
      <c r="BR22" s="157">
        <f t="shared" si="13"/>
        <v>38</v>
      </c>
      <c r="BS22" s="157">
        <f t="shared" si="13"/>
        <v>38</v>
      </c>
      <c r="BT22" s="157">
        <f t="shared" si="13"/>
        <v>38</v>
      </c>
      <c r="BU22" s="157">
        <f t="shared" si="13"/>
        <v>38</v>
      </c>
      <c r="BV22" s="157">
        <f t="shared" si="13"/>
        <v>38</v>
      </c>
      <c r="BW22" s="157">
        <f t="shared" si="13"/>
        <v>38</v>
      </c>
      <c r="BX22" s="157">
        <f t="shared" si="13"/>
        <v>38</v>
      </c>
      <c r="BY22" s="157">
        <f t="shared" si="13"/>
        <v>38</v>
      </c>
      <c r="BZ22" s="157">
        <f t="shared" si="13"/>
        <v>38</v>
      </c>
    </row>
    <row r="23" spans="2:78" x14ac:dyDescent="0.25">
      <c r="B23" s="545"/>
      <c r="C23" s="46" t="s">
        <v>483</v>
      </c>
      <c r="D23" s="46" t="s">
        <v>484</v>
      </c>
      <c r="E23" s="263"/>
      <c r="F23" s="263"/>
      <c r="G23" s="263"/>
      <c r="H23" s="263"/>
      <c r="I23" s="263"/>
      <c r="J23" s="263">
        <v>3</v>
      </c>
      <c r="K23" s="263">
        <v>1</v>
      </c>
      <c r="L23" s="263">
        <f t="shared" si="6"/>
        <v>3</v>
      </c>
      <c r="M23" s="263">
        <f t="shared" si="7"/>
        <v>3</v>
      </c>
      <c r="N23" s="330">
        <f>M23*N66</f>
        <v>54</v>
      </c>
      <c r="O23" s="264">
        <f t="shared" si="8"/>
        <v>54</v>
      </c>
      <c r="P23" s="265">
        <f t="shared" si="9"/>
        <v>54</v>
      </c>
      <c r="Q23" s="265">
        <f t="shared" si="14"/>
        <v>54</v>
      </c>
      <c r="R23" s="265">
        <f t="shared" si="14"/>
        <v>54</v>
      </c>
      <c r="S23" s="265">
        <f t="shared" si="14"/>
        <v>54</v>
      </c>
      <c r="T23" s="265">
        <f t="shared" si="14"/>
        <v>54</v>
      </c>
      <c r="U23" s="265">
        <f t="shared" si="14"/>
        <v>54</v>
      </c>
      <c r="V23" s="265">
        <f t="shared" si="14"/>
        <v>54</v>
      </c>
      <c r="W23" s="265">
        <f t="shared" si="14"/>
        <v>54</v>
      </c>
      <c r="X23" s="265">
        <f t="shared" si="14"/>
        <v>54</v>
      </c>
      <c r="Y23" s="265">
        <f t="shared" si="14"/>
        <v>54</v>
      </c>
      <c r="BC23" s="549"/>
      <c r="BD23" s="46" t="s">
        <v>483</v>
      </c>
      <c r="BE23" s="46" t="s">
        <v>484</v>
      </c>
      <c r="BF23" s="263"/>
      <c r="BG23" s="263"/>
      <c r="BH23" s="263"/>
      <c r="BI23" s="263"/>
      <c r="BJ23" s="263"/>
      <c r="BK23" s="263">
        <v>3</v>
      </c>
      <c r="BL23" s="263">
        <v>1</v>
      </c>
      <c r="BM23" s="263">
        <f t="shared" si="3"/>
        <v>3</v>
      </c>
      <c r="BN23" s="263">
        <f t="shared" si="4"/>
        <v>3</v>
      </c>
      <c r="BO23" s="330">
        <f>BN23*N66</f>
        <v>54</v>
      </c>
      <c r="BP23" s="264">
        <f t="shared" si="13"/>
        <v>54</v>
      </c>
      <c r="BQ23" s="157">
        <f t="shared" si="13"/>
        <v>54</v>
      </c>
      <c r="BR23" s="157">
        <f t="shared" si="13"/>
        <v>54</v>
      </c>
      <c r="BS23" s="157">
        <f t="shared" si="13"/>
        <v>54</v>
      </c>
      <c r="BT23" s="157">
        <f t="shared" si="13"/>
        <v>54</v>
      </c>
      <c r="BU23" s="157">
        <f t="shared" si="13"/>
        <v>54</v>
      </c>
      <c r="BV23" s="157">
        <f t="shared" si="13"/>
        <v>54</v>
      </c>
      <c r="BW23" s="157">
        <f t="shared" si="13"/>
        <v>54</v>
      </c>
      <c r="BX23" s="157">
        <f t="shared" si="13"/>
        <v>54</v>
      </c>
      <c r="BY23" s="157">
        <f t="shared" si="13"/>
        <v>54</v>
      </c>
      <c r="BZ23" s="157">
        <f t="shared" si="13"/>
        <v>54</v>
      </c>
    </row>
    <row r="24" spans="2:78" ht="41.25" customHeight="1" x14ac:dyDescent="0.25">
      <c r="B24" s="536" t="s">
        <v>485</v>
      </c>
      <c r="C24" s="533" t="s">
        <v>537</v>
      </c>
      <c r="D24" s="298" t="s">
        <v>536</v>
      </c>
      <c r="E24" s="263">
        <v>2</v>
      </c>
      <c r="F24" s="263"/>
      <c r="G24" s="263"/>
      <c r="H24" s="263"/>
      <c r="I24" s="263"/>
      <c r="J24" s="263"/>
      <c r="K24" s="263">
        <v>1</v>
      </c>
      <c r="L24" s="263">
        <f t="shared" si="6"/>
        <v>2</v>
      </c>
      <c r="M24" s="263">
        <f t="shared" si="7"/>
        <v>2</v>
      </c>
      <c r="N24" s="264">
        <f>M24*$N$64</f>
        <v>36</v>
      </c>
      <c r="O24" s="264">
        <f t="shared" si="8"/>
        <v>36</v>
      </c>
      <c r="P24" s="265">
        <f t="shared" si="9"/>
        <v>36</v>
      </c>
      <c r="Q24" s="265">
        <f t="shared" si="14"/>
        <v>36</v>
      </c>
      <c r="R24" s="265">
        <f t="shared" si="14"/>
        <v>36</v>
      </c>
      <c r="S24" s="265">
        <f t="shared" si="14"/>
        <v>36</v>
      </c>
      <c r="T24" s="265">
        <f t="shared" si="14"/>
        <v>36</v>
      </c>
      <c r="U24" s="265">
        <f t="shared" si="14"/>
        <v>36</v>
      </c>
      <c r="V24" s="265">
        <f t="shared" si="14"/>
        <v>36</v>
      </c>
      <c r="W24" s="265">
        <f t="shared" si="14"/>
        <v>36</v>
      </c>
      <c r="X24" s="265">
        <f t="shared" si="14"/>
        <v>36</v>
      </c>
      <c r="Y24" s="265">
        <f t="shared" si="14"/>
        <v>36</v>
      </c>
      <c r="BC24" s="551" t="s">
        <v>485</v>
      </c>
      <c r="BD24" s="546" t="s">
        <v>486</v>
      </c>
      <c r="BE24" s="46" t="s">
        <v>487</v>
      </c>
      <c r="BF24" s="168">
        <v>8</v>
      </c>
      <c r="BG24" s="168"/>
      <c r="BH24" s="168"/>
      <c r="BI24" s="168"/>
      <c r="BJ24" s="168"/>
      <c r="BK24" s="168"/>
      <c r="BL24" s="263">
        <v>1</v>
      </c>
      <c r="BM24" s="263">
        <f t="shared" si="3"/>
        <v>8</v>
      </c>
      <c r="BN24" s="263">
        <f t="shared" si="4"/>
        <v>8</v>
      </c>
      <c r="BO24" s="330">
        <f>BN24*17</f>
        <v>136</v>
      </c>
      <c r="BP24" s="264">
        <f t="shared" si="13"/>
        <v>136</v>
      </c>
      <c r="BQ24" s="157">
        <f t="shared" si="13"/>
        <v>136</v>
      </c>
      <c r="BR24" s="157">
        <f t="shared" si="13"/>
        <v>136</v>
      </c>
      <c r="BS24" s="157">
        <f t="shared" si="13"/>
        <v>136</v>
      </c>
      <c r="BT24" s="157">
        <f t="shared" si="13"/>
        <v>136</v>
      </c>
      <c r="BU24" s="157">
        <f t="shared" si="13"/>
        <v>136</v>
      </c>
      <c r="BV24" s="157">
        <f t="shared" si="13"/>
        <v>136</v>
      </c>
      <c r="BW24" s="157">
        <f t="shared" si="13"/>
        <v>136</v>
      </c>
      <c r="BX24" s="157">
        <f t="shared" si="13"/>
        <v>136</v>
      </c>
      <c r="BY24" s="157">
        <f t="shared" si="13"/>
        <v>136</v>
      </c>
      <c r="BZ24" s="157">
        <f t="shared" si="13"/>
        <v>136</v>
      </c>
    </row>
    <row r="25" spans="2:78" ht="25.5" x14ac:dyDescent="0.25">
      <c r="B25" s="537"/>
      <c r="C25" s="534"/>
      <c r="D25" s="298" t="s">
        <v>538</v>
      </c>
      <c r="E25" s="263">
        <v>4</v>
      </c>
      <c r="F25" s="263"/>
      <c r="G25" s="263"/>
      <c r="H25" s="263"/>
      <c r="I25" s="263"/>
      <c r="J25" s="263"/>
      <c r="K25" s="263">
        <v>1</v>
      </c>
      <c r="L25" s="263">
        <f t="shared" si="6"/>
        <v>4</v>
      </c>
      <c r="M25" s="263">
        <f t="shared" si="7"/>
        <v>4</v>
      </c>
      <c r="N25" s="264">
        <f>M25*$N$67</f>
        <v>72</v>
      </c>
      <c r="O25" s="264">
        <f t="shared" si="8"/>
        <v>72</v>
      </c>
      <c r="P25" s="265">
        <f t="shared" si="9"/>
        <v>72</v>
      </c>
      <c r="Q25" s="265">
        <f t="shared" si="14"/>
        <v>72</v>
      </c>
      <c r="R25" s="265">
        <f t="shared" si="14"/>
        <v>72</v>
      </c>
      <c r="S25" s="265">
        <f t="shared" si="14"/>
        <v>72</v>
      </c>
      <c r="T25" s="265">
        <f t="shared" si="14"/>
        <v>72</v>
      </c>
      <c r="U25" s="265">
        <f t="shared" si="14"/>
        <v>72</v>
      </c>
      <c r="V25" s="265">
        <f t="shared" si="14"/>
        <v>72</v>
      </c>
      <c r="W25" s="265">
        <f t="shared" si="14"/>
        <v>72</v>
      </c>
      <c r="X25" s="265">
        <f t="shared" si="14"/>
        <v>72</v>
      </c>
      <c r="Y25" s="265">
        <f t="shared" si="14"/>
        <v>72</v>
      </c>
      <c r="BC25" s="551"/>
      <c r="BD25" s="546"/>
      <c r="BE25" s="46" t="s">
        <v>488</v>
      </c>
      <c r="BF25" s="168">
        <v>6</v>
      </c>
      <c r="BG25" s="168"/>
      <c r="BH25" s="168"/>
      <c r="BI25" s="168"/>
      <c r="BJ25" s="168"/>
      <c r="BK25" s="168"/>
      <c r="BL25" s="263">
        <v>1</v>
      </c>
      <c r="BM25" s="263">
        <f t="shared" si="3"/>
        <v>6</v>
      </c>
      <c r="BN25" s="263">
        <f t="shared" si="4"/>
        <v>6</v>
      </c>
      <c r="BO25" s="330">
        <f t="shared" ref="BO25:BO44" si="15">BN25*17</f>
        <v>102</v>
      </c>
      <c r="BP25" s="264">
        <f t="shared" si="13"/>
        <v>102</v>
      </c>
      <c r="BQ25" s="157">
        <f t="shared" si="13"/>
        <v>102</v>
      </c>
      <c r="BR25" s="157">
        <f t="shared" si="13"/>
        <v>102</v>
      </c>
      <c r="BS25" s="157">
        <f t="shared" si="13"/>
        <v>102</v>
      </c>
      <c r="BT25" s="157">
        <f t="shared" si="13"/>
        <v>102</v>
      </c>
      <c r="BU25" s="157">
        <f t="shared" si="13"/>
        <v>102</v>
      </c>
      <c r="BV25" s="157">
        <f t="shared" si="13"/>
        <v>102</v>
      </c>
      <c r="BW25" s="157">
        <f t="shared" si="13"/>
        <v>102</v>
      </c>
      <c r="BX25" s="157">
        <f t="shared" si="13"/>
        <v>102</v>
      </c>
      <c r="BY25" s="157">
        <f t="shared" si="13"/>
        <v>102</v>
      </c>
      <c r="BZ25" s="157">
        <f t="shared" si="13"/>
        <v>102</v>
      </c>
    </row>
    <row r="26" spans="2:78" ht="25.5" x14ac:dyDescent="0.25">
      <c r="B26" s="537"/>
      <c r="C26" s="534"/>
      <c r="D26" s="298" t="s">
        <v>539</v>
      </c>
      <c r="E26" s="263">
        <v>2</v>
      </c>
      <c r="F26" s="263"/>
      <c r="G26" s="263"/>
      <c r="H26" s="263"/>
      <c r="I26" s="263"/>
      <c r="J26" s="263"/>
      <c r="K26" s="263">
        <v>1</v>
      </c>
      <c r="L26" s="263">
        <f t="shared" si="6"/>
        <v>2</v>
      </c>
      <c r="M26" s="263">
        <f t="shared" si="7"/>
        <v>2</v>
      </c>
      <c r="N26" s="264">
        <f>M26*$N$64</f>
        <v>36</v>
      </c>
      <c r="O26" s="264">
        <f t="shared" si="8"/>
        <v>36</v>
      </c>
      <c r="P26" s="265">
        <f t="shared" si="9"/>
        <v>36</v>
      </c>
      <c r="Q26" s="265">
        <f>+P26</f>
        <v>36</v>
      </c>
      <c r="R26" s="265">
        <f t="shared" si="14"/>
        <v>36</v>
      </c>
      <c r="S26" s="265">
        <f t="shared" si="14"/>
        <v>36</v>
      </c>
      <c r="T26" s="265">
        <f t="shared" si="14"/>
        <v>36</v>
      </c>
      <c r="U26" s="265">
        <f t="shared" si="14"/>
        <v>36</v>
      </c>
      <c r="V26" s="265">
        <f t="shared" si="14"/>
        <v>36</v>
      </c>
      <c r="W26" s="265">
        <f t="shared" si="14"/>
        <v>36</v>
      </c>
      <c r="X26" s="265">
        <f t="shared" si="14"/>
        <v>36</v>
      </c>
      <c r="Y26" s="265">
        <f t="shared" si="14"/>
        <v>36</v>
      </c>
      <c r="BC26" s="551"/>
      <c r="BD26" s="546"/>
      <c r="BE26" s="46" t="s">
        <v>489</v>
      </c>
      <c r="BF26" s="168">
        <v>8</v>
      </c>
      <c r="BG26" s="168"/>
      <c r="BH26" s="168"/>
      <c r="BI26" s="168"/>
      <c r="BJ26" s="168"/>
      <c r="BK26" s="168"/>
      <c r="BL26" s="263">
        <v>1</v>
      </c>
      <c r="BM26" s="263">
        <f t="shared" si="3"/>
        <v>8</v>
      </c>
      <c r="BN26" s="263">
        <f t="shared" si="4"/>
        <v>8</v>
      </c>
      <c r="BO26" s="330">
        <f t="shared" si="15"/>
        <v>136</v>
      </c>
      <c r="BP26" s="264">
        <f t="shared" si="13"/>
        <v>136</v>
      </c>
      <c r="BQ26" s="157">
        <f t="shared" si="13"/>
        <v>136</v>
      </c>
      <c r="BR26" s="157">
        <f t="shared" si="13"/>
        <v>136</v>
      </c>
      <c r="BS26" s="157">
        <f t="shared" si="13"/>
        <v>136</v>
      </c>
      <c r="BT26" s="157">
        <f t="shared" si="13"/>
        <v>136</v>
      </c>
      <c r="BU26" s="157">
        <f t="shared" si="13"/>
        <v>136</v>
      </c>
      <c r="BV26" s="157">
        <f t="shared" si="13"/>
        <v>136</v>
      </c>
      <c r="BW26" s="157">
        <f t="shared" si="13"/>
        <v>136</v>
      </c>
      <c r="BX26" s="157">
        <f t="shared" si="13"/>
        <v>136</v>
      </c>
      <c r="BY26" s="157">
        <f t="shared" si="13"/>
        <v>136</v>
      </c>
      <c r="BZ26" s="157">
        <f t="shared" si="13"/>
        <v>136</v>
      </c>
    </row>
    <row r="27" spans="2:78" ht="25.5" x14ac:dyDescent="0.25">
      <c r="B27" s="537"/>
      <c r="C27" s="534"/>
      <c r="D27" s="298" t="s">
        <v>540</v>
      </c>
      <c r="E27" s="263">
        <v>2</v>
      </c>
      <c r="F27" s="263"/>
      <c r="G27" s="263"/>
      <c r="H27" s="263"/>
      <c r="I27" s="263"/>
      <c r="J27" s="263"/>
      <c r="K27" s="263">
        <v>1</v>
      </c>
      <c r="L27" s="263">
        <f t="shared" si="6"/>
        <v>2</v>
      </c>
      <c r="M27" s="263">
        <f t="shared" si="7"/>
        <v>2</v>
      </c>
      <c r="N27" s="264">
        <f>M27*$N$64</f>
        <v>36</v>
      </c>
      <c r="O27" s="264">
        <f t="shared" si="8"/>
        <v>36</v>
      </c>
      <c r="P27" s="265">
        <f t="shared" si="9"/>
        <v>36</v>
      </c>
      <c r="Q27" s="265">
        <f t="shared" ref="Q27:Y49" si="16">+P27</f>
        <v>36</v>
      </c>
      <c r="R27" s="265">
        <f t="shared" si="16"/>
        <v>36</v>
      </c>
      <c r="S27" s="265">
        <f t="shared" si="16"/>
        <v>36</v>
      </c>
      <c r="T27" s="265">
        <f t="shared" si="16"/>
        <v>36</v>
      </c>
      <c r="U27" s="265">
        <f t="shared" si="16"/>
        <v>36</v>
      </c>
      <c r="V27" s="265">
        <f t="shared" si="16"/>
        <v>36</v>
      </c>
      <c r="W27" s="265">
        <f t="shared" si="16"/>
        <v>36</v>
      </c>
      <c r="X27" s="265">
        <f t="shared" si="16"/>
        <v>36</v>
      </c>
      <c r="Y27" s="265">
        <f t="shared" si="16"/>
        <v>36</v>
      </c>
      <c r="BC27" s="551"/>
      <c r="BD27" s="546"/>
      <c r="BE27" s="46" t="s">
        <v>490</v>
      </c>
      <c r="BF27" s="168"/>
      <c r="BG27" s="168">
        <v>8</v>
      </c>
      <c r="BH27" s="168"/>
      <c r="BI27" s="168"/>
      <c r="BJ27" s="168"/>
      <c r="BK27" s="168"/>
      <c r="BL27" s="263">
        <v>1</v>
      </c>
      <c r="BM27" s="263">
        <f t="shared" si="3"/>
        <v>8</v>
      </c>
      <c r="BN27" s="263">
        <f t="shared" si="4"/>
        <v>8</v>
      </c>
      <c r="BO27" s="330">
        <f t="shared" si="15"/>
        <v>136</v>
      </c>
      <c r="BP27" s="264">
        <f t="shared" ref="BP27:BZ44" si="17">+BO27</f>
        <v>136</v>
      </c>
      <c r="BQ27" s="157">
        <f t="shared" si="17"/>
        <v>136</v>
      </c>
      <c r="BR27" s="157">
        <f t="shared" si="17"/>
        <v>136</v>
      </c>
      <c r="BS27" s="157">
        <f t="shared" si="17"/>
        <v>136</v>
      </c>
      <c r="BT27" s="157">
        <f t="shared" si="17"/>
        <v>136</v>
      </c>
      <c r="BU27" s="157">
        <f t="shared" si="17"/>
        <v>136</v>
      </c>
      <c r="BV27" s="157">
        <f t="shared" si="17"/>
        <v>136</v>
      </c>
      <c r="BW27" s="157">
        <f t="shared" si="17"/>
        <v>136</v>
      </c>
      <c r="BX27" s="157">
        <f t="shared" si="17"/>
        <v>136</v>
      </c>
      <c r="BY27" s="157">
        <f t="shared" si="17"/>
        <v>136</v>
      </c>
      <c r="BZ27" s="157">
        <f t="shared" si="17"/>
        <v>136</v>
      </c>
    </row>
    <row r="28" spans="2:78" ht="25.5" x14ac:dyDescent="0.25">
      <c r="B28" s="537"/>
      <c r="C28" s="534"/>
      <c r="D28" s="298" t="s">
        <v>541</v>
      </c>
      <c r="E28" s="263">
        <v>4</v>
      </c>
      <c r="F28" s="263"/>
      <c r="G28" s="263"/>
      <c r="H28" s="263"/>
      <c r="I28" s="263"/>
      <c r="J28" s="263"/>
      <c r="K28" s="263">
        <v>1</v>
      </c>
      <c r="L28" s="263">
        <f t="shared" si="6"/>
        <v>4</v>
      </c>
      <c r="M28" s="263">
        <f t="shared" si="7"/>
        <v>4</v>
      </c>
      <c r="N28" s="264">
        <f>M28*$N$67</f>
        <v>72</v>
      </c>
      <c r="O28" s="264">
        <f t="shared" si="8"/>
        <v>72</v>
      </c>
      <c r="P28" s="265">
        <f t="shared" si="9"/>
        <v>72</v>
      </c>
      <c r="Q28" s="265">
        <f t="shared" si="16"/>
        <v>72</v>
      </c>
      <c r="R28" s="265">
        <f t="shared" si="16"/>
        <v>72</v>
      </c>
      <c r="S28" s="265">
        <f t="shared" si="16"/>
        <v>72</v>
      </c>
      <c r="T28" s="265">
        <f t="shared" si="16"/>
        <v>72</v>
      </c>
      <c r="U28" s="265">
        <f t="shared" si="16"/>
        <v>72</v>
      </c>
      <c r="V28" s="265">
        <f t="shared" si="16"/>
        <v>72</v>
      </c>
      <c r="W28" s="265">
        <f t="shared" si="16"/>
        <v>72</v>
      </c>
      <c r="X28" s="265">
        <f t="shared" si="16"/>
        <v>72</v>
      </c>
      <c r="Y28" s="265">
        <f t="shared" si="16"/>
        <v>72</v>
      </c>
      <c r="BC28" s="551"/>
      <c r="BD28" s="546"/>
      <c r="BE28" s="46" t="s">
        <v>491</v>
      </c>
      <c r="BF28" s="168"/>
      <c r="BG28" s="168">
        <v>7</v>
      </c>
      <c r="BH28" s="168"/>
      <c r="BI28" s="168"/>
      <c r="BJ28" s="168"/>
      <c r="BK28" s="168"/>
      <c r="BL28" s="263">
        <v>1</v>
      </c>
      <c r="BM28" s="263">
        <f t="shared" si="3"/>
        <v>7</v>
      </c>
      <c r="BN28" s="263">
        <f t="shared" si="4"/>
        <v>7</v>
      </c>
      <c r="BO28" s="330">
        <f t="shared" si="15"/>
        <v>119</v>
      </c>
      <c r="BP28" s="264">
        <f t="shared" si="17"/>
        <v>119</v>
      </c>
      <c r="BQ28" s="157">
        <f t="shared" si="17"/>
        <v>119</v>
      </c>
      <c r="BR28" s="157">
        <f t="shared" si="17"/>
        <v>119</v>
      </c>
      <c r="BS28" s="157">
        <f t="shared" si="17"/>
        <v>119</v>
      </c>
      <c r="BT28" s="157">
        <f t="shared" si="17"/>
        <v>119</v>
      </c>
      <c r="BU28" s="157">
        <f t="shared" si="17"/>
        <v>119</v>
      </c>
      <c r="BV28" s="157">
        <f t="shared" si="17"/>
        <v>119</v>
      </c>
      <c r="BW28" s="157">
        <f t="shared" si="17"/>
        <v>119</v>
      </c>
      <c r="BX28" s="157">
        <f t="shared" si="17"/>
        <v>119</v>
      </c>
      <c r="BY28" s="157">
        <f t="shared" si="17"/>
        <v>119</v>
      </c>
      <c r="BZ28" s="157">
        <f t="shared" si="17"/>
        <v>119</v>
      </c>
    </row>
    <row r="29" spans="2:78" x14ac:dyDescent="0.25">
      <c r="B29" s="537"/>
      <c r="C29" s="534"/>
      <c r="D29" s="298" t="s">
        <v>542</v>
      </c>
      <c r="E29" s="263">
        <v>6</v>
      </c>
      <c r="F29" s="263"/>
      <c r="G29" s="263"/>
      <c r="H29" s="263"/>
      <c r="I29" s="263"/>
      <c r="J29" s="263"/>
      <c r="K29" s="263">
        <v>1</v>
      </c>
      <c r="L29" s="263">
        <f t="shared" si="6"/>
        <v>6</v>
      </c>
      <c r="M29" s="263">
        <f t="shared" si="7"/>
        <v>6</v>
      </c>
      <c r="N29" s="264">
        <f>M29*N69</f>
        <v>108</v>
      </c>
      <c r="O29" s="264">
        <f t="shared" si="8"/>
        <v>108</v>
      </c>
      <c r="P29" s="265">
        <f t="shared" si="9"/>
        <v>108</v>
      </c>
      <c r="Q29" s="265">
        <f t="shared" si="16"/>
        <v>108</v>
      </c>
      <c r="R29" s="265">
        <f t="shared" si="16"/>
        <v>108</v>
      </c>
      <c r="S29" s="265">
        <f t="shared" si="16"/>
        <v>108</v>
      </c>
      <c r="T29" s="265">
        <f t="shared" si="16"/>
        <v>108</v>
      </c>
      <c r="U29" s="265">
        <f t="shared" si="16"/>
        <v>108</v>
      </c>
      <c r="V29" s="265">
        <f t="shared" si="16"/>
        <v>108</v>
      </c>
      <c r="W29" s="265">
        <f t="shared" si="16"/>
        <v>108</v>
      </c>
      <c r="X29" s="265">
        <f t="shared" si="16"/>
        <v>108</v>
      </c>
      <c r="Y29" s="265">
        <f t="shared" si="16"/>
        <v>108</v>
      </c>
      <c r="BC29" s="551"/>
      <c r="BD29" s="546"/>
      <c r="BE29" s="46" t="s">
        <v>492</v>
      </c>
      <c r="BF29" s="168"/>
      <c r="BG29" s="168">
        <v>5</v>
      </c>
      <c r="BH29" s="168"/>
      <c r="BI29" s="168"/>
      <c r="BJ29" s="168"/>
      <c r="BK29" s="168"/>
      <c r="BL29" s="263">
        <v>1</v>
      </c>
      <c r="BM29" s="263">
        <f t="shared" si="3"/>
        <v>5</v>
      </c>
      <c r="BN29" s="263">
        <f t="shared" si="4"/>
        <v>5</v>
      </c>
      <c r="BO29" s="330">
        <f t="shared" si="15"/>
        <v>85</v>
      </c>
      <c r="BP29" s="264">
        <f t="shared" si="17"/>
        <v>85</v>
      </c>
      <c r="BQ29" s="157">
        <f t="shared" si="17"/>
        <v>85</v>
      </c>
      <c r="BR29" s="157">
        <f t="shared" si="17"/>
        <v>85</v>
      </c>
      <c r="BS29" s="157">
        <f t="shared" si="17"/>
        <v>85</v>
      </c>
      <c r="BT29" s="157">
        <f t="shared" si="17"/>
        <v>85</v>
      </c>
      <c r="BU29" s="157">
        <f t="shared" si="17"/>
        <v>85</v>
      </c>
      <c r="BV29" s="157">
        <f t="shared" si="17"/>
        <v>85</v>
      </c>
      <c r="BW29" s="157">
        <f t="shared" si="17"/>
        <v>85</v>
      </c>
      <c r="BX29" s="157">
        <f t="shared" si="17"/>
        <v>85</v>
      </c>
      <c r="BY29" s="157">
        <f t="shared" si="17"/>
        <v>85</v>
      </c>
      <c r="BZ29" s="157">
        <f t="shared" si="17"/>
        <v>85</v>
      </c>
    </row>
    <row r="30" spans="2:78" ht="51" customHeight="1" x14ac:dyDescent="0.25">
      <c r="B30" s="537"/>
      <c r="C30" s="534"/>
      <c r="D30" s="298" t="s">
        <v>543</v>
      </c>
      <c r="E30" s="263"/>
      <c r="F30" s="263">
        <v>6</v>
      </c>
      <c r="G30" s="263"/>
      <c r="H30" s="263"/>
      <c r="I30" s="263"/>
      <c r="J30" s="263"/>
      <c r="K30" s="263">
        <v>1</v>
      </c>
      <c r="L30" s="263">
        <f t="shared" si="6"/>
        <v>6</v>
      </c>
      <c r="M30" s="263">
        <f t="shared" si="7"/>
        <v>6</v>
      </c>
      <c r="N30" s="264">
        <f>M30*N69</f>
        <v>108</v>
      </c>
      <c r="O30" s="264">
        <f t="shared" si="8"/>
        <v>108</v>
      </c>
      <c r="P30" s="265">
        <f t="shared" si="9"/>
        <v>108</v>
      </c>
      <c r="Q30" s="265">
        <f t="shared" si="16"/>
        <v>108</v>
      </c>
      <c r="R30" s="265">
        <f t="shared" si="16"/>
        <v>108</v>
      </c>
      <c r="S30" s="265">
        <f t="shared" si="16"/>
        <v>108</v>
      </c>
      <c r="T30" s="265">
        <f t="shared" si="16"/>
        <v>108</v>
      </c>
      <c r="U30" s="265">
        <f t="shared" si="16"/>
        <v>108</v>
      </c>
      <c r="V30" s="265">
        <f t="shared" si="16"/>
        <v>108</v>
      </c>
      <c r="W30" s="265">
        <f t="shared" si="16"/>
        <v>108</v>
      </c>
      <c r="X30" s="265">
        <f t="shared" si="16"/>
        <v>108</v>
      </c>
      <c r="Y30" s="265">
        <f t="shared" si="16"/>
        <v>108</v>
      </c>
      <c r="BC30" s="551"/>
      <c r="BD30" s="533" t="s">
        <v>493</v>
      </c>
      <c r="BE30" s="44" t="s">
        <v>494</v>
      </c>
      <c r="BF30" s="168"/>
      <c r="BG30" s="168"/>
      <c r="BH30" s="168">
        <v>7</v>
      </c>
      <c r="BI30" s="168"/>
      <c r="BJ30" s="168"/>
      <c r="BK30" s="168"/>
      <c r="BL30" s="263">
        <v>1</v>
      </c>
      <c r="BM30" s="263">
        <f t="shared" si="3"/>
        <v>7</v>
      </c>
      <c r="BN30" s="263">
        <f t="shared" si="4"/>
        <v>7</v>
      </c>
      <c r="BO30" s="330">
        <f t="shared" si="15"/>
        <v>119</v>
      </c>
      <c r="BP30" s="264">
        <f t="shared" si="17"/>
        <v>119</v>
      </c>
      <c r="BQ30" s="157">
        <f t="shared" si="17"/>
        <v>119</v>
      </c>
      <c r="BR30" s="157">
        <f t="shared" si="17"/>
        <v>119</v>
      </c>
      <c r="BS30" s="157">
        <f t="shared" si="17"/>
        <v>119</v>
      </c>
      <c r="BT30" s="157">
        <f t="shared" si="17"/>
        <v>119</v>
      </c>
      <c r="BU30" s="157">
        <f t="shared" si="17"/>
        <v>119</v>
      </c>
      <c r="BV30" s="157">
        <f t="shared" si="17"/>
        <v>119</v>
      </c>
      <c r="BW30" s="157">
        <f t="shared" si="17"/>
        <v>119</v>
      </c>
      <c r="BX30" s="157">
        <f t="shared" si="17"/>
        <v>119</v>
      </c>
      <c r="BY30" s="157">
        <f t="shared" si="17"/>
        <v>119</v>
      </c>
      <c r="BZ30" s="157">
        <f t="shared" si="17"/>
        <v>119</v>
      </c>
    </row>
    <row r="31" spans="2:78" ht="25.5" x14ac:dyDescent="0.25">
      <c r="B31" s="537"/>
      <c r="C31" s="535"/>
      <c r="D31" s="298" t="s">
        <v>544</v>
      </c>
      <c r="E31" s="263">
        <v>2</v>
      </c>
      <c r="F31" s="263"/>
      <c r="G31" s="263"/>
      <c r="H31" s="263"/>
      <c r="I31" s="263"/>
      <c r="J31" s="263"/>
      <c r="K31" s="263">
        <v>1</v>
      </c>
      <c r="L31" s="263">
        <f t="shared" si="6"/>
        <v>2</v>
      </c>
      <c r="M31" s="263">
        <f t="shared" si="7"/>
        <v>2</v>
      </c>
      <c r="N31" s="264">
        <f>M31*N64</f>
        <v>36</v>
      </c>
      <c r="O31" s="264">
        <f t="shared" si="8"/>
        <v>36</v>
      </c>
      <c r="P31" s="265">
        <f t="shared" si="9"/>
        <v>36</v>
      </c>
      <c r="Q31" s="265">
        <f t="shared" si="16"/>
        <v>36</v>
      </c>
      <c r="R31" s="265">
        <f t="shared" si="16"/>
        <v>36</v>
      </c>
      <c r="S31" s="265">
        <f t="shared" si="16"/>
        <v>36</v>
      </c>
      <c r="T31" s="265">
        <f t="shared" si="16"/>
        <v>36</v>
      </c>
      <c r="U31" s="265">
        <f t="shared" si="16"/>
        <v>36</v>
      </c>
      <c r="V31" s="265">
        <f t="shared" si="16"/>
        <v>36</v>
      </c>
      <c r="W31" s="265">
        <f t="shared" si="16"/>
        <v>36</v>
      </c>
      <c r="X31" s="265">
        <f t="shared" si="16"/>
        <v>36</v>
      </c>
      <c r="Y31" s="265">
        <f t="shared" si="16"/>
        <v>36</v>
      </c>
      <c r="BC31" s="551"/>
      <c r="BD31" s="534"/>
      <c r="BE31" s="44" t="s">
        <v>495</v>
      </c>
      <c r="BF31" s="168"/>
      <c r="BG31" s="168"/>
      <c r="BH31" s="168"/>
      <c r="BI31" s="168">
        <v>8</v>
      </c>
      <c r="BJ31" s="168"/>
      <c r="BK31" s="168"/>
      <c r="BL31" s="263">
        <v>1</v>
      </c>
      <c r="BM31" s="263">
        <f t="shared" si="3"/>
        <v>8</v>
      </c>
      <c r="BN31" s="263">
        <f t="shared" si="4"/>
        <v>8</v>
      </c>
      <c r="BO31" s="330">
        <f t="shared" si="15"/>
        <v>136</v>
      </c>
      <c r="BP31" s="264">
        <f t="shared" si="17"/>
        <v>136</v>
      </c>
      <c r="BQ31" s="157">
        <f t="shared" si="17"/>
        <v>136</v>
      </c>
      <c r="BR31" s="157">
        <f t="shared" si="17"/>
        <v>136</v>
      </c>
      <c r="BS31" s="157">
        <f t="shared" si="17"/>
        <v>136</v>
      </c>
      <c r="BT31" s="157">
        <f t="shared" si="17"/>
        <v>136</v>
      </c>
      <c r="BU31" s="157">
        <f t="shared" si="17"/>
        <v>136</v>
      </c>
      <c r="BV31" s="157">
        <f t="shared" si="17"/>
        <v>136</v>
      </c>
      <c r="BW31" s="157">
        <f t="shared" si="17"/>
        <v>136</v>
      </c>
      <c r="BX31" s="157">
        <f t="shared" si="17"/>
        <v>136</v>
      </c>
      <c r="BY31" s="157">
        <f t="shared" si="17"/>
        <v>136</v>
      </c>
      <c r="BZ31" s="157">
        <f t="shared" si="17"/>
        <v>136</v>
      </c>
    </row>
    <row r="32" spans="2:78" ht="42.75" customHeight="1" x14ac:dyDescent="0.25">
      <c r="B32" s="537"/>
      <c r="C32" s="533" t="s">
        <v>545</v>
      </c>
      <c r="D32" s="298" t="s">
        <v>546</v>
      </c>
      <c r="E32" s="263"/>
      <c r="F32" s="263">
        <v>2</v>
      </c>
      <c r="G32" s="263"/>
      <c r="H32" s="263"/>
      <c r="I32" s="263"/>
      <c r="J32" s="263"/>
      <c r="K32" s="263">
        <v>1</v>
      </c>
      <c r="L32" s="263">
        <f t="shared" si="6"/>
        <v>2</v>
      </c>
      <c r="M32" s="263">
        <f t="shared" si="7"/>
        <v>2</v>
      </c>
      <c r="N32" s="264">
        <f>M32*N64</f>
        <v>36</v>
      </c>
      <c r="O32" s="264">
        <f t="shared" si="8"/>
        <v>36</v>
      </c>
      <c r="P32" s="265">
        <f t="shared" si="9"/>
        <v>36</v>
      </c>
      <c r="Q32" s="265">
        <f t="shared" si="16"/>
        <v>36</v>
      </c>
      <c r="R32" s="265">
        <f t="shared" si="16"/>
        <v>36</v>
      </c>
      <c r="S32" s="265">
        <f t="shared" si="16"/>
        <v>36</v>
      </c>
      <c r="T32" s="265">
        <f t="shared" si="16"/>
        <v>36</v>
      </c>
      <c r="U32" s="265">
        <f t="shared" si="16"/>
        <v>36</v>
      </c>
      <c r="V32" s="265">
        <f t="shared" si="16"/>
        <v>36</v>
      </c>
      <c r="W32" s="265">
        <f t="shared" si="16"/>
        <v>36</v>
      </c>
      <c r="X32" s="265">
        <f t="shared" si="16"/>
        <v>36</v>
      </c>
      <c r="Y32" s="265">
        <f t="shared" si="16"/>
        <v>36</v>
      </c>
      <c r="BC32" s="551"/>
      <c r="BD32" s="534"/>
      <c r="BE32" s="44" t="s">
        <v>496</v>
      </c>
      <c r="BF32" s="168"/>
      <c r="BG32" s="168"/>
      <c r="BH32" s="168">
        <v>4</v>
      </c>
      <c r="BI32" s="168"/>
      <c r="BJ32" s="168"/>
      <c r="BK32" s="168"/>
      <c r="BL32" s="263">
        <v>1</v>
      </c>
      <c r="BM32" s="263">
        <f t="shared" si="3"/>
        <v>4</v>
      </c>
      <c r="BN32" s="263">
        <f t="shared" si="4"/>
        <v>4</v>
      </c>
      <c r="BO32" s="330">
        <f t="shared" si="15"/>
        <v>68</v>
      </c>
      <c r="BP32" s="264">
        <f t="shared" si="17"/>
        <v>68</v>
      </c>
      <c r="BQ32" s="157">
        <f t="shared" si="17"/>
        <v>68</v>
      </c>
      <c r="BR32" s="157">
        <f t="shared" si="17"/>
        <v>68</v>
      </c>
      <c r="BS32" s="157">
        <f t="shared" si="17"/>
        <v>68</v>
      </c>
      <c r="BT32" s="157">
        <f t="shared" si="17"/>
        <v>68</v>
      </c>
      <c r="BU32" s="157">
        <f t="shared" si="17"/>
        <v>68</v>
      </c>
      <c r="BV32" s="157">
        <f t="shared" si="17"/>
        <v>68</v>
      </c>
      <c r="BW32" s="157">
        <f t="shared" si="17"/>
        <v>68</v>
      </c>
      <c r="BX32" s="157">
        <f t="shared" si="17"/>
        <v>68</v>
      </c>
      <c r="BY32" s="157">
        <f t="shared" si="17"/>
        <v>68</v>
      </c>
      <c r="BZ32" s="157">
        <f t="shared" si="17"/>
        <v>68</v>
      </c>
    </row>
    <row r="33" spans="2:78" ht="25.5" x14ac:dyDescent="0.25">
      <c r="B33" s="537"/>
      <c r="C33" s="534"/>
      <c r="D33" s="298" t="s">
        <v>547</v>
      </c>
      <c r="E33" s="263"/>
      <c r="F33" s="263">
        <v>4</v>
      </c>
      <c r="G33" s="263"/>
      <c r="H33" s="263"/>
      <c r="I33" s="263"/>
      <c r="J33" s="263"/>
      <c r="K33" s="263">
        <v>1</v>
      </c>
      <c r="L33" s="263">
        <f t="shared" si="6"/>
        <v>4</v>
      </c>
      <c r="M33" s="263">
        <f t="shared" si="7"/>
        <v>4</v>
      </c>
      <c r="N33" s="264">
        <f>M33*N67</f>
        <v>72</v>
      </c>
      <c r="O33" s="264">
        <f t="shared" si="8"/>
        <v>72</v>
      </c>
      <c r="P33" s="265">
        <f t="shared" si="9"/>
        <v>72</v>
      </c>
      <c r="Q33" s="265">
        <f t="shared" si="16"/>
        <v>72</v>
      </c>
      <c r="R33" s="265">
        <f t="shared" si="16"/>
        <v>72</v>
      </c>
      <c r="S33" s="265">
        <f t="shared" si="16"/>
        <v>72</v>
      </c>
      <c r="T33" s="265">
        <f t="shared" si="16"/>
        <v>72</v>
      </c>
      <c r="U33" s="265">
        <f t="shared" si="16"/>
        <v>72</v>
      </c>
      <c r="V33" s="265">
        <f t="shared" si="16"/>
        <v>72</v>
      </c>
      <c r="W33" s="265">
        <f t="shared" si="16"/>
        <v>72</v>
      </c>
      <c r="X33" s="265">
        <f t="shared" si="16"/>
        <v>72</v>
      </c>
      <c r="Y33" s="265">
        <f t="shared" si="16"/>
        <v>72</v>
      </c>
      <c r="BC33" s="551"/>
      <c r="BD33" s="534"/>
      <c r="BE33" s="44" t="s">
        <v>497</v>
      </c>
      <c r="BF33" s="168"/>
      <c r="BG33" s="168"/>
      <c r="BH33" s="168">
        <v>4</v>
      </c>
      <c r="BI33" s="168"/>
      <c r="BJ33" s="168"/>
      <c r="BK33" s="168"/>
      <c r="BL33" s="263">
        <v>1</v>
      </c>
      <c r="BM33" s="263">
        <f t="shared" si="3"/>
        <v>4</v>
      </c>
      <c r="BN33" s="263">
        <f t="shared" si="4"/>
        <v>4</v>
      </c>
      <c r="BO33" s="330">
        <f t="shared" si="15"/>
        <v>68</v>
      </c>
      <c r="BP33" s="264">
        <f t="shared" si="17"/>
        <v>68</v>
      </c>
      <c r="BQ33" s="157">
        <f t="shared" si="17"/>
        <v>68</v>
      </c>
      <c r="BR33" s="157">
        <f t="shared" si="17"/>
        <v>68</v>
      </c>
      <c r="BS33" s="157">
        <f t="shared" si="17"/>
        <v>68</v>
      </c>
      <c r="BT33" s="157">
        <f t="shared" si="17"/>
        <v>68</v>
      </c>
      <c r="BU33" s="157">
        <f t="shared" si="17"/>
        <v>68</v>
      </c>
      <c r="BV33" s="157">
        <f t="shared" si="17"/>
        <v>68</v>
      </c>
      <c r="BW33" s="157">
        <f t="shared" si="17"/>
        <v>68</v>
      </c>
      <c r="BX33" s="157">
        <f t="shared" si="17"/>
        <v>68</v>
      </c>
      <c r="BY33" s="157">
        <f t="shared" si="17"/>
        <v>68</v>
      </c>
      <c r="BZ33" s="157">
        <f t="shared" si="17"/>
        <v>68</v>
      </c>
    </row>
    <row r="34" spans="2:78" ht="25.5" x14ac:dyDescent="0.25">
      <c r="B34" s="537"/>
      <c r="C34" s="534"/>
      <c r="D34" s="298" t="s">
        <v>548</v>
      </c>
      <c r="E34" s="263"/>
      <c r="F34" s="263">
        <v>2</v>
      </c>
      <c r="G34" s="263"/>
      <c r="H34" s="263"/>
      <c r="I34" s="263"/>
      <c r="J34" s="263"/>
      <c r="K34" s="263">
        <v>1</v>
      </c>
      <c r="L34" s="263">
        <f t="shared" si="6"/>
        <v>2</v>
      </c>
      <c r="M34" s="263">
        <f t="shared" si="7"/>
        <v>2</v>
      </c>
      <c r="N34" s="264">
        <f>M34*N64</f>
        <v>36</v>
      </c>
      <c r="O34" s="264">
        <f>+N34</f>
        <v>36</v>
      </c>
      <c r="P34" s="265">
        <f t="shared" si="9"/>
        <v>36</v>
      </c>
      <c r="Q34" s="265">
        <f t="shared" si="16"/>
        <v>36</v>
      </c>
      <c r="R34" s="265">
        <f t="shared" si="16"/>
        <v>36</v>
      </c>
      <c r="S34" s="265">
        <f t="shared" si="16"/>
        <v>36</v>
      </c>
      <c r="T34" s="265">
        <f t="shared" si="16"/>
        <v>36</v>
      </c>
      <c r="U34" s="265">
        <f t="shared" si="16"/>
        <v>36</v>
      </c>
      <c r="V34" s="265">
        <f t="shared" si="16"/>
        <v>36</v>
      </c>
      <c r="W34" s="265">
        <f t="shared" si="16"/>
        <v>36</v>
      </c>
      <c r="X34" s="265">
        <f t="shared" si="16"/>
        <v>36</v>
      </c>
      <c r="Y34" s="265">
        <f t="shared" si="16"/>
        <v>36</v>
      </c>
      <c r="BC34" s="551"/>
      <c r="BD34" s="534"/>
      <c r="BE34" s="44" t="s">
        <v>498</v>
      </c>
      <c r="BF34" s="168"/>
      <c r="BG34" s="168"/>
      <c r="BH34" s="168">
        <v>7</v>
      </c>
      <c r="BI34" s="168"/>
      <c r="BJ34" s="168"/>
      <c r="BK34" s="168"/>
      <c r="BL34" s="263">
        <v>1</v>
      </c>
      <c r="BM34" s="263">
        <f t="shared" si="3"/>
        <v>7</v>
      </c>
      <c r="BN34" s="263">
        <f t="shared" si="4"/>
        <v>7</v>
      </c>
      <c r="BO34" s="330">
        <f t="shared" si="15"/>
        <v>119</v>
      </c>
      <c r="BP34" s="264">
        <f t="shared" si="17"/>
        <v>119</v>
      </c>
      <c r="BQ34" s="157">
        <f t="shared" si="17"/>
        <v>119</v>
      </c>
      <c r="BR34" s="157">
        <f t="shared" si="17"/>
        <v>119</v>
      </c>
      <c r="BS34" s="157">
        <f t="shared" si="17"/>
        <v>119</v>
      </c>
      <c r="BT34" s="157">
        <f t="shared" si="17"/>
        <v>119</v>
      </c>
      <c r="BU34" s="157">
        <f t="shared" si="17"/>
        <v>119</v>
      </c>
      <c r="BV34" s="157">
        <f t="shared" si="17"/>
        <v>119</v>
      </c>
      <c r="BW34" s="157">
        <f t="shared" si="17"/>
        <v>119</v>
      </c>
      <c r="BX34" s="157">
        <f t="shared" si="17"/>
        <v>119</v>
      </c>
      <c r="BY34" s="157">
        <f t="shared" si="17"/>
        <v>119</v>
      </c>
      <c r="BZ34" s="157">
        <f t="shared" si="17"/>
        <v>119</v>
      </c>
    </row>
    <row r="35" spans="2:78" ht="25.5" x14ac:dyDescent="0.25">
      <c r="B35" s="537"/>
      <c r="C35" s="534"/>
      <c r="D35" s="298" t="s">
        <v>549</v>
      </c>
      <c r="E35" s="263"/>
      <c r="F35" s="263">
        <v>2</v>
      </c>
      <c r="G35" s="263"/>
      <c r="H35" s="263"/>
      <c r="I35" s="263"/>
      <c r="J35" s="263"/>
      <c r="K35" s="263">
        <v>1</v>
      </c>
      <c r="L35" s="263">
        <f t="shared" si="6"/>
        <v>2</v>
      </c>
      <c r="M35" s="263">
        <f t="shared" si="7"/>
        <v>2</v>
      </c>
      <c r="N35" s="264">
        <f>M35*N64</f>
        <v>36</v>
      </c>
      <c r="O35" s="264">
        <f t="shared" si="8"/>
        <v>36</v>
      </c>
      <c r="P35" s="265">
        <f t="shared" si="9"/>
        <v>36</v>
      </c>
      <c r="Q35" s="265">
        <f t="shared" si="16"/>
        <v>36</v>
      </c>
      <c r="R35" s="265">
        <f t="shared" si="16"/>
        <v>36</v>
      </c>
      <c r="S35" s="265">
        <f t="shared" si="16"/>
        <v>36</v>
      </c>
      <c r="T35" s="265">
        <f t="shared" si="16"/>
        <v>36</v>
      </c>
      <c r="U35" s="265">
        <f t="shared" si="16"/>
        <v>36</v>
      </c>
      <c r="V35" s="265">
        <f t="shared" si="16"/>
        <v>36</v>
      </c>
      <c r="W35" s="265">
        <f t="shared" si="16"/>
        <v>36</v>
      </c>
      <c r="X35" s="265">
        <f t="shared" si="16"/>
        <v>36</v>
      </c>
      <c r="Y35" s="265">
        <f t="shared" si="16"/>
        <v>36</v>
      </c>
      <c r="BC35" s="551"/>
      <c r="BD35" s="534"/>
      <c r="BE35" s="44" t="s">
        <v>499</v>
      </c>
      <c r="BF35" s="168"/>
      <c r="BG35" s="168"/>
      <c r="BH35" s="168"/>
      <c r="BI35" s="168">
        <v>8</v>
      </c>
      <c r="BJ35" s="168"/>
      <c r="BK35" s="168"/>
      <c r="BL35" s="263">
        <v>1</v>
      </c>
      <c r="BM35" s="263">
        <f t="shared" si="3"/>
        <v>8</v>
      </c>
      <c r="BN35" s="263">
        <f t="shared" si="4"/>
        <v>8</v>
      </c>
      <c r="BO35" s="330">
        <f t="shared" si="15"/>
        <v>136</v>
      </c>
      <c r="BP35" s="264">
        <f t="shared" si="17"/>
        <v>136</v>
      </c>
      <c r="BQ35" s="157">
        <f t="shared" si="17"/>
        <v>136</v>
      </c>
      <c r="BR35" s="157">
        <f t="shared" si="17"/>
        <v>136</v>
      </c>
      <c r="BS35" s="157">
        <f t="shared" si="17"/>
        <v>136</v>
      </c>
      <c r="BT35" s="157">
        <f t="shared" si="17"/>
        <v>136</v>
      </c>
      <c r="BU35" s="157">
        <f t="shared" si="17"/>
        <v>136</v>
      </c>
      <c r="BV35" s="157">
        <f t="shared" si="17"/>
        <v>136</v>
      </c>
      <c r="BW35" s="157">
        <f t="shared" si="17"/>
        <v>136</v>
      </c>
      <c r="BX35" s="157">
        <f t="shared" si="17"/>
        <v>136</v>
      </c>
      <c r="BY35" s="157">
        <f t="shared" si="17"/>
        <v>136</v>
      </c>
      <c r="BZ35" s="157">
        <f t="shared" si="17"/>
        <v>136</v>
      </c>
    </row>
    <row r="36" spans="2:78" x14ac:dyDescent="0.25">
      <c r="B36" s="537"/>
      <c r="C36" s="534"/>
      <c r="D36" s="298" t="s">
        <v>552</v>
      </c>
      <c r="E36" s="263"/>
      <c r="F36" s="263">
        <v>4</v>
      </c>
      <c r="G36" s="263"/>
      <c r="H36" s="263"/>
      <c r="I36" s="263"/>
      <c r="J36" s="263"/>
      <c r="K36" s="263">
        <v>1</v>
      </c>
      <c r="L36" s="263">
        <f t="shared" si="6"/>
        <v>4</v>
      </c>
      <c r="M36" s="263">
        <f t="shared" si="7"/>
        <v>4</v>
      </c>
      <c r="N36" s="264">
        <f>M36*N67</f>
        <v>72</v>
      </c>
      <c r="O36" s="264">
        <f>+N36</f>
        <v>72</v>
      </c>
      <c r="P36" s="265">
        <f t="shared" si="9"/>
        <v>72</v>
      </c>
      <c r="Q36" s="265">
        <f t="shared" si="16"/>
        <v>72</v>
      </c>
      <c r="R36" s="265">
        <f t="shared" si="16"/>
        <v>72</v>
      </c>
      <c r="S36" s="265">
        <f t="shared" si="16"/>
        <v>72</v>
      </c>
      <c r="T36" s="265">
        <f t="shared" si="16"/>
        <v>72</v>
      </c>
      <c r="U36" s="265">
        <f t="shared" si="16"/>
        <v>72</v>
      </c>
      <c r="V36" s="265">
        <f t="shared" si="16"/>
        <v>72</v>
      </c>
      <c r="W36" s="265">
        <f t="shared" si="16"/>
        <v>72</v>
      </c>
      <c r="X36" s="265">
        <f t="shared" si="16"/>
        <v>72</v>
      </c>
      <c r="Y36" s="265">
        <f t="shared" si="16"/>
        <v>72</v>
      </c>
      <c r="BC36" s="551"/>
      <c r="BD36" s="535"/>
      <c r="BE36" s="44" t="s">
        <v>500</v>
      </c>
      <c r="BF36" s="168"/>
      <c r="BG36" s="168"/>
      <c r="BH36" s="168"/>
      <c r="BI36" s="168">
        <v>5</v>
      </c>
      <c r="BJ36" s="168"/>
      <c r="BK36" s="168"/>
      <c r="BL36" s="263">
        <v>1</v>
      </c>
      <c r="BM36" s="263">
        <f t="shared" si="3"/>
        <v>5</v>
      </c>
      <c r="BN36" s="263">
        <f t="shared" si="4"/>
        <v>5</v>
      </c>
      <c r="BO36" s="330">
        <f t="shared" si="15"/>
        <v>85</v>
      </c>
      <c r="BP36" s="264">
        <f t="shared" si="17"/>
        <v>85</v>
      </c>
      <c r="BQ36" s="157">
        <f t="shared" si="17"/>
        <v>85</v>
      </c>
      <c r="BR36" s="157">
        <f t="shared" si="17"/>
        <v>85</v>
      </c>
      <c r="BS36" s="157">
        <f t="shared" si="17"/>
        <v>85</v>
      </c>
      <c r="BT36" s="157">
        <f t="shared" si="17"/>
        <v>85</v>
      </c>
      <c r="BU36" s="157">
        <f t="shared" si="17"/>
        <v>85</v>
      </c>
      <c r="BV36" s="157">
        <f t="shared" si="17"/>
        <v>85</v>
      </c>
      <c r="BW36" s="157">
        <f t="shared" si="17"/>
        <v>85</v>
      </c>
      <c r="BX36" s="157">
        <f t="shared" si="17"/>
        <v>85</v>
      </c>
      <c r="BY36" s="157">
        <f t="shared" si="17"/>
        <v>85</v>
      </c>
      <c r="BZ36" s="157">
        <f t="shared" si="17"/>
        <v>85</v>
      </c>
    </row>
    <row r="37" spans="2:78" ht="21.75" customHeight="1" x14ac:dyDescent="0.25">
      <c r="B37" s="537"/>
      <c r="C37" s="534"/>
      <c r="D37" s="298" t="s">
        <v>550</v>
      </c>
      <c r="E37" s="263"/>
      <c r="F37" s="263"/>
      <c r="G37" s="263">
        <v>10</v>
      </c>
      <c r="H37" s="263"/>
      <c r="I37" s="263"/>
      <c r="J37" s="263"/>
      <c r="K37" s="263">
        <v>1</v>
      </c>
      <c r="L37" s="263">
        <f t="shared" si="6"/>
        <v>10</v>
      </c>
      <c r="M37" s="263">
        <f t="shared" si="7"/>
        <v>10</v>
      </c>
      <c r="N37" s="264">
        <f>M37*$N$69</f>
        <v>180</v>
      </c>
      <c r="O37" s="264">
        <f t="shared" si="8"/>
        <v>180</v>
      </c>
      <c r="P37" s="265">
        <f t="shared" si="9"/>
        <v>180</v>
      </c>
      <c r="Q37" s="265">
        <f t="shared" si="16"/>
        <v>180</v>
      </c>
      <c r="R37" s="265">
        <f t="shared" si="16"/>
        <v>180</v>
      </c>
      <c r="S37" s="265">
        <f t="shared" si="16"/>
        <v>180</v>
      </c>
      <c r="T37" s="265">
        <f t="shared" si="16"/>
        <v>180</v>
      </c>
      <c r="U37" s="265">
        <f t="shared" si="16"/>
        <v>180</v>
      </c>
      <c r="V37" s="265">
        <f t="shared" si="16"/>
        <v>180</v>
      </c>
      <c r="W37" s="265">
        <f t="shared" si="16"/>
        <v>180</v>
      </c>
      <c r="X37" s="265">
        <f t="shared" si="16"/>
        <v>180</v>
      </c>
      <c r="Y37" s="265">
        <f t="shared" si="16"/>
        <v>180</v>
      </c>
      <c r="BC37" s="551"/>
      <c r="BD37" s="546" t="s">
        <v>501</v>
      </c>
      <c r="BE37" s="44" t="s">
        <v>502</v>
      </c>
      <c r="BF37" s="168"/>
      <c r="BG37" s="168"/>
      <c r="BH37" s="168"/>
      <c r="BI37" s="168">
        <v>3</v>
      </c>
      <c r="BJ37" s="168"/>
      <c r="BK37" s="168"/>
      <c r="BL37" s="263">
        <v>1</v>
      </c>
      <c r="BM37" s="263">
        <f t="shared" si="3"/>
        <v>3</v>
      </c>
      <c r="BN37" s="263">
        <f t="shared" si="4"/>
        <v>3</v>
      </c>
      <c r="BO37" s="330">
        <f t="shared" si="15"/>
        <v>51</v>
      </c>
      <c r="BP37" s="264">
        <f t="shared" si="17"/>
        <v>51</v>
      </c>
      <c r="BQ37" s="157">
        <f t="shared" si="17"/>
        <v>51</v>
      </c>
      <c r="BR37" s="157">
        <f t="shared" si="17"/>
        <v>51</v>
      </c>
      <c r="BS37" s="157">
        <f t="shared" si="17"/>
        <v>51</v>
      </c>
      <c r="BT37" s="157">
        <f t="shared" si="17"/>
        <v>51</v>
      </c>
      <c r="BU37" s="157">
        <f t="shared" si="17"/>
        <v>51</v>
      </c>
      <c r="BV37" s="157">
        <f t="shared" si="17"/>
        <v>51</v>
      </c>
      <c r="BW37" s="157">
        <f t="shared" si="17"/>
        <v>51</v>
      </c>
      <c r="BX37" s="157">
        <f t="shared" si="17"/>
        <v>51</v>
      </c>
      <c r="BY37" s="157">
        <f t="shared" si="17"/>
        <v>51</v>
      </c>
      <c r="BZ37" s="157">
        <f t="shared" si="17"/>
        <v>51</v>
      </c>
    </row>
    <row r="38" spans="2:78" ht="25.5" x14ac:dyDescent="0.25">
      <c r="B38" s="537"/>
      <c r="C38" s="535"/>
      <c r="D38" s="298" t="s">
        <v>551</v>
      </c>
      <c r="E38" s="263"/>
      <c r="F38" s="263"/>
      <c r="G38" s="263">
        <v>4</v>
      </c>
      <c r="H38" s="263"/>
      <c r="I38" s="263"/>
      <c r="J38" s="263"/>
      <c r="K38" s="263">
        <v>1</v>
      </c>
      <c r="L38" s="263">
        <f t="shared" si="6"/>
        <v>4</v>
      </c>
      <c r="M38" s="263">
        <f t="shared" si="7"/>
        <v>4</v>
      </c>
      <c r="N38" s="264">
        <f>M38*$N$67</f>
        <v>72</v>
      </c>
      <c r="O38" s="264">
        <f t="shared" si="8"/>
        <v>72</v>
      </c>
      <c r="P38" s="265">
        <f t="shared" si="9"/>
        <v>72</v>
      </c>
      <c r="Q38" s="265">
        <f t="shared" si="16"/>
        <v>72</v>
      </c>
      <c r="R38" s="265">
        <f t="shared" si="16"/>
        <v>72</v>
      </c>
      <c r="S38" s="265">
        <f t="shared" si="16"/>
        <v>72</v>
      </c>
      <c r="T38" s="265">
        <f t="shared" si="16"/>
        <v>72</v>
      </c>
      <c r="U38" s="265">
        <f t="shared" si="16"/>
        <v>72</v>
      </c>
      <c r="V38" s="265">
        <f t="shared" si="16"/>
        <v>72</v>
      </c>
      <c r="W38" s="265">
        <f t="shared" si="16"/>
        <v>72</v>
      </c>
      <c r="X38" s="265">
        <f t="shared" si="16"/>
        <v>72</v>
      </c>
      <c r="Y38" s="265">
        <f t="shared" si="16"/>
        <v>72</v>
      </c>
      <c r="BC38" s="551"/>
      <c r="BD38" s="546"/>
      <c r="BE38" s="44" t="s">
        <v>503</v>
      </c>
      <c r="BF38" s="168"/>
      <c r="BG38" s="168"/>
      <c r="BH38" s="168"/>
      <c r="BI38" s="168"/>
      <c r="BJ38" s="168">
        <v>8</v>
      </c>
      <c r="BK38" s="168"/>
      <c r="BL38" s="263">
        <v>1</v>
      </c>
      <c r="BM38" s="263">
        <f t="shared" si="3"/>
        <v>8</v>
      </c>
      <c r="BN38" s="263">
        <f t="shared" si="4"/>
        <v>8</v>
      </c>
      <c r="BO38" s="330">
        <f t="shared" si="15"/>
        <v>136</v>
      </c>
      <c r="BP38" s="264">
        <f t="shared" si="17"/>
        <v>136</v>
      </c>
      <c r="BQ38" s="157">
        <f t="shared" si="17"/>
        <v>136</v>
      </c>
      <c r="BR38" s="157">
        <f t="shared" si="17"/>
        <v>136</v>
      </c>
      <c r="BS38" s="157">
        <f t="shared" si="17"/>
        <v>136</v>
      </c>
      <c r="BT38" s="157">
        <f t="shared" si="17"/>
        <v>136</v>
      </c>
      <c r="BU38" s="157">
        <f t="shared" si="17"/>
        <v>136</v>
      </c>
      <c r="BV38" s="157">
        <f t="shared" si="17"/>
        <v>136</v>
      </c>
      <c r="BW38" s="157">
        <f t="shared" si="17"/>
        <v>136</v>
      </c>
      <c r="BX38" s="157">
        <f t="shared" si="17"/>
        <v>136</v>
      </c>
      <c r="BY38" s="157">
        <f t="shared" si="17"/>
        <v>136</v>
      </c>
      <c r="BZ38" s="157">
        <f t="shared" si="17"/>
        <v>136</v>
      </c>
    </row>
    <row r="39" spans="2:78" ht="25.5" x14ac:dyDescent="0.25">
      <c r="B39" s="537"/>
      <c r="C39" s="533" t="s">
        <v>553</v>
      </c>
      <c r="D39" s="298" t="s">
        <v>554</v>
      </c>
      <c r="E39" s="263"/>
      <c r="F39" s="263"/>
      <c r="G39" s="263">
        <v>2</v>
      </c>
      <c r="H39" s="263"/>
      <c r="I39" s="263"/>
      <c r="J39" s="263"/>
      <c r="K39" s="263">
        <v>1</v>
      </c>
      <c r="L39" s="263">
        <f t="shared" si="6"/>
        <v>2</v>
      </c>
      <c r="M39" s="263">
        <f t="shared" si="7"/>
        <v>2</v>
      </c>
      <c r="N39" s="264">
        <f>M39*$N$64</f>
        <v>36</v>
      </c>
      <c r="O39" s="264">
        <f t="shared" si="8"/>
        <v>36</v>
      </c>
      <c r="P39" s="265">
        <f t="shared" si="9"/>
        <v>36</v>
      </c>
      <c r="Q39" s="265">
        <f t="shared" si="16"/>
        <v>36</v>
      </c>
      <c r="R39" s="265">
        <f t="shared" si="16"/>
        <v>36</v>
      </c>
      <c r="S39" s="265">
        <f t="shared" si="16"/>
        <v>36</v>
      </c>
      <c r="T39" s="265">
        <f t="shared" si="16"/>
        <v>36</v>
      </c>
      <c r="U39" s="265">
        <f t="shared" si="16"/>
        <v>36</v>
      </c>
      <c r="V39" s="265">
        <f t="shared" si="16"/>
        <v>36</v>
      </c>
      <c r="W39" s="265">
        <f t="shared" si="16"/>
        <v>36</v>
      </c>
      <c r="X39" s="265">
        <f t="shared" si="16"/>
        <v>36</v>
      </c>
      <c r="Y39" s="265">
        <f t="shared" si="16"/>
        <v>36</v>
      </c>
      <c r="BC39" s="551"/>
      <c r="BD39" s="546"/>
      <c r="BE39" s="44" t="s">
        <v>504</v>
      </c>
      <c r="BF39" s="168"/>
      <c r="BG39" s="168"/>
      <c r="BH39" s="168"/>
      <c r="BI39" s="168"/>
      <c r="BJ39" s="168"/>
      <c r="BK39" s="168">
        <v>7</v>
      </c>
      <c r="BL39" s="263">
        <v>1</v>
      </c>
      <c r="BM39" s="263">
        <f t="shared" si="3"/>
        <v>7</v>
      </c>
      <c r="BN39" s="263">
        <f t="shared" si="4"/>
        <v>7</v>
      </c>
      <c r="BO39" s="330">
        <f t="shared" si="15"/>
        <v>119</v>
      </c>
      <c r="BP39" s="264">
        <f t="shared" si="17"/>
        <v>119</v>
      </c>
      <c r="BQ39" s="157">
        <f t="shared" si="17"/>
        <v>119</v>
      </c>
      <c r="BR39" s="157">
        <f t="shared" si="17"/>
        <v>119</v>
      </c>
      <c r="BS39" s="157">
        <f t="shared" si="17"/>
        <v>119</v>
      </c>
      <c r="BT39" s="157">
        <f t="shared" si="17"/>
        <v>119</v>
      </c>
      <c r="BU39" s="157">
        <f t="shared" si="17"/>
        <v>119</v>
      </c>
      <c r="BV39" s="157">
        <f t="shared" si="17"/>
        <v>119</v>
      </c>
      <c r="BW39" s="157">
        <f t="shared" si="17"/>
        <v>119</v>
      </c>
      <c r="BX39" s="157">
        <f t="shared" si="17"/>
        <v>119</v>
      </c>
      <c r="BY39" s="157">
        <f t="shared" si="17"/>
        <v>119</v>
      </c>
      <c r="BZ39" s="157">
        <f t="shared" si="17"/>
        <v>119</v>
      </c>
    </row>
    <row r="40" spans="2:78" ht="25.5" x14ac:dyDescent="0.25">
      <c r="B40" s="537"/>
      <c r="C40" s="534"/>
      <c r="D40" s="298" t="s">
        <v>555</v>
      </c>
      <c r="E40" s="263"/>
      <c r="F40" s="263"/>
      <c r="G40" s="263">
        <v>2</v>
      </c>
      <c r="H40" s="263"/>
      <c r="I40" s="263"/>
      <c r="J40" s="263"/>
      <c r="K40" s="263">
        <v>1</v>
      </c>
      <c r="L40" s="263">
        <f t="shared" si="6"/>
        <v>2</v>
      </c>
      <c r="M40" s="263">
        <f t="shared" si="7"/>
        <v>2</v>
      </c>
      <c r="N40" s="264">
        <f>M40*$N$64</f>
        <v>36</v>
      </c>
      <c r="O40" s="264">
        <f t="shared" si="8"/>
        <v>36</v>
      </c>
      <c r="P40" s="265">
        <f t="shared" si="9"/>
        <v>36</v>
      </c>
      <c r="Q40" s="265">
        <f t="shared" si="16"/>
        <v>36</v>
      </c>
      <c r="R40" s="265">
        <f t="shared" si="16"/>
        <v>36</v>
      </c>
      <c r="S40" s="265">
        <f t="shared" si="16"/>
        <v>36</v>
      </c>
      <c r="T40" s="265">
        <f t="shared" si="16"/>
        <v>36</v>
      </c>
      <c r="U40" s="265">
        <f t="shared" si="16"/>
        <v>36</v>
      </c>
      <c r="V40" s="265">
        <f t="shared" si="16"/>
        <v>36</v>
      </c>
      <c r="W40" s="265">
        <f t="shared" si="16"/>
        <v>36</v>
      </c>
      <c r="X40" s="265">
        <f t="shared" si="16"/>
        <v>36</v>
      </c>
      <c r="Y40" s="265">
        <f t="shared" si="16"/>
        <v>36</v>
      </c>
      <c r="BC40" s="551"/>
      <c r="BD40" s="546"/>
      <c r="BE40" s="44" t="s">
        <v>505</v>
      </c>
      <c r="BF40" s="168"/>
      <c r="BG40" s="168"/>
      <c r="BH40" s="168"/>
      <c r="BI40" s="168"/>
      <c r="BJ40" s="168">
        <v>6</v>
      </c>
      <c r="BK40" s="168"/>
      <c r="BL40" s="263">
        <v>1</v>
      </c>
      <c r="BM40" s="263">
        <f t="shared" si="3"/>
        <v>6</v>
      </c>
      <c r="BN40" s="263">
        <f t="shared" si="4"/>
        <v>6</v>
      </c>
      <c r="BO40" s="330">
        <f t="shared" si="15"/>
        <v>102</v>
      </c>
      <c r="BP40" s="264">
        <f t="shared" si="17"/>
        <v>102</v>
      </c>
      <c r="BQ40" s="157">
        <f t="shared" si="17"/>
        <v>102</v>
      </c>
      <c r="BR40" s="157">
        <f t="shared" si="17"/>
        <v>102</v>
      </c>
      <c r="BS40" s="157">
        <f t="shared" si="17"/>
        <v>102</v>
      </c>
      <c r="BT40" s="157">
        <f t="shared" si="17"/>
        <v>102</v>
      </c>
      <c r="BU40" s="157">
        <f t="shared" si="17"/>
        <v>102</v>
      </c>
      <c r="BV40" s="157">
        <f t="shared" si="17"/>
        <v>102</v>
      </c>
      <c r="BW40" s="157">
        <f t="shared" si="17"/>
        <v>102</v>
      </c>
      <c r="BX40" s="157">
        <f t="shared" si="17"/>
        <v>102</v>
      </c>
      <c r="BY40" s="157">
        <f t="shared" si="17"/>
        <v>102</v>
      </c>
      <c r="BZ40" s="157">
        <f t="shared" si="17"/>
        <v>102</v>
      </c>
    </row>
    <row r="41" spans="2:78" ht="25.5" customHeight="1" x14ac:dyDescent="0.25">
      <c r="B41" s="537"/>
      <c r="C41" s="534"/>
      <c r="D41" s="298" t="s">
        <v>556</v>
      </c>
      <c r="E41" s="263"/>
      <c r="F41" s="263"/>
      <c r="G41" s="263">
        <v>2</v>
      </c>
      <c r="H41" s="263"/>
      <c r="I41" s="263"/>
      <c r="J41" s="263"/>
      <c r="K41" s="263">
        <v>1</v>
      </c>
      <c r="L41" s="263">
        <f t="shared" si="6"/>
        <v>2</v>
      </c>
      <c r="M41" s="263">
        <f t="shared" si="7"/>
        <v>2</v>
      </c>
      <c r="N41" s="264">
        <f>M41*N64</f>
        <v>36</v>
      </c>
      <c r="O41" s="264">
        <f t="shared" si="8"/>
        <v>36</v>
      </c>
      <c r="P41" s="265">
        <f t="shared" si="9"/>
        <v>36</v>
      </c>
      <c r="Q41" s="265">
        <f t="shared" si="16"/>
        <v>36</v>
      </c>
      <c r="R41" s="265">
        <f t="shared" si="16"/>
        <v>36</v>
      </c>
      <c r="S41" s="265">
        <f t="shared" si="16"/>
        <v>36</v>
      </c>
      <c r="T41" s="265">
        <f t="shared" si="16"/>
        <v>36</v>
      </c>
      <c r="U41" s="265">
        <f t="shared" si="16"/>
        <v>36</v>
      </c>
      <c r="V41" s="265">
        <f t="shared" si="16"/>
        <v>36</v>
      </c>
      <c r="W41" s="265">
        <f t="shared" si="16"/>
        <v>36</v>
      </c>
      <c r="X41" s="265">
        <f t="shared" si="16"/>
        <v>36</v>
      </c>
      <c r="Y41" s="265">
        <f t="shared" si="16"/>
        <v>36</v>
      </c>
      <c r="BC41" s="551"/>
      <c r="BD41" s="546"/>
      <c r="BE41" s="44" t="s">
        <v>506</v>
      </c>
      <c r="BF41" s="168"/>
      <c r="BG41" s="168"/>
      <c r="BH41" s="168"/>
      <c r="BI41" s="168"/>
      <c r="BJ41" s="168"/>
      <c r="BK41" s="168">
        <v>3</v>
      </c>
      <c r="BL41" s="263">
        <v>1</v>
      </c>
      <c r="BM41" s="263">
        <f t="shared" si="3"/>
        <v>3</v>
      </c>
      <c r="BN41" s="263">
        <f t="shared" si="4"/>
        <v>3</v>
      </c>
      <c r="BO41" s="330">
        <f t="shared" si="15"/>
        <v>51</v>
      </c>
      <c r="BP41" s="264">
        <f t="shared" si="17"/>
        <v>51</v>
      </c>
      <c r="BQ41" s="157">
        <f t="shared" si="17"/>
        <v>51</v>
      </c>
      <c r="BR41" s="157">
        <f t="shared" si="17"/>
        <v>51</v>
      </c>
      <c r="BS41" s="157">
        <f t="shared" si="17"/>
        <v>51</v>
      </c>
      <c r="BT41" s="157">
        <f t="shared" si="17"/>
        <v>51</v>
      </c>
      <c r="BU41" s="157">
        <f t="shared" si="17"/>
        <v>51</v>
      </c>
      <c r="BV41" s="157">
        <f t="shared" si="17"/>
        <v>51</v>
      </c>
      <c r="BW41" s="157">
        <f t="shared" si="17"/>
        <v>51</v>
      </c>
      <c r="BX41" s="157">
        <f t="shared" si="17"/>
        <v>51</v>
      </c>
      <c r="BY41" s="157">
        <f t="shared" si="17"/>
        <v>51</v>
      </c>
      <c r="BZ41" s="157">
        <f t="shared" si="17"/>
        <v>51</v>
      </c>
    </row>
    <row r="42" spans="2:78" ht="25.5" x14ac:dyDescent="0.25">
      <c r="B42" s="537"/>
      <c r="C42" s="534"/>
      <c r="D42" s="298" t="s">
        <v>557</v>
      </c>
      <c r="E42" s="263"/>
      <c r="F42" s="263"/>
      <c r="G42" s="263">
        <v>2</v>
      </c>
      <c r="H42" s="263"/>
      <c r="I42" s="263"/>
      <c r="J42" s="263"/>
      <c r="K42" s="263">
        <v>1</v>
      </c>
      <c r="L42" s="263">
        <f t="shared" si="6"/>
        <v>2</v>
      </c>
      <c r="M42" s="263">
        <f t="shared" si="7"/>
        <v>2</v>
      </c>
      <c r="N42" s="264">
        <f>M42*N64</f>
        <v>36</v>
      </c>
      <c r="O42" s="264">
        <f t="shared" si="8"/>
        <v>36</v>
      </c>
      <c r="P42" s="265">
        <f t="shared" si="9"/>
        <v>36</v>
      </c>
      <c r="Q42" s="265">
        <f t="shared" si="16"/>
        <v>36</v>
      </c>
      <c r="R42" s="265">
        <f t="shared" si="16"/>
        <v>36</v>
      </c>
      <c r="S42" s="265">
        <f t="shared" si="16"/>
        <v>36</v>
      </c>
      <c r="T42" s="265">
        <f t="shared" si="16"/>
        <v>36</v>
      </c>
      <c r="U42" s="265">
        <f t="shared" si="16"/>
        <v>36</v>
      </c>
      <c r="V42" s="265">
        <f t="shared" si="16"/>
        <v>36</v>
      </c>
      <c r="W42" s="265">
        <f t="shared" si="16"/>
        <v>36</v>
      </c>
      <c r="X42" s="265">
        <f t="shared" si="16"/>
        <v>36</v>
      </c>
      <c r="Y42" s="265">
        <f t="shared" si="16"/>
        <v>36</v>
      </c>
      <c r="BC42" s="551"/>
      <c r="BD42" s="546"/>
      <c r="BE42" s="44" t="s">
        <v>507</v>
      </c>
      <c r="BF42" s="168"/>
      <c r="BG42" s="168"/>
      <c r="BH42" s="168"/>
      <c r="BI42" s="168"/>
      <c r="BJ42" s="168">
        <v>10</v>
      </c>
      <c r="BK42" s="168"/>
      <c r="BL42" s="263">
        <v>1</v>
      </c>
      <c r="BM42" s="263">
        <f t="shared" si="3"/>
        <v>10</v>
      </c>
      <c r="BN42" s="263">
        <f t="shared" si="4"/>
        <v>10</v>
      </c>
      <c r="BO42" s="330">
        <f t="shared" si="15"/>
        <v>170</v>
      </c>
      <c r="BP42" s="264">
        <f t="shared" si="17"/>
        <v>170</v>
      </c>
      <c r="BQ42" s="157">
        <f t="shared" si="17"/>
        <v>170</v>
      </c>
      <c r="BR42" s="157">
        <f t="shared" si="17"/>
        <v>170</v>
      </c>
      <c r="BS42" s="157">
        <f t="shared" si="17"/>
        <v>170</v>
      </c>
      <c r="BT42" s="157">
        <f t="shared" si="17"/>
        <v>170</v>
      </c>
      <c r="BU42" s="157">
        <f t="shared" si="17"/>
        <v>170</v>
      </c>
      <c r="BV42" s="157">
        <f t="shared" si="17"/>
        <v>170</v>
      </c>
      <c r="BW42" s="157">
        <f t="shared" si="17"/>
        <v>170</v>
      </c>
      <c r="BX42" s="157">
        <f t="shared" si="17"/>
        <v>170</v>
      </c>
      <c r="BY42" s="157">
        <f t="shared" si="17"/>
        <v>170</v>
      </c>
      <c r="BZ42" s="157">
        <f t="shared" si="17"/>
        <v>170</v>
      </c>
    </row>
    <row r="43" spans="2:78" ht="25.5" x14ac:dyDescent="0.25">
      <c r="B43" s="537"/>
      <c r="C43" s="534"/>
      <c r="D43" s="298" t="s">
        <v>558</v>
      </c>
      <c r="E43" s="263"/>
      <c r="F43" s="263"/>
      <c r="G43" s="263"/>
      <c r="H43" s="263">
        <v>4</v>
      </c>
      <c r="I43" s="263"/>
      <c r="J43" s="263"/>
      <c r="K43" s="263">
        <v>1</v>
      </c>
      <c r="L43" s="263">
        <f t="shared" si="6"/>
        <v>4</v>
      </c>
      <c r="M43" s="263">
        <f t="shared" si="7"/>
        <v>4</v>
      </c>
      <c r="N43" s="264">
        <f>M43*N67</f>
        <v>72</v>
      </c>
      <c r="O43" s="264">
        <f t="shared" si="8"/>
        <v>72</v>
      </c>
      <c r="P43" s="265">
        <f t="shared" si="9"/>
        <v>72</v>
      </c>
      <c r="Q43" s="265">
        <f t="shared" si="16"/>
        <v>72</v>
      </c>
      <c r="R43" s="265">
        <f t="shared" si="16"/>
        <v>72</v>
      </c>
      <c r="S43" s="265">
        <f t="shared" si="16"/>
        <v>72</v>
      </c>
      <c r="T43" s="265">
        <f t="shared" si="16"/>
        <v>72</v>
      </c>
      <c r="U43" s="265">
        <f t="shared" si="16"/>
        <v>72</v>
      </c>
      <c r="V43" s="265">
        <f t="shared" si="16"/>
        <v>72</v>
      </c>
      <c r="W43" s="265">
        <f t="shared" si="16"/>
        <v>72</v>
      </c>
      <c r="X43" s="265">
        <f t="shared" si="16"/>
        <v>72</v>
      </c>
      <c r="Y43" s="265">
        <f t="shared" si="16"/>
        <v>72</v>
      </c>
      <c r="BC43" s="551"/>
      <c r="BD43" s="546"/>
      <c r="BE43" s="44" t="s">
        <v>508</v>
      </c>
      <c r="BF43" s="168"/>
      <c r="BG43" s="168"/>
      <c r="BH43" s="168"/>
      <c r="BI43" s="168"/>
      <c r="BJ43" s="168"/>
      <c r="BK43" s="168">
        <v>9</v>
      </c>
      <c r="BL43" s="263">
        <v>1</v>
      </c>
      <c r="BM43" s="263">
        <f t="shared" si="3"/>
        <v>9</v>
      </c>
      <c r="BN43" s="263">
        <f t="shared" si="4"/>
        <v>9</v>
      </c>
      <c r="BO43" s="330">
        <f t="shared" si="15"/>
        <v>153</v>
      </c>
      <c r="BP43" s="264">
        <f t="shared" si="17"/>
        <v>153</v>
      </c>
      <c r="BQ43" s="157">
        <f t="shared" si="17"/>
        <v>153</v>
      </c>
      <c r="BR43" s="157">
        <f t="shared" si="17"/>
        <v>153</v>
      </c>
      <c r="BS43" s="157">
        <f t="shared" si="17"/>
        <v>153</v>
      </c>
      <c r="BT43" s="157">
        <f t="shared" si="17"/>
        <v>153</v>
      </c>
      <c r="BU43" s="157">
        <f t="shared" si="17"/>
        <v>153</v>
      </c>
      <c r="BV43" s="157">
        <f t="shared" si="17"/>
        <v>153</v>
      </c>
      <c r="BW43" s="157">
        <f t="shared" si="17"/>
        <v>153</v>
      </c>
      <c r="BX43" s="157">
        <f t="shared" si="17"/>
        <v>153</v>
      </c>
      <c r="BY43" s="157">
        <f t="shared" si="17"/>
        <v>153</v>
      </c>
      <c r="BZ43" s="157">
        <f t="shared" si="17"/>
        <v>153</v>
      </c>
    </row>
    <row r="44" spans="2:78" ht="25.5" customHeight="1" x14ac:dyDescent="0.25">
      <c r="B44" s="537"/>
      <c r="C44" s="534"/>
      <c r="D44" s="298" t="s">
        <v>559</v>
      </c>
      <c r="E44" s="263"/>
      <c r="F44" s="263"/>
      <c r="G44" s="263"/>
      <c r="H44" s="263">
        <v>10</v>
      </c>
      <c r="I44" s="263"/>
      <c r="J44" s="263"/>
      <c r="K44" s="263">
        <v>1</v>
      </c>
      <c r="L44" s="263">
        <f t="shared" si="6"/>
        <v>10</v>
      </c>
      <c r="M44" s="263">
        <f t="shared" si="7"/>
        <v>10</v>
      </c>
      <c r="N44" s="264">
        <f>M44*N72</f>
        <v>180</v>
      </c>
      <c r="O44" s="264">
        <f t="shared" si="8"/>
        <v>180</v>
      </c>
      <c r="P44" s="265">
        <f t="shared" si="9"/>
        <v>180</v>
      </c>
      <c r="Q44" s="265">
        <f t="shared" si="16"/>
        <v>180</v>
      </c>
      <c r="R44" s="265">
        <f t="shared" si="16"/>
        <v>180</v>
      </c>
      <c r="S44" s="265">
        <f t="shared" si="16"/>
        <v>180</v>
      </c>
      <c r="T44" s="265">
        <f t="shared" si="16"/>
        <v>180</v>
      </c>
      <c r="U44" s="265">
        <f t="shared" si="16"/>
        <v>180</v>
      </c>
      <c r="V44" s="265">
        <f t="shared" si="16"/>
        <v>180</v>
      </c>
      <c r="W44" s="265">
        <f t="shared" si="16"/>
        <v>180</v>
      </c>
      <c r="X44" s="265">
        <f t="shared" si="16"/>
        <v>180</v>
      </c>
      <c r="Y44" s="265">
        <f t="shared" si="16"/>
        <v>180</v>
      </c>
      <c r="BC44" s="551"/>
      <c r="BD44" s="546"/>
      <c r="BE44" s="44" t="s">
        <v>509</v>
      </c>
      <c r="BF44" s="168"/>
      <c r="BG44" s="168"/>
      <c r="BH44" s="168"/>
      <c r="BI44" s="168"/>
      <c r="BJ44" s="168"/>
      <c r="BK44" s="168">
        <v>4</v>
      </c>
      <c r="BL44" s="263">
        <v>1</v>
      </c>
      <c r="BM44" s="263">
        <f t="shared" si="3"/>
        <v>4</v>
      </c>
      <c r="BN44" s="263">
        <f t="shared" si="4"/>
        <v>4</v>
      </c>
      <c r="BO44" s="330">
        <f t="shared" si="15"/>
        <v>68</v>
      </c>
      <c r="BP44" s="264">
        <f t="shared" si="17"/>
        <v>68</v>
      </c>
      <c r="BQ44" s="157">
        <f t="shared" si="17"/>
        <v>68</v>
      </c>
      <c r="BR44" s="157">
        <f t="shared" si="17"/>
        <v>68</v>
      </c>
      <c r="BS44" s="157">
        <f t="shared" si="17"/>
        <v>68</v>
      </c>
      <c r="BT44" s="157">
        <f t="shared" si="17"/>
        <v>68</v>
      </c>
      <c r="BU44" s="157">
        <f t="shared" si="17"/>
        <v>68</v>
      </c>
      <c r="BV44" s="157">
        <f t="shared" si="17"/>
        <v>68</v>
      </c>
      <c r="BW44" s="157">
        <f t="shared" si="17"/>
        <v>68</v>
      </c>
      <c r="BX44" s="157">
        <f t="shared" si="17"/>
        <v>68</v>
      </c>
      <c r="BY44" s="157">
        <f t="shared" si="17"/>
        <v>68</v>
      </c>
      <c r="BZ44" s="157">
        <f t="shared" si="17"/>
        <v>68</v>
      </c>
    </row>
    <row r="45" spans="2:78" ht="26.25" customHeight="1" x14ac:dyDescent="0.25">
      <c r="B45" s="537"/>
      <c r="C45" s="535"/>
      <c r="D45" s="298" t="s">
        <v>560</v>
      </c>
      <c r="E45" s="263"/>
      <c r="F45" s="263"/>
      <c r="G45" s="263"/>
      <c r="H45" s="263">
        <v>4</v>
      </c>
      <c r="I45" s="263"/>
      <c r="J45" s="263"/>
      <c r="K45" s="263">
        <v>1</v>
      </c>
      <c r="L45" s="263">
        <f t="shared" si="6"/>
        <v>4</v>
      </c>
      <c r="M45" s="263">
        <f t="shared" si="7"/>
        <v>4</v>
      </c>
      <c r="N45" s="264">
        <f>M45*N67</f>
        <v>72</v>
      </c>
      <c r="O45" s="264">
        <f t="shared" si="8"/>
        <v>72</v>
      </c>
      <c r="P45" s="265">
        <f t="shared" si="9"/>
        <v>72</v>
      </c>
      <c r="Q45" s="265">
        <f t="shared" si="16"/>
        <v>72</v>
      </c>
      <c r="R45" s="265">
        <f t="shared" si="16"/>
        <v>72</v>
      </c>
      <c r="S45" s="265">
        <f t="shared" si="16"/>
        <v>72</v>
      </c>
      <c r="T45" s="265">
        <f t="shared" si="16"/>
        <v>72</v>
      </c>
      <c r="U45" s="265">
        <f t="shared" si="16"/>
        <v>72</v>
      </c>
      <c r="V45" s="265">
        <f t="shared" si="16"/>
        <v>72</v>
      </c>
      <c r="W45" s="265">
        <f t="shared" si="16"/>
        <v>72</v>
      </c>
      <c r="X45" s="265">
        <f t="shared" si="16"/>
        <v>72</v>
      </c>
      <c r="Y45" s="265">
        <f t="shared" si="16"/>
        <v>72</v>
      </c>
      <c r="BC45" s="567" t="str">
        <f>+BC4</f>
        <v>Modulo Transversal</v>
      </c>
      <c r="BD45" s="568"/>
      <c r="BE45" s="569"/>
      <c r="BF45" s="168">
        <f>SUM(BF4:BF23)</f>
        <v>8</v>
      </c>
      <c r="BG45" s="168">
        <f t="shared" ref="BG45:BZ45" si="18">SUM(BG4:BG23)</f>
        <v>10</v>
      </c>
      <c r="BH45" s="168">
        <f t="shared" si="18"/>
        <v>8</v>
      </c>
      <c r="BI45" s="168">
        <f t="shared" si="18"/>
        <v>6</v>
      </c>
      <c r="BJ45" s="168">
        <f t="shared" si="18"/>
        <v>6</v>
      </c>
      <c r="BK45" s="168">
        <f t="shared" si="18"/>
        <v>7</v>
      </c>
      <c r="BL45" s="168">
        <f t="shared" si="18"/>
        <v>20</v>
      </c>
      <c r="BM45" s="168">
        <f t="shared" si="18"/>
        <v>45</v>
      </c>
      <c r="BN45" s="168">
        <f t="shared" si="18"/>
        <v>45</v>
      </c>
      <c r="BO45" s="168">
        <f t="shared" si="18"/>
        <v>842</v>
      </c>
      <c r="BP45" s="168">
        <f t="shared" si="18"/>
        <v>842</v>
      </c>
      <c r="BQ45" s="168">
        <f t="shared" si="18"/>
        <v>842</v>
      </c>
      <c r="BR45" s="168">
        <f t="shared" si="18"/>
        <v>842</v>
      </c>
      <c r="BS45" s="168">
        <f t="shared" si="18"/>
        <v>842</v>
      </c>
      <c r="BT45" s="168">
        <f t="shared" si="18"/>
        <v>842</v>
      </c>
      <c r="BU45" s="168">
        <f t="shared" si="18"/>
        <v>842</v>
      </c>
      <c r="BV45" s="168">
        <f t="shared" si="18"/>
        <v>842</v>
      </c>
      <c r="BW45" s="168">
        <f t="shared" si="18"/>
        <v>842</v>
      </c>
      <c r="BX45" s="168">
        <f t="shared" si="18"/>
        <v>842</v>
      </c>
      <c r="BY45" s="168">
        <f t="shared" si="18"/>
        <v>842</v>
      </c>
      <c r="BZ45" s="168">
        <f t="shared" si="18"/>
        <v>804</v>
      </c>
    </row>
    <row r="46" spans="2:78" ht="25.5" x14ac:dyDescent="0.25">
      <c r="B46" s="537"/>
      <c r="C46" s="533" t="s">
        <v>561</v>
      </c>
      <c r="D46" s="298" t="s">
        <v>562</v>
      </c>
      <c r="E46" s="263"/>
      <c r="F46" s="263"/>
      <c r="G46" s="263"/>
      <c r="H46" s="263">
        <v>2</v>
      </c>
      <c r="I46" s="263"/>
      <c r="J46" s="263"/>
      <c r="K46" s="263">
        <v>1</v>
      </c>
      <c r="L46" s="263">
        <f t="shared" si="6"/>
        <v>2</v>
      </c>
      <c r="M46" s="263">
        <f t="shared" si="7"/>
        <v>2</v>
      </c>
      <c r="N46" s="264">
        <f>M46*N64</f>
        <v>36</v>
      </c>
      <c r="O46" s="264">
        <f t="shared" si="8"/>
        <v>36</v>
      </c>
      <c r="P46" s="265">
        <f t="shared" si="9"/>
        <v>36</v>
      </c>
      <c r="Q46" s="265">
        <f t="shared" si="16"/>
        <v>36</v>
      </c>
      <c r="R46" s="265">
        <f t="shared" si="16"/>
        <v>36</v>
      </c>
      <c r="S46" s="265">
        <f t="shared" si="16"/>
        <v>36</v>
      </c>
      <c r="T46" s="265">
        <f t="shared" si="16"/>
        <v>36</v>
      </c>
      <c r="U46" s="265">
        <f t="shared" si="16"/>
        <v>36</v>
      </c>
      <c r="V46" s="265">
        <f t="shared" si="16"/>
        <v>36</v>
      </c>
      <c r="W46" s="265">
        <f t="shared" si="16"/>
        <v>36</v>
      </c>
      <c r="X46" s="265">
        <f t="shared" si="16"/>
        <v>36</v>
      </c>
      <c r="Y46" s="265">
        <f t="shared" si="16"/>
        <v>36</v>
      </c>
      <c r="BC46" s="567" t="str">
        <f>+BC24</f>
        <v>Formación Especifica (Módulos Técnico Profesionales)</v>
      </c>
      <c r="BD46" s="568"/>
      <c r="BE46" s="569"/>
      <c r="BF46" s="168">
        <f>SUM(BF24:BF44)</f>
        <v>22</v>
      </c>
      <c r="BG46" s="168">
        <f t="shared" ref="BG46:BZ46" si="19">SUM(BG24:BG44)</f>
        <v>20</v>
      </c>
      <c r="BH46" s="168">
        <f t="shared" si="19"/>
        <v>22</v>
      </c>
      <c r="BI46" s="168">
        <f t="shared" si="19"/>
        <v>24</v>
      </c>
      <c r="BJ46" s="168">
        <f t="shared" si="19"/>
        <v>24</v>
      </c>
      <c r="BK46" s="168">
        <f t="shared" si="19"/>
        <v>23</v>
      </c>
      <c r="BL46" s="168">
        <f t="shared" si="19"/>
        <v>21</v>
      </c>
      <c r="BM46" s="168">
        <f t="shared" si="19"/>
        <v>135</v>
      </c>
      <c r="BN46" s="168">
        <f t="shared" si="19"/>
        <v>135</v>
      </c>
      <c r="BO46" s="168">
        <f t="shared" si="19"/>
        <v>2295</v>
      </c>
      <c r="BP46" s="168">
        <f t="shared" si="19"/>
        <v>2295</v>
      </c>
      <c r="BQ46" s="168">
        <f t="shared" si="19"/>
        <v>2295</v>
      </c>
      <c r="BR46" s="168">
        <f t="shared" si="19"/>
        <v>2295</v>
      </c>
      <c r="BS46" s="168">
        <f t="shared" si="19"/>
        <v>2295</v>
      </c>
      <c r="BT46" s="168">
        <f t="shared" si="19"/>
        <v>2295</v>
      </c>
      <c r="BU46" s="168">
        <f t="shared" si="19"/>
        <v>2295</v>
      </c>
      <c r="BV46" s="168">
        <f t="shared" si="19"/>
        <v>2295</v>
      </c>
      <c r="BW46" s="168">
        <f t="shared" si="19"/>
        <v>2295</v>
      </c>
      <c r="BX46" s="168">
        <f t="shared" si="19"/>
        <v>2295</v>
      </c>
      <c r="BY46" s="168">
        <f t="shared" si="19"/>
        <v>2295</v>
      </c>
      <c r="BZ46" s="168">
        <f t="shared" si="19"/>
        <v>2295</v>
      </c>
    </row>
    <row r="47" spans="2:78" ht="25.5" x14ac:dyDescent="0.25">
      <c r="B47" s="537"/>
      <c r="C47" s="534"/>
      <c r="D47" s="298" t="s">
        <v>563</v>
      </c>
      <c r="E47" s="267"/>
      <c r="F47" s="267"/>
      <c r="G47" s="267"/>
      <c r="H47" s="263">
        <v>4</v>
      </c>
      <c r="I47" s="263"/>
      <c r="J47" s="263"/>
      <c r="K47" s="263">
        <v>1</v>
      </c>
      <c r="L47" s="263">
        <f>SUM(E47:J47)</f>
        <v>4</v>
      </c>
      <c r="M47" s="263">
        <f t="shared" si="7"/>
        <v>4</v>
      </c>
      <c r="N47" s="264">
        <f>M47*N67</f>
        <v>72</v>
      </c>
      <c r="O47" s="264">
        <f t="shared" si="8"/>
        <v>72</v>
      </c>
      <c r="P47" s="265">
        <f>O47</f>
        <v>72</v>
      </c>
      <c r="Q47" s="265">
        <f t="shared" si="16"/>
        <v>72</v>
      </c>
      <c r="R47" s="265">
        <f t="shared" si="16"/>
        <v>72</v>
      </c>
      <c r="S47" s="265">
        <f t="shared" si="16"/>
        <v>72</v>
      </c>
      <c r="T47" s="265">
        <f t="shared" si="16"/>
        <v>72</v>
      </c>
      <c r="U47" s="265">
        <f t="shared" si="16"/>
        <v>72</v>
      </c>
      <c r="V47" s="265">
        <f t="shared" si="16"/>
        <v>72</v>
      </c>
      <c r="W47" s="265">
        <f t="shared" si="16"/>
        <v>72</v>
      </c>
      <c r="X47" s="265">
        <f t="shared" si="16"/>
        <v>72</v>
      </c>
      <c r="Y47" s="265">
        <f t="shared" si="16"/>
        <v>72</v>
      </c>
      <c r="BC47" s="567" t="s">
        <v>510</v>
      </c>
      <c r="BD47" s="568"/>
      <c r="BE47" s="569"/>
      <c r="BF47" s="321">
        <f>SUM(BF45:BF46)</f>
        <v>30</v>
      </c>
      <c r="BG47" s="321">
        <f t="shared" ref="BG47:BZ47" si="20">SUM(BG45:BG46)</f>
        <v>30</v>
      </c>
      <c r="BH47" s="321">
        <f t="shared" si="20"/>
        <v>30</v>
      </c>
      <c r="BI47" s="321">
        <f t="shared" si="20"/>
        <v>30</v>
      </c>
      <c r="BJ47" s="321">
        <f t="shared" si="20"/>
        <v>30</v>
      </c>
      <c r="BK47" s="321">
        <f t="shared" si="20"/>
        <v>30</v>
      </c>
      <c r="BL47" s="321">
        <f t="shared" si="20"/>
        <v>41</v>
      </c>
      <c r="BM47" s="321">
        <f t="shared" si="20"/>
        <v>180</v>
      </c>
      <c r="BN47" s="321">
        <f t="shared" si="20"/>
        <v>180</v>
      </c>
      <c r="BO47" s="321">
        <f t="shared" si="20"/>
        <v>3137</v>
      </c>
      <c r="BP47" s="321">
        <f t="shared" si="20"/>
        <v>3137</v>
      </c>
      <c r="BQ47" s="321">
        <f t="shared" si="20"/>
        <v>3137</v>
      </c>
      <c r="BR47" s="321">
        <f t="shared" si="20"/>
        <v>3137</v>
      </c>
      <c r="BS47" s="321">
        <f t="shared" si="20"/>
        <v>3137</v>
      </c>
      <c r="BT47" s="321">
        <f t="shared" si="20"/>
        <v>3137</v>
      </c>
      <c r="BU47" s="321">
        <f t="shared" si="20"/>
        <v>3137</v>
      </c>
      <c r="BV47" s="321">
        <f t="shared" si="20"/>
        <v>3137</v>
      </c>
      <c r="BW47" s="321">
        <f t="shared" si="20"/>
        <v>3137</v>
      </c>
      <c r="BX47" s="321">
        <f t="shared" si="20"/>
        <v>3137</v>
      </c>
      <c r="BY47" s="321">
        <f t="shared" si="20"/>
        <v>3137</v>
      </c>
      <c r="BZ47" s="321">
        <f t="shared" si="20"/>
        <v>3099</v>
      </c>
    </row>
    <row r="48" spans="2:78" ht="25.5" x14ac:dyDescent="0.25">
      <c r="B48" s="537"/>
      <c r="C48" s="534"/>
      <c r="D48" s="298" t="s">
        <v>564</v>
      </c>
      <c r="E48" s="267"/>
      <c r="F48" s="267"/>
      <c r="G48" s="267"/>
      <c r="H48" s="263"/>
      <c r="I48" s="263">
        <v>2</v>
      </c>
      <c r="J48" s="263"/>
      <c r="K48" s="263">
        <v>1</v>
      </c>
      <c r="L48" s="263">
        <f>SUM(E48:J48)</f>
        <v>2</v>
      </c>
      <c r="M48" s="263">
        <f t="shared" si="7"/>
        <v>2</v>
      </c>
      <c r="N48" s="264">
        <f>M48*N64</f>
        <v>36</v>
      </c>
      <c r="O48" s="264">
        <f t="shared" si="8"/>
        <v>36</v>
      </c>
      <c r="P48" s="265">
        <f t="shared" si="9"/>
        <v>36</v>
      </c>
      <c r="Q48" s="265">
        <f t="shared" si="16"/>
        <v>36</v>
      </c>
      <c r="R48" s="265">
        <f t="shared" si="16"/>
        <v>36</v>
      </c>
      <c r="S48" s="265">
        <f t="shared" si="16"/>
        <v>36</v>
      </c>
      <c r="T48" s="265">
        <f t="shared" si="16"/>
        <v>36</v>
      </c>
      <c r="U48" s="265">
        <f t="shared" si="16"/>
        <v>36</v>
      </c>
      <c r="V48" s="265">
        <f t="shared" si="16"/>
        <v>36</v>
      </c>
      <c r="W48" s="265">
        <f t="shared" si="16"/>
        <v>36</v>
      </c>
      <c r="X48" s="265">
        <f t="shared" si="16"/>
        <v>36</v>
      </c>
      <c r="Y48" s="265">
        <f t="shared" si="16"/>
        <v>36</v>
      </c>
    </row>
    <row r="49" spans="2:67" ht="25.5" x14ac:dyDescent="0.25">
      <c r="B49" s="537"/>
      <c r="C49" s="534"/>
      <c r="D49" s="298" t="s">
        <v>565</v>
      </c>
      <c r="E49" s="267"/>
      <c r="F49" s="267"/>
      <c r="G49" s="267"/>
      <c r="H49" s="263"/>
      <c r="I49" s="263">
        <v>3</v>
      </c>
      <c r="J49" s="263"/>
      <c r="K49" s="263">
        <v>1</v>
      </c>
      <c r="L49" s="263">
        <f>SUM(E49:J49)</f>
        <v>3</v>
      </c>
      <c r="M49" s="263">
        <f t="shared" si="7"/>
        <v>3</v>
      </c>
      <c r="N49" s="264">
        <f>M49*N66</f>
        <v>54</v>
      </c>
      <c r="O49" s="264">
        <f t="shared" si="8"/>
        <v>54</v>
      </c>
      <c r="P49" s="265">
        <f t="shared" si="9"/>
        <v>54</v>
      </c>
      <c r="Q49" s="265">
        <f t="shared" si="16"/>
        <v>54</v>
      </c>
      <c r="R49" s="265">
        <f t="shared" si="16"/>
        <v>54</v>
      </c>
      <c r="S49" s="265">
        <f t="shared" si="16"/>
        <v>54</v>
      </c>
      <c r="T49" s="265">
        <f t="shared" si="16"/>
        <v>54</v>
      </c>
      <c r="U49" s="265">
        <f t="shared" si="16"/>
        <v>54</v>
      </c>
      <c r="V49" s="265">
        <f t="shared" si="16"/>
        <v>54</v>
      </c>
      <c r="W49" s="265">
        <f t="shared" si="16"/>
        <v>54</v>
      </c>
      <c r="X49" s="265">
        <f t="shared" si="16"/>
        <v>54</v>
      </c>
      <c r="Y49" s="265">
        <f t="shared" si="16"/>
        <v>54</v>
      </c>
      <c r="BO49" s="268">
        <f>BO24/36/5</f>
        <v>0.75555555555555554</v>
      </c>
    </row>
    <row r="50" spans="2:67" ht="27" customHeight="1" x14ac:dyDescent="0.25">
      <c r="B50" s="537"/>
      <c r="C50" s="534"/>
      <c r="D50" s="298" t="s">
        <v>566</v>
      </c>
      <c r="E50" s="267"/>
      <c r="F50" s="267"/>
      <c r="G50" s="267"/>
      <c r="H50" s="263"/>
      <c r="I50" s="263">
        <v>4</v>
      </c>
      <c r="J50" s="263"/>
      <c r="K50" s="263">
        <v>1</v>
      </c>
      <c r="L50" s="263">
        <f t="shared" ref="L50:L59" si="21">SUM(E50:J50)</f>
        <v>4</v>
      </c>
      <c r="M50" s="263">
        <f t="shared" si="7"/>
        <v>4</v>
      </c>
      <c r="N50" s="264">
        <f>M50*$N$67</f>
        <v>72</v>
      </c>
      <c r="O50" s="264">
        <f t="shared" si="8"/>
        <v>72</v>
      </c>
      <c r="P50" s="265">
        <f t="shared" si="9"/>
        <v>72</v>
      </c>
      <c r="Q50" s="265">
        <f t="shared" ref="Q50:Y59" si="22">+P50</f>
        <v>72</v>
      </c>
      <c r="R50" s="265">
        <f t="shared" si="22"/>
        <v>72</v>
      </c>
      <c r="S50" s="265">
        <f t="shared" si="22"/>
        <v>72</v>
      </c>
      <c r="T50" s="265">
        <f t="shared" si="22"/>
        <v>72</v>
      </c>
      <c r="U50" s="265">
        <f t="shared" si="22"/>
        <v>72</v>
      </c>
      <c r="V50" s="265">
        <f t="shared" si="22"/>
        <v>72</v>
      </c>
      <c r="W50" s="265">
        <f t="shared" si="22"/>
        <v>72</v>
      </c>
      <c r="X50" s="265">
        <f t="shared" si="22"/>
        <v>72</v>
      </c>
      <c r="Y50" s="265">
        <f t="shared" si="22"/>
        <v>72</v>
      </c>
    </row>
    <row r="51" spans="2:67" x14ac:dyDescent="0.25">
      <c r="B51" s="537"/>
      <c r="C51" s="534"/>
      <c r="D51" s="298" t="s">
        <v>567</v>
      </c>
      <c r="E51" s="267"/>
      <c r="F51" s="267"/>
      <c r="G51" s="267"/>
      <c r="H51" s="263"/>
      <c r="I51" s="263">
        <v>9</v>
      </c>
      <c r="J51" s="263"/>
      <c r="K51" s="263">
        <v>1</v>
      </c>
      <c r="L51" s="263">
        <f t="shared" si="21"/>
        <v>9</v>
      </c>
      <c r="M51" s="263">
        <f t="shared" si="7"/>
        <v>9</v>
      </c>
      <c r="N51" s="264">
        <f>M51*$N$71</f>
        <v>162</v>
      </c>
      <c r="O51" s="264">
        <f t="shared" si="8"/>
        <v>162</v>
      </c>
      <c r="P51" s="265">
        <f t="shared" si="9"/>
        <v>162</v>
      </c>
      <c r="Q51" s="265">
        <f t="shared" si="22"/>
        <v>162</v>
      </c>
      <c r="R51" s="265">
        <f t="shared" si="22"/>
        <v>162</v>
      </c>
      <c r="S51" s="265">
        <f t="shared" si="22"/>
        <v>162</v>
      </c>
      <c r="T51" s="265">
        <f t="shared" si="22"/>
        <v>162</v>
      </c>
      <c r="U51" s="265">
        <f t="shared" si="22"/>
        <v>162</v>
      </c>
      <c r="V51" s="265">
        <f t="shared" si="22"/>
        <v>162</v>
      </c>
      <c r="W51" s="265">
        <f t="shared" si="22"/>
        <v>162</v>
      </c>
      <c r="X51" s="265">
        <f t="shared" si="22"/>
        <v>162</v>
      </c>
      <c r="Y51" s="265">
        <f t="shared" si="22"/>
        <v>162</v>
      </c>
    </row>
    <row r="52" spans="2:67" ht="25.5" x14ac:dyDescent="0.25">
      <c r="B52" s="537"/>
      <c r="C52" s="535"/>
      <c r="D52" s="298" t="s">
        <v>568</v>
      </c>
      <c r="E52" s="267"/>
      <c r="F52" s="267"/>
      <c r="G52" s="267"/>
      <c r="H52" s="263"/>
      <c r="I52" s="263">
        <v>4</v>
      </c>
      <c r="J52" s="263"/>
      <c r="K52" s="263">
        <v>1</v>
      </c>
      <c r="L52" s="263">
        <f t="shared" si="21"/>
        <v>4</v>
      </c>
      <c r="M52" s="263">
        <f t="shared" si="7"/>
        <v>4</v>
      </c>
      <c r="N52" s="264">
        <f>M52*N67</f>
        <v>72</v>
      </c>
      <c r="O52" s="264">
        <f t="shared" si="8"/>
        <v>72</v>
      </c>
      <c r="P52" s="265">
        <f t="shared" si="9"/>
        <v>72</v>
      </c>
      <c r="Q52" s="265">
        <f t="shared" si="22"/>
        <v>72</v>
      </c>
      <c r="R52" s="265">
        <f t="shared" si="22"/>
        <v>72</v>
      </c>
      <c r="S52" s="265">
        <f t="shared" si="22"/>
        <v>72</v>
      </c>
      <c r="T52" s="265">
        <f t="shared" si="22"/>
        <v>72</v>
      </c>
      <c r="U52" s="265">
        <f t="shared" si="22"/>
        <v>72</v>
      </c>
      <c r="V52" s="265">
        <f t="shared" si="22"/>
        <v>72</v>
      </c>
      <c r="W52" s="265">
        <f t="shared" si="22"/>
        <v>72</v>
      </c>
      <c r="X52" s="265">
        <f t="shared" si="22"/>
        <v>72</v>
      </c>
      <c r="Y52" s="265">
        <f t="shared" si="22"/>
        <v>72</v>
      </c>
    </row>
    <row r="53" spans="2:67" ht="25.5" x14ac:dyDescent="0.25">
      <c r="B53" s="537"/>
      <c r="C53" s="533" t="s">
        <v>569</v>
      </c>
      <c r="D53" s="298" t="s">
        <v>570</v>
      </c>
      <c r="E53" s="267"/>
      <c r="F53" s="267"/>
      <c r="G53" s="267"/>
      <c r="H53" s="263"/>
      <c r="I53" s="263">
        <v>2</v>
      </c>
      <c r="J53" s="263"/>
      <c r="K53" s="263">
        <v>1</v>
      </c>
      <c r="L53" s="263">
        <f t="shared" si="21"/>
        <v>2</v>
      </c>
      <c r="M53" s="263">
        <f t="shared" si="7"/>
        <v>2</v>
      </c>
      <c r="N53" s="264">
        <f>M53*N64</f>
        <v>36</v>
      </c>
      <c r="O53" s="264">
        <f t="shared" si="8"/>
        <v>36</v>
      </c>
      <c r="P53" s="265">
        <f t="shared" si="9"/>
        <v>36</v>
      </c>
      <c r="Q53" s="265">
        <f t="shared" si="22"/>
        <v>36</v>
      </c>
      <c r="R53" s="265">
        <f t="shared" si="22"/>
        <v>36</v>
      </c>
      <c r="S53" s="265">
        <f t="shared" si="22"/>
        <v>36</v>
      </c>
      <c r="T53" s="265">
        <f t="shared" si="22"/>
        <v>36</v>
      </c>
      <c r="U53" s="265">
        <f t="shared" si="22"/>
        <v>36</v>
      </c>
      <c r="V53" s="265">
        <f t="shared" si="22"/>
        <v>36</v>
      </c>
      <c r="W53" s="265">
        <f t="shared" si="22"/>
        <v>36</v>
      </c>
      <c r="X53" s="265">
        <f t="shared" si="22"/>
        <v>36</v>
      </c>
      <c r="Y53" s="265">
        <f t="shared" si="22"/>
        <v>36</v>
      </c>
    </row>
    <row r="54" spans="2:67" ht="30" customHeight="1" x14ac:dyDescent="0.25">
      <c r="B54" s="537"/>
      <c r="C54" s="534"/>
      <c r="D54" s="298" t="s">
        <v>571</v>
      </c>
      <c r="E54" s="267"/>
      <c r="F54" s="267"/>
      <c r="G54" s="267"/>
      <c r="H54" s="263"/>
      <c r="I54" s="263"/>
      <c r="J54" s="263">
        <v>2</v>
      </c>
      <c r="K54" s="263">
        <v>1</v>
      </c>
      <c r="L54" s="263">
        <f t="shared" si="21"/>
        <v>2</v>
      </c>
      <c r="M54" s="263">
        <f t="shared" si="7"/>
        <v>2</v>
      </c>
      <c r="N54" s="264">
        <f>M54*N64</f>
        <v>36</v>
      </c>
      <c r="O54" s="264">
        <f t="shared" si="8"/>
        <v>36</v>
      </c>
      <c r="P54" s="265">
        <f t="shared" si="9"/>
        <v>36</v>
      </c>
      <c r="Q54" s="265">
        <f t="shared" si="22"/>
        <v>36</v>
      </c>
      <c r="R54" s="265">
        <f t="shared" si="22"/>
        <v>36</v>
      </c>
      <c r="S54" s="265">
        <f t="shared" si="22"/>
        <v>36</v>
      </c>
      <c r="T54" s="265">
        <f t="shared" si="22"/>
        <v>36</v>
      </c>
      <c r="U54" s="265">
        <f t="shared" si="22"/>
        <v>36</v>
      </c>
      <c r="V54" s="265">
        <f t="shared" si="22"/>
        <v>36</v>
      </c>
      <c r="W54" s="265">
        <f t="shared" si="22"/>
        <v>36</v>
      </c>
      <c r="X54" s="265">
        <f t="shared" si="22"/>
        <v>36</v>
      </c>
      <c r="Y54" s="265">
        <f t="shared" si="22"/>
        <v>36</v>
      </c>
    </row>
    <row r="55" spans="2:67" ht="27" customHeight="1" x14ac:dyDescent="0.25">
      <c r="B55" s="537"/>
      <c r="C55" s="534"/>
      <c r="D55" s="298" t="s">
        <v>572</v>
      </c>
      <c r="E55" s="267"/>
      <c r="F55" s="267"/>
      <c r="G55" s="267"/>
      <c r="H55" s="263"/>
      <c r="I55" s="263"/>
      <c r="J55" s="263">
        <v>2</v>
      </c>
      <c r="K55" s="263">
        <v>1</v>
      </c>
      <c r="L55" s="263">
        <f t="shared" si="21"/>
        <v>2</v>
      </c>
      <c r="M55" s="263">
        <f t="shared" si="7"/>
        <v>2</v>
      </c>
      <c r="N55" s="264">
        <f>M55*N64</f>
        <v>36</v>
      </c>
      <c r="O55" s="264">
        <f t="shared" si="8"/>
        <v>36</v>
      </c>
      <c r="P55" s="265">
        <f t="shared" si="9"/>
        <v>36</v>
      </c>
      <c r="Q55" s="265">
        <f t="shared" si="22"/>
        <v>36</v>
      </c>
      <c r="R55" s="265">
        <f t="shared" si="22"/>
        <v>36</v>
      </c>
      <c r="S55" s="265">
        <f t="shared" si="22"/>
        <v>36</v>
      </c>
      <c r="T55" s="265">
        <f t="shared" si="22"/>
        <v>36</v>
      </c>
      <c r="U55" s="265">
        <f t="shared" si="22"/>
        <v>36</v>
      </c>
      <c r="V55" s="265">
        <f t="shared" si="22"/>
        <v>36</v>
      </c>
      <c r="W55" s="265">
        <f t="shared" si="22"/>
        <v>36</v>
      </c>
      <c r="X55" s="265">
        <f t="shared" si="22"/>
        <v>36</v>
      </c>
      <c r="Y55" s="265">
        <f t="shared" si="22"/>
        <v>36</v>
      </c>
    </row>
    <row r="56" spans="2:67" ht="30.75" customHeight="1" x14ac:dyDescent="0.25">
      <c r="B56" s="537"/>
      <c r="C56" s="534"/>
      <c r="D56" s="298" t="s">
        <v>574</v>
      </c>
      <c r="E56" s="267"/>
      <c r="F56" s="267"/>
      <c r="G56" s="267"/>
      <c r="H56" s="263"/>
      <c r="I56" s="263"/>
      <c r="J56" s="263">
        <v>3</v>
      </c>
      <c r="K56" s="263">
        <v>1</v>
      </c>
      <c r="L56" s="263">
        <f t="shared" si="21"/>
        <v>3</v>
      </c>
      <c r="M56" s="263">
        <f t="shared" si="7"/>
        <v>3</v>
      </c>
      <c r="N56" s="264">
        <f>M56*N66</f>
        <v>54</v>
      </c>
      <c r="O56" s="264">
        <f t="shared" si="8"/>
        <v>54</v>
      </c>
      <c r="P56" s="265">
        <f t="shared" si="9"/>
        <v>54</v>
      </c>
      <c r="Q56" s="265">
        <f t="shared" si="22"/>
        <v>54</v>
      </c>
      <c r="R56" s="265">
        <f t="shared" si="22"/>
        <v>54</v>
      </c>
      <c r="S56" s="265">
        <f t="shared" si="22"/>
        <v>54</v>
      </c>
      <c r="T56" s="265">
        <f t="shared" si="22"/>
        <v>54</v>
      </c>
      <c r="U56" s="265">
        <f t="shared" si="22"/>
        <v>54</v>
      </c>
      <c r="V56" s="265">
        <f t="shared" si="22"/>
        <v>54</v>
      </c>
      <c r="W56" s="265">
        <f t="shared" si="22"/>
        <v>54</v>
      </c>
      <c r="X56" s="265">
        <f t="shared" si="22"/>
        <v>54</v>
      </c>
      <c r="Y56" s="265">
        <f t="shared" si="22"/>
        <v>54</v>
      </c>
    </row>
    <row r="57" spans="2:67" ht="29.25" customHeight="1" x14ac:dyDescent="0.25">
      <c r="B57" s="537"/>
      <c r="C57" s="534"/>
      <c r="D57" s="298" t="s">
        <v>573</v>
      </c>
      <c r="E57" s="267"/>
      <c r="F57" s="267"/>
      <c r="G57" s="267"/>
      <c r="H57" s="263"/>
      <c r="I57" s="263"/>
      <c r="J57" s="263">
        <v>4</v>
      </c>
      <c r="K57" s="263">
        <v>1</v>
      </c>
      <c r="L57" s="263">
        <f t="shared" si="21"/>
        <v>4</v>
      </c>
      <c r="M57" s="263">
        <f t="shared" si="7"/>
        <v>4</v>
      </c>
      <c r="N57" s="264">
        <f>M57*N67</f>
        <v>72</v>
      </c>
      <c r="O57" s="264">
        <f t="shared" si="8"/>
        <v>72</v>
      </c>
      <c r="P57" s="265">
        <f t="shared" ref="P57:P58" si="23">O57</f>
        <v>72</v>
      </c>
      <c r="Q57" s="265">
        <f t="shared" ref="Q57:Q58" si="24">+P57</f>
        <v>72</v>
      </c>
      <c r="R57" s="265">
        <f t="shared" ref="R57:R58" si="25">+Q57</f>
        <v>72</v>
      </c>
      <c r="S57" s="265">
        <f t="shared" ref="S57:S58" si="26">+R57</f>
        <v>72</v>
      </c>
      <c r="T57" s="265">
        <f t="shared" ref="T57:T58" si="27">+S57</f>
        <v>72</v>
      </c>
      <c r="U57" s="265">
        <f t="shared" ref="U57:U58" si="28">+T57</f>
        <v>72</v>
      </c>
      <c r="V57" s="265">
        <f t="shared" ref="V57:V58" si="29">+U57</f>
        <v>72</v>
      </c>
      <c r="W57" s="265">
        <f t="shared" ref="W57:W58" si="30">+V57</f>
        <v>72</v>
      </c>
      <c r="X57" s="265">
        <f t="shared" ref="X57:X58" si="31">+W57</f>
        <v>72</v>
      </c>
      <c r="Y57" s="265">
        <f t="shared" ref="Y57:Y58" si="32">+X57</f>
        <v>72</v>
      </c>
    </row>
    <row r="58" spans="2:67" ht="30.75" customHeight="1" x14ac:dyDescent="0.25">
      <c r="B58" s="537"/>
      <c r="C58" s="534"/>
      <c r="D58" s="298" t="s">
        <v>575</v>
      </c>
      <c r="E58" s="267"/>
      <c r="F58" s="267"/>
      <c r="G58" s="267"/>
      <c r="H58" s="263"/>
      <c r="I58" s="263"/>
      <c r="J58" s="263">
        <v>9</v>
      </c>
      <c r="K58" s="263">
        <v>1</v>
      </c>
      <c r="L58" s="263">
        <f t="shared" si="21"/>
        <v>9</v>
      </c>
      <c r="M58" s="263">
        <f t="shared" si="7"/>
        <v>9</v>
      </c>
      <c r="N58" s="264">
        <f>M58*N71</f>
        <v>162</v>
      </c>
      <c r="O58" s="264">
        <f t="shared" si="8"/>
        <v>162</v>
      </c>
      <c r="P58" s="265">
        <f t="shared" si="23"/>
        <v>162</v>
      </c>
      <c r="Q58" s="265">
        <f t="shared" si="24"/>
        <v>162</v>
      </c>
      <c r="R58" s="265">
        <f t="shared" si="25"/>
        <v>162</v>
      </c>
      <c r="S58" s="265">
        <f t="shared" si="26"/>
        <v>162</v>
      </c>
      <c r="T58" s="265">
        <f t="shared" si="27"/>
        <v>162</v>
      </c>
      <c r="U58" s="265">
        <f t="shared" si="28"/>
        <v>162</v>
      </c>
      <c r="V58" s="265">
        <f t="shared" si="29"/>
        <v>162</v>
      </c>
      <c r="W58" s="265">
        <f t="shared" si="30"/>
        <v>162</v>
      </c>
      <c r="X58" s="265">
        <f t="shared" si="31"/>
        <v>162</v>
      </c>
      <c r="Y58" s="265">
        <f t="shared" si="32"/>
        <v>162</v>
      </c>
    </row>
    <row r="59" spans="2:67" x14ac:dyDescent="0.25">
      <c r="B59" s="538"/>
      <c r="C59" s="535"/>
      <c r="D59" s="298" t="s">
        <v>576</v>
      </c>
      <c r="E59" s="267"/>
      <c r="F59" s="267"/>
      <c r="G59" s="267"/>
      <c r="H59" s="263"/>
      <c r="I59" s="263"/>
      <c r="J59" s="263">
        <v>3</v>
      </c>
      <c r="K59" s="263">
        <v>1</v>
      </c>
      <c r="L59" s="263">
        <f t="shared" si="21"/>
        <v>3</v>
      </c>
      <c r="M59" s="263">
        <f t="shared" si="7"/>
        <v>3</v>
      </c>
      <c r="N59" s="264">
        <f>M59*N66</f>
        <v>54</v>
      </c>
      <c r="O59" s="264">
        <f t="shared" si="8"/>
        <v>54</v>
      </c>
      <c r="P59" s="265">
        <f t="shared" si="9"/>
        <v>54</v>
      </c>
      <c r="Q59" s="265">
        <f t="shared" si="22"/>
        <v>54</v>
      </c>
      <c r="R59" s="265">
        <f t="shared" si="22"/>
        <v>54</v>
      </c>
      <c r="S59" s="265">
        <f t="shared" si="22"/>
        <v>54</v>
      </c>
      <c r="T59" s="265">
        <f t="shared" si="22"/>
        <v>54</v>
      </c>
      <c r="U59" s="265">
        <f t="shared" si="22"/>
        <v>54</v>
      </c>
      <c r="V59" s="265">
        <f t="shared" si="22"/>
        <v>54</v>
      </c>
      <c r="W59" s="265">
        <f t="shared" si="22"/>
        <v>54</v>
      </c>
      <c r="X59" s="265">
        <f t="shared" si="22"/>
        <v>54</v>
      </c>
      <c r="Y59" s="265">
        <f t="shared" si="22"/>
        <v>54</v>
      </c>
    </row>
    <row r="60" spans="2:67" x14ac:dyDescent="0.25">
      <c r="B60" s="266" t="str">
        <f>+B4</f>
        <v>Modulo Trasversal</v>
      </c>
      <c r="C60" s="269"/>
      <c r="D60" s="270"/>
      <c r="E60" s="266">
        <f>SUM(E4:E23)</f>
        <v>8</v>
      </c>
      <c r="F60" s="266">
        <f t="shared" ref="F60:J60" si="33">SUM(F4:F23)</f>
        <v>10</v>
      </c>
      <c r="G60" s="266">
        <f t="shared" si="33"/>
        <v>8</v>
      </c>
      <c r="H60" s="266">
        <f t="shared" si="33"/>
        <v>6</v>
      </c>
      <c r="I60" s="266">
        <f t="shared" si="33"/>
        <v>6</v>
      </c>
      <c r="J60" s="266">
        <f t="shared" si="33"/>
        <v>7</v>
      </c>
      <c r="K60" s="266">
        <f>SUM(K4:K23)</f>
        <v>20</v>
      </c>
      <c r="L60" s="266">
        <f>SUM(L4:L23)</f>
        <v>45</v>
      </c>
      <c r="M60" s="266">
        <f t="shared" ref="M60" si="34">SUM(M4:M23)</f>
        <v>45</v>
      </c>
      <c r="N60" s="271">
        <f>SUM(N4:N23)</f>
        <v>810</v>
      </c>
      <c r="O60" s="264">
        <f>+N60</f>
        <v>810</v>
      </c>
      <c r="P60" s="272">
        <f>SUM(P4:P23)</f>
        <v>810</v>
      </c>
      <c r="Q60" s="272">
        <f t="shared" ref="Q60:Y60" si="35">SUM(Q4:Q23)</f>
        <v>810</v>
      </c>
      <c r="R60" s="272">
        <f t="shared" si="35"/>
        <v>810</v>
      </c>
      <c r="S60" s="272">
        <f t="shared" si="35"/>
        <v>810</v>
      </c>
      <c r="T60" s="272">
        <f t="shared" si="35"/>
        <v>810</v>
      </c>
      <c r="U60" s="272">
        <f t="shared" si="35"/>
        <v>810</v>
      </c>
      <c r="V60" s="272">
        <f t="shared" si="35"/>
        <v>810</v>
      </c>
      <c r="W60" s="272">
        <f t="shared" si="35"/>
        <v>810</v>
      </c>
      <c r="X60" s="272">
        <f>SUM(X4:X23)</f>
        <v>810</v>
      </c>
      <c r="Y60" s="272">
        <f t="shared" si="35"/>
        <v>810</v>
      </c>
    </row>
    <row r="61" spans="2:67" x14ac:dyDescent="0.25">
      <c r="B61" s="266" t="str">
        <f>+B24</f>
        <v>Formación Especifica (Módulos Técnico Profesionales)</v>
      </c>
      <c r="C61" s="266"/>
      <c r="D61" s="266"/>
      <c r="E61" s="266">
        <f>SUM(E24:E59)</f>
        <v>22</v>
      </c>
      <c r="F61" s="266">
        <f t="shared" ref="F61:J61" si="36">SUM(F24:F59)</f>
        <v>20</v>
      </c>
      <c r="G61" s="266">
        <f t="shared" si="36"/>
        <v>22</v>
      </c>
      <c r="H61" s="266">
        <f t="shared" si="36"/>
        <v>24</v>
      </c>
      <c r="I61" s="266">
        <f t="shared" si="36"/>
        <v>24</v>
      </c>
      <c r="J61" s="266">
        <f t="shared" si="36"/>
        <v>23</v>
      </c>
      <c r="K61" s="266">
        <f>SUM(K24:K59)</f>
        <v>36</v>
      </c>
      <c r="L61" s="266">
        <f>SUM(L24:L59)</f>
        <v>135</v>
      </c>
      <c r="M61" s="266">
        <f t="shared" ref="M61" si="37">SUM(M24:M59)</f>
        <v>135</v>
      </c>
      <c r="N61" s="271">
        <f>SUM(N24:N59)</f>
        <v>2430</v>
      </c>
      <c r="O61" s="264">
        <f>+N61</f>
        <v>2430</v>
      </c>
      <c r="P61" s="264">
        <f>SUM(P24:P59)</f>
        <v>2430</v>
      </c>
      <c r="Q61" s="264">
        <f>SUM(Q24:Q59)</f>
        <v>2430</v>
      </c>
      <c r="R61" s="264">
        <f t="shared" ref="R61:Y61" si="38">SUM(R24:R59)</f>
        <v>2430</v>
      </c>
      <c r="S61" s="264">
        <f t="shared" si="38"/>
        <v>2430</v>
      </c>
      <c r="T61" s="264">
        <f t="shared" si="38"/>
        <v>2430</v>
      </c>
      <c r="U61" s="264">
        <f t="shared" si="38"/>
        <v>2430</v>
      </c>
      <c r="V61" s="264">
        <f t="shared" si="38"/>
        <v>2430</v>
      </c>
      <c r="W61" s="264">
        <f t="shared" si="38"/>
        <v>2430</v>
      </c>
      <c r="X61" s="264">
        <f t="shared" si="38"/>
        <v>2430</v>
      </c>
      <c r="Y61" s="264">
        <f t="shared" si="38"/>
        <v>2430</v>
      </c>
    </row>
    <row r="62" spans="2:67" x14ac:dyDescent="0.25">
      <c r="B62" s="266" t="s">
        <v>510</v>
      </c>
      <c r="C62" s="266"/>
      <c r="D62" s="266"/>
      <c r="E62" s="266">
        <f>SUM(E60:E61)</f>
        <v>30</v>
      </c>
      <c r="F62" s="266">
        <f t="shared" ref="F62:J62" si="39">SUM(F60:F61)</f>
        <v>30</v>
      </c>
      <c r="G62" s="266">
        <f t="shared" si="39"/>
        <v>30</v>
      </c>
      <c r="H62" s="266">
        <f t="shared" si="39"/>
        <v>30</v>
      </c>
      <c r="I62" s="266">
        <f t="shared" si="39"/>
        <v>30</v>
      </c>
      <c r="J62" s="266">
        <f t="shared" si="39"/>
        <v>30</v>
      </c>
      <c r="K62" s="266"/>
      <c r="L62" s="266"/>
      <c r="M62" s="266"/>
      <c r="N62" s="266"/>
      <c r="O62" s="311">
        <f t="shared" ref="O62:V62" si="40">+O60+O61</f>
        <v>3240</v>
      </c>
      <c r="P62" s="264">
        <f t="shared" si="40"/>
        <v>3240</v>
      </c>
      <c r="Q62" s="264">
        <f t="shared" si="40"/>
        <v>3240</v>
      </c>
      <c r="R62" s="264">
        <f t="shared" si="40"/>
        <v>3240</v>
      </c>
      <c r="S62" s="264">
        <f t="shared" si="40"/>
        <v>3240</v>
      </c>
      <c r="T62" s="264">
        <f t="shared" si="40"/>
        <v>3240</v>
      </c>
      <c r="U62" s="264">
        <f t="shared" si="40"/>
        <v>3240</v>
      </c>
      <c r="V62" s="264">
        <f t="shared" si="40"/>
        <v>3240</v>
      </c>
      <c r="W62" s="264">
        <f t="shared" ref="W62:Y62" si="41">+W60+W61</f>
        <v>3240</v>
      </c>
      <c r="X62" s="264">
        <f t="shared" si="41"/>
        <v>3240</v>
      </c>
      <c r="Y62" s="264">
        <f t="shared" si="41"/>
        <v>3240</v>
      </c>
    </row>
    <row r="63" spans="2:67" x14ac:dyDescent="0.25">
      <c r="E63" s="142">
        <f>E62*18</f>
        <v>540</v>
      </c>
      <c r="F63" s="142">
        <f t="shared" ref="F63:J63" si="42">F62*18</f>
        <v>540</v>
      </c>
      <c r="G63" s="142">
        <f t="shared" si="42"/>
        <v>540</v>
      </c>
      <c r="H63" s="142">
        <f t="shared" si="42"/>
        <v>540</v>
      </c>
      <c r="I63" s="142">
        <f t="shared" si="42"/>
        <v>540</v>
      </c>
      <c r="J63" s="142">
        <f t="shared" si="42"/>
        <v>540</v>
      </c>
      <c r="P63" s="262"/>
    </row>
    <row r="64" spans="2:67" x14ac:dyDescent="0.25">
      <c r="E64" s="142">
        <f>SUM(E63:J63)</f>
        <v>3240</v>
      </c>
      <c r="M64" s="142">
        <v>36</v>
      </c>
      <c r="N64" s="142">
        <f>M64/2</f>
        <v>18</v>
      </c>
    </row>
    <row r="65" spans="2:104" x14ac:dyDescent="0.25">
      <c r="E65" s="142">
        <f>SUM(E60:J60)*18</f>
        <v>810</v>
      </c>
      <c r="M65" s="142">
        <v>38</v>
      </c>
      <c r="N65" s="142">
        <f>M65/2</f>
        <v>19</v>
      </c>
    </row>
    <row r="66" spans="2:104" x14ac:dyDescent="0.25">
      <c r="E66" s="142">
        <f>E64-E65</f>
        <v>2430</v>
      </c>
      <c r="M66" s="142">
        <v>54</v>
      </c>
      <c r="N66" s="142">
        <f>M66/3</f>
        <v>18</v>
      </c>
    </row>
    <row r="67" spans="2:104" x14ac:dyDescent="0.25">
      <c r="M67" s="142">
        <v>72</v>
      </c>
      <c r="N67" s="142">
        <f>M67/4</f>
        <v>18</v>
      </c>
    </row>
    <row r="68" spans="2:104" x14ac:dyDescent="0.25">
      <c r="M68" s="142">
        <v>90</v>
      </c>
      <c r="N68" s="142">
        <f>M68/5</f>
        <v>18</v>
      </c>
    </row>
    <row r="69" spans="2:104" x14ac:dyDescent="0.25">
      <c r="M69" s="142">
        <v>108</v>
      </c>
      <c r="N69" s="142">
        <f>M69/6</f>
        <v>18</v>
      </c>
    </row>
    <row r="70" spans="2:104" ht="15.75" customHeight="1" x14ac:dyDescent="0.25">
      <c r="B70" s="550" t="s">
        <v>589</v>
      </c>
      <c r="C70" s="550"/>
      <c r="D70" s="348">
        <v>18</v>
      </c>
      <c r="M70" s="142">
        <v>144</v>
      </c>
      <c r="N70" s="142">
        <f>M70/8</f>
        <v>18</v>
      </c>
      <c r="BC70" s="550" t="s">
        <v>589</v>
      </c>
      <c r="BD70" s="550"/>
      <c r="BE70" s="348">
        <v>18</v>
      </c>
    </row>
    <row r="71" spans="2:104" ht="12.75" customHeight="1" x14ac:dyDescent="0.25">
      <c r="B71" s="347"/>
      <c r="M71" s="142">
        <v>162</v>
      </c>
      <c r="N71" s="142">
        <f>+M71/9</f>
        <v>18</v>
      </c>
    </row>
    <row r="72" spans="2:104" x14ac:dyDescent="0.25">
      <c r="M72" s="142">
        <v>180</v>
      </c>
      <c r="N72" s="142">
        <f>M72/10</f>
        <v>18</v>
      </c>
      <c r="BC72" s="273"/>
      <c r="BD72" s="274"/>
      <c r="BE72" s="273"/>
      <c r="BF72" s="273"/>
      <c r="BG72" s="273"/>
      <c r="BH72" s="273"/>
      <c r="BI72" s="275"/>
      <c r="BJ72" s="275"/>
      <c r="BK72" s="273"/>
      <c r="BL72" s="275"/>
    </row>
    <row r="73" spans="2:104" x14ac:dyDescent="0.25">
      <c r="BD73" s="59"/>
      <c r="BI73" s="262"/>
      <c r="BJ73" s="262"/>
      <c r="BL73" s="262"/>
    </row>
    <row r="74" spans="2:104" ht="69" customHeight="1" x14ac:dyDescent="0.25">
      <c r="B74" s="325" t="s">
        <v>336</v>
      </c>
      <c r="C74" s="327" t="s">
        <v>511</v>
      </c>
      <c r="D74" s="325" t="s">
        <v>512</v>
      </c>
      <c r="E74" s="325" t="s">
        <v>577</v>
      </c>
      <c r="F74" s="325" t="s">
        <v>513</v>
      </c>
      <c r="G74" s="325" t="s">
        <v>514</v>
      </c>
      <c r="H74" s="325" t="s">
        <v>515</v>
      </c>
      <c r="I74" s="291" t="s">
        <v>516</v>
      </c>
      <c r="J74" s="291" t="s">
        <v>517</v>
      </c>
      <c r="K74" s="291" t="s">
        <v>518</v>
      </c>
      <c r="N74" s="561" t="s">
        <v>535</v>
      </c>
      <c r="O74" s="562"/>
      <c r="P74" s="562"/>
      <c r="Q74" s="562"/>
      <c r="R74" s="562"/>
      <c r="S74" s="562"/>
      <c r="T74" s="562"/>
      <c r="U74" s="562"/>
      <c r="V74" s="562"/>
      <c r="W74" s="562"/>
      <c r="X74" s="562"/>
      <c r="Y74" s="562"/>
      <c r="Z74" s="563"/>
      <c r="AA74" s="355"/>
      <c r="AB74" s="355"/>
      <c r="AC74" s="367" t="s">
        <v>336</v>
      </c>
      <c r="AD74" s="368" t="s">
        <v>511</v>
      </c>
      <c r="AE74" s="367" t="s">
        <v>512</v>
      </c>
      <c r="AF74" s="367" t="s">
        <v>577</v>
      </c>
      <c r="AG74" s="367" t="s">
        <v>513</v>
      </c>
      <c r="AH74" s="367" t="s">
        <v>514</v>
      </c>
      <c r="AI74" s="367" t="s">
        <v>515</v>
      </c>
      <c r="AJ74" s="369" t="s">
        <v>516</v>
      </c>
      <c r="AK74" s="369" t="s">
        <v>517</v>
      </c>
      <c r="AL74" s="369" t="s">
        <v>518</v>
      </c>
      <c r="AO74" s="468" t="s">
        <v>535</v>
      </c>
      <c r="AP74" s="469"/>
      <c r="AQ74" s="469"/>
      <c r="AR74" s="469"/>
      <c r="AS74" s="469"/>
      <c r="AT74" s="469"/>
      <c r="AU74" s="469"/>
      <c r="AV74" s="469"/>
      <c r="AW74" s="469"/>
      <c r="AX74" s="469"/>
      <c r="AY74" s="469"/>
      <c r="AZ74" s="469"/>
      <c r="BA74" s="470"/>
      <c r="BC74" s="324" t="s">
        <v>335</v>
      </c>
      <c r="BD74" s="324" t="s">
        <v>511</v>
      </c>
      <c r="BE74" s="324" t="s">
        <v>512</v>
      </c>
      <c r="BF74" s="324" t="s">
        <v>577</v>
      </c>
      <c r="BG74" s="324" t="s">
        <v>513</v>
      </c>
      <c r="BH74" s="324" t="s">
        <v>514</v>
      </c>
      <c r="BI74" s="324" t="s">
        <v>519</v>
      </c>
      <c r="BJ74" s="297" t="s">
        <v>516</v>
      </c>
      <c r="BK74" s="297" t="s">
        <v>517</v>
      </c>
      <c r="BL74" s="297" t="s">
        <v>518</v>
      </c>
      <c r="BN74" s="564" t="s">
        <v>520</v>
      </c>
      <c r="BO74" s="565"/>
      <c r="BP74" s="565"/>
      <c r="BQ74" s="565"/>
      <c r="BR74" s="565"/>
      <c r="BS74" s="565"/>
      <c r="BT74" s="565"/>
      <c r="BU74" s="565"/>
      <c r="BV74" s="565"/>
      <c r="BW74" s="565"/>
      <c r="BX74" s="565"/>
      <c r="BY74" s="565"/>
      <c r="BZ74" s="566"/>
      <c r="CC74" s="371" t="s">
        <v>335</v>
      </c>
      <c r="CD74" s="371" t="s">
        <v>511</v>
      </c>
      <c r="CE74" s="371" t="s">
        <v>512</v>
      </c>
      <c r="CF74" s="371" t="s">
        <v>577</v>
      </c>
      <c r="CG74" s="371" t="s">
        <v>513</v>
      </c>
      <c r="CH74" s="371" t="s">
        <v>514</v>
      </c>
      <c r="CI74" s="371" t="s">
        <v>519</v>
      </c>
      <c r="CJ74" s="372" t="s">
        <v>516</v>
      </c>
      <c r="CK74" s="372" t="s">
        <v>517</v>
      </c>
      <c r="CL74" s="372" t="s">
        <v>518</v>
      </c>
      <c r="CN74" s="583" t="s">
        <v>520</v>
      </c>
      <c r="CO74" s="584"/>
      <c r="CP74" s="584"/>
      <c r="CQ74" s="584"/>
      <c r="CR74" s="584"/>
      <c r="CS74" s="584"/>
      <c r="CT74" s="584"/>
      <c r="CU74" s="584"/>
      <c r="CV74" s="584"/>
      <c r="CW74" s="584"/>
      <c r="CX74" s="584"/>
      <c r="CY74" s="584"/>
      <c r="CZ74" s="585"/>
    </row>
    <row r="75" spans="2:104" x14ac:dyDescent="0.25">
      <c r="B75" s="477" t="s">
        <v>521</v>
      </c>
      <c r="C75" s="532" t="s">
        <v>454</v>
      </c>
      <c r="D75" s="328"/>
      <c r="E75" s="276">
        <f>+'Pobl. Efectiva CP.'!C26</f>
        <v>10.567191284016321</v>
      </c>
      <c r="F75" s="328"/>
      <c r="G75" s="328"/>
      <c r="H75" s="328"/>
      <c r="I75" s="277">
        <f>SUM(I76:I86)</f>
        <v>16.8</v>
      </c>
      <c r="J75" s="277">
        <f>SUM(J76:J86)</f>
        <v>4.4382203392868549</v>
      </c>
      <c r="K75" s="313">
        <f>SUM(K76:K86)</f>
        <v>79.887966107163379</v>
      </c>
      <c r="N75" s="321" t="s">
        <v>522</v>
      </c>
      <c r="O75" s="321">
        <v>2020</v>
      </c>
      <c r="P75" s="321">
        <f t="shared" ref="P75:Z75" si="43">O75+1</f>
        <v>2021</v>
      </c>
      <c r="Q75" s="321">
        <f t="shared" si="43"/>
        <v>2022</v>
      </c>
      <c r="R75" s="321">
        <f t="shared" si="43"/>
        <v>2023</v>
      </c>
      <c r="S75" s="321">
        <f t="shared" si="43"/>
        <v>2024</v>
      </c>
      <c r="T75" s="321">
        <f t="shared" si="43"/>
        <v>2025</v>
      </c>
      <c r="U75" s="321">
        <f t="shared" si="43"/>
        <v>2026</v>
      </c>
      <c r="V75" s="321">
        <f t="shared" si="43"/>
        <v>2027</v>
      </c>
      <c r="W75" s="321">
        <f t="shared" si="43"/>
        <v>2028</v>
      </c>
      <c r="X75" s="321">
        <f t="shared" si="43"/>
        <v>2029</v>
      </c>
      <c r="Y75" s="321">
        <f t="shared" si="43"/>
        <v>2030</v>
      </c>
      <c r="Z75" s="321">
        <f t="shared" si="43"/>
        <v>2031</v>
      </c>
      <c r="AA75" s="356"/>
      <c r="AB75" s="356"/>
      <c r="AC75" s="525" t="s">
        <v>521</v>
      </c>
      <c r="AD75" s="528" t="s">
        <v>454</v>
      </c>
      <c r="AE75" s="335"/>
      <c r="AF75" s="276">
        <f>+E75</f>
        <v>10.567191284016321</v>
      </c>
      <c r="AG75" s="335"/>
      <c r="AH75" s="335"/>
      <c r="AI75" s="335"/>
      <c r="AJ75" s="277">
        <f>SUM(AJ76:AJ86)</f>
        <v>13.2</v>
      </c>
      <c r="AK75" s="277">
        <f>SUM(AK76:AK86)</f>
        <v>6.9743462474507716</v>
      </c>
      <c r="AL75" s="313">
        <f>SUM(AL76:AL86)</f>
        <v>125.5382324541139</v>
      </c>
      <c r="AO75" s="331" t="s">
        <v>522</v>
      </c>
      <c r="AP75" s="331">
        <v>2020</v>
      </c>
      <c r="AQ75" s="331">
        <f t="shared" ref="AQ75" si="44">AP75+1</f>
        <v>2021</v>
      </c>
      <c r="AR75" s="331">
        <f t="shared" ref="AR75" si="45">AQ75+1</f>
        <v>2022</v>
      </c>
      <c r="AS75" s="331">
        <f t="shared" ref="AS75" si="46">AR75+1</f>
        <v>2023</v>
      </c>
      <c r="AT75" s="331">
        <f t="shared" ref="AT75" si="47">AS75+1</f>
        <v>2024</v>
      </c>
      <c r="AU75" s="331">
        <f t="shared" ref="AU75" si="48">AT75+1</f>
        <v>2025</v>
      </c>
      <c r="AV75" s="331">
        <f t="shared" ref="AV75" si="49">AU75+1</f>
        <v>2026</v>
      </c>
      <c r="AW75" s="331">
        <f t="shared" ref="AW75" si="50">AV75+1</f>
        <v>2027</v>
      </c>
      <c r="AX75" s="331">
        <f t="shared" ref="AX75" si="51">AW75+1</f>
        <v>2028</v>
      </c>
      <c r="AY75" s="331">
        <f t="shared" ref="AY75" si="52">AX75+1</f>
        <v>2029</v>
      </c>
      <c r="AZ75" s="331">
        <f t="shared" ref="AZ75" si="53">AY75+1</f>
        <v>2030</v>
      </c>
      <c r="BA75" s="331">
        <f t="shared" ref="BA75" si="54">AZ75+1</f>
        <v>2031</v>
      </c>
      <c r="BC75" s="478" t="s">
        <v>521</v>
      </c>
      <c r="BD75" s="478" t="s">
        <v>590</v>
      </c>
      <c r="BE75" s="328"/>
      <c r="BF75" s="276">
        <f>+'Pobl. Efectiva CP.'!C53</f>
        <v>16</v>
      </c>
      <c r="BG75" s="328"/>
      <c r="BH75" s="328"/>
      <c r="BI75" s="328"/>
      <c r="BJ75" s="277">
        <f>SUM(BJ76:BJ82)</f>
        <v>16.8</v>
      </c>
      <c r="BK75" s="277">
        <f>SUM(BK76:BK82)</f>
        <v>6.7200000000000006</v>
      </c>
      <c r="BL75" s="277">
        <f>SUM(BL76:BL82)</f>
        <v>120.96000000000002</v>
      </c>
      <c r="BN75" s="321" t="s">
        <v>522</v>
      </c>
      <c r="BO75" s="321">
        <v>2020</v>
      </c>
      <c r="BP75" s="321">
        <f t="shared" ref="BP75:BZ75" si="55">BO75+1</f>
        <v>2021</v>
      </c>
      <c r="BQ75" s="321">
        <f t="shared" si="55"/>
        <v>2022</v>
      </c>
      <c r="BR75" s="321">
        <f t="shared" si="55"/>
        <v>2023</v>
      </c>
      <c r="BS75" s="321">
        <f t="shared" si="55"/>
        <v>2024</v>
      </c>
      <c r="BT75" s="321">
        <f t="shared" si="55"/>
        <v>2025</v>
      </c>
      <c r="BU75" s="321">
        <f t="shared" si="55"/>
        <v>2026</v>
      </c>
      <c r="BV75" s="321">
        <f t="shared" si="55"/>
        <v>2027</v>
      </c>
      <c r="BW75" s="321">
        <f t="shared" si="55"/>
        <v>2028</v>
      </c>
      <c r="BX75" s="321">
        <f t="shared" si="55"/>
        <v>2029</v>
      </c>
      <c r="BY75" s="321">
        <f t="shared" si="55"/>
        <v>2030</v>
      </c>
      <c r="BZ75" s="321">
        <f t="shared" si="55"/>
        <v>2031</v>
      </c>
      <c r="CC75" s="586" t="s">
        <v>521</v>
      </c>
      <c r="CD75" s="586" t="s">
        <v>590</v>
      </c>
      <c r="CE75" s="335"/>
      <c r="CF75" s="276">
        <f>+BF75</f>
        <v>16</v>
      </c>
      <c r="CG75" s="335"/>
      <c r="CH75" s="335"/>
      <c r="CI75" s="335"/>
      <c r="CJ75" s="277">
        <f>SUM(CJ76:CJ82)</f>
        <v>0</v>
      </c>
      <c r="CK75" s="277">
        <f>SUM(CK76:CK82)</f>
        <v>0</v>
      </c>
      <c r="CL75" s="277">
        <f>SUM(CL76:CL82)</f>
        <v>0</v>
      </c>
      <c r="CN75" s="350" t="s">
        <v>522</v>
      </c>
      <c r="CO75" s="350">
        <v>2020</v>
      </c>
      <c r="CP75" s="350">
        <f t="shared" ref="CP75" si="56">CO75+1</f>
        <v>2021</v>
      </c>
      <c r="CQ75" s="350">
        <f t="shared" ref="CQ75" si="57">CP75+1</f>
        <v>2022</v>
      </c>
      <c r="CR75" s="350">
        <f t="shared" ref="CR75" si="58">CQ75+1</f>
        <v>2023</v>
      </c>
      <c r="CS75" s="350">
        <f t="shared" ref="CS75" si="59">CR75+1</f>
        <v>2024</v>
      </c>
      <c r="CT75" s="350">
        <f t="shared" ref="CT75" si="60">CS75+1</f>
        <v>2025</v>
      </c>
      <c r="CU75" s="350">
        <f t="shared" ref="CU75" si="61">CT75+1</f>
        <v>2026</v>
      </c>
      <c r="CV75" s="350">
        <f t="shared" ref="CV75" si="62">CU75+1</f>
        <v>2027</v>
      </c>
      <c r="CW75" s="350">
        <f t="shared" ref="CW75" si="63">CV75+1</f>
        <v>2028</v>
      </c>
      <c r="CX75" s="350">
        <f t="shared" ref="CX75" si="64">CW75+1</f>
        <v>2029</v>
      </c>
      <c r="CY75" s="350">
        <f t="shared" ref="CY75" si="65">CX75+1</f>
        <v>2030</v>
      </c>
      <c r="CZ75" s="350">
        <f t="shared" ref="CZ75" si="66">CY75+1</f>
        <v>2031</v>
      </c>
    </row>
    <row r="76" spans="2:104" ht="15" customHeight="1" x14ac:dyDescent="0.25">
      <c r="B76" s="477"/>
      <c r="C76" s="532"/>
      <c r="D76" s="326" t="str">
        <f>+D$4</f>
        <v>Técnicas de Comunicación</v>
      </c>
      <c r="E76" s="278">
        <f>E$75</f>
        <v>10.567191284016321</v>
      </c>
      <c r="F76" s="316">
        <v>40</v>
      </c>
      <c r="G76" s="312">
        <f>E76/F76</f>
        <v>0.26417978210040804</v>
      </c>
      <c r="H76" s="168">
        <f>+$E$4</f>
        <v>2</v>
      </c>
      <c r="I76" s="157">
        <f>+H76</f>
        <v>2</v>
      </c>
      <c r="J76" s="157">
        <f t="shared" ref="J76:J85" si="67">G76*I76</f>
        <v>0.52835956420081609</v>
      </c>
      <c r="K76" s="314">
        <f t="shared" ref="K76:K86" si="68">+J76*$D$70</f>
        <v>9.5104721556146892</v>
      </c>
      <c r="N76" s="168" t="s">
        <v>280</v>
      </c>
      <c r="O76" s="337">
        <f>$K$75</f>
        <v>79.887966107163379</v>
      </c>
      <c r="P76" s="337">
        <f>+K103</f>
        <v>70.935841876641547</v>
      </c>
      <c r="Q76" s="337">
        <f>+K151</f>
        <v>132.54904605884516</v>
      </c>
      <c r="R76" s="337">
        <f>+K223</f>
        <v>161.84113716928212</v>
      </c>
      <c r="S76" s="337">
        <f>+K295</f>
        <v>191.81390947102702</v>
      </c>
      <c r="T76" s="337">
        <f>+K367</f>
        <v>256.22018151811398</v>
      </c>
      <c r="U76" s="337">
        <f>+K439</f>
        <v>304.67391187605205</v>
      </c>
      <c r="V76" s="337">
        <f>+K511</f>
        <v>302.72586176883868</v>
      </c>
      <c r="W76" s="337">
        <f>+K583</f>
        <v>301.0146550236081</v>
      </c>
      <c r="X76" s="337">
        <f>+K655</f>
        <v>299.52485751206245</v>
      </c>
      <c r="Y76" s="337">
        <f>+K727</f>
        <v>298.24208272639015</v>
      </c>
      <c r="Z76" s="337">
        <f>+K799</f>
        <v>297.15292091450317</v>
      </c>
      <c r="AA76" s="357"/>
      <c r="AB76" s="357"/>
      <c r="AC76" s="525"/>
      <c r="AD76" s="528"/>
      <c r="AE76" s="333" t="s">
        <v>456</v>
      </c>
      <c r="AF76" s="278">
        <f>AF$75</f>
        <v>10.567191284016321</v>
      </c>
      <c r="AG76" s="316">
        <v>20</v>
      </c>
      <c r="AH76" s="312">
        <f>AF76/AG76</f>
        <v>0.52835956420081609</v>
      </c>
      <c r="AI76" s="168">
        <v>0</v>
      </c>
      <c r="AJ76" s="157">
        <f>+AI76</f>
        <v>0</v>
      </c>
      <c r="AK76" s="157">
        <f t="shared" ref="AK76:AK85" si="69">AH76*AJ76</f>
        <v>0</v>
      </c>
      <c r="AL76" s="314">
        <f t="shared" ref="AL76:AL86" si="70">+AK76*$D$70</f>
        <v>0</v>
      </c>
      <c r="AO76" s="168" t="s">
        <v>280</v>
      </c>
      <c r="AP76" s="337">
        <f>$AL$75</f>
        <v>125.5382324541139</v>
      </c>
      <c r="AQ76" s="337">
        <f>+AL103</f>
        <v>106.40376281496232</v>
      </c>
      <c r="AR76" s="337">
        <f>+AL151</f>
        <v>198.82356908826773</v>
      </c>
      <c r="AS76" s="337">
        <f>+AL223</f>
        <v>242.7617057539232</v>
      </c>
      <c r="AT76" s="337">
        <f>+AL295</f>
        <v>287.72086420654045</v>
      </c>
      <c r="AU76" s="337">
        <f>+AL367</f>
        <v>384.33027227717093</v>
      </c>
      <c r="AV76" s="337">
        <f>+AL439</f>
        <v>457.01086781407798</v>
      </c>
      <c r="AW76" s="337">
        <f>+AL511</f>
        <v>454.08879265325788</v>
      </c>
      <c r="AX76" s="337">
        <f>+AL583</f>
        <v>451.52198253541212</v>
      </c>
      <c r="AY76" s="337">
        <f>+AL655</f>
        <v>449.28728626809368</v>
      </c>
      <c r="AZ76" s="337">
        <f>+AL727</f>
        <v>447.3631240895852</v>
      </c>
      <c r="BA76" s="337">
        <f>+AL799</f>
        <v>445.7293813717547</v>
      </c>
      <c r="BC76" s="478"/>
      <c r="BD76" s="478"/>
      <c r="BE76" s="326" t="str">
        <f>+$BE$4</f>
        <v>Técnicas de Comunicación</v>
      </c>
      <c r="BF76" s="278">
        <f>BF$75</f>
        <v>16</v>
      </c>
      <c r="BG76" s="168">
        <v>40</v>
      </c>
      <c r="BH76" s="157">
        <f>BF76/BG76</f>
        <v>0.4</v>
      </c>
      <c r="BI76" s="168">
        <f>+$BF$4</f>
        <v>2</v>
      </c>
      <c r="BJ76" s="157">
        <f>+BI76</f>
        <v>2</v>
      </c>
      <c r="BK76" s="157">
        <f t="shared" ref="BK76:BK82" si="71">BH76*BJ76</f>
        <v>0.8</v>
      </c>
      <c r="BL76" s="157">
        <f>BK76*$BE$70</f>
        <v>14.4</v>
      </c>
      <c r="BN76" s="168" t="s">
        <v>280</v>
      </c>
      <c r="BO76" s="278">
        <f>+$BL$75</f>
        <v>120.96000000000002</v>
      </c>
      <c r="BP76" s="278">
        <f>+BL135</f>
        <v>109.29969835664684</v>
      </c>
      <c r="BQ76" s="337">
        <f>+BL195</f>
        <v>168.4968905829021</v>
      </c>
      <c r="BR76" s="278">
        <f>+BL255</f>
        <v>229.49452757139724</v>
      </c>
      <c r="BS76" s="337">
        <f>+BL315</f>
        <v>292.20132398948584</v>
      </c>
      <c r="BT76" s="337">
        <f>+BL375</f>
        <v>356.5354824390879</v>
      </c>
      <c r="BU76" s="337">
        <f>+BL435</f>
        <v>446.19588395837479</v>
      </c>
      <c r="BV76" s="337">
        <f>+BL495</f>
        <v>441.98903898186813</v>
      </c>
      <c r="BW76" s="337">
        <f>+BL555</f>
        <v>438.40608112817961</v>
      </c>
      <c r="BX76" s="337">
        <f>+BL615</f>
        <v>435.38809759874528</v>
      </c>
      <c r="BY76" s="337">
        <f>+BL675</f>
        <v>432.88186158437304</v>
      </c>
      <c r="BZ76" s="337">
        <f>+BL735</f>
        <v>430.83928418616148</v>
      </c>
      <c r="CC76" s="586"/>
      <c r="CD76" s="586"/>
      <c r="CE76" s="352" t="str">
        <f>+$BE$4</f>
        <v>Técnicas de Comunicación</v>
      </c>
      <c r="CF76" s="278">
        <f>CF$75</f>
        <v>16</v>
      </c>
      <c r="CG76" s="168">
        <v>20</v>
      </c>
      <c r="CH76" s="157">
        <f>CF76/CG76</f>
        <v>0.8</v>
      </c>
      <c r="CI76" s="168">
        <v>0</v>
      </c>
      <c r="CJ76" s="157">
        <f>+CI76</f>
        <v>0</v>
      </c>
      <c r="CK76" s="157">
        <f t="shared" ref="CK76" si="72">CH76*CJ76</f>
        <v>0</v>
      </c>
      <c r="CL76" s="157">
        <f>CK76*$BE$70</f>
        <v>0</v>
      </c>
      <c r="CN76" s="168" t="s">
        <v>280</v>
      </c>
      <c r="CO76" s="278">
        <f>+CL75</f>
        <v>0</v>
      </c>
      <c r="CP76" s="278">
        <f>+CL135</f>
        <v>0</v>
      </c>
      <c r="CQ76" s="337">
        <f>+CL195</f>
        <v>0</v>
      </c>
      <c r="CR76" s="278">
        <f>+CL255</f>
        <v>0</v>
      </c>
      <c r="CS76" s="337">
        <f>+CL315</f>
        <v>0</v>
      </c>
      <c r="CT76" s="337">
        <f>+CL375</f>
        <v>0</v>
      </c>
      <c r="CU76" s="337">
        <f>+CL435</f>
        <v>0</v>
      </c>
      <c r="CV76" s="337">
        <f>+CL495</f>
        <v>0</v>
      </c>
      <c r="CW76" s="337">
        <f>+CL555</f>
        <v>0</v>
      </c>
      <c r="CX76" s="337">
        <f>+CL615</f>
        <v>0</v>
      </c>
      <c r="CY76" s="337">
        <f>+CL675</f>
        <v>0</v>
      </c>
      <c r="CZ76" s="337">
        <f>+CL735</f>
        <v>0</v>
      </c>
    </row>
    <row r="77" spans="2:104" ht="15" customHeight="1" x14ac:dyDescent="0.25">
      <c r="B77" s="477"/>
      <c r="C77" s="532"/>
      <c r="D77" s="326" t="str">
        <f>+D$6</f>
        <v>Lógica y Funciones</v>
      </c>
      <c r="E77" s="278">
        <f t="shared" ref="E77:E86" si="73">E$75</f>
        <v>10.567191284016321</v>
      </c>
      <c r="F77" s="316">
        <f>+F76</f>
        <v>40</v>
      </c>
      <c r="G77" s="312">
        <f t="shared" ref="G77:G85" si="74">E77/F77</f>
        <v>0.26417978210040804</v>
      </c>
      <c r="H77" s="168">
        <f>+$E$6</f>
        <v>2</v>
      </c>
      <c r="I77" s="157">
        <f>+H77</f>
        <v>2</v>
      </c>
      <c r="J77" s="157">
        <f t="shared" si="67"/>
        <v>0.52835956420081609</v>
      </c>
      <c r="K77" s="314">
        <f t="shared" si="68"/>
        <v>9.5104721556146892</v>
      </c>
      <c r="N77" s="168" t="s">
        <v>281</v>
      </c>
      <c r="O77" s="337">
        <f>+$K$89</f>
        <v>85.594249400532192</v>
      </c>
      <c r="P77" s="337">
        <f>+K117</f>
        <v>79.80282211122173</v>
      </c>
      <c r="Q77" s="337">
        <f>K165</f>
        <v>149.11767681620083</v>
      </c>
      <c r="R77" s="337">
        <f>+K237</f>
        <v>182.07127931544238</v>
      </c>
      <c r="S77" s="337">
        <f>+K309</f>
        <v>215.79064815490543</v>
      </c>
      <c r="T77" s="337">
        <f>+K381</f>
        <v>288.2477042078782</v>
      </c>
      <c r="U77" s="337">
        <f>+K453</f>
        <v>342.75815086055854</v>
      </c>
      <c r="V77" s="337">
        <f>+K525</f>
        <v>340.5665944899435</v>
      </c>
      <c r="W77" s="337">
        <f>+K597</f>
        <v>338.64148690155912</v>
      </c>
      <c r="X77" s="337">
        <f>+K669</f>
        <v>336.96546470107035</v>
      </c>
      <c r="Y77" s="337">
        <f>+K741</f>
        <v>335.5223430671889</v>
      </c>
      <c r="Z77" s="337">
        <f>+K813</f>
        <v>334.29703602881602</v>
      </c>
      <c r="AA77" s="357"/>
      <c r="AB77" s="357"/>
      <c r="AC77" s="525"/>
      <c r="AD77" s="528"/>
      <c r="AE77" s="333" t="s">
        <v>459</v>
      </c>
      <c r="AF77" s="278">
        <f t="shared" ref="AF77:AF86" si="75">AF$75</f>
        <v>10.567191284016321</v>
      </c>
      <c r="AG77" s="316">
        <f>+AG76</f>
        <v>20</v>
      </c>
      <c r="AH77" s="312">
        <f t="shared" ref="AH77:AH86" si="76">AF77/AG77</f>
        <v>0.52835956420081609</v>
      </c>
      <c r="AI77" s="168">
        <v>0</v>
      </c>
      <c r="AJ77" s="157">
        <f>+AI77</f>
        <v>0</v>
      </c>
      <c r="AK77" s="157">
        <f t="shared" si="69"/>
        <v>0</v>
      </c>
      <c r="AL77" s="314">
        <f t="shared" si="70"/>
        <v>0</v>
      </c>
      <c r="AO77" s="168" t="s">
        <v>281</v>
      </c>
      <c r="AP77" s="337">
        <f>$AL$89</f>
        <v>114.12566586737627</v>
      </c>
      <c r="AQ77" s="337">
        <f>+AL117</f>
        <v>106.40376281496232</v>
      </c>
      <c r="AR77" s="337">
        <f>AL165</f>
        <v>198.82356908826773</v>
      </c>
      <c r="AS77" s="337">
        <f>+AL237</f>
        <v>242.7617057539232</v>
      </c>
      <c r="AT77" s="337">
        <f>+AL309</f>
        <v>287.72086420654045</v>
      </c>
      <c r="AU77" s="337">
        <f>+AL381</f>
        <v>384.33027227717093</v>
      </c>
      <c r="AV77" s="337">
        <f>+AL453</f>
        <v>457.01086781407798</v>
      </c>
      <c r="AW77" s="337">
        <f>+AL525</f>
        <v>454.08879265325788</v>
      </c>
      <c r="AX77" s="337">
        <f>+AL597</f>
        <v>451.52198253541212</v>
      </c>
      <c r="AY77" s="337">
        <f>+AL669</f>
        <v>449.28728626809368</v>
      </c>
      <c r="AZ77" s="337">
        <f>+AL741</f>
        <v>447.3631240895852</v>
      </c>
      <c r="BA77" s="337">
        <f>+AL813</f>
        <v>445.7293813717547</v>
      </c>
      <c r="BC77" s="478"/>
      <c r="BD77" s="478"/>
      <c r="BE77" s="326" t="str">
        <f>+$BE$6</f>
        <v>Lógica y Funciones</v>
      </c>
      <c r="BF77" s="278">
        <f t="shared" ref="BF77:BF82" si="77">BF$75</f>
        <v>16</v>
      </c>
      <c r="BG77" s="168">
        <v>40</v>
      </c>
      <c r="BH77" s="157">
        <f t="shared" ref="BH77:BH82" si="78">BF77/BG77</f>
        <v>0.4</v>
      </c>
      <c r="BI77" s="168">
        <f>+$BF$6</f>
        <v>2</v>
      </c>
      <c r="BJ77" s="157">
        <f>+BI77</f>
        <v>2</v>
      </c>
      <c r="BK77" s="157">
        <f>BH77*BJ77</f>
        <v>0.8</v>
      </c>
      <c r="BL77" s="157">
        <f t="shared" ref="BL77:BL82" si="79">BK77*$BE$70</f>
        <v>14.4</v>
      </c>
      <c r="BN77" s="168" t="s">
        <v>281</v>
      </c>
      <c r="BO77" s="278">
        <f>+$BL$86</f>
        <v>129.60000000000002</v>
      </c>
      <c r="BP77" s="278">
        <f>+BL146</f>
        <v>117.10681966783591</v>
      </c>
      <c r="BQ77" s="337">
        <f>+BL206</f>
        <v>180.53238276739512</v>
      </c>
      <c r="BR77" s="278">
        <f>+BL266</f>
        <v>245.88699382649705</v>
      </c>
      <c r="BS77" s="337">
        <f>+BL326</f>
        <v>313.07284713159197</v>
      </c>
      <c r="BT77" s="337">
        <f>+BL386</f>
        <v>382.00230261330842</v>
      </c>
      <c r="BU77" s="337">
        <f>+BL446</f>
        <v>478.06701852683011</v>
      </c>
      <c r="BV77" s="337">
        <f>+BL506</f>
        <v>473.55968462343014</v>
      </c>
      <c r="BW77" s="337">
        <f>+BL566</f>
        <v>469.72080120876387</v>
      </c>
      <c r="BX77" s="337">
        <f>+BL626</f>
        <v>466.48724742722709</v>
      </c>
      <c r="BY77" s="337">
        <f>+BL686</f>
        <v>463.80199455468539</v>
      </c>
      <c r="BZ77" s="337">
        <f>+BL746</f>
        <v>461.61351877088725</v>
      </c>
      <c r="CC77" s="586"/>
      <c r="CD77" s="586"/>
      <c r="CE77" s="352" t="str">
        <f>+$BE$6</f>
        <v>Lógica y Funciones</v>
      </c>
      <c r="CF77" s="278">
        <f t="shared" ref="CF77:CF82" si="80">CF$75</f>
        <v>16</v>
      </c>
      <c r="CG77" s="168">
        <f>+CG76</f>
        <v>20</v>
      </c>
      <c r="CH77" s="157">
        <f t="shared" ref="CH77:CH82" si="81">CF77/CG77</f>
        <v>0.8</v>
      </c>
      <c r="CI77" s="168">
        <v>0</v>
      </c>
      <c r="CJ77" s="157">
        <f>+CI77</f>
        <v>0</v>
      </c>
      <c r="CK77" s="157">
        <f>CH77*CJ77</f>
        <v>0</v>
      </c>
      <c r="CL77" s="157">
        <f t="shared" ref="CL77:CL82" si="82">CK77*$BE$70</f>
        <v>0</v>
      </c>
      <c r="CN77" s="168" t="s">
        <v>281</v>
      </c>
      <c r="CO77" s="278">
        <f>+CL86</f>
        <v>0</v>
      </c>
      <c r="CP77" s="278">
        <f>+CL146</f>
        <v>0</v>
      </c>
      <c r="CQ77" s="337">
        <f>+CL206</f>
        <v>0</v>
      </c>
      <c r="CR77" s="278">
        <f>+CL266</f>
        <v>0</v>
      </c>
      <c r="CS77" s="337">
        <f>+CL326</f>
        <v>0</v>
      </c>
      <c r="CT77" s="337">
        <f>+CL386</f>
        <v>0</v>
      </c>
      <c r="CU77" s="337">
        <f>+CL446</f>
        <v>0</v>
      </c>
      <c r="CV77" s="337">
        <f>+CL506</f>
        <v>0</v>
      </c>
      <c r="CW77" s="337">
        <f>+CL566</f>
        <v>0</v>
      </c>
      <c r="CX77" s="337">
        <f>+CL626</f>
        <v>0</v>
      </c>
      <c r="CY77" s="337">
        <f>+CL686</f>
        <v>0</v>
      </c>
      <c r="CZ77" s="337">
        <f>+CL746</f>
        <v>0</v>
      </c>
    </row>
    <row r="78" spans="2:104" ht="15" customHeight="1" x14ac:dyDescent="0.25">
      <c r="B78" s="477"/>
      <c r="C78" s="532"/>
      <c r="D78" s="326" t="str">
        <f>+D$10</f>
        <v>Cultura Fisica y Deporte</v>
      </c>
      <c r="E78" s="278">
        <f t="shared" si="73"/>
        <v>10.567191284016321</v>
      </c>
      <c r="F78" s="316">
        <f t="shared" ref="F78:F86" si="83">+F77</f>
        <v>40</v>
      </c>
      <c r="G78" s="312">
        <f t="shared" si="74"/>
        <v>0.26417978210040804</v>
      </c>
      <c r="H78" s="168">
        <f>+$E$10</f>
        <v>2</v>
      </c>
      <c r="I78" s="157">
        <f>+H78</f>
        <v>2</v>
      </c>
      <c r="J78" s="157">
        <f t="shared" si="67"/>
        <v>0.52835956420081609</v>
      </c>
      <c r="K78" s="314">
        <f t="shared" si="68"/>
        <v>9.5104721556146892</v>
      </c>
      <c r="N78" s="168" t="s">
        <v>282</v>
      </c>
      <c r="O78" s="338"/>
      <c r="P78" s="337">
        <f>+K131</f>
        <v>52.726057630727851</v>
      </c>
      <c r="Q78" s="337">
        <f>+K179</f>
        <v>49.158538420512599</v>
      </c>
      <c r="R78" s="337">
        <f>+K251</f>
        <v>91.856488918779718</v>
      </c>
      <c r="S78" s="337">
        <f>+K323</f>
        <v>112.15590805831248</v>
      </c>
      <c r="T78" s="337">
        <f>+K395</f>
        <v>132.9270392634217</v>
      </c>
      <c r="U78" s="337">
        <f>+K467</f>
        <v>177.56058579205296</v>
      </c>
      <c r="V78" s="337">
        <f>+K539</f>
        <v>211.13902093010407</v>
      </c>
      <c r="W78" s="337">
        <f>+K611</f>
        <v>209.78902220580522</v>
      </c>
      <c r="X78" s="337">
        <f>+K683</f>
        <v>208.60315593136039</v>
      </c>
      <c r="Y78" s="337">
        <f>+K755</f>
        <v>207.57072625585928</v>
      </c>
      <c r="Z78" s="337">
        <f>+K827</f>
        <v>206.68176332938827</v>
      </c>
      <c r="AA78" s="357"/>
      <c r="AB78" s="357"/>
      <c r="AC78" s="525"/>
      <c r="AD78" s="528"/>
      <c r="AE78" s="333" t="s">
        <v>465</v>
      </c>
      <c r="AF78" s="278">
        <f t="shared" si="75"/>
        <v>10.567191284016321</v>
      </c>
      <c r="AG78" s="316">
        <f t="shared" ref="AG78:AG86" si="84">+AG77</f>
        <v>20</v>
      </c>
      <c r="AH78" s="312">
        <f t="shared" si="76"/>
        <v>0.52835956420081609</v>
      </c>
      <c r="AI78" s="168">
        <v>0</v>
      </c>
      <c r="AJ78" s="157">
        <f>+AI78</f>
        <v>0</v>
      </c>
      <c r="AK78" s="157">
        <f t="shared" si="69"/>
        <v>0</v>
      </c>
      <c r="AL78" s="314">
        <f t="shared" si="70"/>
        <v>0</v>
      </c>
      <c r="AO78" s="168" t="s">
        <v>282</v>
      </c>
      <c r="AP78" s="338"/>
      <c r="AQ78" s="337">
        <f>+AL131</f>
        <v>45.193763683480995</v>
      </c>
      <c r="AR78" s="337">
        <f>+AL179</f>
        <v>42.135890074725076</v>
      </c>
      <c r="AS78" s="337">
        <f>+AL251</f>
        <v>78.734133358954026</v>
      </c>
      <c r="AT78" s="337">
        <f>+AL323</f>
        <v>96.133635478553572</v>
      </c>
      <c r="AU78" s="337">
        <f>+AL395</f>
        <v>113.93746222579003</v>
      </c>
      <c r="AV78" s="337">
        <f>+AL467</f>
        <v>152.19478782175966</v>
      </c>
      <c r="AW78" s="337">
        <f>+AL539</f>
        <v>180.9763036543749</v>
      </c>
      <c r="AX78" s="337">
        <f>+AL611</f>
        <v>179.81916189069014</v>
      </c>
      <c r="AY78" s="337">
        <f>+AL683</f>
        <v>178.80270508402319</v>
      </c>
      <c r="AZ78" s="337">
        <f>+AL755</f>
        <v>177.91776536216511</v>
      </c>
      <c r="BA78" s="337">
        <f>+AL827</f>
        <v>177.15579713947568</v>
      </c>
      <c r="BC78" s="478"/>
      <c r="BD78" s="478"/>
      <c r="BE78" s="326" t="str">
        <f>+$BE$10</f>
        <v>Cultura Fisica y Deporte</v>
      </c>
      <c r="BF78" s="278">
        <f t="shared" si="77"/>
        <v>16</v>
      </c>
      <c r="BG78" s="168">
        <v>40</v>
      </c>
      <c r="BH78" s="157">
        <f t="shared" si="78"/>
        <v>0.4</v>
      </c>
      <c r="BI78" s="168">
        <f>+$BF$10</f>
        <v>2</v>
      </c>
      <c r="BJ78" s="157">
        <f t="shared" ref="BJ78:BJ79" si="85">+BI78</f>
        <v>2</v>
      </c>
      <c r="BK78" s="157">
        <f t="shared" si="71"/>
        <v>0.8</v>
      </c>
      <c r="BL78" s="157">
        <f t="shared" si="79"/>
        <v>14.4</v>
      </c>
      <c r="BN78" s="168" t="s">
        <v>282</v>
      </c>
      <c r="BO78" s="157">
        <f>+BL97</f>
        <v>126.72692307692307</v>
      </c>
      <c r="BP78" s="157">
        <f>+BL157</f>
        <v>119.75040000000001</v>
      </c>
      <c r="BQ78" s="157">
        <f>+BL217</f>
        <v>108.20670137308036</v>
      </c>
      <c r="BR78" s="338">
        <f>+BL277</f>
        <v>166.81192167707309</v>
      </c>
      <c r="BS78" s="338">
        <f>+BL337</f>
        <v>227.1995822956832</v>
      </c>
      <c r="BT78" s="337">
        <f>+BL397</f>
        <v>289.27931074959093</v>
      </c>
      <c r="BU78" s="337">
        <f>+BL457</f>
        <v>352.97012761469705</v>
      </c>
      <c r="BV78" s="338">
        <f>+BL517</f>
        <v>441.73392511879098</v>
      </c>
      <c r="BW78" s="337">
        <f>+BL577</f>
        <v>437.56914859204949</v>
      </c>
      <c r="BX78" s="337">
        <f>+BL637</f>
        <v>434.02202031689768</v>
      </c>
      <c r="BY78" s="338">
        <f>+BL697</f>
        <v>431.03421662275781</v>
      </c>
      <c r="BZ78" s="337">
        <f>+BL757</f>
        <v>428.55304296852927</v>
      </c>
      <c r="CC78" s="586"/>
      <c r="CD78" s="586"/>
      <c r="CE78" s="352" t="str">
        <f>+$BE$10</f>
        <v>Cultura Fisica y Deporte</v>
      </c>
      <c r="CF78" s="278">
        <f t="shared" si="80"/>
        <v>16</v>
      </c>
      <c r="CG78" s="168">
        <f t="shared" ref="CG78:CG82" si="86">+CG77</f>
        <v>20</v>
      </c>
      <c r="CH78" s="157">
        <f t="shared" si="81"/>
        <v>0.8</v>
      </c>
      <c r="CI78" s="168">
        <v>0</v>
      </c>
      <c r="CJ78" s="157">
        <f t="shared" ref="CJ78:CJ79" si="87">+CI78</f>
        <v>0</v>
      </c>
      <c r="CK78" s="157">
        <f t="shared" ref="CK78:CK82" si="88">CH78*CJ78</f>
        <v>0</v>
      </c>
      <c r="CL78" s="157">
        <f t="shared" si="82"/>
        <v>0</v>
      </c>
      <c r="CN78" s="168" t="s">
        <v>282</v>
      </c>
      <c r="CO78" s="157">
        <f>+CL97</f>
        <v>36.207692307692298</v>
      </c>
      <c r="CP78" s="157">
        <f>+CL157</f>
        <v>34.214399999999998</v>
      </c>
      <c r="CQ78" s="157">
        <f>+CL217</f>
        <v>30.916200392308674</v>
      </c>
      <c r="CR78" s="338">
        <f>+CL277</f>
        <v>47.660549050592302</v>
      </c>
      <c r="CS78" s="338">
        <f>+CL337</f>
        <v>64.914166370195204</v>
      </c>
      <c r="CT78" s="337">
        <f>+CL397</f>
        <v>82.651231642740257</v>
      </c>
      <c r="CU78" s="337">
        <f>+CL457</f>
        <v>100.84860788991342</v>
      </c>
      <c r="CV78" s="338">
        <f>+CL517</f>
        <v>126.20969289108314</v>
      </c>
      <c r="CW78" s="337">
        <f>+CL577</f>
        <v>125.01975674058555</v>
      </c>
      <c r="CX78" s="337">
        <f>+CL637</f>
        <v>124.00629151911363</v>
      </c>
      <c r="CY78" s="338">
        <f>+CL697</f>
        <v>123.15263332078794</v>
      </c>
      <c r="CZ78" s="337">
        <f>+CL757</f>
        <v>122.44372656243692</v>
      </c>
    </row>
    <row r="79" spans="2:104" ht="26.25" customHeight="1" x14ac:dyDescent="0.25">
      <c r="B79" s="477"/>
      <c r="C79" s="532"/>
      <c r="D79" s="326" t="str">
        <f>+D$12</f>
        <v>Informática e Internet</v>
      </c>
      <c r="E79" s="278">
        <f t="shared" si="73"/>
        <v>10.567191284016321</v>
      </c>
      <c r="F79" s="316">
        <f t="shared" si="83"/>
        <v>40</v>
      </c>
      <c r="G79" s="312">
        <f t="shared" si="74"/>
        <v>0.26417978210040804</v>
      </c>
      <c r="H79" s="168">
        <f>+$E$12</f>
        <v>2</v>
      </c>
      <c r="I79" s="157">
        <f>+H79</f>
        <v>2</v>
      </c>
      <c r="J79" s="157">
        <f t="shared" si="67"/>
        <v>0.52835956420081609</v>
      </c>
      <c r="K79" s="314">
        <f t="shared" si="68"/>
        <v>9.5104721556146892</v>
      </c>
      <c r="N79" s="168" t="s">
        <v>283</v>
      </c>
      <c r="O79" s="338"/>
      <c r="P79" s="337">
        <f>+K141</f>
        <v>66.573305089302821</v>
      </c>
      <c r="Q79" s="337">
        <f>K189</f>
        <v>62.06886164206135</v>
      </c>
      <c r="R79" s="337">
        <f>+K261</f>
        <v>115.98041530148953</v>
      </c>
      <c r="S79" s="337">
        <f>+K333</f>
        <v>141.61099502312189</v>
      </c>
      <c r="T79" s="337">
        <f>+K405</f>
        <v>167.83717078714861</v>
      </c>
      <c r="U79" s="337">
        <f>+K477</f>
        <v>224.19265882834969</v>
      </c>
      <c r="V79" s="337">
        <f>+K549</f>
        <v>266.58967289154555</v>
      </c>
      <c r="W79" s="337">
        <f>+K621</f>
        <v>264.88512904773381</v>
      </c>
      <c r="X79" s="337">
        <f>+K693</f>
        <v>263.38782314565708</v>
      </c>
      <c r="Y79" s="337">
        <f>+K765</f>
        <v>262.08425032305462</v>
      </c>
      <c r="Z79" s="337">
        <f>+K837</f>
        <v>260.9618223855914</v>
      </c>
      <c r="AA79" s="357"/>
      <c r="AB79" s="357"/>
      <c r="AC79" s="525"/>
      <c r="AD79" s="528"/>
      <c r="AE79" s="333" t="s">
        <v>468</v>
      </c>
      <c r="AF79" s="278">
        <f t="shared" si="75"/>
        <v>10.567191284016321</v>
      </c>
      <c r="AG79" s="316">
        <f t="shared" si="84"/>
        <v>20</v>
      </c>
      <c r="AH79" s="312">
        <f t="shared" si="76"/>
        <v>0.52835956420081609</v>
      </c>
      <c r="AI79" s="168">
        <v>0</v>
      </c>
      <c r="AJ79" s="157">
        <f>+AI79</f>
        <v>0</v>
      </c>
      <c r="AK79" s="157">
        <f t="shared" si="69"/>
        <v>0</v>
      </c>
      <c r="AL79" s="314">
        <f t="shared" si="70"/>
        <v>0</v>
      </c>
      <c r="AO79" s="168" t="s">
        <v>283</v>
      </c>
      <c r="AP79" s="338"/>
      <c r="AQ79" s="337">
        <f>+AL141</f>
        <v>114.12566586737627</v>
      </c>
      <c r="AR79" s="337">
        <f>AL189</f>
        <v>106.40376281496231</v>
      </c>
      <c r="AS79" s="337">
        <f>+AL261</f>
        <v>198.82356908826776</v>
      </c>
      <c r="AT79" s="337">
        <f>+AL333</f>
        <v>242.7617057539232</v>
      </c>
      <c r="AU79" s="337">
        <f>+AL405</f>
        <v>287.72086420654051</v>
      </c>
      <c r="AV79" s="337">
        <f>+AL477</f>
        <v>384.33027227717099</v>
      </c>
      <c r="AW79" s="337">
        <f>+AL549</f>
        <v>457.01086781407804</v>
      </c>
      <c r="AX79" s="337">
        <f>+AL621</f>
        <v>454.08879265325788</v>
      </c>
      <c r="AY79" s="337">
        <f>+AL693</f>
        <v>451.52198253541212</v>
      </c>
      <c r="AZ79" s="337">
        <f>+AL765</f>
        <v>449.28728626809368</v>
      </c>
      <c r="BA79" s="337">
        <f>+AL837</f>
        <v>447.3631240895852</v>
      </c>
      <c r="BC79" s="478"/>
      <c r="BD79" s="478"/>
      <c r="BE79" s="326" t="str">
        <f>+$BE$12</f>
        <v>Informática e Internet</v>
      </c>
      <c r="BF79" s="278">
        <f t="shared" si="77"/>
        <v>16</v>
      </c>
      <c r="BG79" s="168">
        <v>40</v>
      </c>
      <c r="BH79" s="157">
        <f t="shared" si="78"/>
        <v>0.4</v>
      </c>
      <c r="BI79" s="168">
        <f>+$BF$12</f>
        <v>2</v>
      </c>
      <c r="BJ79" s="157">
        <f t="shared" si="85"/>
        <v>2</v>
      </c>
      <c r="BK79" s="157">
        <f t="shared" si="71"/>
        <v>0.8</v>
      </c>
      <c r="BL79" s="157">
        <f t="shared" si="79"/>
        <v>14.4</v>
      </c>
      <c r="BN79" s="168" t="s">
        <v>283</v>
      </c>
      <c r="BO79" s="157">
        <f>+BL107</f>
        <v>103.08000000000003</v>
      </c>
      <c r="BP79" s="157">
        <f>+BL167</f>
        <v>112.32000000000002</v>
      </c>
      <c r="BQ79" s="157">
        <f>+BL227</f>
        <v>102.87648423659718</v>
      </c>
      <c r="BR79" s="338">
        <f>+BL287</f>
        <v>101.49257704545778</v>
      </c>
      <c r="BS79" s="338">
        <f>+BL347</f>
        <v>156.46139839840907</v>
      </c>
      <c r="BT79" s="337">
        <f>+BL407</f>
        <v>213.10206131629744</v>
      </c>
      <c r="BU79" s="337">
        <f>+BL467</f>
        <v>271.32980084737972</v>
      </c>
      <c r="BV79" s="338">
        <f>+BL527</f>
        <v>331.06866226486733</v>
      </c>
      <c r="BW79" s="337">
        <f>+BL587</f>
        <v>414.32474938991942</v>
      </c>
      <c r="BX79" s="337">
        <f>+BL647</f>
        <v>410.41839334030618</v>
      </c>
      <c r="BY79" s="338">
        <f>+BL707</f>
        <v>407.09136104759534</v>
      </c>
      <c r="BZ79" s="337">
        <f>+BL767</f>
        <v>404.28894777026346</v>
      </c>
      <c r="CC79" s="586"/>
      <c r="CD79" s="586"/>
      <c r="CE79" s="352" t="str">
        <f>+$BE$12</f>
        <v>Informática e Internet</v>
      </c>
      <c r="CF79" s="278">
        <f t="shared" si="80"/>
        <v>16</v>
      </c>
      <c r="CG79" s="168">
        <f t="shared" si="86"/>
        <v>20</v>
      </c>
      <c r="CH79" s="157">
        <f t="shared" si="81"/>
        <v>0.8</v>
      </c>
      <c r="CI79" s="168">
        <v>0</v>
      </c>
      <c r="CJ79" s="157">
        <f t="shared" si="87"/>
        <v>0</v>
      </c>
      <c r="CK79" s="157">
        <f t="shared" si="88"/>
        <v>0</v>
      </c>
      <c r="CL79" s="157">
        <f t="shared" si="82"/>
        <v>0</v>
      </c>
      <c r="CN79" s="168" t="s">
        <v>283</v>
      </c>
      <c r="CO79" s="157">
        <f>+CL107</f>
        <v>0</v>
      </c>
      <c r="CP79" s="157">
        <f>+CL167</f>
        <v>0</v>
      </c>
      <c r="CQ79" s="157">
        <f>+CL227</f>
        <v>0</v>
      </c>
      <c r="CR79" s="338">
        <f>+CL287</f>
        <v>0</v>
      </c>
      <c r="CS79" s="338">
        <f>+CL347</f>
        <v>0</v>
      </c>
      <c r="CT79" s="337">
        <f>+CL407</f>
        <v>0</v>
      </c>
      <c r="CU79" s="337">
        <f>+CL467</f>
        <v>0</v>
      </c>
      <c r="CV79" s="338">
        <f>+CL527</f>
        <v>0</v>
      </c>
      <c r="CW79" s="337">
        <f>+CL587</f>
        <v>0</v>
      </c>
      <c r="CX79" s="337">
        <f>+CL647</f>
        <v>0</v>
      </c>
      <c r="CY79" s="338">
        <f>+CL707</f>
        <v>0</v>
      </c>
      <c r="CZ79" s="337">
        <f>+CL767</f>
        <v>0</v>
      </c>
    </row>
    <row r="80" spans="2:104" ht="33" customHeight="1" x14ac:dyDescent="0.25">
      <c r="B80" s="477"/>
      <c r="C80" s="514" t="s">
        <v>485</v>
      </c>
      <c r="D80" s="315" t="str">
        <f>+D$24</f>
        <v>Planificación y Organación de la Producción de Productos de Frutas, Hortalizas y Azúcares</v>
      </c>
      <c r="E80" s="278">
        <f t="shared" si="73"/>
        <v>10.567191284016321</v>
      </c>
      <c r="F80" s="316">
        <f t="shared" si="83"/>
        <v>40</v>
      </c>
      <c r="G80" s="312">
        <f t="shared" si="74"/>
        <v>0.26417978210040804</v>
      </c>
      <c r="H80" s="168">
        <f>+$E$24</f>
        <v>2</v>
      </c>
      <c r="I80" s="157">
        <f t="shared" ref="I80:I85" si="89">+H80*0.4</f>
        <v>0.8</v>
      </c>
      <c r="J80" s="157">
        <f t="shared" si="67"/>
        <v>0.21134382568032645</v>
      </c>
      <c r="K80" s="314">
        <f t="shared" si="68"/>
        <v>3.8041888622458759</v>
      </c>
      <c r="N80" s="168" t="s">
        <v>284</v>
      </c>
      <c r="O80" s="316"/>
      <c r="P80" s="337"/>
      <c r="Q80" s="337">
        <f>+K199</f>
        <v>62.141425064786375</v>
      </c>
      <c r="R80" s="337">
        <f>+K271</f>
        <v>57.936848852746991</v>
      </c>
      <c r="S80" s="337">
        <f>+K343</f>
        <v>108.2594333685618</v>
      </c>
      <c r="T80" s="337">
        <f>+K415</f>
        <v>132.18374878301117</v>
      </c>
      <c r="U80" s="337">
        <f>+K487</f>
        <v>156.66401056046129</v>
      </c>
      <c r="V80" s="337">
        <f>+K559</f>
        <v>209.26783325491954</v>
      </c>
      <c r="W80" s="337">
        <f>+K631</f>
        <v>248.84241752476552</v>
      </c>
      <c r="X80" s="337">
        <f>+K703</f>
        <v>247.25134759969899</v>
      </c>
      <c r="Y80" s="337">
        <f>+K775</f>
        <v>245.85371949053192</v>
      </c>
      <c r="Z80" s="337">
        <f>+K847</f>
        <v>244.63692737297706</v>
      </c>
      <c r="AA80" s="357"/>
      <c r="AB80" s="357"/>
      <c r="AC80" s="525"/>
      <c r="AD80" s="527" t="s">
        <v>485</v>
      </c>
      <c r="AE80" s="315" t="s">
        <v>536</v>
      </c>
      <c r="AF80" s="278">
        <f t="shared" si="75"/>
        <v>10.567191284016321</v>
      </c>
      <c r="AG80" s="316">
        <f t="shared" si="84"/>
        <v>20</v>
      </c>
      <c r="AH80" s="312">
        <f t="shared" si="76"/>
        <v>0.52835956420081609</v>
      </c>
      <c r="AI80" s="168">
        <f>+$E$24</f>
        <v>2</v>
      </c>
      <c r="AJ80" s="157">
        <f>+AI80*0.6</f>
        <v>1.2</v>
      </c>
      <c r="AK80" s="157">
        <f t="shared" si="69"/>
        <v>0.63403147704097929</v>
      </c>
      <c r="AL80" s="314">
        <f t="shared" si="70"/>
        <v>11.412566586737627</v>
      </c>
      <c r="AO80" s="168" t="s">
        <v>284</v>
      </c>
      <c r="AP80" s="316"/>
      <c r="AQ80" s="337"/>
      <c r="AR80" s="337">
        <f>+AL199</f>
        <v>101.68596828783224</v>
      </c>
      <c r="AS80" s="337">
        <f>+AL271</f>
        <v>94.805752668131419</v>
      </c>
      <c r="AT80" s="337">
        <f>+AL343</f>
        <v>177.15180005764654</v>
      </c>
      <c r="AU80" s="337">
        <f>+AL415</f>
        <v>216.30067982674552</v>
      </c>
      <c r="AV80" s="337">
        <f>+AL487</f>
        <v>256.35929000802753</v>
      </c>
      <c r="AW80" s="337">
        <f>+AL559</f>
        <v>342.4382725989592</v>
      </c>
      <c r="AX80" s="337">
        <f>+AL631</f>
        <v>407.19668322234349</v>
      </c>
      <c r="AY80" s="337">
        <f>+AL703</f>
        <v>404.59311425405281</v>
      </c>
      <c r="AZ80" s="337">
        <f>+AL775</f>
        <v>402.30608643905214</v>
      </c>
      <c r="BA80" s="337">
        <f>+AL847</f>
        <v>400.31497206487154</v>
      </c>
      <c r="BC80" s="478"/>
      <c r="BD80" s="513" t="s">
        <v>485</v>
      </c>
      <c r="BE80" s="147" t="str">
        <f>+$BE$24</f>
        <v>Topografia General</v>
      </c>
      <c r="BF80" s="278">
        <f t="shared" si="77"/>
        <v>16</v>
      </c>
      <c r="BG80" s="168">
        <v>40</v>
      </c>
      <c r="BH80" s="157">
        <f t="shared" si="78"/>
        <v>0.4</v>
      </c>
      <c r="BI80" s="168">
        <f>+$BF$24</f>
        <v>8</v>
      </c>
      <c r="BJ80" s="157">
        <f>BI80*0.4</f>
        <v>3.2</v>
      </c>
      <c r="BK80" s="157">
        <f t="shared" si="71"/>
        <v>1.2800000000000002</v>
      </c>
      <c r="BL80" s="157">
        <f t="shared" si="79"/>
        <v>23.040000000000006</v>
      </c>
      <c r="BN80" s="168" t="s">
        <v>284</v>
      </c>
      <c r="BO80" s="157">
        <f>+BL116</f>
        <v>106.02</v>
      </c>
      <c r="BP80" s="157">
        <f>+BL176</f>
        <v>106.02</v>
      </c>
      <c r="BQ80" s="157">
        <f>+BL236</f>
        <v>111.19680000000001</v>
      </c>
      <c r="BR80" s="157">
        <f>+BL296</f>
        <v>100.47765127500321</v>
      </c>
      <c r="BS80" s="338">
        <f>+BL356</f>
        <v>154.89678441442501</v>
      </c>
      <c r="BT80" s="338">
        <f>+BL416</f>
        <v>210.97104070313441</v>
      </c>
      <c r="BU80" s="337">
        <f>+BL476</f>
        <v>268.61650283890583</v>
      </c>
      <c r="BV80" s="337">
        <f>+BL536</f>
        <v>327.75797564221864</v>
      </c>
      <c r="BW80" s="338">
        <f>+BL596</f>
        <v>410.18150189602022</v>
      </c>
      <c r="BX80" s="337">
        <f>+BL656</f>
        <v>406.31420940690305</v>
      </c>
      <c r="BY80" s="337">
        <f>+BL716</f>
        <v>403.02044743711929</v>
      </c>
      <c r="BZ80" s="338">
        <f>+BL776</f>
        <v>400.24605829256086</v>
      </c>
      <c r="CC80" s="586"/>
      <c r="CD80" s="587" t="s">
        <v>485</v>
      </c>
      <c r="CE80" s="147" t="str">
        <f>+$BE$24</f>
        <v>Topografia General</v>
      </c>
      <c r="CF80" s="278">
        <f t="shared" si="80"/>
        <v>16</v>
      </c>
      <c r="CG80" s="168">
        <f t="shared" si="86"/>
        <v>20</v>
      </c>
      <c r="CH80" s="157">
        <f t="shared" si="81"/>
        <v>0.8</v>
      </c>
      <c r="CI80" s="168">
        <v>0</v>
      </c>
      <c r="CJ80" s="157">
        <f>CI80*0.6</f>
        <v>0</v>
      </c>
      <c r="CK80" s="157">
        <f t="shared" si="88"/>
        <v>0</v>
      </c>
      <c r="CL80" s="157">
        <f t="shared" si="82"/>
        <v>0</v>
      </c>
      <c r="CN80" s="168" t="s">
        <v>284</v>
      </c>
      <c r="CO80" s="157">
        <f>+CL116</f>
        <v>195.72923076923075</v>
      </c>
      <c r="CP80" s="157">
        <f>+CL176</f>
        <v>195.72923076923075</v>
      </c>
      <c r="CQ80" s="157">
        <f>+CL236</f>
        <v>205.28640000000001</v>
      </c>
      <c r="CR80" s="157">
        <f>+CL296</f>
        <v>185.49720235385206</v>
      </c>
      <c r="CS80" s="338">
        <f>+CL356</f>
        <v>285.96329430355382</v>
      </c>
      <c r="CT80" s="338">
        <f>+CL416</f>
        <v>389.48499822117117</v>
      </c>
      <c r="CU80" s="337">
        <f>+CL476</f>
        <v>495.90738985644157</v>
      </c>
      <c r="CV80" s="337">
        <f>+CL536</f>
        <v>605.09164733948057</v>
      </c>
      <c r="CW80" s="338">
        <f>+CL596</f>
        <v>757.25815734649882</v>
      </c>
      <c r="CX80" s="337">
        <f>+CL656</f>
        <v>750.11854044351333</v>
      </c>
      <c r="CY80" s="337">
        <f>+CL716</f>
        <v>744.03774911468167</v>
      </c>
      <c r="CZ80" s="338">
        <f>+CL776</f>
        <v>738.91579992472759</v>
      </c>
    </row>
    <row r="81" spans="2:104" ht="25.5" customHeight="1" x14ac:dyDescent="0.25">
      <c r="B81" s="477"/>
      <c r="C81" s="514"/>
      <c r="D81" s="315" t="str">
        <f>+D$25</f>
        <v>Materias Primas e Insumos en Productos de Frutas, Hortalizas y Azúcares</v>
      </c>
      <c r="E81" s="278">
        <f t="shared" si="73"/>
        <v>10.567191284016321</v>
      </c>
      <c r="F81" s="316">
        <f t="shared" si="83"/>
        <v>40</v>
      </c>
      <c r="G81" s="312">
        <f t="shared" si="74"/>
        <v>0.26417978210040804</v>
      </c>
      <c r="H81" s="168">
        <f>+$E$25</f>
        <v>4</v>
      </c>
      <c r="I81" s="157">
        <f t="shared" si="89"/>
        <v>1.6</v>
      </c>
      <c r="J81" s="157">
        <f t="shared" si="67"/>
        <v>0.42268765136065289</v>
      </c>
      <c r="K81" s="314">
        <f t="shared" si="68"/>
        <v>7.6083777244917519</v>
      </c>
      <c r="N81" s="168" t="s">
        <v>285</v>
      </c>
      <c r="O81" s="316"/>
      <c r="P81" s="337"/>
      <c r="Q81" s="337">
        <f>+K211</f>
        <v>62.769116227056955</v>
      </c>
      <c r="R81" s="337">
        <f>+K283</f>
        <v>58.522069548229275</v>
      </c>
      <c r="S81" s="337">
        <f>+K355</f>
        <v>109.35296299854727</v>
      </c>
      <c r="T81" s="337">
        <f>+K427</f>
        <v>133.51893816465775</v>
      </c>
      <c r="U81" s="337">
        <f>+K499</f>
        <v>158.24647531359727</v>
      </c>
      <c r="V81" s="337">
        <f>+K571</f>
        <v>211.38164975244399</v>
      </c>
      <c r="W81" s="337">
        <f>+K643</f>
        <v>251.35597729774295</v>
      </c>
      <c r="X81" s="337">
        <f>+K715</f>
        <v>249.74883595929191</v>
      </c>
      <c r="Y81" s="337">
        <f>+K787</f>
        <v>248.33709039447666</v>
      </c>
      <c r="Z81" s="337">
        <f>+K859</f>
        <v>247.10800744745154</v>
      </c>
      <c r="AA81" s="357"/>
      <c r="AB81" s="357"/>
      <c r="AC81" s="525"/>
      <c r="AD81" s="527"/>
      <c r="AE81" s="315" t="s">
        <v>538</v>
      </c>
      <c r="AF81" s="278">
        <f t="shared" si="75"/>
        <v>10.567191284016321</v>
      </c>
      <c r="AG81" s="316">
        <f t="shared" si="84"/>
        <v>20</v>
      </c>
      <c r="AH81" s="312">
        <f t="shared" si="76"/>
        <v>0.52835956420081609</v>
      </c>
      <c r="AI81" s="168">
        <f>+$E$25</f>
        <v>4</v>
      </c>
      <c r="AJ81" s="157">
        <f>+AI81*0.6</f>
        <v>2.4</v>
      </c>
      <c r="AK81" s="157">
        <f t="shared" si="69"/>
        <v>1.2680629540819586</v>
      </c>
      <c r="AL81" s="314">
        <f t="shared" si="70"/>
        <v>22.825133173475255</v>
      </c>
      <c r="AO81" s="168" t="s">
        <v>285</v>
      </c>
      <c r="AP81" s="316"/>
      <c r="AQ81" s="337"/>
      <c r="AR81" s="337">
        <f>+AL211</f>
        <v>102.71309928063863</v>
      </c>
      <c r="AS81" s="337">
        <f>+AL283</f>
        <v>95.763386533466075</v>
      </c>
      <c r="AT81" s="337">
        <f>+AL355</f>
        <v>178.94121217944095</v>
      </c>
      <c r="AU81" s="337">
        <f>+AL427</f>
        <v>218.48553517853088</v>
      </c>
      <c r="AV81" s="337">
        <f>+AL499</f>
        <v>258.94877778588642</v>
      </c>
      <c r="AW81" s="337">
        <f>+AL571</f>
        <v>345.89724504945377</v>
      </c>
      <c r="AX81" s="337">
        <f>+AL643</f>
        <v>0</v>
      </c>
      <c r="AY81" s="337">
        <f>+AL715</f>
        <v>408.67991338793217</v>
      </c>
      <c r="AZ81" s="337">
        <f>+AL787</f>
        <v>406.36978428187092</v>
      </c>
      <c r="BA81" s="337">
        <f>+AL859</f>
        <v>404.35855764128428</v>
      </c>
      <c r="BC81" s="478"/>
      <c r="BD81" s="513"/>
      <c r="BE81" s="147" t="str">
        <f>+$BE$25</f>
        <v>Dibujo Topografico Asistido por Computador</v>
      </c>
      <c r="BF81" s="278">
        <f t="shared" si="77"/>
        <v>16</v>
      </c>
      <c r="BG81" s="168">
        <v>40</v>
      </c>
      <c r="BH81" s="157">
        <f t="shared" si="78"/>
        <v>0.4</v>
      </c>
      <c r="BI81" s="168">
        <f>+$BF$25</f>
        <v>6</v>
      </c>
      <c r="BJ81" s="157">
        <f t="shared" ref="BJ81:BJ82" si="90">BI81*0.4</f>
        <v>2.4000000000000004</v>
      </c>
      <c r="BK81" s="157">
        <f t="shared" si="71"/>
        <v>0.96000000000000019</v>
      </c>
      <c r="BL81" s="157">
        <f t="shared" si="79"/>
        <v>17.280000000000005</v>
      </c>
      <c r="BN81" s="168" t="s">
        <v>285</v>
      </c>
      <c r="BO81" s="157">
        <f>+BL125</f>
        <v>93.496153846153831</v>
      </c>
      <c r="BP81" s="157">
        <f>+BL185</f>
        <v>93.496153846153831</v>
      </c>
      <c r="BQ81" s="157">
        <f>+BL245</f>
        <v>159.84</v>
      </c>
      <c r="BR81" s="157">
        <f>+BL305</f>
        <v>144.43174425699763</v>
      </c>
      <c r="BS81" s="338">
        <f>+BL365</f>
        <v>222.65660541312062</v>
      </c>
      <c r="BT81" s="338">
        <f>+BL425</f>
        <v>303.26062571934631</v>
      </c>
      <c r="BU81" s="337">
        <f>+BL485</f>
        <v>386.12317812896345</v>
      </c>
      <c r="BV81" s="337">
        <f>+BL545</f>
        <v>471.13617322308039</v>
      </c>
      <c r="BW81" s="338">
        <f>+BL605</f>
        <v>589.61598951642372</v>
      </c>
      <c r="BX81" s="337">
        <f>+BL665</f>
        <v>584.05694436889712</v>
      </c>
      <c r="BY81" s="337">
        <f>+BL725</f>
        <v>579.3223214908088</v>
      </c>
      <c r="BZ81" s="338">
        <f>+BL785</f>
        <v>575.33427182691344</v>
      </c>
      <c r="CC81" s="586"/>
      <c r="CD81" s="587"/>
      <c r="CE81" s="147" t="str">
        <f>+$BE$25</f>
        <v>Dibujo Topografico Asistido por Computador</v>
      </c>
      <c r="CF81" s="278">
        <f t="shared" si="80"/>
        <v>16</v>
      </c>
      <c r="CG81" s="168">
        <f t="shared" si="86"/>
        <v>20</v>
      </c>
      <c r="CH81" s="157">
        <f t="shared" si="81"/>
        <v>0.8</v>
      </c>
      <c r="CI81" s="168">
        <v>0</v>
      </c>
      <c r="CJ81" s="157">
        <f>CI81*0.6</f>
        <v>0</v>
      </c>
      <c r="CK81" s="157">
        <f t="shared" si="88"/>
        <v>0</v>
      </c>
      <c r="CL81" s="157">
        <f t="shared" si="82"/>
        <v>0</v>
      </c>
      <c r="CN81" s="168" t="s">
        <v>285</v>
      </c>
      <c r="CO81" s="157">
        <f>+CL125</f>
        <v>74.965384615384608</v>
      </c>
      <c r="CP81" s="157">
        <f>+CL185</f>
        <v>149.93076923076922</v>
      </c>
      <c r="CQ81" s="157">
        <f>+CL245</f>
        <v>256.32</v>
      </c>
      <c r="CR81" s="157">
        <f>+CL305</f>
        <v>231.61126556527546</v>
      </c>
      <c r="CS81" s="338">
        <f>+CL365</f>
        <v>357.05293480662584</v>
      </c>
      <c r="CT81" s="338">
        <f>+CL425</f>
        <v>486.30983223462738</v>
      </c>
      <c r="CU81" s="337">
        <f>+CL485</f>
        <v>619.18851988248184</v>
      </c>
      <c r="CV81" s="337">
        <f>+CL545</f>
        <v>755.51566516854336</v>
      </c>
      <c r="CW81" s="338">
        <f>+CL605</f>
        <v>945.51032553084167</v>
      </c>
      <c r="CX81" s="337">
        <f>+CL665</f>
        <v>936.59582069967291</v>
      </c>
      <c r="CY81" s="337">
        <f>+CL725</f>
        <v>929.0033623906661</v>
      </c>
      <c r="CZ81" s="338">
        <f>+CL785</f>
        <v>922.60811157829335</v>
      </c>
    </row>
    <row r="82" spans="2:104" ht="29.25" customHeight="1" x14ac:dyDescent="0.25">
      <c r="B82" s="477"/>
      <c r="C82" s="514"/>
      <c r="D82" s="315" t="str">
        <f>+D$26</f>
        <v>Seguridad e Higiene en Productos de Frutas, Hortalizas y Azúcares</v>
      </c>
      <c r="E82" s="278">
        <f t="shared" si="73"/>
        <v>10.567191284016321</v>
      </c>
      <c r="F82" s="316">
        <f t="shared" si="83"/>
        <v>40</v>
      </c>
      <c r="G82" s="312">
        <f t="shared" si="74"/>
        <v>0.26417978210040804</v>
      </c>
      <c r="H82" s="168">
        <f>+$E$26</f>
        <v>2</v>
      </c>
      <c r="I82" s="157">
        <f t="shared" si="89"/>
        <v>0.8</v>
      </c>
      <c r="J82" s="157">
        <f t="shared" si="67"/>
        <v>0.21134382568032645</v>
      </c>
      <c r="K82" s="314">
        <f t="shared" si="68"/>
        <v>3.8041888622458759</v>
      </c>
      <c r="N82" s="279" t="s">
        <v>527</v>
      </c>
      <c r="O82" s="280">
        <f>SUM(O76:O81)</f>
        <v>165.48221550769557</v>
      </c>
      <c r="P82" s="280">
        <f>SUM(P76:P81)</f>
        <v>270.03802670789395</v>
      </c>
      <c r="Q82" s="280">
        <f t="shared" ref="Q82:Z82" si="91">SUM(Q76:Q81)</f>
        <v>517.80466422946324</v>
      </c>
      <c r="R82" s="280">
        <f t="shared" si="91"/>
        <v>668.20823910597005</v>
      </c>
      <c r="S82" s="280">
        <f t="shared" si="91"/>
        <v>878.98385707447574</v>
      </c>
      <c r="T82" s="280">
        <f t="shared" si="91"/>
        <v>1110.9347827242314</v>
      </c>
      <c r="U82" s="280">
        <f t="shared" si="91"/>
        <v>1364.0957932310719</v>
      </c>
      <c r="V82" s="280">
        <f t="shared" si="91"/>
        <v>1541.6706330877951</v>
      </c>
      <c r="W82" s="280">
        <f t="shared" si="91"/>
        <v>1614.5286880012147</v>
      </c>
      <c r="X82" s="280">
        <f t="shared" si="91"/>
        <v>1605.4814848491412</v>
      </c>
      <c r="Y82" s="280">
        <f t="shared" si="91"/>
        <v>1597.6102122575014</v>
      </c>
      <c r="Z82" s="280">
        <f t="shared" si="91"/>
        <v>1590.8384774787273</v>
      </c>
      <c r="AA82" s="358"/>
      <c r="AB82" s="358"/>
      <c r="AC82" s="525"/>
      <c r="AD82" s="527"/>
      <c r="AE82" s="315" t="s">
        <v>539</v>
      </c>
      <c r="AF82" s="278">
        <f t="shared" si="75"/>
        <v>10.567191284016321</v>
      </c>
      <c r="AG82" s="316">
        <f t="shared" si="84"/>
        <v>20</v>
      </c>
      <c r="AH82" s="312">
        <f t="shared" si="76"/>
        <v>0.52835956420081609</v>
      </c>
      <c r="AI82" s="168">
        <f>+$E$26</f>
        <v>2</v>
      </c>
      <c r="AJ82" s="157">
        <f t="shared" ref="AJ82:AJ85" si="92">+AI82*0.6</f>
        <v>1.2</v>
      </c>
      <c r="AK82" s="157">
        <f t="shared" si="69"/>
        <v>0.63403147704097929</v>
      </c>
      <c r="AL82" s="314">
        <f t="shared" si="70"/>
        <v>11.412566586737627</v>
      </c>
      <c r="AO82" s="279" t="s">
        <v>527</v>
      </c>
      <c r="AP82" s="280">
        <f>SUM(AP76:AP81)</f>
        <v>239.66389832149017</v>
      </c>
      <c r="AQ82" s="280">
        <f>SUM(AQ76:AQ81)</f>
        <v>372.12695518078192</v>
      </c>
      <c r="AR82" s="280">
        <f t="shared" ref="AR82:BA82" si="93">SUM(AR76:AR81)</f>
        <v>750.58585863469375</v>
      </c>
      <c r="AS82" s="280">
        <f t="shared" si="93"/>
        <v>953.65025315666571</v>
      </c>
      <c r="AT82" s="280">
        <f t="shared" si="93"/>
        <v>1270.4300818826453</v>
      </c>
      <c r="AU82" s="280">
        <f t="shared" si="93"/>
        <v>1605.1050859919487</v>
      </c>
      <c r="AV82" s="280">
        <f t="shared" si="93"/>
        <v>1965.8548635210007</v>
      </c>
      <c r="AW82" s="280">
        <f t="shared" si="93"/>
        <v>2234.5002744233816</v>
      </c>
      <c r="AX82" s="280">
        <f t="shared" si="93"/>
        <v>1944.1486028371155</v>
      </c>
      <c r="AY82" s="280">
        <f t="shared" si="93"/>
        <v>2342.1722877976081</v>
      </c>
      <c r="AZ82" s="280">
        <f t="shared" si="93"/>
        <v>2330.6071705303525</v>
      </c>
      <c r="BA82" s="280">
        <f t="shared" si="93"/>
        <v>2320.651213678726</v>
      </c>
      <c r="BC82" s="478"/>
      <c r="BD82" s="513"/>
      <c r="BE82" s="147" t="str">
        <f>+$BE$26</f>
        <v>Topografia para Catastro Urbano y Rural</v>
      </c>
      <c r="BF82" s="278">
        <f t="shared" si="77"/>
        <v>16</v>
      </c>
      <c r="BG82" s="168">
        <v>40</v>
      </c>
      <c r="BH82" s="157">
        <f t="shared" si="78"/>
        <v>0.4</v>
      </c>
      <c r="BI82" s="168">
        <f>+$BF$26</f>
        <v>8</v>
      </c>
      <c r="BJ82" s="157">
        <f t="shared" si="90"/>
        <v>3.2</v>
      </c>
      <c r="BK82" s="157">
        <f t="shared" si="71"/>
        <v>1.2800000000000002</v>
      </c>
      <c r="BL82" s="157">
        <f t="shared" si="79"/>
        <v>23.040000000000006</v>
      </c>
      <c r="BN82" s="335" t="s">
        <v>527</v>
      </c>
      <c r="BO82" s="280">
        <f>SUM(BO76:BO81)</f>
        <v>679.88307692307694</v>
      </c>
      <c r="BP82" s="280">
        <f t="shared" ref="BP82:BZ82" si="94">SUM(BP76:BP81)</f>
        <v>657.99307187063653</v>
      </c>
      <c r="BQ82" s="280">
        <f t="shared" si="94"/>
        <v>831.14925895997487</v>
      </c>
      <c r="BR82" s="280">
        <f t="shared" si="94"/>
        <v>988.59541565242591</v>
      </c>
      <c r="BS82" s="280">
        <f t="shared" si="94"/>
        <v>1366.4885416427157</v>
      </c>
      <c r="BT82" s="280">
        <f t="shared" si="94"/>
        <v>1755.1508235407655</v>
      </c>
      <c r="BU82" s="280">
        <f t="shared" si="94"/>
        <v>2203.3025119151512</v>
      </c>
      <c r="BV82" s="280">
        <f t="shared" si="94"/>
        <v>2487.2454598542554</v>
      </c>
      <c r="BW82" s="280">
        <f t="shared" si="94"/>
        <v>2759.8182717313562</v>
      </c>
      <c r="BX82" s="280">
        <f t="shared" si="94"/>
        <v>2736.6869124589766</v>
      </c>
      <c r="BY82" s="280">
        <f t="shared" si="94"/>
        <v>2717.1522027373398</v>
      </c>
      <c r="BZ82" s="280">
        <f t="shared" si="94"/>
        <v>2700.8751238153163</v>
      </c>
      <c r="CC82" s="586"/>
      <c r="CD82" s="587"/>
      <c r="CE82" s="147" t="str">
        <f>+$BE$26</f>
        <v>Topografia para Catastro Urbano y Rural</v>
      </c>
      <c r="CF82" s="278">
        <f t="shared" si="80"/>
        <v>16</v>
      </c>
      <c r="CG82" s="168">
        <f t="shared" si="86"/>
        <v>20</v>
      </c>
      <c r="CH82" s="157">
        <f t="shared" si="81"/>
        <v>0.8</v>
      </c>
      <c r="CI82" s="168">
        <v>0</v>
      </c>
      <c r="CJ82" s="157">
        <f>CI82*0.6</f>
        <v>0</v>
      </c>
      <c r="CK82" s="157">
        <f t="shared" si="88"/>
        <v>0</v>
      </c>
      <c r="CL82" s="157">
        <f t="shared" si="82"/>
        <v>0</v>
      </c>
      <c r="CN82" s="335" t="s">
        <v>527</v>
      </c>
      <c r="CO82" s="280">
        <f>SUM(CO76:CO81)</f>
        <v>306.90230769230766</v>
      </c>
      <c r="CP82" s="280">
        <f t="shared" ref="CP82:CZ82" si="95">SUM(CP76:CP81)</f>
        <v>379.87439999999998</v>
      </c>
      <c r="CQ82" s="280">
        <f t="shared" si="95"/>
        <v>492.52260039230868</v>
      </c>
      <c r="CR82" s="280">
        <f t="shared" si="95"/>
        <v>464.76901696971981</v>
      </c>
      <c r="CS82" s="280">
        <f t="shared" si="95"/>
        <v>707.93039548037495</v>
      </c>
      <c r="CT82" s="280">
        <f t="shared" si="95"/>
        <v>958.44606209853873</v>
      </c>
      <c r="CU82" s="280">
        <f t="shared" si="95"/>
        <v>1215.9445176288368</v>
      </c>
      <c r="CV82" s="280">
        <f t="shared" si="95"/>
        <v>1486.8170053991071</v>
      </c>
      <c r="CW82" s="280">
        <f t="shared" si="95"/>
        <v>1827.7882396179261</v>
      </c>
      <c r="CX82" s="280">
        <f t="shared" si="95"/>
        <v>1810.7206526622999</v>
      </c>
      <c r="CY82" s="280">
        <f t="shared" si="95"/>
        <v>1796.1937448261356</v>
      </c>
      <c r="CZ82" s="280">
        <f t="shared" si="95"/>
        <v>1783.9676380654578</v>
      </c>
    </row>
    <row r="83" spans="2:104" ht="44.25" customHeight="1" x14ac:dyDescent="0.25">
      <c r="B83" s="477"/>
      <c r="C83" s="514"/>
      <c r="D83" s="315" t="str">
        <f>+D$27</f>
        <v>Maquinarias, Equipos e Instalaciones para Productos de Frutas, Hortalizas y Azúcares</v>
      </c>
      <c r="E83" s="278">
        <f t="shared" si="73"/>
        <v>10.567191284016321</v>
      </c>
      <c r="F83" s="316">
        <f t="shared" si="83"/>
        <v>40</v>
      </c>
      <c r="G83" s="312">
        <f t="shared" si="74"/>
        <v>0.26417978210040804</v>
      </c>
      <c r="H83" s="168">
        <f>+$E$27</f>
        <v>2</v>
      </c>
      <c r="I83" s="157">
        <f t="shared" si="89"/>
        <v>0.8</v>
      </c>
      <c r="J83" s="157">
        <f t="shared" si="67"/>
        <v>0.21134382568032645</v>
      </c>
      <c r="K83" s="314">
        <f t="shared" si="68"/>
        <v>3.8041888622458759</v>
      </c>
      <c r="N83" s="282"/>
      <c r="O83" s="262"/>
      <c r="AC83" s="525"/>
      <c r="AD83" s="527"/>
      <c r="AE83" s="315" t="s">
        <v>540</v>
      </c>
      <c r="AF83" s="278">
        <f t="shared" si="75"/>
        <v>10.567191284016321</v>
      </c>
      <c r="AG83" s="316">
        <f t="shared" si="84"/>
        <v>20</v>
      </c>
      <c r="AH83" s="312">
        <f t="shared" si="76"/>
        <v>0.52835956420081609</v>
      </c>
      <c r="AI83" s="168">
        <f>+$E$27</f>
        <v>2</v>
      </c>
      <c r="AJ83" s="157">
        <f t="shared" si="92"/>
        <v>1.2</v>
      </c>
      <c r="AK83" s="157">
        <f t="shared" si="69"/>
        <v>0.63403147704097929</v>
      </c>
      <c r="AL83" s="314">
        <f t="shared" si="70"/>
        <v>11.412566586737627</v>
      </c>
      <c r="AO83" s="282"/>
      <c r="AP83" s="262"/>
      <c r="BE83" s="59"/>
      <c r="BJ83" s="281"/>
      <c r="BK83" s="262"/>
      <c r="BL83" s="262"/>
      <c r="CE83" s="59"/>
      <c r="CJ83" s="281"/>
      <c r="CK83" s="262"/>
      <c r="CL83" s="262"/>
    </row>
    <row r="84" spans="2:104" ht="31.5" customHeight="1" x14ac:dyDescent="0.2">
      <c r="B84" s="477"/>
      <c r="C84" s="514"/>
      <c r="D84" s="315" t="str">
        <f>+D$28</f>
        <v>Control de Calidad en Productos de Frutas, Hortalizas y Azúcares</v>
      </c>
      <c r="E84" s="278">
        <f t="shared" si="73"/>
        <v>10.567191284016321</v>
      </c>
      <c r="F84" s="316">
        <f t="shared" si="83"/>
        <v>40</v>
      </c>
      <c r="G84" s="312">
        <f t="shared" si="74"/>
        <v>0.26417978210040804</v>
      </c>
      <c r="H84" s="168">
        <f>+$E$28</f>
        <v>4</v>
      </c>
      <c r="I84" s="157">
        <f t="shared" si="89"/>
        <v>1.6</v>
      </c>
      <c r="J84" s="157">
        <f t="shared" si="67"/>
        <v>0.42268765136065289</v>
      </c>
      <c r="K84" s="314">
        <f t="shared" si="68"/>
        <v>7.6083777244917519</v>
      </c>
      <c r="N84" s="282"/>
      <c r="O84" s="262"/>
      <c r="R84" s="287"/>
      <c r="S84" s="287"/>
      <c r="T84" s="287"/>
      <c r="U84" s="287"/>
      <c r="V84" s="287"/>
      <c r="W84" s="287"/>
      <c r="X84" s="287"/>
      <c r="Y84" s="287"/>
      <c r="AC84" s="525"/>
      <c r="AD84" s="527"/>
      <c r="AE84" s="315" t="s">
        <v>541</v>
      </c>
      <c r="AF84" s="278">
        <f t="shared" si="75"/>
        <v>10.567191284016321</v>
      </c>
      <c r="AG84" s="316">
        <f t="shared" si="84"/>
        <v>20</v>
      </c>
      <c r="AH84" s="312">
        <f t="shared" si="76"/>
        <v>0.52835956420081609</v>
      </c>
      <c r="AI84" s="168">
        <f>+$E$28</f>
        <v>4</v>
      </c>
      <c r="AJ84" s="157">
        <f t="shared" si="92"/>
        <v>2.4</v>
      </c>
      <c r="AK84" s="157">
        <f t="shared" si="69"/>
        <v>1.2680629540819586</v>
      </c>
      <c r="AL84" s="314">
        <f t="shared" si="70"/>
        <v>22.825133173475255</v>
      </c>
      <c r="AO84" s="282"/>
      <c r="AP84" s="262"/>
      <c r="AS84" s="287"/>
      <c r="AT84" s="287"/>
      <c r="AU84" s="287"/>
      <c r="AV84" s="287"/>
      <c r="AW84" s="287"/>
      <c r="AX84" s="287"/>
      <c r="AY84" s="287"/>
      <c r="AZ84" s="287"/>
      <c r="BE84" s="59"/>
      <c r="BJ84" s="262"/>
      <c r="BK84" s="262"/>
      <c r="BL84" s="262"/>
      <c r="BN84" s="251"/>
      <c r="BO84" s="284"/>
      <c r="BP84" s="284"/>
      <c r="BQ84" s="284"/>
      <c r="BR84" s="284"/>
      <c r="BS84" s="284"/>
      <c r="BT84" s="284"/>
      <c r="BU84" s="284"/>
      <c r="BV84" s="284"/>
      <c r="BW84" s="284"/>
      <c r="BX84" s="284"/>
      <c r="BY84" s="284"/>
      <c r="BZ84" s="284"/>
      <c r="CA84" s="284"/>
      <c r="CE84" s="59"/>
      <c r="CJ84" s="262"/>
      <c r="CK84" s="262"/>
      <c r="CL84" s="262"/>
      <c r="CN84" s="251"/>
      <c r="CO84" s="284"/>
      <c r="CP84" s="284"/>
      <c r="CQ84" s="284"/>
      <c r="CR84" s="284"/>
      <c r="CS84" s="284"/>
      <c r="CT84" s="284"/>
      <c r="CU84" s="284"/>
      <c r="CV84" s="284"/>
      <c r="CW84" s="284"/>
      <c r="CX84" s="284"/>
      <c r="CY84" s="284"/>
      <c r="CZ84" s="284"/>
    </row>
    <row r="85" spans="2:104" ht="48" customHeight="1" x14ac:dyDescent="0.25">
      <c r="B85" s="477"/>
      <c r="C85" s="514"/>
      <c r="D85" s="315" t="str">
        <f>+D$29</f>
        <v>Procesos para Productos de Frutas</v>
      </c>
      <c r="E85" s="278">
        <f t="shared" si="73"/>
        <v>10.567191284016321</v>
      </c>
      <c r="F85" s="316">
        <f t="shared" si="83"/>
        <v>40</v>
      </c>
      <c r="G85" s="312">
        <f t="shared" si="74"/>
        <v>0.26417978210040804</v>
      </c>
      <c r="H85" s="168">
        <f>+$E$29</f>
        <v>6</v>
      </c>
      <c r="I85" s="157">
        <f t="shared" si="89"/>
        <v>2.4000000000000004</v>
      </c>
      <c r="J85" s="157">
        <f t="shared" si="67"/>
        <v>0.6340314770409794</v>
      </c>
      <c r="K85" s="314">
        <f t="shared" si="68"/>
        <v>11.412566586737629</v>
      </c>
      <c r="N85" s="282"/>
      <c r="O85" s="262"/>
      <c r="AC85" s="525"/>
      <c r="AD85" s="527"/>
      <c r="AE85" s="315" t="s">
        <v>542</v>
      </c>
      <c r="AF85" s="278">
        <f t="shared" si="75"/>
        <v>10.567191284016321</v>
      </c>
      <c r="AG85" s="316">
        <f t="shared" si="84"/>
        <v>20</v>
      </c>
      <c r="AH85" s="312">
        <f t="shared" si="76"/>
        <v>0.52835956420081609</v>
      </c>
      <c r="AI85" s="168">
        <f>+$E$29</f>
        <v>6</v>
      </c>
      <c r="AJ85" s="157">
        <f t="shared" si="92"/>
        <v>3.5999999999999996</v>
      </c>
      <c r="AK85" s="157">
        <f t="shared" si="69"/>
        <v>1.9020944311229377</v>
      </c>
      <c r="AL85" s="314">
        <f t="shared" si="70"/>
        <v>34.237699760212877</v>
      </c>
      <c r="AO85" s="282"/>
      <c r="AP85" s="262"/>
      <c r="BC85" s="332" t="s">
        <v>335</v>
      </c>
      <c r="BD85" s="332" t="s">
        <v>511</v>
      </c>
      <c r="BE85" s="332" t="s">
        <v>512</v>
      </c>
      <c r="BF85" s="332" t="s">
        <v>577</v>
      </c>
      <c r="BG85" s="332" t="s">
        <v>513</v>
      </c>
      <c r="BH85" s="332" t="s">
        <v>514</v>
      </c>
      <c r="BI85" s="332" t="s">
        <v>519</v>
      </c>
      <c r="BJ85" s="297" t="s">
        <v>516</v>
      </c>
      <c r="BK85" s="297" t="s">
        <v>517</v>
      </c>
      <c r="BL85" s="297" t="s">
        <v>518</v>
      </c>
      <c r="BN85" s="282"/>
      <c r="BO85" s="283"/>
      <c r="BP85" s="559" t="s">
        <v>523</v>
      </c>
      <c r="BQ85" s="559"/>
      <c r="BR85" s="559"/>
      <c r="BS85" s="560"/>
      <c r="BT85" s="290" t="s">
        <v>280</v>
      </c>
      <c r="BU85" s="290" t="s">
        <v>281</v>
      </c>
      <c r="BV85" s="290" t="s">
        <v>282</v>
      </c>
      <c r="BW85" s="290" t="s">
        <v>283</v>
      </c>
      <c r="BX85" s="290" t="s">
        <v>284</v>
      </c>
      <c r="BY85" s="290" t="s">
        <v>285</v>
      </c>
      <c r="CC85" s="371" t="s">
        <v>335</v>
      </c>
      <c r="CD85" s="371" t="s">
        <v>511</v>
      </c>
      <c r="CE85" s="371" t="s">
        <v>512</v>
      </c>
      <c r="CF85" s="371" t="s">
        <v>577</v>
      </c>
      <c r="CG85" s="371" t="s">
        <v>513</v>
      </c>
      <c r="CH85" s="371" t="s">
        <v>514</v>
      </c>
      <c r="CI85" s="371" t="s">
        <v>519</v>
      </c>
      <c r="CJ85" s="372" t="s">
        <v>516</v>
      </c>
      <c r="CK85" s="372" t="s">
        <v>517</v>
      </c>
      <c r="CL85" s="372" t="s">
        <v>518</v>
      </c>
      <c r="CN85" s="282"/>
      <c r="CO85" s="283"/>
      <c r="CP85" s="588" t="s">
        <v>523</v>
      </c>
      <c r="CQ85" s="588"/>
      <c r="CR85" s="588"/>
      <c r="CS85" s="589"/>
      <c r="CT85" s="373" t="s">
        <v>280</v>
      </c>
      <c r="CU85" s="373" t="s">
        <v>281</v>
      </c>
      <c r="CV85" s="373" t="s">
        <v>282</v>
      </c>
      <c r="CW85" s="373" t="s">
        <v>283</v>
      </c>
      <c r="CX85" s="373" t="s">
        <v>284</v>
      </c>
      <c r="CY85" s="373" t="s">
        <v>285</v>
      </c>
    </row>
    <row r="86" spans="2:104" ht="33" customHeight="1" x14ac:dyDescent="0.2">
      <c r="B86" s="477"/>
      <c r="C86" s="514"/>
      <c r="D86" s="315" t="str">
        <f>+D$31</f>
        <v>Innovación Tecnológica en Productos de Frutas, Hortalizas y Azúcares</v>
      </c>
      <c r="E86" s="278">
        <f t="shared" si="73"/>
        <v>10.567191284016321</v>
      </c>
      <c r="F86" s="316">
        <f t="shared" si="83"/>
        <v>40</v>
      </c>
      <c r="G86" s="312">
        <f t="shared" ref="G86" si="96">E86/F86</f>
        <v>0.26417978210040804</v>
      </c>
      <c r="H86" s="168">
        <f>+$E$31</f>
        <v>2</v>
      </c>
      <c r="I86" s="157">
        <f t="shared" ref="I86" si="97">+H86*0.4</f>
        <v>0.8</v>
      </c>
      <c r="J86" s="157">
        <f>G86*I86</f>
        <v>0.21134382568032645</v>
      </c>
      <c r="K86" s="314">
        <f t="shared" si="68"/>
        <v>3.8041888622458759</v>
      </c>
      <c r="N86" s="282"/>
      <c r="O86" s="262"/>
      <c r="S86" s="552"/>
      <c r="T86" s="552"/>
      <c r="U86" s="287"/>
      <c r="V86" s="287"/>
      <c r="W86" s="287"/>
      <c r="X86" s="287"/>
      <c r="Y86" s="287"/>
      <c r="AC86" s="525"/>
      <c r="AD86" s="527"/>
      <c r="AE86" s="315" t="s">
        <v>544</v>
      </c>
      <c r="AF86" s="278">
        <f t="shared" si="75"/>
        <v>10.567191284016321</v>
      </c>
      <c r="AG86" s="316">
        <f t="shared" si="84"/>
        <v>20</v>
      </c>
      <c r="AH86" s="312">
        <f t="shared" si="76"/>
        <v>0.52835956420081609</v>
      </c>
      <c r="AI86" s="168">
        <f>+$E$31</f>
        <v>2</v>
      </c>
      <c r="AJ86" s="157">
        <f>+AI86*0.6</f>
        <v>1.2</v>
      </c>
      <c r="AK86" s="157">
        <f>AH86*AJ86</f>
        <v>0.63403147704097929</v>
      </c>
      <c r="AL86" s="314">
        <f t="shared" si="70"/>
        <v>11.412566586737627</v>
      </c>
      <c r="AO86" s="282"/>
      <c r="AP86" s="262"/>
      <c r="AT86" s="552"/>
      <c r="AU86" s="552"/>
      <c r="AV86" s="287"/>
      <c r="AW86" s="287"/>
      <c r="AX86" s="287"/>
      <c r="AY86" s="287"/>
      <c r="AZ86" s="287"/>
      <c r="BC86" s="478" t="s">
        <v>524</v>
      </c>
      <c r="BD86" s="478" t="s">
        <v>590</v>
      </c>
      <c r="BE86" s="328"/>
      <c r="BF86" s="276">
        <f>+'Pobl. Efectiva CP.'!C54</f>
        <v>16</v>
      </c>
      <c r="BG86" s="328"/>
      <c r="BH86" s="328"/>
      <c r="BI86" s="328"/>
      <c r="BJ86" s="277">
        <f>SUM(BJ87:BJ94)</f>
        <v>18</v>
      </c>
      <c r="BK86" s="277">
        <f>SUM(BK87:BK94)</f>
        <v>7.2</v>
      </c>
      <c r="BL86" s="277">
        <f>SUM(BL87:BL94)</f>
        <v>129.60000000000002</v>
      </c>
      <c r="BN86" s="282"/>
      <c r="BP86" s="555" t="s">
        <v>454</v>
      </c>
      <c r="BQ86" s="555"/>
      <c r="BR86" s="555"/>
      <c r="BS86" s="555"/>
      <c r="BT86" s="168">
        <f t="shared" ref="BT86:BY87" si="98">+BF45</f>
        <v>8</v>
      </c>
      <c r="BU86" s="168">
        <f t="shared" si="98"/>
        <v>10</v>
      </c>
      <c r="BV86" s="168">
        <f t="shared" si="98"/>
        <v>8</v>
      </c>
      <c r="BW86" s="168">
        <f t="shared" si="98"/>
        <v>6</v>
      </c>
      <c r="BX86" s="168">
        <f t="shared" si="98"/>
        <v>6</v>
      </c>
      <c r="BY86" s="168">
        <f t="shared" si="98"/>
        <v>7</v>
      </c>
      <c r="BZ86" s="287"/>
      <c r="CC86" s="586" t="s">
        <v>524</v>
      </c>
      <c r="CD86" s="586" t="s">
        <v>590</v>
      </c>
      <c r="CE86" s="335"/>
      <c r="CF86" s="276">
        <f>+BF86</f>
        <v>16</v>
      </c>
      <c r="CG86" s="335"/>
      <c r="CH86" s="335"/>
      <c r="CI86" s="335"/>
      <c r="CJ86" s="277">
        <f>SUM(CJ87:CJ94)</f>
        <v>0</v>
      </c>
      <c r="CK86" s="277">
        <f>SUM(CK87:CK94)</f>
        <v>0</v>
      </c>
      <c r="CL86" s="277">
        <f>SUM(CL87:CL94)</f>
        <v>0</v>
      </c>
      <c r="CN86" s="282"/>
      <c r="CP86" s="555" t="s">
        <v>454</v>
      </c>
      <c r="CQ86" s="555"/>
      <c r="CR86" s="555"/>
      <c r="CS86" s="555"/>
      <c r="CT86" s="168">
        <f>+BF45</f>
        <v>8</v>
      </c>
      <c r="CU86" s="168">
        <f t="shared" ref="CU86:CY86" si="99">+BG45</f>
        <v>10</v>
      </c>
      <c r="CV86" s="168">
        <f t="shared" si="99"/>
        <v>8</v>
      </c>
      <c r="CW86" s="168">
        <f t="shared" si="99"/>
        <v>6</v>
      </c>
      <c r="CX86" s="168">
        <f t="shared" si="99"/>
        <v>6</v>
      </c>
      <c r="CY86" s="168">
        <f t="shared" si="99"/>
        <v>7</v>
      </c>
      <c r="CZ86" s="287"/>
    </row>
    <row r="87" spans="2:104" ht="21" customHeight="1" x14ac:dyDescent="0.25">
      <c r="B87" s="285"/>
      <c r="C87" s="142"/>
      <c r="D87" s="59"/>
      <c r="H87" s="142"/>
      <c r="J87" s="262"/>
      <c r="K87" s="286"/>
      <c r="M87" s="282"/>
      <c r="N87" s="282"/>
      <c r="O87" s="570" t="s">
        <v>523</v>
      </c>
      <c r="P87" s="570"/>
      <c r="Q87" s="570"/>
      <c r="R87" s="571"/>
      <c r="S87" s="383" t="s">
        <v>280</v>
      </c>
      <c r="T87" s="383" t="s">
        <v>281</v>
      </c>
      <c r="U87" s="383" t="s">
        <v>282</v>
      </c>
      <c r="V87" s="383" t="s">
        <v>283</v>
      </c>
      <c r="W87" s="383" t="s">
        <v>284</v>
      </c>
      <c r="X87" s="383" t="s">
        <v>285</v>
      </c>
      <c r="AC87" s="285"/>
      <c r="AE87" s="59"/>
      <c r="AJ87" s="262"/>
      <c r="AK87" s="262"/>
      <c r="AL87" s="286"/>
      <c r="AN87" s="282"/>
      <c r="AO87" s="282"/>
      <c r="AP87" s="553" t="s">
        <v>523</v>
      </c>
      <c r="AQ87" s="553"/>
      <c r="AR87" s="553"/>
      <c r="AS87" s="554"/>
      <c r="AT87" s="370" t="s">
        <v>280</v>
      </c>
      <c r="AU87" s="370" t="s">
        <v>281</v>
      </c>
      <c r="AV87" s="370" t="s">
        <v>282</v>
      </c>
      <c r="AW87" s="370" t="s">
        <v>283</v>
      </c>
      <c r="AX87" s="370" t="s">
        <v>284</v>
      </c>
      <c r="AY87" s="370" t="s">
        <v>285</v>
      </c>
      <c r="BC87" s="478"/>
      <c r="BD87" s="478"/>
      <c r="BE87" s="326" t="str">
        <f>+$BE$5</f>
        <v>Interpretación y Producción de Textos</v>
      </c>
      <c r="BF87" s="278">
        <f>BF$86</f>
        <v>16</v>
      </c>
      <c r="BG87" s="168">
        <v>40</v>
      </c>
      <c r="BH87" s="157">
        <f>BF87/BG87</f>
        <v>0.4</v>
      </c>
      <c r="BI87" s="168">
        <f>+$BG$5</f>
        <v>2</v>
      </c>
      <c r="BJ87" s="157">
        <f>+BI87</f>
        <v>2</v>
      </c>
      <c r="BK87" s="157">
        <f t="shared" ref="BK87:BK94" si="100">BH87*BJ87</f>
        <v>0.8</v>
      </c>
      <c r="BL87" s="157">
        <f t="shared" ref="BL87:BL94" si="101">BK87*$BE$70</f>
        <v>14.4</v>
      </c>
      <c r="BN87" s="282"/>
      <c r="BP87" s="555" t="s">
        <v>485</v>
      </c>
      <c r="BQ87" s="555"/>
      <c r="BR87" s="555"/>
      <c r="BS87" s="555"/>
      <c r="BT87" s="168">
        <f t="shared" si="98"/>
        <v>22</v>
      </c>
      <c r="BU87" s="168">
        <f t="shared" si="98"/>
        <v>20</v>
      </c>
      <c r="BV87" s="168">
        <f t="shared" si="98"/>
        <v>22</v>
      </c>
      <c r="BW87" s="168">
        <f t="shared" si="98"/>
        <v>24</v>
      </c>
      <c r="BX87" s="168">
        <f t="shared" si="98"/>
        <v>24</v>
      </c>
      <c r="BY87" s="168">
        <f t="shared" si="98"/>
        <v>23</v>
      </c>
      <c r="CC87" s="586"/>
      <c r="CD87" s="586"/>
      <c r="CE87" s="352" t="str">
        <f>+$BE$5</f>
        <v>Interpretación y Producción de Textos</v>
      </c>
      <c r="CF87" s="278">
        <f>CF$86</f>
        <v>16</v>
      </c>
      <c r="CG87" s="168">
        <v>20</v>
      </c>
      <c r="CH87" s="157">
        <f>CF87/CG87</f>
        <v>0.8</v>
      </c>
      <c r="CI87" s="168">
        <v>0</v>
      </c>
      <c r="CJ87" s="157">
        <f>+CI87</f>
        <v>0</v>
      </c>
      <c r="CK87" s="157">
        <f t="shared" ref="CK87:CK94" si="102">CH87*CJ87</f>
        <v>0</v>
      </c>
      <c r="CL87" s="157">
        <f t="shared" ref="CL87:CL94" si="103">CK87*$BE$70</f>
        <v>0</v>
      </c>
      <c r="CN87" s="282"/>
      <c r="CP87" s="555" t="s">
        <v>485</v>
      </c>
      <c r="CQ87" s="555"/>
      <c r="CR87" s="555"/>
      <c r="CS87" s="555"/>
      <c r="CT87" s="168">
        <f>+BF46</f>
        <v>22</v>
      </c>
      <c r="CU87" s="168">
        <f t="shared" ref="CU87" si="104">+BG46</f>
        <v>20</v>
      </c>
      <c r="CV87" s="168">
        <f t="shared" ref="CV87" si="105">+BH46</f>
        <v>22</v>
      </c>
      <c r="CW87" s="168">
        <f t="shared" ref="CW87" si="106">+BI46</f>
        <v>24</v>
      </c>
      <c r="CX87" s="168">
        <f t="shared" ref="CX87" si="107">+BJ46</f>
        <v>24</v>
      </c>
      <c r="CY87" s="168">
        <f t="shared" ref="CY87" si="108">+BK46</f>
        <v>23</v>
      </c>
    </row>
    <row r="88" spans="2:104" ht="52.5" customHeight="1" x14ac:dyDescent="0.25">
      <c r="B88" s="325" t="s">
        <v>336</v>
      </c>
      <c r="C88" s="327" t="s">
        <v>511</v>
      </c>
      <c r="D88" s="325" t="s">
        <v>512</v>
      </c>
      <c r="E88" s="325" t="s">
        <v>577</v>
      </c>
      <c r="F88" s="325" t="s">
        <v>513</v>
      </c>
      <c r="G88" s="325" t="s">
        <v>514</v>
      </c>
      <c r="H88" s="325" t="s">
        <v>515</v>
      </c>
      <c r="I88" s="291" t="s">
        <v>516</v>
      </c>
      <c r="J88" s="291" t="s">
        <v>517</v>
      </c>
      <c r="K88" s="291" t="s">
        <v>518</v>
      </c>
      <c r="M88" s="282"/>
      <c r="N88" s="282"/>
      <c r="O88" s="574" t="s">
        <v>454</v>
      </c>
      <c r="P88" s="575"/>
      <c r="Q88" s="575"/>
      <c r="R88" s="576"/>
      <c r="S88" s="168">
        <f>+E60</f>
        <v>8</v>
      </c>
      <c r="T88" s="168">
        <f t="shared" ref="T88:X89" si="109">+F60</f>
        <v>10</v>
      </c>
      <c r="U88" s="168">
        <f t="shared" si="109"/>
        <v>8</v>
      </c>
      <c r="V88" s="168">
        <f t="shared" si="109"/>
        <v>6</v>
      </c>
      <c r="W88" s="168">
        <f t="shared" si="109"/>
        <v>6</v>
      </c>
      <c r="X88" s="168">
        <f t="shared" si="109"/>
        <v>7</v>
      </c>
      <c r="AC88" s="367" t="s">
        <v>336</v>
      </c>
      <c r="AD88" s="368" t="s">
        <v>511</v>
      </c>
      <c r="AE88" s="367" t="s">
        <v>512</v>
      </c>
      <c r="AF88" s="367" t="s">
        <v>577</v>
      </c>
      <c r="AG88" s="367" t="s">
        <v>513</v>
      </c>
      <c r="AH88" s="367" t="s">
        <v>514</v>
      </c>
      <c r="AI88" s="367" t="s">
        <v>515</v>
      </c>
      <c r="AJ88" s="369" t="s">
        <v>516</v>
      </c>
      <c r="AK88" s="369" t="s">
        <v>517</v>
      </c>
      <c r="AL88" s="369" t="s">
        <v>518</v>
      </c>
      <c r="AN88" s="282"/>
      <c r="AO88" s="282"/>
      <c r="AP88" s="555" t="s">
        <v>454</v>
      </c>
      <c r="AQ88" s="555"/>
      <c r="AR88" s="555"/>
      <c r="AS88" s="555"/>
      <c r="AT88" s="168">
        <f>+E60</f>
        <v>8</v>
      </c>
      <c r="AU88" s="168">
        <f t="shared" ref="AU88:AY88" si="110">+F60</f>
        <v>10</v>
      </c>
      <c r="AV88" s="168">
        <f t="shared" si="110"/>
        <v>8</v>
      </c>
      <c r="AW88" s="168">
        <f t="shared" si="110"/>
        <v>6</v>
      </c>
      <c r="AX88" s="168">
        <f t="shared" si="110"/>
        <v>6</v>
      </c>
      <c r="AY88" s="168">
        <f t="shared" si="110"/>
        <v>7</v>
      </c>
      <c r="BC88" s="478"/>
      <c r="BD88" s="478"/>
      <c r="BE88" s="326" t="str">
        <f>+$BE$7</f>
        <v>Estadistica General</v>
      </c>
      <c r="BF88" s="278">
        <f t="shared" ref="BF88:BF94" si="111">BF$86</f>
        <v>16</v>
      </c>
      <c r="BG88" s="168">
        <v>40</v>
      </c>
      <c r="BH88" s="157">
        <f t="shared" ref="BH88:BH94" si="112">BF88/BG88</f>
        <v>0.4</v>
      </c>
      <c r="BI88" s="168">
        <f>+$BG$7</f>
        <v>2</v>
      </c>
      <c r="BJ88" s="157">
        <f t="shared" ref="BJ88:BJ91" si="113">+BI88</f>
        <v>2</v>
      </c>
      <c r="BK88" s="157">
        <f t="shared" si="100"/>
        <v>0.8</v>
      </c>
      <c r="BL88" s="157">
        <f t="shared" si="101"/>
        <v>14.4</v>
      </c>
      <c r="BN88" s="282"/>
      <c r="BP88" s="556" t="s">
        <v>525</v>
      </c>
      <c r="BQ88" s="557"/>
      <c r="BR88" s="557"/>
      <c r="BS88" s="558"/>
      <c r="BT88" s="168">
        <f>+BT86+BT87</f>
        <v>30</v>
      </c>
      <c r="BU88" s="168">
        <f>+BU86+BU87</f>
        <v>30</v>
      </c>
      <c r="BV88" s="168">
        <f t="shared" ref="BV88:BY88" si="114">+BV86+BV87</f>
        <v>30</v>
      </c>
      <c r="BW88" s="168">
        <f t="shared" si="114"/>
        <v>30</v>
      </c>
      <c r="BX88" s="168">
        <f t="shared" si="114"/>
        <v>30</v>
      </c>
      <c r="BY88" s="168">
        <f t="shared" si="114"/>
        <v>30</v>
      </c>
      <c r="CC88" s="586"/>
      <c r="CD88" s="586"/>
      <c r="CE88" s="352" t="str">
        <f>+$BE$7</f>
        <v>Estadistica General</v>
      </c>
      <c r="CF88" s="278">
        <f t="shared" ref="CF88:CF94" si="115">CF$86</f>
        <v>16</v>
      </c>
      <c r="CG88" s="168">
        <f t="shared" ref="CG88:CG94" si="116">+CG87</f>
        <v>20</v>
      </c>
      <c r="CH88" s="157">
        <f t="shared" ref="CH88:CH94" si="117">CF88/CG88</f>
        <v>0.8</v>
      </c>
      <c r="CI88" s="168">
        <v>0</v>
      </c>
      <c r="CJ88" s="157">
        <f t="shared" ref="CJ88:CJ91" si="118">+CI88</f>
        <v>0</v>
      </c>
      <c r="CK88" s="157">
        <f t="shared" si="102"/>
        <v>0</v>
      </c>
      <c r="CL88" s="157">
        <f t="shared" si="103"/>
        <v>0</v>
      </c>
      <c r="CN88" s="282"/>
      <c r="CP88" s="556" t="s">
        <v>525</v>
      </c>
      <c r="CQ88" s="557"/>
      <c r="CR88" s="557"/>
      <c r="CS88" s="558"/>
      <c r="CT88" s="168">
        <f>+CT86+CT87</f>
        <v>30</v>
      </c>
      <c r="CU88" s="168">
        <f>+CU86+CU87</f>
        <v>30</v>
      </c>
      <c r="CV88" s="168">
        <f t="shared" ref="CV88:CY88" si="119">+CV86+CV87</f>
        <v>30</v>
      </c>
      <c r="CW88" s="168">
        <f t="shared" si="119"/>
        <v>30</v>
      </c>
      <c r="CX88" s="168">
        <f t="shared" si="119"/>
        <v>30</v>
      </c>
      <c r="CY88" s="168">
        <f t="shared" si="119"/>
        <v>30</v>
      </c>
    </row>
    <row r="89" spans="2:104" ht="35.25" customHeight="1" x14ac:dyDescent="0.25">
      <c r="B89" s="477" t="s">
        <v>524</v>
      </c>
      <c r="C89" s="529" t="s">
        <v>454</v>
      </c>
      <c r="D89" s="328"/>
      <c r="E89" s="276">
        <f>+'Pobl. Efectiva CP.'!C27</f>
        <v>10.567191284016321</v>
      </c>
      <c r="F89" s="328"/>
      <c r="G89" s="328"/>
      <c r="H89" s="328"/>
      <c r="I89" s="277">
        <f>SUM(I90:I100)</f>
        <v>18</v>
      </c>
      <c r="J89" s="277">
        <f>SUM(J90:J100)</f>
        <v>4.7552360778073455</v>
      </c>
      <c r="K89" s="277">
        <f>SUM(K90:K100)</f>
        <v>85.594249400532192</v>
      </c>
      <c r="M89" s="282"/>
      <c r="N89" s="282"/>
      <c r="O89" s="574" t="s">
        <v>485</v>
      </c>
      <c r="P89" s="575"/>
      <c r="Q89" s="575"/>
      <c r="R89" s="576"/>
      <c r="S89" s="168">
        <f>+E61</f>
        <v>22</v>
      </c>
      <c r="T89" s="168">
        <f t="shared" si="109"/>
        <v>20</v>
      </c>
      <c r="U89" s="168">
        <f t="shared" si="109"/>
        <v>22</v>
      </c>
      <c r="V89" s="168">
        <f t="shared" si="109"/>
        <v>24</v>
      </c>
      <c r="W89" s="168">
        <f t="shared" si="109"/>
        <v>24</v>
      </c>
      <c r="X89" s="168">
        <f t="shared" si="109"/>
        <v>23</v>
      </c>
      <c r="AC89" s="525" t="s">
        <v>524</v>
      </c>
      <c r="AD89" s="526" t="s">
        <v>454</v>
      </c>
      <c r="AE89" s="335"/>
      <c r="AF89" s="276">
        <f>+E89</f>
        <v>10.567191284016321</v>
      </c>
      <c r="AG89" s="335"/>
      <c r="AH89" s="335"/>
      <c r="AI89" s="335"/>
      <c r="AJ89" s="277">
        <f>SUM(AJ90:AJ100)</f>
        <v>12</v>
      </c>
      <c r="AK89" s="277">
        <f>SUM(AK90:AK100)</f>
        <v>6.3403147704097922</v>
      </c>
      <c r="AL89" s="277">
        <f>SUM(AL90:AL100)</f>
        <v>114.12566586737627</v>
      </c>
      <c r="AN89" s="282"/>
      <c r="AO89" s="282"/>
      <c r="AP89" s="555" t="s">
        <v>485</v>
      </c>
      <c r="AQ89" s="555"/>
      <c r="AR89" s="555"/>
      <c r="AS89" s="555"/>
      <c r="AT89" s="168">
        <f>+E61</f>
        <v>22</v>
      </c>
      <c r="AU89" s="168">
        <f t="shared" ref="AU89" si="120">+F61</f>
        <v>20</v>
      </c>
      <c r="AV89" s="168">
        <f t="shared" ref="AV89" si="121">+G61</f>
        <v>22</v>
      </c>
      <c r="AW89" s="168">
        <f t="shared" ref="AW89" si="122">+H61</f>
        <v>24</v>
      </c>
      <c r="AX89" s="168">
        <f t="shared" ref="AX89" si="123">+I61</f>
        <v>24</v>
      </c>
      <c r="AY89" s="168">
        <f t="shared" ref="AY89" si="124">+J61</f>
        <v>23</v>
      </c>
      <c r="BC89" s="478"/>
      <c r="BD89" s="478"/>
      <c r="BE89" s="326" t="str">
        <f>+$BE$11</f>
        <v>Cultura Artistica</v>
      </c>
      <c r="BF89" s="278">
        <f t="shared" si="111"/>
        <v>16</v>
      </c>
      <c r="BG89" s="168">
        <v>40</v>
      </c>
      <c r="BH89" s="157">
        <f t="shared" si="112"/>
        <v>0.4</v>
      </c>
      <c r="BI89" s="168">
        <f>+$BG$11</f>
        <v>2</v>
      </c>
      <c r="BJ89" s="157">
        <f t="shared" si="113"/>
        <v>2</v>
      </c>
      <c r="BK89" s="157">
        <f t="shared" si="100"/>
        <v>0.8</v>
      </c>
      <c r="BL89" s="157">
        <f t="shared" si="101"/>
        <v>14.4</v>
      </c>
      <c r="BN89" s="282"/>
      <c r="BP89" s="556" t="s">
        <v>526</v>
      </c>
      <c r="BQ89" s="557"/>
      <c r="BR89" s="557"/>
      <c r="BS89" s="558"/>
      <c r="BT89" s="168">
        <f>+BE70</f>
        <v>18</v>
      </c>
      <c r="BU89" s="168">
        <f>+BT89</f>
        <v>18</v>
      </c>
      <c r="BV89" s="168">
        <f>+BU89</f>
        <v>18</v>
      </c>
      <c r="BW89" s="168">
        <f t="shared" ref="BW89:BY89" si="125">+BV89</f>
        <v>18</v>
      </c>
      <c r="BX89" s="168">
        <f t="shared" si="125"/>
        <v>18</v>
      </c>
      <c r="BY89" s="168">
        <f t="shared" si="125"/>
        <v>18</v>
      </c>
      <c r="CC89" s="586"/>
      <c r="CD89" s="586"/>
      <c r="CE89" s="352" t="str">
        <f>+$BE$11</f>
        <v>Cultura Artistica</v>
      </c>
      <c r="CF89" s="278">
        <f t="shared" si="115"/>
        <v>16</v>
      </c>
      <c r="CG89" s="168">
        <f t="shared" si="116"/>
        <v>20</v>
      </c>
      <c r="CH89" s="157">
        <f t="shared" si="117"/>
        <v>0.8</v>
      </c>
      <c r="CI89" s="168">
        <v>0</v>
      </c>
      <c r="CJ89" s="157">
        <f t="shared" si="118"/>
        <v>0</v>
      </c>
      <c r="CK89" s="157">
        <f t="shared" si="102"/>
        <v>0</v>
      </c>
      <c r="CL89" s="157">
        <f t="shared" si="103"/>
        <v>0</v>
      </c>
      <c r="CN89" s="282"/>
      <c r="CP89" s="556" t="s">
        <v>526</v>
      </c>
      <c r="CQ89" s="557"/>
      <c r="CR89" s="557"/>
      <c r="CS89" s="558"/>
      <c r="CT89" s="168">
        <v>18</v>
      </c>
      <c r="CU89" s="168">
        <f>+CT89</f>
        <v>18</v>
      </c>
      <c r="CV89" s="168">
        <f>+CU89</f>
        <v>18</v>
      </c>
      <c r="CW89" s="168">
        <f t="shared" ref="CW89" si="126">+CV89</f>
        <v>18</v>
      </c>
      <c r="CX89" s="168">
        <f t="shared" ref="CX89" si="127">+CW89</f>
        <v>18</v>
      </c>
      <c r="CY89" s="168">
        <f t="shared" ref="CY89" si="128">+CX89</f>
        <v>18</v>
      </c>
    </row>
    <row r="90" spans="2:104" ht="15" customHeight="1" x14ac:dyDescent="0.25">
      <c r="B90" s="477"/>
      <c r="C90" s="529"/>
      <c r="D90" s="326" t="str">
        <f>+D$5</f>
        <v>Interpretación y Producción de Textos</v>
      </c>
      <c r="E90" s="278">
        <f>E$89</f>
        <v>10.567191284016321</v>
      </c>
      <c r="F90" s="316">
        <f>+F85</f>
        <v>40</v>
      </c>
      <c r="G90" s="312">
        <f t="shared" ref="G90:G100" si="129">E90/F90</f>
        <v>0.26417978210040804</v>
      </c>
      <c r="H90" s="168">
        <f>+F5</f>
        <v>2</v>
      </c>
      <c r="I90" s="157">
        <f>+H90</f>
        <v>2</v>
      </c>
      <c r="J90" s="157">
        <f t="shared" ref="J90:J99" si="130">G90*I90</f>
        <v>0.52835956420081609</v>
      </c>
      <c r="K90" s="157">
        <f>J90*$D$70</f>
        <v>9.5104721556146892</v>
      </c>
      <c r="M90" s="282"/>
      <c r="N90" s="282"/>
      <c r="O90" s="556" t="s">
        <v>525</v>
      </c>
      <c r="P90" s="557"/>
      <c r="Q90" s="557"/>
      <c r="R90" s="558"/>
      <c r="S90" s="168">
        <f>+S88+S89</f>
        <v>30</v>
      </c>
      <c r="T90" s="168">
        <f>+T88+T89</f>
        <v>30</v>
      </c>
      <c r="U90" s="168">
        <f t="shared" ref="U90:X90" si="131">+U88+U89</f>
        <v>30</v>
      </c>
      <c r="V90" s="168">
        <f t="shared" si="131"/>
        <v>30</v>
      </c>
      <c r="W90" s="168">
        <f t="shared" si="131"/>
        <v>30</v>
      </c>
      <c r="X90" s="168">
        <f t="shared" si="131"/>
        <v>30</v>
      </c>
      <c r="AC90" s="525"/>
      <c r="AD90" s="526"/>
      <c r="AE90" s="333" t="s">
        <v>457</v>
      </c>
      <c r="AF90" s="278">
        <f>AF$89</f>
        <v>10.567191284016321</v>
      </c>
      <c r="AG90" s="316">
        <f>+AG85</f>
        <v>20</v>
      </c>
      <c r="AH90" s="312">
        <f t="shared" ref="AH90:AH100" si="132">AF90/AG90</f>
        <v>0.52835956420081609</v>
      </c>
      <c r="AI90" s="168">
        <f>+AG5</f>
        <v>0</v>
      </c>
      <c r="AJ90" s="157">
        <f>+AI90</f>
        <v>0</v>
      </c>
      <c r="AK90" s="157">
        <f t="shared" ref="AK90:AK99" si="133">AH90*AJ90</f>
        <v>0</v>
      </c>
      <c r="AL90" s="157">
        <f>AK90*$D$70</f>
        <v>0</v>
      </c>
      <c r="AN90" s="282"/>
      <c r="AO90" s="282"/>
      <c r="AP90" s="556" t="s">
        <v>525</v>
      </c>
      <c r="AQ90" s="557"/>
      <c r="AR90" s="557"/>
      <c r="AS90" s="558"/>
      <c r="AT90" s="168">
        <f>+AT88+AT89</f>
        <v>30</v>
      </c>
      <c r="AU90" s="168">
        <f>+AU88+AU89</f>
        <v>30</v>
      </c>
      <c r="AV90" s="168">
        <f t="shared" ref="AV90:AY90" si="134">+AV88+AV89</f>
        <v>30</v>
      </c>
      <c r="AW90" s="168">
        <f t="shared" si="134"/>
        <v>30</v>
      </c>
      <c r="AX90" s="168">
        <f t="shared" si="134"/>
        <v>30</v>
      </c>
      <c r="AY90" s="168">
        <f t="shared" si="134"/>
        <v>30</v>
      </c>
      <c r="BC90" s="478"/>
      <c r="BD90" s="478"/>
      <c r="BE90" s="326" t="str">
        <f>+$BE$13</f>
        <v>Ofimática</v>
      </c>
      <c r="BF90" s="278">
        <f t="shared" si="111"/>
        <v>16</v>
      </c>
      <c r="BG90" s="168">
        <v>40</v>
      </c>
      <c r="BH90" s="157">
        <f t="shared" si="112"/>
        <v>0.4</v>
      </c>
      <c r="BI90" s="168">
        <f>+$BG$13</f>
        <v>2</v>
      </c>
      <c r="BJ90" s="157">
        <f t="shared" si="113"/>
        <v>2</v>
      </c>
      <c r="BK90" s="157">
        <f t="shared" si="100"/>
        <v>0.8</v>
      </c>
      <c r="BL90" s="157">
        <f t="shared" si="101"/>
        <v>14.4</v>
      </c>
      <c r="BN90" s="282"/>
      <c r="BP90" s="556" t="s">
        <v>527</v>
      </c>
      <c r="BQ90" s="557"/>
      <c r="BR90" s="557"/>
      <c r="BS90" s="558"/>
      <c r="BT90" s="168">
        <f>BT88*BT89</f>
        <v>540</v>
      </c>
      <c r="BU90" s="168">
        <f>BU88*BU89</f>
        <v>540</v>
      </c>
      <c r="BV90" s="168">
        <f t="shared" ref="BV90:BY90" si="135">BV88*BV89</f>
        <v>540</v>
      </c>
      <c r="BW90" s="168">
        <f t="shared" si="135"/>
        <v>540</v>
      </c>
      <c r="BX90" s="168">
        <f t="shared" si="135"/>
        <v>540</v>
      </c>
      <c r="BY90" s="168">
        <f t="shared" si="135"/>
        <v>540</v>
      </c>
      <c r="CC90" s="586"/>
      <c r="CD90" s="586"/>
      <c r="CE90" s="352" t="str">
        <f>+$BE$13</f>
        <v>Ofimática</v>
      </c>
      <c r="CF90" s="278">
        <f t="shared" si="115"/>
        <v>16</v>
      </c>
      <c r="CG90" s="168">
        <f t="shared" si="116"/>
        <v>20</v>
      </c>
      <c r="CH90" s="157">
        <f t="shared" si="117"/>
        <v>0.8</v>
      </c>
      <c r="CI90" s="168">
        <v>0</v>
      </c>
      <c r="CJ90" s="157">
        <f t="shared" si="118"/>
        <v>0</v>
      </c>
      <c r="CK90" s="157">
        <f t="shared" si="102"/>
        <v>0</v>
      </c>
      <c r="CL90" s="157">
        <f t="shared" si="103"/>
        <v>0</v>
      </c>
      <c r="CN90" s="282"/>
      <c r="CP90" s="556" t="s">
        <v>527</v>
      </c>
      <c r="CQ90" s="557"/>
      <c r="CR90" s="557"/>
      <c r="CS90" s="558"/>
      <c r="CT90" s="168">
        <f>CT88*CT89</f>
        <v>540</v>
      </c>
      <c r="CU90" s="168">
        <f>CU88*CU89</f>
        <v>540</v>
      </c>
      <c r="CV90" s="168">
        <f t="shared" ref="CV90:CY90" si="136">CV88*CV89</f>
        <v>540</v>
      </c>
      <c r="CW90" s="168">
        <f t="shared" si="136"/>
        <v>540</v>
      </c>
      <c r="CX90" s="168">
        <f t="shared" si="136"/>
        <v>540</v>
      </c>
      <c r="CY90" s="168">
        <f t="shared" si="136"/>
        <v>540</v>
      </c>
    </row>
    <row r="91" spans="2:104" ht="15" customHeight="1" x14ac:dyDescent="0.25">
      <c r="B91" s="477"/>
      <c r="C91" s="529"/>
      <c r="D91" s="326" t="str">
        <f>+D$7</f>
        <v>Estadistica General</v>
      </c>
      <c r="E91" s="278">
        <f t="shared" ref="E91:E100" si="137">E$89</f>
        <v>10.567191284016321</v>
      </c>
      <c r="F91" s="316">
        <f>+F90</f>
        <v>40</v>
      </c>
      <c r="G91" s="312">
        <f t="shared" si="129"/>
        <v>0.26417978210040804</v>
      </c>
      <c r="H91" s="168">
        <f>+$F$7</f>
        <v>2</v>
      </c>
      <c r="I91" s="157">
        <f>+H91</f>
        <v>2</v>
      </c>
      <c r="J91" s="157">
        <f t="shared" si="130"/>
        <v>0.52835956420081609</v>
      </c>
      <c r="K91" s="157">
        <f t="shared" ref="K91:K100" si="138">J91*$D$70</f>
        <v>9.5104721556146892</v>
      </c>
      <c r="M91" s="282"/>
      <c r="N91" s="282"/>
      <c r="O91" s="556" t="s">
        <v>526</v>
      </c>
      <c r="P91" s="557"/>
      <c r="Q91" s="557"/>
      <c r="R91" s="558"/>
      <c r="S91" s="168">
        <f>+D70</f>
        <v>18</v>
      </c>
      <c r="T91" s="168">
        <f>+S91</f>
        <v>18</v>
      </c>
      <c r="U91" s="168">
        <f t="shared" ref="U91:X91" si="139">+T91</f>
        <v>18</v>
      </c>
      <c r="V91" s="168">
        <f t="shared" si="139"/>
        <v>18</v>
      </c>
      <c r="W91" s="168">
        <f t="shared" si="139"/>
        <v>18</v>
      </c>
      <c r="X91" s="168">
        <f t="shared" si="139"/>
        <v>18</v>
      </c>
      <c r="AC91" s="525"/>
      <c r="AD91" s="526"/>
      <c r="AE91" s="333" t="s">
        <v>460</v>
      </c>
      <c r="AF91" s="278">
        <f t="shared" ref="AF91:AF100" si="140">AF$89</f>
        <v>10.567191284016321</v>
      </c>
      <c r="AG91" s="316">
        <f>+AG90</f>
        <v>20</v>
      </c>
      <c r="AH91" s="312">
        <f t="shared" si="132"/>
        <v>0.52835956420081609</v>
      </c>
      <c r="AI91" s="168">
        <v>0</v>
      </c>
      <c r="AJ91" s="157">
        <f>+AI91</f>
        <v>0</v>
      </c>
      <c r="AK91" s="157">
        <f t="shared" si="133"/>
        <v>0</v>
      </c>
      <c r="AL91" s="157">
        <f t="shared" ref="AL91:AL100" si="141">AK91*$D$70</f>
        <v>0</v>
      </c>
      <c r="AN91" s="282"/>
      <c r="AO91" s="282"/>
      <c r="AP91" s="556" t="s">
        <v>526</v>
      </c>
      <c r="AQ91" s="557"/>
      <c r="AR91" s="557"/>
      <c r="AS91" s="558"/>
      <c r="AT91" s="168">
        <v>18</v>
      </c>
      <c r="AU91" s="168">
        <f>+AT91</f>
        <v>18</v>
      </c>
      <c r="AV91" s="168">
        <f t="shared" ref="AV91" si="142">+AU91</f>
        <v>18</v>
      </c>
      <c r="AW91" s="168">
        <f t="shared" ref="AW91" si="143">+AV91</f>
        <v>18</v>
      </c>
      <c r="AX91" s="168">
        <f t="shared" ref="AX91" si="144">+AW91</f>
        <v>18</v>
      </c>
      <c r="AY91" s="168">
        <f t="shared" ref="AY91" si="145">+AX91</f>
        <v>18</v>
      </c>
      <c r="BC91" s="478"/>
      <c r="BD91" s="478"/>
      <c r="BE91" s="326" t="str">
        <f>+$BE$16</f>
        <v>Fundamentos de Investigación</v>
      </c>
      <c r="BF91" s="278">
        <f t="shared" si="111"/>
        <v>16</v>
      </c>
      <c r="BG91" s="168">
        <v>40</v>
      </c>
      <c r="BH91" s="157">
        <f t="shared" si="112"/>
        <v>0.4</v>
      </c>
      <c r="BI91" s="168">
        <f>+$BG$16</f>
        <v>2</v>
      </c>
      <c r="BJ91" s="157">
        <f t="shared" si="113"/>
        <v>2</v>
      </c>
      <c r="BK91" s="157">
        <f t="shared" si="100"/>
        <v>0.8</v>
      </c>
      <c r="BL91" s="157">
        <f t="shared" si="101"/>
        <v>14.4</v>
      </c>
      <c r="BN91" s="282"/>
      <c r="BP91" s="556" t="s">
        <v>528</v>
      </c>
      <c r="BQ91" s="557"/>
      <c r="BR91" s="557"/>
      <c r="BS91" s="558"/>
      <c r="BT91" s="572">
        <f>+BT90+BU90</f>
        <v>1080</v>
      </c>
      <c r="BU91" s="573"/>
      <c r="BV91" s="572">
        <f t="shared" ref="BV91" si="146">+BV90+BW90</f>
        <v>1080</v>
      </c>
      <c r="BW91" s="573"/>
      <c r="BX91" s="572">
        <f t="shared" ref="BX91" si="147">+BX90+BY90</f>
        <v>1080</v>
      </c>
      <c r="BY91" s="573"/>
      <c r="CC91" s="586"/>
      <c r="CD91" s="586"/>
      <c r="CE91" s="352" t="str">
        <f>+$BE$16</f>
        <v>Fundamentos de Investigación</v>
      </c>
      <c r="CF91" s="278">
        <f t="shared" si="115"/>
        <v>16</v>
      </c>
      <c r="CG91" s="168">
        <f t="shared" si="116"/>
        <v>20</v>
      </c>
      <c r="CH91" s="157">
        <f t="shared" si="117"/>
        <v>0.8</v>
      </c>
      <c r="CI91" s="168">
        <v>0</v>
      </c>
      <c r="CJ91" s="157">
        <f t="shared" si="118"/>
        <v>0</v>
      </c>
      <c r="CK91" s="157">
        <f t="shared" si="102"/>
        <v>0</v>
      </c>
      <c r="CL91" s="157">
        <f t="shared" si="103"/>
        <v>0</v>
      </c>
      <c r="CN91" s="282"/>
      <c r="CP91" s="556" t="s">
        <v>528</v>
      </c>
      <c r="CQ91" s="557"/>
      <c r="CR91" s="557"/>
      <c r="CS91" s="558"/>
      <c r="CT91" s="572">
        <f>+CT90+CU90</f>
        <v>1080</v>
      </c>
      <c r="CU91" s="573"/>
      <c r="CV91" s="572">
        <f t="shared" ref="CV91" si="148">+CV90+CW90</f>
        <v>1080</v>
      </c>
      <c r="CW91" s="573"/>
      <c r="CX91" s="572">
        <f t="shared" ref="CX91" si="149">+CX90+CY90</f>
        <v>1080</v>
      </c>
      <c r="CY91" s="573"/>
    </row>
    <row r="92" spans="2:104" ht="12.75" customHeight="1" x14ac:dyDescent="0.2">
      <c r="B92" s="477"/>
      <c r="C92" s="529"/>
      <c r="D92" s="326" t="str">
        <f>+D$11</f>
        <v>Cultura Artistica</v>
      </c>
      <c r="E92" s="278">
        <f t="shared" si="137"/>
        <v>10.567191284016321</v>
      </c>
      <c r="F92" s="316">
        <f t="shared" ref="F92:F100" si="150">+F91</f>
        <v>40</v>
      </c>
      <c r="G92" s="312">
        <f t="shared" si="129"/>
        <v>0.26417978210040804</v>
      </c>
      <c r="H92" s="168">
        <f>+$F$11</f>
        <v>2</v>
      </c>
      <c r="I92" s="157">
        <f>+H92</f>
        <v>2</v>
      </c>
      <c r="J92" s="157">
        <f t="shared" si="130"/>
        <v>0.52835956420081609</v>
      </c>
      <c r="K92" s="157">
        <f t="shared" si="138"/>
        <v>9.5104721556146892</v>
      </c>
      <c r="M92" s="282"/>
      <c r="N92" s="282"/>
      <c r="O92" s="556" t="s">
        <v>527</v>
      </c>
      <c r="P92" s="557"/>
      <c r="Q92" s="557"/>
      <c r="R92" s="558"/>
      <c r="S92" s="168">
        <f>S90*S91</f>
        <v>540</v>
      </c>
      <c r="T92" s="168">
        <f>T90*T91</f>
        <v>540</v>
      </c>
      <c r="U92" s="168">
        <f t="shared" ref="U92:X92" si="151">U90*U91</f>
        <v>540</v>
      </c>
      <c r="V92" s="168">
        <f t="shared" si="151"/>
        <v>540</v>
      </c>
      <c r="W92" s="168">
        <f t="shared" si="151"/>
        <v>540</v>
      </c>
      <c r="X92" s="168">
        <f t="shared" si="151"/>
        <v>540</v>
      </c>
      <c r="AC92" s="525"/>
      <c r="AD92" s="526"/>
      <c r="AE92" s="333" t="s">
        <v>466</v>
      </c>
      <c r="AF92" s="278">
        <f t="shared" si="140"/>
        <v>10.567191284016321</v>
      </c>
      <c r="AG92" s="316">
        <f t="shared" ref="AG92:AG100" si="152">+AG91</f>
        <v>20</v>
      </c>
      <c r="AH92" s="312">
        <f t="shared" si="132"/>
        <v>0.52835956420081609</v>
      </c>
      <c r="AI92" s="168">
        <v>0</v>
      </c>
      <c r="AJ92" s="157">
        <f>+AI92</f>
        <v>0</v>
      </c>
      <c r="AK92" s="157">
        <f t="shared" si="133"/>
        <v>0</v>
      </c>
      <c r="AL92" s="157">
        <f t="shared" si="141"/>
        <v>0</v>
      </c>
      <c r="AN92" s="282"/>
      <c r="AO92" s="282"/>
      <c r="AP92" s="556" t="s">
        <v>527</v>
      </c>
      <c r="AQ92" s="557"/>
      <c r="AR92" s="557"/>
      <c r="AS92" s="558"/>
      <c r="AT92" s="168">
        <f>AT90*AT91</f>
        <v>540</v>
      </c>
      <c r="AU92" s="168">
        <f>AU90*AU91</f>
        <v>540</v>
      </c>
      <c r="AV92" s="168">
        <f t="shared" ref="AV92:AY92" si="153">AV90*AV91</f>
        <v>540</v>
      </c>
      <c r="AW92" s="168">
        <f t="shared" si="153"/>
        <v>540</v>
      </c>
      <c r="AX92" s="168">
        <f t="shared" si="153"/>
        <v>540</v>
      </c>
      <c r="AY92" s="168">
        <f t="shared" si="153"/>
        <v>540</v>
      </c>
      <c r="BC92" s="478"/>
      <c r="BD92" s="513" t="s">
        <v>485</v>
      </c>
      <c r="BE92" s="147" t="str">
        <f>+$BE$27</f>
        <v>Topografia para Caminos y Vias Urbanas</v>
      </c>
      <c r="BF92" s="278">
        <f t="shared" si="111"/>
        <v>16</v>
      </c>
      <c r="BG92" s="168">
        <v>40</v>
      </c>
      <c r="BH92" s="157">
        <f t="shared" si="112"/>
        <v>0.4</v>
      </c>
      <c r="BI92" s="168">
        <f>+$BG$27</f>
        <v>8</v>
      </c>
      <c r="BJ92" s="157">
        <f>+BI92*0.4</f>
        <v>3.2</v>
      </c>
      <c r="BK92" s="157">
        <f t="shared" si="100"/>
        <v>1.2800000000000002</v>
      </c>
      <c r="BL92" s="157">
        <f t="shared" si="101"/>
        <v>23.040000000000006</v>
      </c>
      <c r="BN92" s="282"/>
      <c r="BU92" s="287"/>
      <c r="BV92" s="287"/>
      <c r="BW92" s="287"/>
      <c r="BX92" s="287"/>
      <c r="CC92" s="586"/>
      <c r="CD92" s="587" t="s">
        <v>485</v>
      </c>
      <c r="CE92" s="147" t="str">
        <f>+$BE$27</f>
        <v>Topografia para Caminos y Vias Urbanas</v>
      </c>
      <c r="CF92" s="278">
        <f t="shared" si="115"/>
        <v>16</v>
      </c>
      <c r="CG92" s="168">
        <f t="shared" si="116"/>
        <v>20</v>
      </c>
      <c r="CH92" s="157">
        <f t="shared" si="117"/>
        <v>0.8</v>
      </c>
      <c r="CI92" s="168">
        <v>0</v>
      </c>
      <c r="CJ92" s="157">
        <f>+CI92*0.6</f>
        <v>0</v>
      </c>
      <c r="CK92" s="157">
        <f t="shared" si="102"/>
        <v>0</v>
      </c>
      <c r="CL92" s="157">
        <f t="shared" si="103"/>
        <v>0</v>
      </c>
      <c r="CN92" s="282"/>
      <c r="CU92" s="287"/>
      <c r="CV92" s="287"/>
      <c r="CW92" s="287"/>
      <c r="CX92" s="287"/>
    </row>
    <row r="93" spans="2:104" ht="15" customHeight="1" x14ac:dyDescent="0.2">
      <c r="B93" s="477"/>
      <c r="C93" s="529"/>
      <c r="D93" s="326" t="str">
        <f>+D$13</f>
        <v>Ofimática</v>
      </c>
      <c r="E93" s="278">
        <f t="shared" si="137"/>
        <v>10.567191284016321</v>
      </c>
      <c r="F93" s="316">
        <f t="shared" si="150"/>
        <v>40</v>
      </c>
      <c r="G93" s="312">
        <f t="shared" si="129"/>
        <v>0.26417978210040804</v>
      </c>
      <c r="H93" s="168">
        <f>+$F$13</f>
        <v>2</v>
      </c>
      <c r="I93" s="157">
        <f>+H93</f>
        <v>2</v>
      </c>
      <c r="J93" s="157">
        <f t="shared" si="130"/>
        <v>0.52835956420081609</v>
      </c>
      <c r="K93" s="157">
        <f t="shared" si="138"/>
        <v>9.5104721556146892</v>
      </c>
      <c r="M93" s="282"/>
      <c r="N93" s="282"/>
      <c r="O93" s="556" t="s">
        <v>528</v>
      </c>
      <c r="P93" s="557"/>
      <c r="Q93" s="557"/>
      <c r="R93" s="558"/>
      <c r="S93" s="572">
        <f>+S92+T92</f>
        <v>1080</v>
      </c>
      <c r="T93" s="573"/>
      <c r="U93" s="572">
        <f>+U92+V92</f>
        <v>1080</v>
      </c>
      <c r="V93" s="573"/>
      <c r="W93" s="572">
        <f>+W92+X92</f>
        <v>1080</v>
      </c>
      <c r="X93" s="573"/>
      <c r="AC93" s="525"/>
      <c r="AD93" s="526"/>
      <c r="AE93" s="333" t="s">
        <v>469</v>
      </c>
      <c r="AF93" s="278">
        <f t="shared" si="140"/>
        <v>10.567191284016321</v>
      </c>
      <c r="AG93" s="316">
        <f t="shared" si="152"/>
        <v>20</v>
      </c>
      <c r="AH93" s="312">
        <f t="shared" si="132"/>
        <v>0.52835956420081609</v>
      </c>
      <c r="AI93" s="168">
        <v>0</v>
      </c>
      <c r="AJ93" s="157">
        <f>+AI93</f>
        <v>0</v>
      </c>
      <c r="AK93" s="157">
        <f t="shared" si="133"/>
        <v>0</v>
      </c>
      <c r="AL93" s="157">
        <f t="shared" si="141"/>
        <v>0</v>
      </c>
      <c r="AN93" s="282"/>
      <c r="AO93" s="282"/>
      <c r="AP93" s="556" t="s">
        <v>528</v>
      </c>
      <c r="AQ93" s="557"/>
      <c r="AR93" s="557"/>
      <c r="AS93" s="558"/>
      <c r="AT93" s="572">
        <f>+AT92+AU92</f>
        <v>1080</v>
      </c>
      <c r="AU93" s="573"/>
      <c r="AV93" s="572">
        <f>+AV92+AW92</f>
        <v>1080</v>
      </c>
      <c r="AW93" s="573"/>
      <c r="AX93" s="572">
        <f>+AX92+AY92</f>
        <v>1080</v>
      </c>
      <c r="AY93" s="573"/>
      <c r="BC93" s="478"/>
      <c r="BD93" s="513"/>
      <c r="BE93" s="147" t="str">
        <f>+$BE$28</f>
        <v>Topografia para Irrigaciones</v>
      </c>
      <c r="BF93" s="278">
        <f t="shared" si="111"/>
        <v>16</v>
      </c>
      <c r="BG93" s="168">
        <v>40</v>
      </c>
      <c r="BH93" s="157">
        <f t="shared" si="112"/>
        <v>0.4</v>
      </c>
      <c r="BI93" s="168">
        <f>+$BG$28</f>
        <v>7</v>
      </c>
      <c r="BJ93" s="157">
        <f t="shared" ref="BJ93:BJ94" si="154">+BI93*0.4</f>
        <v>2.8000000000000003</v>
      </c>
      <c r="BK93" s="157">
        <f t="shared" si="100"/>
        <v>1.1200000000000001</v>
      </c>
      <c r="BL93" s="157">
        <f t="shared" si="101"/>
        <v>20.160000000000004</v>
      </c>
      <c r="BN93" s="282"/>
      <c r="BP93" s="287"/>
      <c r="BQ93" s="287"/>
      <c r="BR93" s="287"/>
      <c r="BS93" s="287"/>
      <c r="BT93" s="287"/>
      <c r="BU93" s="287"/>
      <c r="BV93" s="287"/>
      <c r="BW93" s="287"/>
      <c r="BX93" s="287"/>
      <c r="BY93" s="287"/>
      <c r="BZ93" s="287"/>
      <c r="CC93" s="586"/>
      <c r="CD93" s="587"/>
      <c r="CE93" s="147" t="str">
        <f>+$BE$28</f>
        <v>Topografia para Irrigaciones</v>
      </c>
      <c r="CF93" s="278">
        <f t="shared" si="115"/>
        <v>16</v>
      </c>
      <c r="CG93" s="168">
        <f t="shared" si="116"/>
        <v>20</v>
      </c>
      <c r="CH93" s="157">
        <f t="shared" si="117"/>
        <v>0.8</v>
      </c>
      <c r="CI93" s="168">
        <v>0</v>
      </c>
      <c r="CJ93" s="157">
        <f>+CI93*0.6</f>
        <v>0</v>
      </c>
      <c r="CK93" s="157">
        <f t="shared" si="102"/>
        <v>0</v>
      </c>
      <c r="CL93" s="157">
        <f t="shared" si="103"/>
        <v>0</v>
      </c>
      <c r="CN93" s="282"/>
      <c r="CP93" s="287"/>
      <c r="CQ93" s="287"/>
      <c r="CR93" s="287"/>
      <c r="CS93" s="287"/>
      <c r="CT93" s="287"/>
      <c r="CU93" s="287"/>
      <c r="CV93" s="287"/>
      <c r="CW93" s="287"/>
      <c r="CX93" s="287"/>
      <c r="CY93" s="287"/>
      <c r="CZ93" s="287"/>
    </row>
    <row r="94" spans="2:104" ht="15.75" customHeight="1" x14ac:dyDescent="0.2">
      <c r="B94" s="477"/>
      <c r="C94" s="529"/>
      <c r="D94" s="326" t="str">
        <f>+D$16</f>
        <v>Fundamentos de Investigación</v>
      </c>
      <c r="E94" s="278">
        <f t="shared" si="137"/>
        <v>10.567191284016321</v>
      </c>
      <c r="F94" s="316">
        <f t="shared" si="150"/>
        <v>40</v>
      </c>
      <c r="G94" s="312">
        <f t="shared" si="129"/>
        <v>0.26417978210040804</v>
      </c>
      <c r="H94" s="168">
        <f>+$F$16</f>
        <v>2</v>
      </c>
      <c r="I94" s="157">
        <f>+H94</f>
        <v>2</v>
      </c>
      <c r="J94" s="157">
        <f t="shared" si="130"/>
        <v>0.52835956420081609</v>
      </c>
      <c r="K94" s="157">
        <f t="shared" si="138"/>
        <v>9.5104721556146892</v>
      </c>
      <c r="M94" s="282"/>
      <c r="P94" s="287"/>
      <c r="Q94" s="287"/>
      <c r="R94" s="287"/>
      <c r="S94" s="287"/>
      <c r="T94" s="287"/>
      <c r="U94" s="287"/>
      <c r="V94" s="287"/>
      <c r="W94" s="287"/>
      <c r="X94" s="287"/>
      <c r="AC94" s="525"/>
      <c r="AD94" s="526"/>
      <c r="AE94" s="333" t="s">
        <v>474</v>
      </c>
      <c r="AF94" s="278">
        <f t="shared" si="140"/>
        <v>10.567191284016321</v>
      </c>
      <c r="AG94" s="316">
        <f t="shared" si="152"/>
        <v>20</v>
      </c>
      <c r="AH94" s="312">
        <f t="shared" si="132"/>
        <v>0.52835956420081609</v>
      </c>
      <c r="AI94" s="168">
        <v>0</v>
      </c>
      <c r="AJ94" s="157">
        <f>+AI94</f>
        <v>0</v>
      </c>
      <c r="AK94" s="157">
        <f t="shared" si="133"/>
        <v>0</v>
      </c>
      <c r="AL94" s="157">
        <f t="shared" si="141"/>
        <v>0</v>
      </c>
      <c r="AN94" s="282"/>
      <c r="AQ94" s="287"/>
      <c r="AR94" s="287"/>
      <c r="AS94" s="287"/>
      <c r="AT94" s="287"/>
      <c r="AU94" s="287"/>
      <c r="AV94" s="287"/>
      <c r="AW94" s="287"/>
      <c r="AX94" s="287"/>
      <c r="AY94" s="287"/>
      <c r="BC94" s="478"/>
      <c r="BD94" s="513"/>
      <c r="BE94" s="147" t="str">
        <f>+$BE$29</f>
        <v>Topografia para Obras de Saneamiento</v>
      </c>
      <c r="BF94" s="278">
        <f t="shared" si="111"/>
        <v>16</v>
      </c>
      <c r="BG94" s="168">
        <v>40</v>
      </c>
      <c r="BH94" s="157">
        <f t="shared" si="112"/>
        <v>0.4</v>
      </c>
      <c r="BI94" s="168">
        <f>+$BG$29</f>
        <v>5</v>
      </c>
      <c r="BJ94" s="157">
        <f t="shared" si="154"/>
        <v>2</v>
      </c>
      <c r="BK94" s="157">
        <f t="shared" si="100"/>
        <v>0.8</v>
      </c>
      <c r="BL94" s="157">
        <f t="shared" si="101"/>
        <v>14.4</v>
      </c>
      <c r="BN94" s="282"/>
      <c r="BP94" s="546" t="s">
        <v>529</v>
      </c>
      <c r="BQ94" s="582">
        <f>+BO12+BO13+BO25+BO30+BO31</f>
        <v>433</v>
      </c>
      <c r="BR94" s="287"/>
      <c r="BS94" s="287"/>
      <c r="BT94" s="287"/>
      <c r="BU94" s="287"/>
      <c r="BV94" s="287"/>
      <c r="BW94" s="287"/>
      <c r="BX94" s="287"/>
      <c r="BY94" s="287"/>
      <c r="BZ94" s="287"/>
      <c r="CC94" s="586"/>
      <c r="CD94" s="587"/>
      <c r="CE94" s="147" t="str">
        <f>+$BE$29</f>
        <v>Topografia para Obras de Saneamiento</v>
      </c>
      <c r="CF94" s="278">
        <f t="shared" si="115"/>
        <v>16</v>
      </c>
      <c r="CG94" s="168">
        <f t="shared" si="116"/>
        <v>20</v>
      </c>
      <c r="CH94" s="157">
        <f t="shared" si="117"/>
        <v>0.8</v>
      </c>
      <c r="CI94" s="168">
        <v>0</v>
      </c>
      <c r="CJ94" s="157">
        <f>+CI94*0.6</f>
        <v>0</v>
      </c>
      <c r="CK94" s="157">
        <f t="shared" si="102"/>
        <v>0</v>
      </c>
      <c r="CL94" s="157">
        <f t="shared" si="103"/>
        <v>0</v>
      </c>
      <c r="CN94" s="282"/>
      <c r="CP94" s="546" t="s">
        <v>529</v>
      </c>
      <c r="CQ94" s="582">
        <f>+CO12+CO13+CO25+CO30+CO31</f>
        <v>0</v>
      </c>
      <c r="CR94" s="287"/>
      <c r="CS94" s="287"/>
      <c r="CT94" s="287"/>
      <c r="CU94" s="287"/>
      <c r="CV94" s="287"/>
      <c r="CW94" s="287"/>
      <c r="CX94" s="287"/>
      <c r="CY94" s="287"/>
      <c r="CZ94" s="287"/>
    </row>
    <row r="95" spans="2:104" ht="24" customHeight="1" x14ac:dyDescent="0.2">
      <c r="B95" s="477"/>
      <c r="C95" s="514" t="s">
        <v>485</v>
      </c>
      <c r="D95" s="315" t="str">
        <f>+D$32</f>
        <v>Planificación y Organación de la Producción de Productos Lácteos y Derivados</v>
      </c>
      <c r="E95" s="278">
        <f t="shared" si="137"/>
        <v>10.567191284016321</v>
      </c>
      <c r="F95" s="316">
        <f t="shared" si="150"/>
        <v>40</v>
      </c>
      <c r="G95" s="312">
        <f t="shared" si="129"/>
        <v>0.26417978210040804</v>
      </c>
      <c r="H95" s="168">
        <f>+$F$32</f>
        <v>2</v>
      </c>
      <c r="I95" s="157">
        <f t="shared" ref="I95:I100" si="155">+H95*0.4</f>
        <v>0.8</v>
      </c>
      <c r="J95" s="312">
        <f t="shared" si="130"/>
        <v>0.21134382568032645</v>
      </c>
      <c r="K95" s="157">
        <f t="shared" si="138"/>
        <v>3.8041888622458759</v>
      </c>
      <c r="M95" s="282"/>
      <c r="N95" s="282"/>
      <c r="AC95" s="525"/>
      <c r="AD95" s="527" t="s">
        <v>485</v>
      </c>
      <c r="AE95" s="315" t="s">
        <v>546</v>
      </c>
      <c r="AF95" s="278">
        <f t="shared" si="140"/>
        <v>10.567191284016321</v>
      </c>
      <c r="AG95" s="316">
        <f t="shared" si="152"/>
        <v>20</v>
      </c>
      <c r="AH95" s="312">
        <f t="shared" si="132"/>
        <v>0.52835956420081609</v>
      </c>
      <c r="AI95" s="168">
        <f>+$F$32</f>
        <v>2</v>
      </c>
      <c r="AJ95" s="157">
        <f t="shared" ref="AJ95:AJ100" si="156">+AI95*0.6</f>
        <v>1.2</v>
      </c>
      <c r="AK95" s="312">
        <f t="shared" si="133"/>
        <v>0.63403147704097929</v>
      </c>
      <c r="AL95" s="157">
        <f t="shared" si="141"/>
        <v>11.412566586737627</v>
      </c>
      <c r="AN95" s="282"/>
      <c r="AO95" s="282"/>
      <c r="BE95" s="59"/>
      <c r="BJ95" s="262">
        <f>AVERAGE(BJ87:BJ94)</f>
        <v>2.25</v>
      </c>
      <c r="BK95" s="262"/>
      <c r="BL95" s="262"/>
      <c r="BP95" s="546"/>
      <c r="BQ95" s="467"/>
      <c r="BR95" s="287"/>
      <c r="BS95" s="287"/>
      <c r="BT95" s="287"/>
      <c r="BU95" s="287"/>
      <c r="BV95" s="287"/>
      <c r="BW95" s="287"/>
      <c r="BX95" s="287"/>
      <c r="BY95" s="287"/>
      <c r="BZ95" s="287"/>
      <c r="CE95" s="59"/>
      <c r="CJ95" s="262">
        <f>AVERAGE(CJ87:CJ94)</f>
        <v>0</v>
      </c>
      <c r="CK95" s="262"/>
      <c r="CL95" s="262"/>
      <c r="CP95" s="546"/>
      <c r="CQ95" s="467"/>
      <c r="CR95" s="287"/>
      <c r="CS95" s="287"/>
      <c r="CT95" s="287"/>
      <c r="CU95" s="287"/>
      <c r="CV95" s="287"/>
      <c r="CW95" s="287"/>
      <c r="CX95" s="287"/>
      <c r="CY95" s="287"/>
      <c r="CZ95" s="287"/>
    </row>
    <row r="96" spans="2:104" ht="33.75" customHeight="1" x14ac:dyDescent="0.25">
      <c r="B96" s="477"/>
      <c r="C96" s="514"/>
      <c r="D96" s="315" t="str">
        <f>+D$33</f>
        <v>Materias Primas e Insumos en Productos Lácteos y Derivados</v>
      </c>
      <c r="E96" s="278">
        <f t="shared" si="137"/>
        <v>10.567191284016321</v>
      </c>
      <c r="F96" s="316">
        <f t="shared" si="150"/>
        <v>40</v>
      </c>
      <c r="G96" s="312">
        <f t="shared" si="129"/>
        <v>0.26417978210040804</v>
      </c>
      <c r="H96" s="168">
        <f>+$F$33</f>
        <v>4</v>
      </c>
      <c r="I96" s="157">
        <f t="shared" si="155"/>
        <v>1.6</v>
      </c>
      <c r="J96" s="312">
        <f t="shared" si="130"/>
        <v>0.42268765136065289</v>
      </c>
      <c r="K96" s="157">
        <f t="shared" si="138"/>
        <v>7.6083777244917519</v>
      </c>
      <c r="M96" s="282"/>
      <c r="N96" s="282"/>
      <c r="O96" s="577" t="s">
        <v>529</v>
      </c>
      <c r="P96" s="578">
        <f>+N12+N13+N14+N15+N16+N17+N18</f>
        <v>288</v>
      </c>
      <c r="AC96" s="525"/>
      <c r="AD96" s="527"/>
      <c r="AE96" s="315" t="s">
        <v>547</v>
      </c>
      <c r="AF96" s="278">
        <f t="shared" si="140"/>
        <v>10.567191284016321</v>
      </c>
      <c r="AG96" s="316">
        <f t="shared" si="152"/>
        <v>20</v>
      </c>
      <c r="AH96" s="312">
        <f t="shared" si="132"/>
        <v>0.52835956420081609</v>
      </c>
      <c r="AI96" s="168">
        <f>+$F$33</f>
        <v>4</v>
      </c>
      <c r="AJ96" s="157">
        <f t="shared" si="156"/>
        <v>2.4</v>
      </c>
      <c r="AK96" s="312">
        <f t="shared" si="133"/>
        <v>1.2680629540819586</v>
      </c>
      <c r="AL96" s="157">
        <f t="shared" si="141"/>
        <v>22.825133173475255</v>
      </c>
      <c r="AN96" s="282"/>
      <c r="AO96" s="282"/>
      <c r="AP96" s="577" t="s">
        <v>529</v>
      </c>
      <c r="AQ96" s="578">
        <f>+AO12+AO13</f>
        <v>0</v>
      </c>
      <c r="BC96" s="332" t="s">
        <v>335</v>
      </c>
      <c r="BD96" s="332" t="s">
        <v>511</v>
      </c>
      <c r="BE96" s="332" t="s">
        <v>512</v>
      </c>
      <c r="BF96" s="332" t="s">
        <v>577</v>
      </c>
      <c r="BG96" s="332" t="s">
        <v>513</v>
      </c>
      <c r="BH96" s="332" t="s">
        <v>514</v>
      </c>
      <c r="BI96" s="332" t="s">
        <v>519</v>
      </c>
      <c r="BJ96" s="297" t="s">
        <v>516</v>
      </c>
      <c r="BK96" s="297" t="s">
        <v>517</v>
      </c>
      <c r="BL96" s="297" t="s">
        <v>518</v>
      </c>
      <c r="BQ96" s="268">
        <f>BQ94/36/5/2</f>
        <v>1.2027777777777779</v>
      </c>
      <c r="CC96" s="371" t="s">
        <v>335</v>
      </c>
      <c r="CD96" s="371" t="s">
        <v>511</v>
      </c>
      <c r="CE96" s="371" t="s">
        <v>512</v>
      </c>
      <c r="CF96" s="371" t="s">
        <v>577</v>
      </c>
      <c r="CG96" s="371" t="s">
        <v>513</v>
      </c>
      <c r="CH96" s="371" t="s">
        <v>514</v>
      </c>
      <c r="CI96" s="371" t="s">
        <v>519</v>
      </c>
      <c r="CJ96" s="372" t="s">
        <v>516</v>
      </c>
      <c r="CK96" s="372" t="s">
        <v>517</v>
      </c>
      <c r="CL96" s="372" t="s">
        <v>518</v>
      </c>
      <c r="CQ96" s="268">
        <f>CQ94/36/5/2</f>
        <v>0</v>
      </c>
    </row>
    <row r="97" spans="2:90" ht="37.5" customHeight="1" x14ac:dyDescent="0.25">
      <c r="B97" s="477"/>
      <c r="C97" s="514"/>
      <c r="D97" s="315" t="str">
        <f>+D$34</f>
        <v>Seguridad e Higiene para Productos Lácteos y Derivados</v>
      </c>
      <c r="E97" s="278">
        <f t="shared" si="137"/>
        <v>10.567191284016321</v>
      </c>
      <c r="F97" s="316">
        <f t="shared" si="150"/>
        <v>40</v>
      </c>
      <c r="G97" s="312">
        <f t="shared" si="129"/>
        <v>0.26417978210040804</v>
      </c>
      <c r="H97" s="168">
        <f>+$F$34</f>
        <v>2</v>
      </c>
      <c r="I97" s="157">
        <f t="shared" si="155"/>
        <v>0.8</v>
      </c>
      <c r="J97" s="312">
        <f t="shared" si="130"/>
        <v>0.21134382568032645</v>
      </c>
      <c r="K97" s="157">
        <f t="shared" si="138"/>
        <v>3.8041888622458759</v>
      </c>
      <c r="M97" s="282"/>
      <c r="N97" s="282"/>
      <c r="O97" s="577"/>
      <c r="P97" s="577"/>
      <c r="AC97" s="525"/>
      <c r="AD97" s="527"/>
      <c r="AE97" s="315" t="s">
        <v>548</v>
      </c>
      <c r="AF97" s="278">
        <f t="shared" si="140"/>
        <v>10.567191284016321</v>
      </c>
      <c r="AG97" s="316">
        <f t="shared" si="152"/>
        <v>20</v>
      </c>
      <c r="AH97" s="312">
        <f t="shared" si="132"/>
        <v>0.52835956420081609</v>
      </c>
      <c r="AI97" s="168">
        <f>+$F$34</f>
        <v>2</v>
      </c>
      <c r="AJ97" s="157">
        <f t="shared" si="156"/>
        <v>1.2</v>
      </c>
      <c r="AK97" s="312">
        <f t="shared" si="133"/>
        <v>0.63403147704097929</v>
      </c>
      <c r="AL97" s="157">
        <f t="shared" si="141"/>
        <v>11.412566586737627</v>
      </c>
      <c r="AN97" s="282"/>
      <c r="AO97" s="282"/>
      <c r="AP97" s="577"/>
      <c r="AQ97" s="577"/>
      <c r="BC97" s="478" t="s">
        <v>530</v>
      </c>
      <c r="BD97" s="511" t="s">
        <v>590</v>
      </c>
      <c r="BE97" s="328"/>
      <c r="BF97" s="276">
        <f>+'Pobl. Efectiva CP.'!C55</f>
        <v>16.762820512820511</v>
      </c>
      <c r="BG97" s="328"/>
      <c r="BH97" s="328"/>
      <c r="BI97" s="328"/>
      <c r="BJ97" s="277">
        <f>SUM(BJ98:BJ104)</f>
        <v>16.8</v>
      </c>
      <c r="BK97" s="277">
        <f>SUM(BK98:BK104)</f>
        <v>7.0403846153846157</v>
      </c>
      <c r="BL97" s="277">
        <f>SUM(BL98:BL104)</f>
        <v>126.72692307692307</v>
      </c>
      <c r="CC97" s="586" t="s">
        <v>530</v>
      </c>
      <c r="CD97" s="590" t="s">
        <v>590</v>
      </c>
      <c r="CE97" s="335"/>
      <c r="CF97" s="276">
        <f>+BF97</f>
        <v>16.762820512820511</v>
      </c>
      <c r="CG97" s="335"/>
      <c r="CH97" s="335"/>
      <c r="CI97" s="335"/>
      <c r="CJ97" s="277">
        <f>SUM(CJ98:CJ104)</f>
        <v>2.4</v>
      </c>
      <c r="CK97" s="277">
        <f>SUM(CK98:CK104)</f>
        <v>2.0115384615384611</v>
      </c>
      <c r="CL97" s="277">
        <f>SUM(CL98:CL104)</f>
        <v>36.207692307692298</v>
      </c>
    </row>
    <row r="98" spans="2:90" ht="33" customHeight="1" x14ac:dyDescent="0.25">
      <c r="B98" s="477"/>
      <c r="C98" s="514"/>
      <c r="D98" s="315" t="str">
        <f>+D$35</f>
        <v>Maquinarias, Equipos e Instalaciones para Productos Lácteos y Derivados</v>
      </c>
      <c r="E98" s="278">
        <f t="shared" si="137"/>
        <v>10.567191284016321</v>
      </c>
      <c r="F98" s="316">
        <f t="shared" si="150"/>
        <v>40</v>
      </c>
      <c r="G98" s="312">
        <f t="shared" si="129"/>
        <v>0.26417978210040804</v>
      </c>
      <c r="H98" s="168">
        <f>+$F$35</f>
        <v>2</v>
      </c>
      <c r="I98" s="157">
        <f t="shared" si="155"/>
        <v>0.8</v>
      </c>
      <c r="J98" s="312">
        <f t="shared" si="130"/>
        <v>0.21134382568032645</v>
      </c>
      <c r="K98" s="157">
        <f t="shared" si="138"/>
        <v>3.8041888622458759</v>
      </c>
      <c r="M98" s="282"/>
      <c r="N98" s="282"/>
      <c r="P98" s="268">
        <f>P96/18/5/2</f>
        <v>1.6</v>
      </c>
      <c r="AC98" s="525"/>
      <c r="AD98" s="527"/>
      <c r="AE98" s="315" t="s">
        <v>549</v>
      </c>
      <c r="AF98" s="278">
        <f t="shared" si="140"/>
        <v>10.567191284016321</v>
      </c>
      <c r="AG98" s="316">
        <f t="shared" si="152"/>
        <v>20</v>
      </c>
      <c r="AH98" s="312">
        <f t="shared" si="132"/>
        <v>0.52835956420081609</v>
      </c>
      <c r="AI98" s="168">
        <f>+$F$35</f>
        <v>2</v>
      </c>
      <c r="AJ98" s="157">
        <f t="shared" si="156"/>
        <v>1.2</v>
      </c>
      <c r="AK98" s="312">
        <f t="shared" si="133"/>
        <v>0.63403147704097929</v>
      </c>
      <c r="AL98" s="157">
        <f t="shared" si="141"/>
        <v>11.412566586737627</v>
      </c>
      <c r="AN98" s="282"/>
      <c r="AO98" s="282"/>
      <c r="AQ98" s="268">
        <f>AQ96/36/2</f>
        <v>0</v>
      </c>
      <c r="BC98" s="478"/>
      <c r="BD98" s="523"/>
      <c r="BE98" s="326" t="str">
        <f>+$BE$8</f>
        <v>Sociedad y Economia en la Globalización</v>
      </c>
      <c r="BF98" s="278">
        <f>BF$97</f>
        <v>16.762820512820511</v>
      </c>
      <c r="BG98" s="168">
        <v>40</v>
      </c>
      <c r="BH98" s="157">
        <f>BF98/BG98</f>
        <v>0.41907051282051277</v>
      </c>
      <c r="BI98" s="168">
        <f>+$BH$8</f>
        <v>3</v>
      </c>
      <c r="BJ98" s="157">
        <f>+BI98</f>
        <v>3</v>
      </c>
      <c r="BK98" s="157">
        <f t="shared" ref="BK98:BK104" si="157">BH98*BJ98</f>
        <v>1.2572115384615383</v>
      </c>
      <c r="BL98" s="157">
        <f t="shared" ref="BL98:BL104" si="158">BK98*$BE$70</f>
        <v>22.62980769230769</v>
      </c>
      <c r="CC98" s="586"/>
      <c r="CD98" s="591"/>
      <c r="CE98" s="352" t="str">
        <f>+$BE$8</f>
        <v>Sociedad y Economia en la Globalización</v>
      </c>
      <c r="CF98" s="278">
        <f>CF$97</f>
        <v>16.762820512820511</v>
      </c>
      <c r="CG98" s="168">
        <v>20</v>
      </c>
      <c r="CH98" s="157">
        <f>CF98/CG98</f>
        <v>0.83814102564102555</v>
      </c>
      <c r="CI98" s="168">
        <v>0</v>
      </c>
      <c r="CJ98" s="157">
        <f>+CI98</f>
        <v>0</v>
      </c>
      <c r="CK98" s="157">
        <f t="shared" ref="CK98:CK104" si="159">CH98*CJ98</f>
        <v>0</v>
      </c>
      <c r="CL98" s="157">
        <f t="shared" ref="CL98:CL104" si="160">CK98*$BE$70</f>
        <v>0</v>
      </c>
    </row>
    <row r="99" spans="2:90" ht="24" customHeight="1" x14ac:dyDescent="0.25">
      <c r="B99" s="477"/>
      <c r="C99" s="514"/>
      <c r="D99" s="315" t="str">
        <f>+D$36</f>
        <v>Control de Calidad en Productos Lácteos y Derivados</v>
      </c>
      <c r="E99" s="278">
        <f t="shared" si="137"/>
        <v>10.567191284016321</v>
      </c>
      <c r="F99" s="316">
        <f t="shared" si="150"/>
        <v>40</v>
      </c>
      <c r="G99" s="312">
        <f t="shared" si="129"/>
        <v>0.26417978210040804</v>
      </c>
      <c r="H99" s="168">
        <f>+$F$36</f>
        <v>4</v>
      </c>
      <c r="I99" s="157">
        <f t="shared" si="155"/>
        <v>1.6</v>
      </c>
      <c r="J99" s="312">
        <f t="shared" si="130"/>
        <v>0.42268765136065289</v>
      </c>
      <c r="K99" s="157">
        <f t="shared" si="138"/>
        <v>7.6083777244917519</v>
      </c>
      <c r="M99" s="282"/>
      <c r="N99" s="282"/>
      <c r="AC99" s="525"/>
      <c r="AD99" s="527"/>
      <c r="AE99" s="315" t="s">
        <v>552</v>
      </c>
      <c r="AF99" s="278">
        <f t="shared" si="140"/>
        <v>10.567191284016321</v>
      </c>
      <c r="AG99" s="316">
        <f t="shared" si="152"/>
        <v>20</v>
      </c>
      <c r="AH99" s="312">
        <f t="shared" si="132"/>
        <v>0.52835956420081609</v>
      </c>
      <c r="AI99" s="168">
        <f>+$F$36</f>
        <v>4</v>
      </c>
      <c r="AJ99" s="157">
        <f t="shared" si="156"/>
        <v>2.4</v>
      </c>
      <c r="AK99" s="312">
        <f t="shared" si="133"/>
        <v>1.2680629540819586</v>
      </c>
      <c r="AL99" s="157">
        <f t="shared" si="141"/>
        <v>22.825133173475255</v>
      </c>
      <c r="AN99" s="282"/>
      <c r="AO99" s="282"/>
      <c r="BC99" s="478"/>
      <c r="BD99" s="523"/>
      <c r="BE99" s="326" t="str">
        <f>+$BE$9</f>
        <v>Medio Ambiente y Desarrollo Sostenible</v>
      </c>
      <c r="BF99" s="278">
        <f t="shared" ref="BF99:BF104" si="161">BF$97</f>
        <v>16.762820512820511</v>
      </c>
      <c r="BG99" s="168">
        <v>40</v>
      </c>
      <c r="BH99" s="157">
        <f t="shared" ref="BH99:BH104" si="162">BF99/BG99</f>
        <v>0.41907051282051277</v>
      </c>
      <c r="BI99" s="168">
        <f>+$BH$9</f>
        <v>3</v>
      </c>
      <c r="BJ99" s="157">
        <f>+BI99</f>
        <v>3</v>
      </c>
      <c r="BK99" s="157">
        <f t="shared" si="157"/>
        <v>1.2572115384615383</v>
      </c>
      <c r="BL99" s="157">
        <f t="shared" si="158"/>
        <v>22.62980769230769</v>
      </c>
      <c r="CC99" s="586"/>
      <c r="CD99" s="591"/>
      <c r="CE99" s="352" t="str">
        <f>+$BE$9</f>
        <v>Medio Ambiente y Desarrollo Sostenible</v>
      </c>
      <c r="CF99" s="278">
        <f t="shared" ref="CF99:CF104" si="163">CF$97</f>
        <v>16.762820512820511</v>
      </c>
      <c r="CG99" s="168">
        <f t="shared" ref="CG99:CG104" si="164">+CG98</f>
        <v>20</v>
      </c>
      <c r="CH99" s="157">
        <f t="shared" ref="CH99:CH104" si="165">CF99/CG99</f>
        <v>0.83814102564102555</v>
      </c>
      <c r="CI99" s="168">
        <v>0</v>
      </c>
      <c r="CJ99" s="157">
        <f>+CI99</f>
        <v>0</v>
      </c>
      <c r="CK99" s="157">
        <f t="shared" si="159"/>
        <v>0</v>
      </c>
      <c r="CL99" s="157">
        <f t="shared" si="160"/>
        <v>0</v>
      </c>
    </row>
    <row r="100" spans="2:90" ht="30.75" customHeight="1" x14ac:dyDescent="0.25">
      <c r="B100" s="477"/>
      <c r="C100" s="514"/>
      <c r="D100" s="315" t="str">
        <f>+D$30</f>
        <v>Procesos para Productos de Hortalizas y Azúcares</v>
      </c>
      <c r="E100" s="278">
        <f t="shared" si="137"/>
        <v>10.567191284016321</v>
      </c>
      <c r="F100" s="316">
        <f t="shared" si="150"/>
        <v>40</v>
      </c>
      <c r="G100" s="312">
        <f t="shared" si="129"/>
        <v>0.26417978210040804</v>
      </c>
      <c r="H100" s="168">
        <f>+$F$30</f>
        <v>6</v>
      </c>
      <c r="I100" s="157">
        <f t="shared" si="155"/>
        <v>2.4000000000000004</v>
      </c>
      <c r="J100" s="157">
        <f>G100*I100</f>
        <v>0.6340314770409794</v>
      </c>
      <c r="K100" s="157">
        <f t="shared" si="138"/>
        <v>11.412566586737629</v>
      </c>
      <c r="AC100" s="525"/>
      <c r="AD100" s="527"/>
      <c r="AE100" s="315" t="s">
        <v>543</v>
      </c>
      <c r="AF100" s="278">
        <f t="shared" si="140"/>
        <v>10.567191284016321</v>
      </c>
      <c r="AG100" s="316">
        <f t="shared" si="152"/>
        <v>20</v>
      </c>
      <c r="AH100" s="312">
        <f t="shared" si="132"/>
        <v>0.52835956420081609</v>
      </c>
      <c r="AI100" s="168">
        <f>+$F$30</f>
        <v>6</v>
      </c>
      <c r="AJ100" s="157">
        <f t="shared" si="156"/>
        <v>3.5999999999999996</v>
      </c>
      <c r="AK100" s="157">
        <f>AH100*AJ100</f>
        <v>1.9020944311229377</v>
      </c>
      <c r="AL100" s="157">
        <f t="shared" si="141"/>
        <v>34.237699760212877</v>
      </c>
      <c r="BC100" s="478"/>
      <c r="BD100" s="512"/>
      <c r="BE100" s="326" t="str">
        <f>+$BE$17</f>
        <v>Investigación e Innovación Tecnológica</v>
      </c>
      <c r="BF100" s="278">
        <f t="shared" si="161"/>
        <v>16.762820512820511</v>
      </c>
      <c r="BG100" s="168">
        <v>40</v>
      </c>
      <c r="BH100" s="157">
        <f t="shared" si="162"/>
        <v>0.41907051282051277</v>
      </c>
      <c r="BI100" s="168">
        <f>+$BH$17</f>
        <v>2</v>
      </c>
      <c r="BJ100" s="157">
        <f>+BI100</f>
        <v>2</v>
      </c>
      <c r="BK100" s="157">
        <f t="shared" si="157"/>
        <v>0.83814102564102555</v>
      </c>
      <c r="BL100" s="157">
        <f t="shared" si="158"/>
        <v>15.08653846153846</v>
      </c>
      <c r="CC100" s="586"/>
      <c r="CD100" s="592"/>
      <c r="CE100" s="352" t="str">
        <f>+$BE$17</f>
        <v>Investigación e Innovación Tecnológica</v>
      </c>
      <c r="CF100" s="278">
        <f t="shared" si="163"/>
        <v>16.762820512820511</v>
      </c>
      <c r="CG100" s="168">
        <f t="shared" si="164"/>
        <v>20</v>
      </c>
      <c r="CH100" s="157">
        <f t="shared" si="165"/>
        <v>0.83814102564102555</v>
      </c>
      <c r="CI100" s="168">
        <v>0</v>
      </c>
      <c r="CJ100" s="157">
        <f>+CI100</f>
        <v>0</v>
      </c>
      <c r="CK100" s="157">
        <f t="shared" si="159"/>
        <v>0</v>
      </c>
      <c r="CL100" s="157">
        <f t="shared" si="160"/>
        <v>0</v>
      </c>
    </row>
    <row r="101" spans="2:90" x14ac:dyDescent="0.25">
      <c r="B101" s="285"/>
      <c r="C101" s="142"/>
      <c r="D101" s="59"/>
      <c r="H101" s="142"/>
      <c r="I101" s="262">
        <f>AVERAGE(I90:I100)</f>
        <v>1.6363636363636365</v>
      </c>
      <c r="J101" s="262"/>
      <c r="K101" s="286"/>
      <c r="AC101" s="285"/>
      <c r="AE101" s="59"/>
      <c r="AJ101" s="262">
        <f>AVERAGE(AJ90:AJ100)</f>
        <v>1.0909090909090908</v>
      </c>
      <c r="AK101" s="262"/>
      <c r="AL101" s="286"/>
      <c r="BC101" s="478"/>
      <c r="BD101" s="513" t="str">
        <f>+BD92</f>
        <v>Formación Especifica (Módulos Técnico Profesionales)</v>
      </c>
      <c r="BE101" s="147" t="str">
        <f>+$BE$30</f>
        <v>Dibujo de Planos</v>
      </c>
      <c r="BF101" s="278">
        <f t="shared" si="161"/>
        <v>16.762820512820511</v>
      </c>
      <c r="BG101" s="168">
        <v>40</v>
      </c>
      <c r="BH101" s="157">
        <f t="shared" si="162"/>
        <v>0.41907051282051277</v>
      </c>
      <c r="BI101" s="168">
        <f>+$BH$30</f>
        <v>7</v>
      </c>
      <c r="BJ101" s="157">
        <f>+BI101*0.4</f>
        <v>2.8000000000000003</v>
      </c>
      <c r="BK101" s="157">
        <f t="shared" si="157"/>
        <v>1.1733974358974359</v>
      </c>
      <c r="BL101" s="157">
        <f t="shared" si="158"/>
        <v>21.121153846153845</v>
      </c>
      <c r="CC101" s="586"/>
      <c r="CD101" s="587" t="str">
        <f>+CD92</f>
        <v>Formación Especifica (Módulos Técnico Profesionales)</v>
      </c>
      <c r="CE101" s="147" t="str">
        <f>+$BE$30</f>
        <v>Dibujo de Planos</v>
      </c>
      <c r="CF101" s="278">
        <f t="shared" si="163"/>
        <v>16.762820512820511</v>
      </c>
      <c r="CG101" s="168">
        <f t="shared" si="164"/>
        <v>20</v>
      </c>
      <c r="CH101" s="157">
        <f t="shared" si="165"/>
        <v>0.83814102564102555</v>
      </c>
      <c r="CI101" s="168">
        <v>0</v>
      </c>
      <c r="CJ101" s="157">
        <f>+CI101*0.6</f>
        <v>0</v>
      </c>
      <c r="CK101" s="157">
        <f t="shared" si="159"/>
        <v>0</v>
      </c>
      <c r="CL101" s="157">
        <f t="shared" si="160"/>
        <v>0</v>
      </c>
    </row>
    <row r="102" spans="2:90" ht="46.5" customHeight="1" x14ac:dyDescent="0.25">
      <c r="B102" s="325" t="s">
        <v>336</v>
      </c>
      <c r="C102" s="327" t="s">
        <v>511</v>
      </c>
      <c r="D102" s="325" t="s">
        <v>512</v>
      </c>
      <c r="E102" s="325" t="s">
        <v>578</v>
      </c>
      <c r="F102" s="325" t="s">
        <v>513</v>
      </c>
      <c r="G102" s="325" t="s">
        <v>514</v>
      </c>
      <c r="H102" s="325" t="s">
        <v>515</v>
      </c>
      <c r="I102" s="291" t="s">
        <v>516</v>
      </c>
      <c r="J102" s="291" t="s">
        <v>517</v>
      </c>
      <c r="K102" s="291" t="s">
        <v>518</v>
      </c>
      <c r="AC102" s="367" t="s">
        <v>336</v>
      </c>
      <c r="AD102" s="368" t="s">
        <v>511</v>
      </c>
      <c r="AE102" s="367" t="s">
        <v>512</v>
      </c>
      <c r="AF102" s="367" t="s">
        <v>578</v>
      </c>
      <c r="AG102" s="367" t="s">
        <v>513</v>
      </c>
      <c r="AH102" s="367" t="s">
        <v>514</v>
      </c>
      <c r="AI102" s="367" t="s">
        <v>515</v>
      </c>
      <c r="AJ102" s="369" t="s">
        <v>516</v>
      </c>
      <c r="AK102" s="369" t="s">
        <v>517</v>
      </c>
      <c r="AL102" s="369" t="s">
        <v>518</v>
      </c>
      <c r="BC102" s="478"/>
      <c r="BD102" s="513"/>
      <c r="BE102" s="147" t="str">
        <f>+$BE$32</f>
        <v>Documentos de Obra</v>
      </c>
      <c r="BF102" s="278">
        <f t="shared" si="161"/>
        <v>16.762820512820511</v>
      </c>
      <c r="BG102" s="168">
        <v>40</v>
      </c>
      <c r="BH102" s="157">
        <f t="shared" si="162"/>
        <v>0.41907051282051277</v>
      </c>
      <c r="BI102" s="168">
        <f>+$BH$32</f>
        <v>4</v>
      </c>
      <c r="BJ102" s="157">
        <f t="shared" ref="BJ102:BJ104" si="166">+BI102*0.4</f>
        <v>1.6</v>
      </c>
      <c r="BK102" s="157">
        <f t="shared" si="157"/>
        <v>0.67051282051282046</v>
      </c>
      <c r="BL102" s="157">
        <f t="shared" si="158"/>
        <v>12.069230769230769</v>
      </c>
      <c r="CC102" s="586"/>
      <c r="CD102" s="587"/>
      <c r="CE102" s="147" t="str">
        <f>+$BE$32</f>
        <v>Documentos de Obra</v>
      </c>
      <c r="CF102" s="278">
        <f t="shared" si="163"/>
        <v>16.762820512820511</v>
      </c>
      <c r="CG102" s="168">
        <f t="shared" si="164"/>
        <v>20</v>
      </c>
      <c r="CH102" s="157">
        <f t="shared" si="165"/>
        <v>0.83814102564102555</v>
      </c>
      <c r="CI102" s="168">
        <v>0</v>
      </c>
      <c r="CJ102" s="157">
        <f>+CI102*0.6</f>
        <v>0</v>
      </c>
      <c r="CK102" s="157">
        <f t="shared" si="159"/>
        <v>0</v>
      </c>
      <c r="CL102" s="157">
        <f t="shared" si="160"/>
        <v>0</v>
      </c>
    </row>
    <row r="103" spans="2:90" x14ac:dyDescent="0.25">
      <c r="B103" s="477" t="s">
        <v>521</v>
      </c>
      <c r="C103" s="532" t="s">
        <v>454</v>
      </c>
      <c r="D103" s="328"/>
      <c r="E103" s="276">
        <f>+'Pobl. Efectiva CP.'!D26</f>
        <v>9.8522002606446595</v>
      </c>
      <c r="F103" s="328"/>
      <c r="G103" s="328"/>
      <c r="H103" s="328"/>
      <c r="I103" s="277">
        <f>SUM(I104:I114)</f>
        <v>16.8</v>
      </c>
      <c r="J103" s="277">
        <f>SUM(J104:J114)</f>
        <v>4.1379241094707568</v>
      </c>
      <c r="K103" s="313">
        <f>SUM(K104:K113)</f>
        <v>70.935841876641547</v>
      </c>
      <c r="AC103" s="525" t="s">
        <v>521</v>
      </c>
      <c r="AD103" s="528" t="s">
        <v>454</v>
      </c>
      <c r="AE103" s="335"/>
      <c r="AF103" s="276">
        <f>+E103</f>
        <v>9.8522002606446595</v>
      </c>
      <c r="AG103" s="335"/>
      <c r="AH103" s="335"/>
      <c r="AI103" s="335"/>
      <c r="AJ103" s="277">
        <f>SUM(AJ104:AJ114)</f>
        <v>13.2</v>
      </c>
      <c r="AK103" s="277">
        <f>SUM(AK104:AK114)</f>
        <v>6.5024521720254747</v>
      </c>
      <c r="AL103" s="313">
        <f>SUM(AL104:AL113)</f>
        <v>106.40376281496232</v>
      </c>
      <c r="BC103" s="478"/>
      <c r="BD103" s="513"/>
      <c r="BE103" s="147" t="str">
        <f>+$BE$33</f>
        <v>Mecanica de Suelosy Diseño de Mezclas</v>
      </c>
      <c r="BF103" s="278">
        <f t="shared" si="161"/>
        <v>16.762820512820511</v>
      </c>
      <c r="BG103" s="168">
        <v>40</v>
      </c>
      <c r="BH103" s="157">
        <f t="shared" si="162"/>
        <v>0.41907051282051277</v>
      </c>
      <c r="BI103" s="168">
        <f>+$BH$33</f>
        <v>4</v>
      </c>
      <c r="BJ103" s="157">
        <f t="shared" si="166"/>
        <v>1.6</v>
      </c>
      <c r="BK103" s="157">
        <f t="shared" si="157"/>
        <v>0.67051282051282046</v>
      </c>
      <c r="BL103" s="157">
        <f t="shared" si="158"/>
        <v>12.069230769230769</v>
      </c>
      <c r="CC103" s="586"/>
      <c r="CD103" s="587"/>
      <c r="CE103" s="147" t="str">
        <f>+$BE$33</f>
        <v>Mecanica de Suelosy Diseño de Mezclas</v>
      </c>
      <c r="CF103" s="278">
        <f t="shared" si="163"/>
        <v>16.762820512820511</v>
      </c>
      <c r="CG103" s="168">
        <f t="shared" si="164"/>
        <v>20</v>
      </c>
      <c r="CH103" s="157">
        <f t="shared" si="165"/>
        <v>0.83814102564102555</v>
      </c>
      <c r="CI103" s="168">
        <f>+$BH$33</f>
        <v>4</v>
      </c>
      <c r="CJ103" s="157">
        <f>+CI103*0.6</f>
        <v>2.4</v>
      </c>
      <c r="CK103" s="157">
        <f t="shared" si="159"/>
        <v>2.0115384615384611</v>
      </c>
      <c r="CL103" s="157">
        <f t="shared" si="160"/>
        <v>36.207692307692298</v>
      </c>
    </row>
    <row r="104" spans="2:90" ht="31.5" customHeight="1" x14ac:dyDescent="0.25">
      <c r="B104" s="477"/>
      <c r="C104" s="532"/>
      <c r="D104" s="326" t="s">
        <v>456</v>
      </c>
      <c r="E104" s="278">
        <f>E$103</f>
        <v>9.8522002606446595</v>
      </c>
      <c r="F104" s="316">
        <v>40</v>
      </c>
      <c r="G104" s="312">
        <f>E104/F104</f>
        <v>0.24630500651611648</v>
      </c>
      <c r="H104" s="168">
        <f>+$H$76</f>
        <v>2</v>
      </c>
      <c r="I104" s="157">
        <f>+H104</f>
        <v>2</v>
      </c>
      <c r="J104" s="157">
        <f t="shared" ref="J104:J113" si="167">G104*I104</f>
        <v>0.49261001303223295</v>
      </c>
      <c r="K104" s="314">
        <f>J104*$D$70</f>
        <v>8.8669802345801934</v>
      </c>
      <c r="AC104" s="525"/>
      <c r="AD104" s="528"/>
      <c r="AE104" s="333" t="s">
        <v>456</v>
      </c>
      <c r="AF104" s="278">
        <f>AF$103</f>
        <v>9.8522002606446595</v>
      </c>
      <c r="AG104" s="316">
        <v>20</v>
      </c>
      <c r="AH104" s="312">
        <f>AF104/AG104</f>
        <v>0.49261001303223295</v>
      </c>
      <c r="AI104" s="168">
        <v>0</v>
      </c>
      <c r="AJ104" s="157">
        <f>+AI104</f>
        <v>0</v>
      </c>
      <c r="AK104" s="157">
        <f t="shared" ref="AK104:AK113" si="168">AH104*AJ104</f>
        <v>0</v>
      </c>
      <c r="AL104" s="314">
        <f>AK104*$D$70</f>
        <v>0</v>
      </c>
      <c r="BC104" s="478"/>
      <c r="BD104" s="513"/>
      <c r="BE104" s="147" t="str">
        <f>+$BE$34</f>
        <v>Metrado de Obras</v>
      </c>
      <c r="BF104" s="278">
        <f t="shared" si="161"/>
        <v>16.762820512820511</v>
      </c>
      <c r="BG104" s="168">
        <v>40</v>
      </c>
      <c r="BH104" s="157">
        <f t="shared" si="162"/>
        <v>0.41907051282051277</v>
      </c>
      <c r="BI104" s="168">
        <f>+$BH$34</f>
        <v>7</v>
      </c>
      <c r="BJ104" s="157">
        <f t="shared" si="166"/>
        <v>2.8000000000000003</v>
      </c>
      <c r="BK104" s="157">
        <f t="shared" si="157"/>
        <v>1.1733974358974359</v>
      </c>
      <c r="BL104" s="157">
        <f t="shared" si="158"/>
        <v>21.121153846153845</v>
      </c>
      <c r="CC104" s="586"/>
      <c r="CD104" s="587"/>
      <c r="CE104" s="147" t="str">
        <f>+$BE$34</f>
        <v>Metrado de Obras</v>
      </c>
      <c r="CF104" s="278">
        <f t="shared" si="163"/>
        <v>16.762820512820511</v>
      </c>
      <c r="CG104" s="168">
        <f t="shared" si="164"/>
        <v>20</v>
      </c>
      <c r="CH104" s="157">
        <f t="shared" si="165"/>
        <v>0.83814102564102555</v>
      </c>
      <c r="CI104" s="168">
        <v>0</v>
      </c>
      <c r="CJ104" s="157">
        <f>+CI104*0.6</f>
        <v>0</v>
      </c>
      <c r="CK104" s="157">
        <f t="shared" si="159"/>
        <v>0</v>
      </c>
      <c r="CL104" s="157">
        <f t="shared" si="160"/>
        <v>0</v>
      </c>
    </row>
    <row r="105" spans="2:90" ht="24.75" customHeight="1" x14ac:dyDescent="0.25">
      <c r="B105" s="477"/>
      <c r="C105" s="532"/>
      <c r="D105" s="326" t="s">
        <v>459</v>
      </c>
      <c r="E105" s="278">
        <f t="shared" ref="E105:E114" si="169">E$103</f>
        <v>9.8522002606446595</v>
      </c>
      <c r="F105" s="316">
        <f>+F104</f>
        <v>40</v>
      </c>
      <c r="G105" s="312">
        <f t="shared" ref="G105:G114" si="170">E105/F105</f>
        <v>0.24630500651611648</v>
      </c>
      <c r="H105" s="168">
        <f>+$H$77</f>
        <v>2</v>
      </c>
      <c r="I105" s="157">
        <f>+H105</f>
        <v>2</v>
      </c>
      <c r="J105" s="157">
        <f t="shared" si="167"/>
        <v>0.49261001303223295</v>
      </c>
      <c r="K105" s="314">
        <f t="shared" ref="K105:K114" si="171">J105*$D$70</f>
        <v>8.8669802345801934</v>
      </c>
      <c r="AC105" s="525"/>
      <c r="AD105" s="528"/>
      <c r="AE105" s="333" t="s">
        <v>459</v>
      </c>
      <c r="AF105" s="278">
        <f t="shared" ref="AF105:AF114" si="172">AF$103</f>
        <v>9.8522002606446595</v>
      </c>
      <c r="AG105" s="316">
        <f>+AG104</f>
        <v>20</v>
      </c>
      <c r="AH105" s="312">
        <f t="shared" ref="AH105:AH114" si="173">AF105/AG105</f>
        <v>0.49261001303223295</v>
      </c>
      <c r="AI105" s="168">
        <v>0</v>
      </c>
      <c r="AJ105" s="157">
        <f>+AI105</f>
        <v>0</v>
      </c>
      <c r="AK105" s="157">
        <f t="shared" si="168"/>
        <v>0</v>
      </c>
      <c r="AL105" s="314">
        <f t="shared" ref="AL105:AL114" si="174">AK105*$D$70</f>
        <v>0</v>
      </c>
      <c r="BE105" s="59"/>
      <c r="BJ105" s="262">
        <f>AVERAGE(BJ98:BJ104)</f>
        <v>2.4</v>
      </c>
      <c r="BK105" s="262"/>
      <c r="BL105" s="262"/>
      <c r="CE105" s="59"/>
      <c r="CJ105" s="262">
        <f>AVERAGE(CJ98:CJ104)</f>
        <v>0.34285714285714286</v>
      </c>
      <c r="CK105" s="262"/>
      <c r="CL105" s="262"/>
    </row>
    <row r="106" spans="2:90" ht="36" customHeight="1" x14ac:dyDescent="0.25">
      <c r="B106" s="477"/>
      <c r="C106" s="532"/>
      <c r="D106" s="326" t="s">
        <v>465</v>
      </c>
      <c r="E106" s="278">
        <f t="shared" si="169"/>
        <v>9.8522002606446595</v>
      </c>
      <c r="F106" s="316">
        <f t="shared" ref="F106:F114" si="175">+F105</f>
        <v>40</v>
      </c>
      <c r="G106" s="312">
        <f t="shared" si="170"/>
        <v>0.24630500651611648</v>
      </c>
      <c r="H106" s="168">
        <f>+$H$78</f>
        <v>2</v>
      </c>
      <c r="I106" s="157">
        <f>+H106</f>
        <v>2</v>
      </c>
      <c r="J106" s="157">
        <f t="shared" si="167"/>
        <v>0.49261001303223295</v>
      </c>
      <c r="K106" s="314">
        <f t="shared" si="171"/>
        <v>8.8669802345801934</v>
      </c>
      <c r="AC106" s="525"/>
      <c r="AD106" s="528"/>
      <c r="AE106" s="333" t="s">
        <v>465</v>
      </c>
      <c r="AF106" s="278">
        <f t="shared" si="172"/>
        <v>9.8522002606446595</v>
      </c>
      <c r="AG106" s="316">
        <f t="shared" ref="AG106:AG114" si="176">+AG105</f>
        <v>20</v>
      </c>
      <c r="AH106" s="312">
        <f t="shared" si="173"/>
        <v>0.49261001303223295</v>
      </c>
      <c r="AI106" s="168">
        <v>0</v>
      </c>
      <c r="AJ106" s="157">
        <f>+AI106</f>
        <v>0</v>
      </c>
      <c r="AK106" s="157">
        <f t="shared" si="168"/>
        <v>0</v>
      </c>
      <c r="AL106" s="314">
        <f t="shared" si="174"/>
        <v>0</v>
      </c>
      <c r="BC106" s="332" t="s">
        <v>335</v>
      </c>
      <c r="BD106" s="332" t="s">
        <v>511</v>
      </c>
      <c r="BE106" s="332" t="s">
        <v>512</v>
      </c>
      <c r="BF106" s="332" t="s">
        <v>577</v>
      </c>
      <c r="BG106" s="332" t="s">
        <v>513</v>
      </c>
      <c r="BH106" s="332" t="s">
        <v>514</v>
      </c>
      <c r="BI106" s="332" t="s">
        <v>519</v>
      </c>
      <c r="BJ106" s="297" t="s">
        <v>516</v>
      </c>
      <c r="BK106" s="297" t="s">
        <v>517</v>
      </c>
      <c r="BL106" s="297" t="s">
        <v>518</v>
      </c>
      <c r="CC106" s="371" t="s">
        <v>335</v>
      </c>
      <c r="CD106" s="371" t="s">
        <v>511</v>
      </c>
      <c r="CE106" s="371" t="s">
        <v>512</v>
      </c>
      <c r="CF106" s="371" t="s">
        <v>577</v>
      </c>
      <c r="CG106" s="371" t="s">
        <v>513</v>
      </c>
      <c r="CH106" s="371" t="s">
        <v>514</v>
      </c>
      <c r="CI106" s="371" t="s">
        <v>519</v>
      </c>
      <c r="CJ106" s="372" t="s">
        <v>516</v>
      </c>
      <c r="CK106" s="372" t="s">
        <v>517</v>
      </c>
      <c r="CL106" s="372" t="s">
        <v>518</v>
      </c>
    </row>
    <row r="107" spans="2:90" ht="15" customHeight="1" x14ac:dyDescent="0.25">
      <c r="B107" s="477"/>
      <c r="C107" s="532"/>
      <c r="D107" s="326" t="s">
        <v>468</v>
      </c>
      <c r="E107" s="278">
        <f t="shared" si="169"/>
        <v>9.8522002606446595</v>
      </c>
      <c r="F107" s="316">
        <f t="shared" si="175"/>
        <v>40</v>
      </c>
      <c r="G107" s="312">
        <f t="shared" si="170"/>
        <v>0.24630500651611648</v>
      </c>
      <c r="H107" s="168">
        <f>+$H$79</f>
        <v>2</v>
      </c>
      <c r="I107" s="157">
        <f>+H107</f>
        <v>2</v>
      </c>
      <c r="J107" s="157">
        <f t="shared" si="167"/>
        <v>0.49261001303223295</v>
      </c>
      <c r="K107" s="314">
        <f t="shared" si="171"/>
        <v>8.8669802345801934</v>
      </c>
      <c r="AC107" s="525"/>
      <c r="AD107" s="528"/>
      <c r="AE107" s="333" t="s">
        <v>468</v>
      </c>
      <c r="AF107" s="278">
        <f t="shared" si="172"/>
        <v>9.8522002606446595</v>
      </c>
      <c r="AG107" s="316">
        <f t="shared" si="176"/>
        <v>20</v>
      </c>
      <c r="AH107" s="312">
        <f t="shared" si="173"/>
        <v>0.49261001303223295</v>
      </c>
      <c r="AI107" s="168">
        <v>0</v>
      </c>
      <c r="AJ107" s="157">
        <f>+AI107</f>
        <v>0</v>
      </c>
      <c r="AK107" s="157">
        <f t="shared" si="168"/>
        <v>0</v>
      </c>
      <c r="AL107" s="314">
        <f t="shared" si="174"/>
        <v>0</v>
      </c>
      <c r="BC107" s="478" t="s">
        <v>531</v>
      </c>
      <c r="BD107" s="511" t="s">
        <v>590</v>
      </c>
      <c r="BE107" s="328"/>
      <c r="BF107" s="276">
        <f>+'Pobl. Efectiva CP.'!C56</f>
        <v>14.683760683760685</v>
      </c>
      <c r="BG107" s="328"/>
      <c r="BH107" s="328"/>
      <c r="BI107" s="328"/>
      <c r="BJ107" s="277">
        <f>SUM(BJ108:BJ113)</f>
        <v>15.599999999999998</v>
      </c>
      <c r="BK107" s="277">
        <f>SUM(BK108:BK113)</f>
        <v>5.7266666666666666</v>
      </c>
      <c r="BL107" s="277">
        <f>SUM(BL108:BL113)</f>
        <v>103.08000000000003</v>
      </c>
      <c r="CC107" s="586" t="s">
        <v>531</v>
      </c>
      <c r="CD107" s="590" t="s">
        <v>590</v>
      </c>
      <c r="CE107" s="335"/>
      <c r="CF107" s="276">
        <f>+BF107</f>
        <v>14.683760683760685</v>
      </c>
      <c r="CG107" s="335"/>
      <c r="CH107" s="335"/>
      <c r="CI107" s="335"/>
      <c r="CJ107" s="277">
        <f>SUM(CJ108:CJ113)</f>
        <v>0</v>
      </c>
      <c r="CK107" s="277">
        <f>SUM(CK108:CK113)</f>
        <v>0</v>
      </c>
      <c r="CL107" s="277">
        <f>SUM(CL108:CL113)</f>
        <v>0</v>
      </c>
    </row>
    <row r="108" spans="2:90" ht="48.75" customHeight="1" x14ac:dyDescent="0.25">
      <c r="B108" s="477"/>
      <c r="C108" s="514" t="s">
        <v>485</v>
      </c>
      <c r="D108" s="315" t="s">
        <v>536</v>
      </c>
      <c r="E108" s="278">
        <f t="shared" si="169"/>
        <v>9.8522002606446595</v>
      </c>
      <c r="F108" s="316">
        <f t="shared" si="175"/>
        <v>40</v>
      </c>
      <c r="G108" s="312">
        <f t="shared" si="170"/>
        <v>0.24630500651611648</v>
      </c>
      <c r="H108" s="168">
        <f>+$H$80</f>
        <v>2</v>
      </c>
      <c r="I108" s="157">
        <f t="shared" ref="I108:I114" si="177">+H108*0.4</f>
        <v>0.8</v>
      </c>
      <c r="J108" s="157">
        <f t="shared" si="167"/>
        <v>0.1970440052128932</v>
      </c>
      <c r="K108" s="314">
        <f t="shared" si="171"/>
        <v>3.5467920938320776</v>
      </c>
      <c r="AC108" s="525"/>
      <c r="AD108" s="527" t="s">
        <v>485</v>
      </c>
      <c r="AE108" s="315" t="s">
        <v>536</v>
      </c>
      <c r="AF108" s="278">
        <f t="shared" si="172"/>
        <v>9.8522002606446595</v>
      </c>
      <c r="AG108" s="316">
        <f t="shared" si="176"/>
        <v>20</v>
      </c>
      <c r="AH108" s="312">
        <f t="shared" si="173"/>
        <v>0.49261001303223295</v>
      </c>
      <c r="AI108" s="168">
        <f>+$H$80</f>
        <v>2</v>
      </c>
      <c r="AJ108" s="157">
        <f t="shared" ref="AJ108:AJ114" si="178">+AI108*0.6</f>
        <v>1.2</v>
      </c>
      <c r="AK108" s="157">
        <f t="shared" si="168"/>
        <v>0.59113201563867956</v>
      </c>
      <c r="AL108" s="314">
        <f t="shared" si="174"/>
        <v>10.640376281496232</v>
      </c>
      <c r="BC108" s="478"/>
      <c r="BD108" s="523"/>
      <c r="BE108" s="326" t="str">
        <f>+$BE$14</f>
        <v>Comunicación Interpersonal</v>
      </c>
      <c r="BF108" s="278">
        <f>BF$107</f>
        <v>14.683760683760685</v>
      </c>
      <c r="BG108" s="168">
        <v>40</v>
      </c>
      <c r="BH108" s="157">
        <f t="shared" ref="BH108:BH113" si="179">BF108/BG108</f>
        <v>0.36709401709401712</v>
      </c>
      <c r="BI108" s="168">
        <f>+$BI$14</f>
        <v>2</v>
      </c>
      <c r="BJ108" s="157">
        <f>+BI108</f>
        <v>2</v>
      </c>
      <c r="BK108" s="157">
        <f t="shared" ref="BK108:BK113" si="180">BH108*BJ108</f>
        <v>0.73418803418803424</v>
      </c>
      <c r="BL108" s="157">
        <f t="shared" ref="BL108:BL113" si="181">BK108*$BE$70</f>
        <v>13.215384615384616</v>
      </c>
      <c r="CC108" s="586"/>
      <c r="CD108" s="591"/>
      <c r="CE108" s="352" t="str">
        <f>+$BE$14</f>
        <v>Comunicación Interpersonal</v>
      </c>
      <c r="CF108" s="278">
        <f>CF$107</f>
        <v>14.683760683760685</v>
      </c>
      <c r="CG108" s="168">
        <v>20</v>
      </c>
      <c r="CH108" s="157">
        <f t="shared" ref="CH108:CH113" si="182">CF108/CG108</f>
        <v>0.73418803418803424</v>
      </c>
      <c r="CI108" s="168">
        <v>0</v>
      </c>
      <c r="CJ108" s="157">
        <f>+CI108</f>
        <v>0</v>
      </c>
      <c r="CK108" s="157">
        <f t="shared" ref="CK108" si="183">CH108*CJ108</f>
        <v>0</v>
      </c>
      <c r="CL108" s="157">
        <f t="shared" ref="CL108:CL113" si="184">CK108*$BE$70</f>
        <v>0</v>
      </c>
    </row>
    <row r="109" spans="2:90" ht="27.75" customHeight="1" x14ac:dyDescent="0.25">
      <c r="B109" s="477"/>
      <c r="C109" s="514"/>
      <c r="D109" s="315" t="s">
        <v>538</v>
      </c>
      <c r="E109" s="278">
        <f t="shared" si="169"/>
        <v>9.8522002606446595</v>
      </c>
      <c r="F109" s="316">
        <f t="shared" si="175"/>
        <v>40</v>
      </c>
      <c r="G109" s="312">
        <f t="shared" si="170"/>
        <v>0.24630500651611648</v>
      </c>
      <c r="H109" s="168">
        <f>+$H$81</f>
        <v>4</v>
      </c>
      <c r="I109" s="157">
        <f t="shared" si="177"/>
        <v>1.6</v>
      </c>
      <c r="J109" s="157">
        <f t="shared" si="167"/>
        <v>0.39408801042578639</v>
      </c>
      <c r="K109" s="314">
        <f t="shared" si="171"/>
        <v>7.0935841876641552</v>
      </c>
      <c r="AC109" s="525"/>
      <c r="AD109" s="527"/>
      <c r="AE109" s="315" t="s">
        <v>538</v>
      </c>
      <c r="AF109" s="278">
        <f t="shared" si="172"/>
        <v>9.8522002606446595</v>
      </c>
      <c r="AG109" s="316">
        <f t="shared" si="176"/>
        <v>20</v>
      </c>
      <c r="AH109" s="312">
        <f t="shared" si="173"/>
        <v>0.49261001303223295</v>
      </c>
      <c r="AI109" s="168">
        <f>+$H$81</f>
        <v>4</v>
      </c>
      <c r="AJ109" s="157">
        <f t="shared" si="178"/>
        <v>2.4</v>
      </c>
      <c r="AK109" s="157">
        <f t="shared" si="168"/>
        <v>1.1822640312773591</v>
      </c>
      <c r="AL109" s="314">
        <f t="shared" si="174"/>
        <v>21.280752562992465</v>
      </c>
      <c r="BC109" s="478"/>
      <c r="BD109" s="512"/>
      <c r="BE109" s="326" t="str">
        <f>+$BE$18</f>
        <v>Proyectos de Investigación e Innovación tecnológica</v>
      </c>
      <c r="BF109" s="278">
        <f>BF$107</f>
        <v>14.683760683760685</v>
      </c>
      <c r="BG109" s="168">
        <v>40</v>
      </c>
      <c r="BH109" s="157">
        <f t="shared" si="179"/>
        <v>0.36709401709401712</v>
      </c>
      <c r="BI109" s="168">
        <f>+$BI$18</f>
        <v>4</v>
      </c>
      <c r="BJ109" s="157">
        <f>+BI109</f>
        <v>4</v>
      </c>
      <c r="BK109" s="157">
        <f>BH109*BJ109</f>
        <v>1.4683760683760685</v>
      </c>
      <c r="BL109" s="157">
        <f t="shared" si="181"/>
        <v>26.430769230769233</v>
      </c>
      <c r="CC109" s="586"/>
      <c r="CD109" s="592"/>
      <c r="CE109" s="352" t="str">
        <f>+$BE$18</f>
        <v>Proyectos de Investigación e Innovación tecnológica</v>
      </c>
      <c r="CF109" s="278">
        <f>CF$107</f>
        <v>14.683760683760685</v>
      </c>
      <c r="CG109" s="168">
        <f t="shared" ref="CG109:CG113" si="185">+CG108</f>
        <v>20</v>
      </c>
      <c r="CH109" s="157">
        <f t="shared" si="182"/>
        <v>0.73418803418803424</v>
      </c>
      <c r="CI109" s="168">
        <v>0</v>
      </c>
      <c r="CJ109" s="157">
        <f>+CI109</f>
        <v>0</v>
      </c>
      <c r="CK109" s="157">
        <f>CH109*CJ109</f>
        <v>0</v>
      </c>
      <c r="CL109" s="157">
        <f t="shared" si="184"/>
        <v>0</v>
      </c>
    </row>
    <row r="110" spans="2:90" ht="24.75" customHeight="1" x14ac:dyDescent="0.25">
      <c r="B110" s="477"/>
      <c r="C110" s="514"/>
      <c r="D110" s="315" t="s">
        <v>539</v>
      </c>
      <c r="E110" s="278">
        <f t="shared" si="169"/>
        <v>9.8522002606446595</v>
      </c>
      <c r="F110" s="316">
        <f t="shared" si="175"/>
        <v>40</v>
      </c>
      <c r="G110" s="312">
        <f t="shared" si="170"/>
        <v>0.24630500651611648</v>
      </c>
      <c r="H110" s="168">
        <f>+$H$82</f>
        <v>2</v>
      </c>
      <c r="I110" s="157">
        <f t="shared" si="177"/>
        <v>0.8</v>
      </c>
      <c r="J110" s="157">
        <f t="shared" si="167"/>
        <v>0.1970440052128932</v>
      </c>
      <c r="K110" s="314">
        <f t="shared" si="171"/>
        <v>3.5467920938320776</v>
      </c>
      <c r="AC110" s="525"/>
      <c r="AD110" s="527"/>
      <c r="AE110" s="315" t="s">
        <v>539</v>
      </c>
      <c r="AF110" s="278">
        <f t="shared" si="172"/>
        <v>9.8522002606446595</v>
      </c>
      <c r="AG110" s="316">
        <f t="shared" si="176"/>
        <v>20</v>
      </c>
      <c r="AH110" s="312">
        <f t="shared" si="173"/>
        <v>0.49261001303223295</v>
      </c>
      <c r="AI110" s="168">
        <f>+$H$82</f>
        <v>2</v>
      </c>
      <c r="AJ110" s="157">
        <f t="shared" si="178"/>
        <v>1.2</v>
      </c>
      <c r="AK110" s="157">
        <f t="shared" si="168"/>
        <v>0.59113201563867956</v>
      </c>
      <c r="AL110" s="314">
        <f t="shared" si="174"/>
        <v>10.640376281496232</v>
      </c>
      <c r="BC110" s="478"/>
      <c r="BD110" s="513" t="s">
        <v>485</v>
      </c>
      <c r="BE110" s="147" t="str">
        <f>+$BE$31</f>
        <v>Dibujo Asistido por Computador</v>
      </c>
      <c r="BF110" s="278">
        <f t="shared" ref="BF110:BF113" si="186">BF$107</f>
        <v>14.683760683760685</v>
      </c>
      <c r="BG110" s="168">
        <v>40</v>
      </c>
      <c r="BH110" s="157">
        <f t="shared" si="179"/>
        <v>0.36709401709401712</v>
      </c>
      <c r="BI110" s="168">
        <f>+$BI$31</f>
        <v>8</v>
      </c>
      <c r="BJ110" s="157">
        <f>+BI110*0.4</f>
        <v>3.2</v>
      </c>
      <c r="BK110" s="157">
        <f t="shared" si="180"/>
        <v>1.1747008547008548</v>
      </c>
      <c r="BL110" s="157">
        <f t="shared" si="181"/>
        <v>21.144615384615388</v>
      </c>
      <c r="CC110" s="586"/>
      <c r="CD110" s="587" t="s">
        <v>485</v>
      </c>
      <c r="CE110" s="147" t="str">
        <f>+$BE$31</f>
        <v>Dibujo Asistido por Computador</v>
      </c>
      <c r="CF110" s="278">
        <f t="shared" ref="CF110:CF113" si="187">CF$107</f>
        <v>14.683760683760685</v>
      </c>
      <c r="CG110" s="168">
        <f t="shared" si="185"/>
        <v>20</v>
      </c>
      <c r="CH110" s="157">
        <f t="shared" si="182"/>
        <v>0.73418803418803424</v>
      </c>
      <c r="CI110" s="168">
        <v>0</v>
      </c>
      <c r="CJ110" s="157">
        <f t="shared" ref="CJ110:CJ113" si="188">+CI110*0.6</f>
        <v>0</v>
      </c>
      <c r="CK110" s="157">
        <f t="shared" ref="CK110:CK113" si="189">CH110*CJ110</f>
        <v>0</v>
      </c>
      <c r="CL110" s="157">
        <f t="shared" si="184"/>
        <v>0</v>
      </c>
    </row>
    <row r="111" spans="2:90" ht="27" customHeight="1" x14ac:dyDescent="0.25">
      <c r="B111" s="477"/>
      <c r="C111" s="514"/>
      <c r="D111" s="315" t="s">
        <v>540</v>
      </c>
      <c r="E111" s="278">
        <f t="shared" si="169"/>
        <v>9.8522002606446595</v>
      </c>
      <c r="F111" s="316">
        <f t="shared" si="175"/>
        <v>40</v>
      </c>
      <c r="G111" s="312">
        <f t="shared" si="170"/>
        <v>0.24630500651611648</v>
      </c>
      <c r="H111" s="168">
        <f>+$H$83</f>
        <v>2</v>
      </c>
      <c r="I111" s="157">
        <f t="shared" si="177"/>
        <v>0.8</v>
      </c>
      <c r="J111" s="157">
        <f t="shared" si="167"/>
        <v>0.1970440052128932</v>
      </c>
      <c r="K111" s="314">
        <f t="shared" si="171"/>
        <v>3.5467920938320776</v>
      </c>
      <c r="AC111" s="525"/>
      <c r="AD111" s="527"/>
      <c r="AE111" s="315" t="s">
        <v>540</v>
      </c>
      <c r="AF111" s="278">
        <f t="shared" si="172"/>
        <v>9.8522002606446595</v>
      </c>
      <c r="AG111" s="316">
        <f t="shared" si="176"/>
        <v>20</v>
      </c>
      <c r="AH111" s="312">
        <f t="shared" si="173"/>
        <v>0.49261001303223295</v>
      </c>
      <c r="AI111" s="168">
        <f>+$H$83</f>
        <v>2</v>
      </c>
      <c r="AJ111" s="157">
        <f t="shared" si="178"/>
        <v>1.2</v>
      </c>
      <c r="AK111" s="157">
        <f t="shared" si="168"/>
        <v>0.59113201563867956</v>
      </c>
      <c r="AL111" s="314">
        <f t="shared" si="174"/>
        <v>10.640376281496232</v>
      </c>
      <c r="BC111" s="478"/>
      <c r="BD111" s="513"/>
      <c r="BE111" s="147" t="str">
        <f>+$BE$35</f>
        <v>Costos Unitarios y Presupuesto de Obra</v>
      </c>
      <c r="BF111" s="278">
        <f t="shared" si="186"/>
        <v>14.683760683760685</v>
      </c>
      <c r="BG111" s="168">
        <v>40</v>
      </c>
      <c r="BH111" s="157">
        <f t="shared" si="179"/>
        <v>0.36709401709401712</v>
      </c>
      <c r="BI111" s="168">
        <f>+$BI$35</f>
        <v>8</v>
      </c>
      <c r="BJ111" s="157">
        <f t="shared" ref="BJ111:BJ113" si="190">+BI111*0.4</f>
        <v>3.2</v>
      </c>
      <c r="BK111" s="157">
        <f t="shared" si="180"/>
        <v>1.1747008547008548</v>
      </c>
      <c r="BL111" s="157">
        <f t="shared" si="181"/>
        <v>21.144615384615388</v>
      </c>
      <c r="CC111" s="586"/>
      <c r="CD111" s="587"/>
      <c r="CE111" s="147" t="str">
        <f>+$BE$35</f>
        <v>Costos Unitarios y Presupuesto de Obra</v>
      </c>
      <c r="CF111" s="278">
        <f t="shared" si="187"/>
        <v>14.683760683760685</v>
      </c>
      <c r="CG111" s="168">
        <f t="shared" si="185"/>
        <v>20</v>
      </c>
      <c r="CH111" s="157">
        <f t="shared" si="182"/>
        <v>0.73418803418803424</v>
      </c>
      <c r="CI111" s="168">
        <v>0</v>
      </c>
      <c r="CJ111" s="157">
        <f t="shared" si="188"/>
        <v>0</v>
      </c>
      <c r="CK111" s="157">
        <f t="shared" si="189"/>
        <v>0</v>
      </c>
      <c r="CL111" s="157">
        <f t="shared" si="184"/>
        <v>0</v>
      </c>
    </row>
    <row r="112" spans="2:90" ht="27.75" customHeight="1" x14ac:dyDescent="0.25">
      <c r="B112" s="477"/>
      <c r="C112" s="514"/>
      <c r="D112" s="315" t="s">
        <v>541</v>
      </c>
      <c r="E112" s="278">
        <f t="shared" si="169"/>
        <v>9.8522002606446595</v>
      </c>
      <c r="F112" s="316">
        <f t="shared" si="175"/>
        <v>40</v>
      </c>
      <c r="G112" s="312">
        <f t="shared" si="170"/>
        <v>0.24630500651611648</v>
      </c>
      <c r="H112" s="168">
        <f>+$H$84</f>
        <v>4</v>
      </c>
      <c r="I112" s="157">
        <f t="shared" si="177"/>
        <v>1.6</v>
      </c>
      <c r="J112" s="157">
        <f t="shared" si="167"/>
        <v>0.39408801042578639</v>
      </c>
      <c r="K112" s="314">
        <f t="shared" si="171"/>
        <v>7.0935841876641552</v>
      </c>
      <c r="AC112" s="525"/>
      <c r="AD112" s="527"/>
      <c r="AE112" s="315" t="s">
        <v>541</v>
      </c>
      <c r="AF112" s="278">
        <f t="shared" si="172"/>
        <v>9.8522002606446595</v>
      </c>
      <c r="AG112" s="316">
        <f t="shared" si="176"/>
        <v>20</v>
      </c>
      <c r="AH112" s="312">
        <f t="shared" si="173"/>
        <v>0.49261001303223295</v>
      </c>
      <c r="AI112" s="168">
        <f>+$H$84</f>
        <v>4</v>
      </c>
      <c r="AJ112" s="157">
        <f t="shared" si="178"/>
        <v>2.4</v>
      </c>
      <c r="AK112" s="157">
        <f t="shared" si="168"/>
        <v>1.1822640312773591</v>
      </c>
      <c r="AL112" s="314">
        <f t="shared" si="174"/>
        <v>21.280752562992465</v>
      </c>
      <c r="BC112" s="478"/>
      <c r="BD112" s="513"/>
      <c r="BE112" s="147" t="str">
        <f>+$BE$36</f>
        <v>Programación de Obra</v>
      </c>
      <c r="BF112" s="278">
        <f t="shared" si="186"/>
        <v>14.683760683760685</v>
      </c>
      <c r="BG112" s="168">
        <v>40</v>
      </c>
      <c r="BH112" s="157">
        <f t="shared" si="179"/>
        <v>0.36709401709401712</v>
      </c>
      <c r="BI112" s="168">
        <f>+$BI$36</f>
        <v>5</v>
      </c>
      <c r="BJ112" s="157">
        <f t="shared" si="190"/>
        <v>2</v>
      </c>
      <c r="BK112" s="157">
        <f t="shared" si="180"/>
        <v>0.73418803418803424</v>
      </c>
      <c r="BL112" s="157">
        <f t="shared" si="181"/>
        <v>13.215384615384616</v>
      </c>
      <c r="CC112" s="586"/>
      <c r="CD112" s="587"/>
      <c r="CE112" s="147" t="str">
        <f>+$BE$36</f>
        <v>Programación de Obra</v>
      </c>
      <c r="CF112" s="278">
        <f t="shared" si="187"/>
        <v>14.683760683760685</v>
      </c>
      <c r="CG112" s="168">
        <f t="shared" si="185"/>
        <v>20</v>
      </c>
      <c r="CH112" s="157">
        <f t="shared" si="182"/>
        <v>0.73418803418803424</v>
      </c>
      <c r="CI112" s="168">
        <v>0</v>
      </c>
      <c r="CJ112" s="157">
        <f t="shared" si="188"/>
        <v>0</v>
      </c>
      <c r="CK112" s="157">
        <f t="shared" si="189"/>
        <v>0</v>
      </c>
      <c r="CL112" s="157">
        <f t="shared" si="184"/>
        <v>0</v>
      </c>
    </row>
    <row r="113" spans="2:90" ht="34.5" customHeight="1" x14ac:dyDescent="0.25">
      <c r="B113" s="477"/>
      <c r="C113" s="514"/>
      <c r="D113" s="315" t="s">
        <v>542</v>
      </c>
      <c r="E113" s="278">
        <f t="shared" si="169"/>
        <v>9.8522002606446595</v>
      </c>
      <c r="F113" s="316">
        <f t="shared" si="175"/>
        <v>40</v>
      </c>
      <c r="G113" s="312">
        <f t="shared" si="170"/>
        <v>0.24630500651611648</v>
      </c>
      <c r="H113" s="168">
        <f>+$H$85</f>
        <v>6</v>
      </c>
      <c r="I113" s="157">
        <f t="shared" si="177"/>
        <v>2.4000000000000004</v>
      </c>
      <c r="J113" s="157">
        <f t="shared" si="167"/>
        <v>0.59113201563867968</v>
      </c>
      <c r="K113" s="314">
        <f t="shared" si="171"/>
        <v>10.640376281496234</v>
      </c>
      <c r="AC113" s="525"/>
      <c r="AD113" s="527"/>
      <c r="AE113" s="315" t="s">
        <v>542</v>
      </c>
      <c r="AF113" s="278">
        <f t="shared" si="172"/>
        <v>9.8522002606446595</v>
      </c>
      <c r="AG113" s="316">
        <f t="shared" si="176"/>
        <v>20</v>
      </c>
      <c r="AH113" s="312">
        <f t="shared" si="173"/>
        <v>0.49261001303223295</v>
      </c>
      <c r="AI113" s="168">
        <f>+$H$85</f>
        <v>6</v>
      </c>
      <c r="AJ113" s="157">
        <f t="shared" si="178"/>
        <v>3.5999999999999996</v>
      </c>
      <c r="AK113" s="157">
        <f t="shared" si="168"/>
        <v>1.7733960469160384</v>
      </c>
      <c r="AL113" s="314">
        <f t="shared" si="174"/>
        <v>31.921128844488692</v>
      </c>
      <c r="BC113" s="478"/>
      <c r="BD113" s="513"/>
      <c r="BE113" s="147" t="str">
        <f>+$BE$37</f>
        <v>Análisis del Expediente Técnico</v>
      </c>
      <c r="BF113" s="278">
        <f t="shared" si="186"/>
        <v>14.683760683760685</v>
      </c>
      <c r="BG113" s="168">
        <v>40</v>
      </c>
      <c r="BH113" s="157">
        <f t="shared" si="179"/>
        <v>0.36709401709401712</v>
      </c>
      <c r="BI113" s="168">
        <f>+$BI$37</f>
        <v>3</v>
      </c>
      <c r="BJ113" s="157">
        <f t="shared" si="190"/>
        <v>1.2000000000000002</v>
      </c>
      <c r="BK113" s="157">
        <f t="shared" si="180"/>
        <v>0.44051282051282059</v>
      </c>
      <c r="BL113" s="157">
        <f t="shared" si="181"/>
        <v>7.9292307692307702</v>
      </c>
      <c r="CC113" s="586"/>
      <c r="CD113" s="587"/>
      <c r="CE113" s="147" t="str">
        <f>+$BE$37</f>
        <v>Análisis del Expediente Técnico</v>
      </c>
      <c r="CF113" s="278">
        <f t="shared" si="187"/>
        <v>14.683760683760685</v>
      </c>
      <c r="CG113" s="168">
        <f t="shared" si="185"/>
        <v>20</v>
      </c>
      <c r="CH113" s="157">
        <f t="shared" si="182"/>
        <v>0.73418803418803424</v>
      </c>
      <c r="CI113" s="168">
        <v>0</v>
      </c>
      <c r="CJ113" s="157">
        <f t="shared" si="188"/>
        <v>0</v>
      </c>
      <c r="CK113" s="157">
        <f t="shared" si="189"/>
        <v>0</v>
      </c>
      <c r="CL113" s="157">
        <f t="shared" si="184"/>
        <v>0</v>
      </c>
    </row>
    <row r="114" spans="2:90" ht="27.75" customHeight="1" x14ac:dyDescent="0.25">
      <c r="B114" s="477"/>
      <c r="C114" s="514"/>
      <c r="D114" s="315" t="s">
        <v>544</v>
      </c>
      <c r="E114" s="278">
        <f t="shared" si="169"/>
        <v>9.8522002606446595</v>
      </c>
      <c r="F114" s="316">
        <f t="shared" si="175"/>
        <v>40</v>
      </c>
      <c r="G114" s="312">
        <f t="shared" si="170"/>
        <v>0.24630500651611648</v>
      </c>
      <c r="H114" s="168">
        <f>+$H$86</f>
        <v>2</v>
      </c>
      <c r="I114" s="157">
        <f t="shared" si="177"/>
        <v>0.8</v>
      </c>
      <c r="J114" s="157">
        <f>G114*I114</f>
        <v>0.1970440052128932</v>
      </c>
      <c r="K114" s="314">
        <f t="shared" si="171"/>
        <v>3.5467920938320776</v>
      </c>
      <c r="AC114" s="525"/>
      <c r="AD114" s="527"/>
      <c r="AE114" s="315" t="s">
        <v>544</v>
      </c>
      <c r="AF114" s="278">
        <f t="shared" si="172"/>
        <v>9.8522002606446595</v>
      </c>
      <c r="AG114" s="316">
        <f t="shared" si="176"/>
        <v>20</v>
      </c>
      <c r="AH114" s="312">
        <f t="shared" si="173"/>
        <v>0.49261001303223295</v>
      </c>
      <c r="AI114" s="168">
        <f>+$H$86</f>
        <v>2</v>
      </c>
      <c r="AJ114" s="157">
        <f t="shared" si="178"/>
        <v>1.2</v>
      </c>
      <c r="AK114" s="157">
        <f>AH114*AJ114</f>
        <v>0.59113201563867956</v>
      </c>
      <c r="AL114" s="314">
        <f t="shared" si="174"/>
        <v>10.640376281496232</v>
      </c>
      <c r="BE114" s="59"/>
      <c r="BJ114" s="262">
        <f>AVERAGE(BJ108:BJ113)</f>
        <v>2.5999999999999996</v>
      </c>
      <c r="BK114" s="262"/>
      <c r="BL114" s="262"/>
      <c r="CE114" s="59"/>
      <c r="CJ114" s="262">
        <f>AVERAGE(CJ108:CJ113)</f>
        <v>0</v>
      </c>
      <c r="CK114" s="262"/>
      <c r="CL114" s="262"/>
    </row>
    <row r="115" spans="2:90" ht="36.75" customHeight="1" x14ac:dyDescent="0.25">
      <c r="B115" s="285"/>
      <c r="C115" s="142"/>
      <c r="D115" s="59"/>
      <c r="H115" s="142"/>
      <c r="I115" s="262">
        <f>AVERAGE(I104:I114)</f>
        <v>1.5272727272727273</v>
      </c>
      <c r="J115" s="262"/>
      <c r="K115" s="286"/>
      <c r="AC115" s="285"/>
      <c r="AE115" s="59"/>
      <c r="AJ115" s="262">
        <f>AVERAGE(AJ104:AJ114)</f>
        <v>1.2</v>
      </c>
      <c r="AK115" s="262"/>
      <c r="AL115" s="286"/>
      <c r="BC115" s="332" t="s">
        <v>335</v>
      </c>
      <c r="BD115" s="332" t="s">
        <v>511</v>
      </c>
      <c r="BE115" s="332" t="s">
        <v>512</v>
      </c>
      <c r="BF115" s="332" t="s">
        <v>577</v>
      </c>
      <c r="BG115" s="332" t="s">
        <v>513</v>
      </c>
      <c r="BH115" s="332" t="s">
        <v>514</v>
      </c>
      <c r="BI115" s="332" t="s">
        <v>519</v>
      </c>
      <c r="BJ115" s="297" t="s">
        <v>516</v>
      </c>
      <c r="BK115" s="297" t="s">
        <v>517</v>
      </c>
      <c r="BL115" s="297" t="s">
        <v>518</v>
      </c>
      <c r="CC115" s="371" t="s">
        <v>335</v>
      </c>
      <c r="CD115" s="371" t="s">
        <v>511</v>
      </c>
      <c r="CE115" s="371" t="s">
        <v>512</v>
      </c>
      <c r="CF115" s="371" t="s">
        <v>577</v>
      </c>
      <c r="CG115" s="371" t="s">
        <v>513</v>
      </c>
      <c r="CH115" s="371" t="s">
        <v>514</v>
      </c>
      <c r="CI115" s="371" t="s">
        <v>519</v>
      </c>
      <c r="CJ115" s="372" t="s">
        <v>516</v>
      </c>
      <c r="CK115" s="372" t="s">
        <v>517</v>
      </c>
      <c r="CL115" s="372" t="s">
        <v>518</v>
      </c>
    </row>
    <row r="116" spans="2:90" ht="44.25" customHeight="1" x14ac:dyDescent="0.25">
      <c r="B116" s="325" t="s">
        <v>336</v>
      </c>
      <c r="C116" s="327" t="s">
        <v>511</v>
      </c>
      <c r="D116" s="325" t="s">
        <v>512</v>
      </c>
      <c r="E116" s="325" t="s">
        <v>578</v>
      </c>
      <c r="F116" s="325" t="s">
        <v>513</v>
      </c>
      <c r="G116" s="325" t="s">
        <v>514</v>
      </c>
      <c r="H116" s="325" t="s">
        <v>515</v>
      </c>
      <c r="I116" s="291" t="s">
        <v>516</v>
      </c>
      <c r="J116" s="291" t="s">
        <v>517</v>
      </c>
      <c r="K116" s="291" t="s">
        <v>518</v>
      </c>
      <c r="AC116" s="367" t="s">
        <v>336</v>
      </c>
      <c r="AD116" s="368" t="s">
        <v>511</v>
      </c>
      <c r="AE116" s="367" t="s">
        <v>512</v>
      </c>
      <c r="AF116" s="367" t="s">
        <v>578</v>
      </c>
      <c r="AG116" s="367" t="s">
        <v>513</v>
      </c>
      <c r="AH116" s="367" t="s">
        <v>514</v>
      </c>
      <c r="AI116" s="367" t="s">
        <v>515</v>
      </c>
      <c r="AJ116" s="369" t="s">
        <v>516</v>
      </c>
      <c r="AK116" s="369" t="s">
        <v>517</v>
      </c>
      <c r="AL116" s="369" t="s">
        <v>518</v>
      </c>
      <c r="BC116" s="478" t="s">
        <v>532</v>
      </c>
      <c r="BD116" s="329"/>
      <c r="BE116" s="328"/>
      <c r="BF116" s="276">
        <f>+'Pobl. Efectiva CP.'!C57</f>
        <v>15.102564102564102</v>
      </c>
      <c r="BG116" s="328"/>
      <c r="BH116" s="328"/>
      <c r="BI116" s="328"/>
      <c r="BJ116" s="277">
        <f>SUM(BJ117:BJ122)</f>
        <v>15.6</v>
      </c>
      <c r="BK116" s="277">
        <f>SUM(BK117:BK122)</f>
        <v>5.8900000000000006</v>
      </c>
      <c r="BL116" s="277">
        <f>SUM(BL117:BL122)</f>
        <v>106.02</v>
      </c>
      <c r="CC116" s="586" t="s">
        <v>532</v>
      </c>
      <c r="CD116" s="374"/>
      <c r="CE116" s="335"/>
      <c r="CF116" s="276">
        <f>+BF116</f>
        <v>15.102564102564102</v>
      </c>
      <c r="CG116" s="335"/>
      <c r="CH116" s="335"/>
      <c r="CI116" s="335"/>
      <c r="CJ116" s="277">
        <f>SUM(CJ117:CJ122)</f>
        <v>14.399999999999999</v>
      </c>
      <c r="CK116" s="277">
        <f>SUM(CK117:CK122)</f>
        <v>10.873846153846152</v>
      </c>
      <c r="CL116" s="277">
        <f>SUM(CL117:CL122)</f>
        <v>195.72923076923075</v>
      </c>
    </row>
    <row r="117" spans="2:90" x14ac:dyDescent="0.25">
      <c r="B117" s="477" t="s">
        <v>524</v>
      </c>
      <c r="C117" s="529" t="s">
        <v>454</v>
      </c>
      <c r="D117" s="328"/>
      <c r="E117" s="276">
        <f>+'Pobl. Efectiva CP.'!D27</f>
        <v>9.8522002606446595</v>
      </c>
      <c r="F117" s="328"/>
      <c r="G117" s="328"/>
      <c r="H117" s="328"/>
      <c r="I117" s="277">
        <f>SUM(I118:I128)</f>
        <v>18</v>
      </c>
      <c r="J117" s="277">
        <f>SUM(J118:J128)</f>
        <v>4.4334901172900967</v>
      </c>
      <c r="K117" s="277">
        <f>SUM(K118:K128)</f>
        <v>79.80282211122173</v>
      </c>
      <c r="AC117" s="525" t="s">
        <v>524</v>
      </c>
      <c r="AD117" s="526" t="s">
        <v>454</v>
      </c>
      <c r="AE117" s="335"/>
      <c r="AF117" s="276">
        <f>+E117</f>
        <v>9.8522002606446595</v>
      </c>
      <c r="AG117" s="335"/>
      <c r="AH117" s="335"/>
      <c r="AI117" s="335"/>
      <c r="AJ117" s="277">
        <f>SUM(AJ118:AJ128)</f>
        <v>12</v>
      </c>
      <c r="AK117" s="277">
        <f>SUM(AK118:AK128)</f>
        <v>5.911320156386795</v>
      </c>
      <c r="AL117" s="277">
        <f>SUM(AL118:AL128)</f>
        <v>106.40376281496232</v>
      </c>
      <c r="BC117" s="478"/>
      <c r="BD117" s="478" t="s">
        <v>590</v>
      </c>
      <c r="BE117" s="326" t="str">
        <f>+$BE$15</f>
        <v>Comunicación Empresarial</v>
      </c>
      <c r="BF117" s="278">
        <f>BF$116</f>
        <v>15.102564102564102</v>
      </c>
      <c r="BG117" s="168">
        <v>40</v>
      </c>
      <c r="BH117" s="157">
        <f t="shared" ref="BH117:BH122" si="191">BF117/BG117</f>
        <v>0.37756410256410255</v>
      </c>
      <c r="BI117" s="168">
        <f>+$BJ$15</f>
        <v>2</v>
      </c>
      <c r="BJ117" s="157">
        <f>+BI117</f>
        <v>2</v>
      </c>
      <c r="BK117" s="157">
        <f t="shared" ref="BK117:BK122" si="192">BH117*BJ117</f>
        <v>0.75512820512820511</v>
      </c>
      <c r="BL117" s="157">
        <f t="shared" ref="BL117:BL122" si="193">BK117*$BE$70</f>
        <v>13.592307692307692</v>
      </c>
      <c r="CC117" s="586"/>
      <c r="CD117" s="586" t="s">
        <v>590</v>
      </c>
      <c r="CE117" s="352" t="str">
        <f>+$BE$15</f>
        <v>Comunicación Empresarial</v>
      </c>
      <c r="CF117" s="278">
        <f>CF$116</f>
        <v>15.102564102564102</v>
      </c>
      <c r="CG117" s="168">
        <v>20</v>
      </c>
      <c r="CH117" s="157">
        <f t="shared" ref="CH117:CH122" si="194">CF117/CG117</f>
        <v>0.75512820512820511</v>
      </c>
      <c r="CI117" s="168">
        <v>0</v>
      </c>
      <c r="CJ117" s="157">
        <f>+CI117</f>
        <v>0</v>
      </c>
      <c r="CK117" s="157">
        <f t="shared" ref="CK117:CK122" si="195">CH117*CJ117</f>
        <v>0</v>
      </c>
      <c r="CL117" s="157">
        <f t="shared" ref="CL117:CL122" si="196">CK117*$BE$70</f>
        <v>0</v>
      </c>
    </row>
    <row r="118" spans="2:90" x14ac:dyDescent="0.25">
      <c r="B118" s="477"/>
      <c r="C118" s="529"/>
      <c r="D118" s="326" t="s">
        <v>457</v>
      </c>
      <c r="E118" s="278">
        <f>+E$117</f>
        <v>9.8522002606446595</v>
      </c>
      <c r="F118" s="316">
        <f>+F113</f>
        <v>40</v>
      </c>
      <c r="G118" s="312">
        <f t="shared" ref="G118:G128" si="197">E118/F118</f>
        <v>0.24630500651611648</v>
      </c>
      <c r="H118" s="168">
        <f>+$H$90</f>
        <v>2</v>
      </c>
      <c r="I118" s="157">
        <f>+H118</f>
        <v>2</v>
      </c>
      <c r="J118" s="157">
        <f t="shared" ref="J118:J127" si="198">G118*I118</f>
        <v>0.49261001303223295</v>
      </c>
      <c r="K118" s="157">
        <f>J118*$D$70</f>
        <v>8.8669802345801934</v>
      </c>
      <c r="AC118" s="525"/>
      <c r="AD118" s="526"/>
      <c r="AE118" s="333" t="s">
        <v>457</v>
      </c>
      <c r="AF118" s="278">
        <f>+AF$117</f>
        <v>9.8522002606446595</v>
      </c>
      <c r="AG118" s="316">
        <f>+AG113</f>
        <v>20</v>
      </c>
      <c r="AH118" s="312">
        <f t="shared" ref="AH118:AH128" si="199">AF118/AG118</f>
        <v>0.49261001303223295</v>
      </c>
      <c r="AI118" s="168">
        <v>0</v>
      </c>
      <c r="AJ118" s="157">
        <f>+AI118</f>
        <v>0</v>
      </c>
      <c r="AK118" s="157">
        <f t="shared" ref="AK118:AK127" si="200">AH118*AJ118</f>
        <v>0</v>
      </c>
      <c r="AL118" s="157">
        <f>AK118*$D$70</f>
        <v>0</v>
      </c>
      <c r="BC118" s="478"/>
      <c r="BD118" s="478"/>
      <c r="BE118" s="326" t="str">
        <f>+$BE$19</f>
        <v>Comportamiento Ético</v>
      </c>
      <c r="BF118" s="278">
        <f t="shared" ref="BF118:BF122" si="201">BF$116</f>
        <v>15.102564102564102</v>
      </c>
      <c r="BG118" s="168">
        <v>40</v>
      </c>
      <c r="BH118" s="157">
        <f t="shared" si="191"/>
        <v>0.37756410256410255</v>
      </c>
      <c r="BI118" s="168">
        <f>+$BJ$19</f>
        <v>2</v>
      </c>
      <c r="BJ118" s="157">
        <f t="shared" ref="BJ118:BJ119" si="202">+BI118</f>
        <v>2</v>
      </c>
      <c r="BK118" s="157">
        <f t="shared" si="192"/>
        <v>0.75512820512820511</v>
      </c>
      <c r="BL118" s="157">
        <f t="shared" si="193"/>
        <v>13.592307692307692</v>
      </c>
      <c r="CC118" s="586"/>
      <c r="CD118" s="586"/>
      <c r="CE118" s="352" t="str">
        <f>+$BE$19</f>
        <v>Comportamiento Ético</v>
      </c>
      <c r="CF118" s="278">
        <f t="shared" ref="CF118:CF122" si="203">CF$116</f>
        <v>15.102564102564102</v>
      </c>
      <c r="CG118" s="168">
        <v>20</v>
      </c>
      <c r="CH118" s="157">
        <f t="shared" si="194"/>
        <v>0.75512820512820511</v>
      </c>
      <c r="CI118" s="168">
        <v>0</v>
      </c>
      <c r="CJ118" s="157">
        <f t="shared" ref="CJ118:CJ119" si="204">+CI118</f>
        <v>0</v>
      </c>
      <c r="CK118" s="157">
        <f t="shared" si="195"/>
        <v>0</v>
      </c>
      <c r="CL118" s="157">
        <f t="shared" si="196"/>
        <v>0</v>
      </c>
    </row>
    <row r="119" spans="2:90" x14ac:dyDescent="0.25">
      <c r="B119" s="477"/>
      <c r="C119" s="529"/>
      <c r="D119" s="326" t="s">
        <v>460</v>
      </c>
      <c r="E119" s="278">
        <f t="shared" ref="E119:E128" si="205">+E$117</f>
        <v>9.8522002606446595</v>
      </c>
      <c r="F119" s="316">
        <f>+F118</f>
        <v>40</v>
      </c>
      <c r="G119" s="312">
        <f t="shared" si="197"/>
        <v>0.24630500651611648</v>
      </c>
      <c r="H119" s="168">
        <f>+$H$91</f>
        <v>2</v>
      </c>
      <c r="I119" s="157">
        <f>+H119</f>
        <v>2</v>
      </c>
      <c r="J119" s="157">
        <f t="shared" si="198"/>
        <v>0.49261001303223295</v>
      </c>
      <c r="K119" s="157">
        <f t="shared" ref="K119:K128" si="206">J119*$D$70</f>
        <v>8.8669802345801934</v>
      </c>
      <c r="AC119" s="525"/>
      <c r="AD119" s="526"/>
      <c r="AE119" s="333" t="s">
        <v>460</v>
      </c>
      <c r="AF119" s="278">
        <f t="shared" ref="AF119:AF128" si="207">+AF$117</f>
        <v>9.8522002606446595</v>
      </c>
      <c r="AG119" s="316">
        <f>+AG118</f>
        <v>20</v>
      </c>
      <c r="AH119" s="312">
        <f t="shared" si="199"/>
        <v>0.49261001303223295</v>
      </c>
      <c r="AI119" s="168">
        <v>0</v>
      </c>
      <c r="AJ119" s="157">
        <f>+AI119</f>
        <v>0</v>
      </c>
      <c r="AK119" s="157">
        <f t="shared" si="200"/>
        <v>0</v>
      </c>
      <c r="AL119" s="157">
        <f t="shared" ref="AL119:AL128" si="208">AK119*$D$70</f>
        <v>0</v>
      </c>
      <c r="BC119" s="478"/>
      <c r="BD119" s="478"/>
      <c r="BE119" s="326" t="str">
        <f>+$BE$21</f>
        <v>Organización y Constitución de Empresas</v>
      </c>
      <c r="BF119" s="278">
        <f t="shared" si="201"/>
        <v>15.102564102564102</v>
      </c>
      <c r="BG119" s="168">
        <v>40</v>
      </c>
      <c r="BH119" s="157">
        <f t="shared" si="191"/>
        <v>0.37756410256410255</v>
      </c>
      <c r="BI119" s="168">
        <f>+$BJ$21</f>
        <v>2</v>
      </c>
      <c r="BJ119" s="157">
        <f t="shared" si="202"/>
        <v>2</v>
      </c>
      <c r="BK119" s="157">
        <f t="shared" si="192"/>
        <v>0.75512820512820511</v>
      </c>
      <c r="BL119" s="157">
        <f t="shared" si="193"/>
        <v>13.592307692307692</v>
      </c>
      <c r="CC119" s="586"/>
      <c r="CD119" s="586"/>
      <c r="CE119" s="352" t="str">
        <f>+$BE$21</f>
        <v>Organización y Constitución de Empresas</v>
      </c>
      <c r="CF119" s="278">
        <f t="shared" si="203"/>
        <v>15.102564102564102</v>
      </c>
      <c r="CG119" s="168">
        <v>20</v>
      </c>
      <c r="CH119" s="157">
        <f t="shared" si="194"/>
        <v>0.75512820512820511</v>
      </c>
      <c r="CI119" s="168">
        <v>0</v>
      </c>
      <c r="CJ119" s="157">
        <f t="shared" si="204"/>
        <v>0</v>
      </c>
      <c r="CK119" s="157">
        <f t="shared" si="195"/>
        <v>0</v>
      </c>
      <c r="CL119" s="157">
        <f t="shared" si="196"/>
        <v>0</v>
      </c>
    </row>
    <row r="120" spans="2:90" ht="30" customHeight="1" x14ac:dyDescent="0.25">
      <c r="B120" s="477"/>
      <c r="C120" s="529"/>
      <c r="D120" s="326" t="s">
        <v>466</v>
      </c>
      <c r="E120" s="278">
        <f t="shared" si="205"/>
        <v>9.8522002606446595</v>
      </c>
      <c r="F120" s="316">
        <f t="shared" ref="F120:F128" si="209">+F119</f>
        <v>40</v>
      </c>
      <c r="G120" s="312">
        <f t="shared" si="197"/>
        <v>0.24630500651611648</v>
      </c>
      <c r="H120" s="168">
        <f>+$H$92</f>
        <v>2</v>
      </c>
      <c r="I120" s="157">
        <f>+H120</f>
        <v>2</v>
      </c>
      <c r="J120" s="157">
        <f t="shared" si="198"/>
        <v>0.49261001303223295</v>
      </c>
      <c r="K120" s="157">
        <f t="shared" si="206"/>
        <v>8.8669802345801934</v>
      </c>
      <c r="AC120" s="525"/>
      <c r="AD120" s="526"/>
      <c r="AE120" s="333" t="s">
        <v>466</v>
      </c>
      <c r="AF120" s="278">
        <f t="shared" si="207"/>
        <v>9.8522002606446595</v>
      </c>
      <c r="AG120" s="316">
        <f t="shared" ref="AG120:AG128" si="210">+AG119</f>
        <v>20</v>
      </c>
      <c r="AH120" s="312">
        <f t="shared" si="199"/>
        <v>0.49261001303223295</v>
      </c>
      <c r="AI120" s="168">
        <v>0</v>
      </c>
      <c r="AJ120" s="157">
        <f>+AI120</f>
        <v>0</v>
      </c>
      <c r="AK120" s="157">
        <f t="shared" si="200"/>
        <v>0</v>
      </c>
      <c r="AL120" s="157">
        <f t="shared" si="208"/>
        <v>0</v>
      </c>
      <c r="BC120" s="478"/>
      <c r="BD120" s="524" t="s">
        <v>485</v>
      </c>
      <c r="BE120" s="147" t="str">
        <f>+$BE$38</f>
        <v>Especificacones de los Materiales de Construcción</v>
      </c>
      <c r="BF120" s="278">
        <f t="shared" si="201"/>
        <v>15.102564102564102</v>
      </c>
      <c r="BG120" s="168">
        <v>40</v>
      </c>
      <c r="BH120" s="157">
        <f t="shared" si="191"/>
        <v>0.37756410256410255</v>
      </c>
      <c r="BI120" s="168">
        <f>+$BJ$38</f>
        <v>8</v>
      </c>
      <c r="BJ120" s="157">
        <f>+BI120*0.4</f>
        <v>3.2</v>
      </c>
      <c r="BK120" s="157">
        <f t="shared" si="192"/>
        <v>1.2082051282051283</v>
      </c>
      <c r="BL120" s="157">
        <f t="shared" si="193"/>
        <v>21.747692307692308</v>
      </c>
      <c r="CC120" s="586"/>
      <c r="CD120" s="593" t="s">
        <v>485</v>
      </c>
      <c r="CE120" s="147" t="str">
        <f>+$BE$38</f>
        <v>Especificacones de los Materiales de Construcción</v>
      </c>
      <c r="CF120" s="278">
        <f t="shared" si="203"/>
        <v>15.102564102564102</v>
      </c>
      <c r="CG120" s="168">
        <v>20</v>
      </c>
      <c r="CH120" s="157">
        <f t="shared" si="194"/>
        <v>0.75512820512820511</v>
      </c>
      <c r="CI120" s="168">
        <f>+$BJ$38</f>
        <v>8</v>
      </c>
      <c r="CJ120" s="157">
        <f t="shared" ref="CJ120:CJ122" si="211">+CI120*0.6</f>
        <v>4.8</v>
      </c>
      <c r="CK120" s="157">
        <f t="shared" si="195"/>
        <v>3.6246153846153844</v>
      </c>
      <c r="CL120" s="157">
        <f t="shared" si="196"/>
        <v>65.243076923076913</v>
      </c>
    </row>
    <row r="121" spans="2:90" x14ac:dyDescent="0.25">
      <c r="B121" s="477"/>
      <c r="C121" s="529"/>
      <c r="D121" s="326" t="s">
        <v>469</v>
      </c>
      <c r="E121" s="278">
        <f t="shared" si="205"/>
        <v>9.8522002606446595</v>
      </c>
      <c r="F121" s="316">
        <f t="shared" si="209"/>
        <v>40</v>
      </c>
      <c r="G121" s="312">
        <f t="shared" si="197"/>
        <v>0.24630500651611648</v>
      </c>
      <c r="H121" s="168">
        <f>+$H$93</f>
        <v>2</v>
      </c>
      <c r="I121" s="157">
        <f>+H121</f>
        <v>2</v>
      </c>
      <c r="J121" s="157">
        <f t="shared" si="198"/>
        <v>0.49261001303223295</v>
      </c>
      <c r="K121" s="157">
        <f t="shared" si="206"/>
        <v>8.8669802345801934</v>
      </c>
      <c r="AC121" s="525"/>
      <c r="AD121" s="526"/>
      <c r="AE121" s="333" t="s">
        <v>469</v>
      </c>
      <c r="AF121" s="278">
        <f t="shared" si="207"/>
        <v>9.8522002606446595</v>
      </c>
      <c r="AG121" s="316">
        <f t="shared" si="210"/>
        <v>20</v>
      </c>
      <c r="AH121" s="312">
        <f t="shared" si="199"/>
        <v>0.49261001303223295</v>
      </c>
      <c r="AI121" s="168">
        <v>0</v>
      </c>
      <c r="AJ121" s="157">
        <f>+AI121</f>
        <v>0</v>
      </c>
      <c r="AK121" s="157">
        <f t="shared" si="200"/>
        <v>0</v>
      </c>
      <c r="AL121" s="157">
        <f t="shared" si="208"/>
        <v>0</v>
      </c>
      <c r="BC121" s="478"/>
      <c r="BD121" s="524"/>
      <c r="BE121" s="147" t="str">
        <f>+$BE$40</f>
        <v>Mano de Obra y Equipo</v>
      </c>
      <c r="BF121" s="278">
        <f t="shared" si="201"/>
        <v>15.102564102564102</v>
      </c>
      <c r="BG121" s="168">
        <v>40</v>
      </c>
      <c r="BH121" s="157">
        <f t="shared" si="191"/>
        <v>0.37756410256410255</v>
      </c>
      <c r="BI121" s="168">
        <f>+$BJ$40</f>
        <v>6</v>
      </c>
      <c r="BJ121" s="157">
        <f t="shared" ref="BJ121:BJ122" si="212">+BI121*0.4</f>
        <v>2.4000000000000004</v>
      </c>
      <c r="BK121" s="157">
        <f t="shared" si="192"/>
        <v>0.90615384615384631</v>
      </c>
      <c r="BL121" s="157">
        <f t="shared" si="193"/>
        <v>16.310769230769232</v>
      </c>
      <c r="CC121" s="586"/>
      <c r="CD121" s="593"/>
      <c r="CE121" s="147" t="str">
        <f>+$BE$40</f>
        <v>Mano de Obra y Equipo</v>
      </c>
      <c r="CF121" s="278">
        <f t="shared" si="203"/>
        <v>15.102564102564102</v>
      </c>
      <c r="CG121" s="168">
        <v>20</v>
      </c>
      <c r="CH121" s="157">
        <f t="shared" si="194"/>
        <v>0.75512820512820511</v>
      </c>
      <c r="CI121" s="168">
        <f>+$BJ$40</f>
        <v>6</v>
      </c>
      <c r="CJ121" s="157">
        <f t="shared" si="211"/>
        <v>3.5999999999999996</v>
      </c>
      <c r="CK121" s="157">
        <f t="shared" si="195"/>
        <v>2.718461538461538</v>
      </c>
      <c r="CL121" s="157">
        <f t="shared" si="196"/>
        <v>48.932307692307688</v>
      </c>
    </row>
    <row r="122" spans="2:90" ht="25.5" x14ac:dyDescent="0.25">
      <c r="B122" s="477"/>
      <c r="C122" s="529"/>
      <c r="D122" s="326" t="s">
        <v>474</v>
      </c>
      <c r="E122" s="278">
        <f t="shared" si="205"/>
        <v>9.8522002606446595</v>
      </c>
      <c r="F122" s="316">
        <f t="shared" si="209"/>
        <v>40</v>
      </c>
      <c r="G122" s="312">
        <f t="shared" si="197"/>
        <v>0.24630500651611648</v>
      </c>
      <c r="H122" s="168">
        <f>+$H$94</f>
        <v>2</v>
      </c>
      <c r="I122" s="157">
        <f>+H122</f>
        <v>2</v>
      </c>
      <c r="J122" s="157">
        <f t="shared" si="198"/>
        <v>0.49261001303223295</v>
      </c>
      <c r="K122" s="157">
        <f t="shared" si="206"/>
        <v>8.8669802345801934</v>
      </c>
      <c r="AC122" s="525"/>
      <c r="AD122" s="526"/>
      <c r="AE122" s="333" t="s">
        <v>474</v>
      </c>
      <c r="AF122" s="278">
        <f t="shared" si="207"/>
        <v>9.8522002606446595</v>
      </c>
      <c r="AG122" s="316">
        <f t="shared" si="210"/>
        <v>20</v>
      </c>
      <c r="AH122" s="312">
        <f t="shared" si="199"/>
        <v>0.49261001303223295</v>
      </c>
      <c r="AI122" s="168">
        <v>0</v>
      </c>
      <c r="AJ122" s="157">
        <f>+AI122</f>
        <v>0</v>
      </c>
      <c r="AK122" s="157">
        <f t="shared" si="200"/>
        <v>0</v>
      </c>
      <c r="AL122" s="157">
        <f t="shared" si="208"/>
        <v>0</v>
      </c>
      <c r="BC122" s="478"/>
      <c r="BD122" s="524"/>
      <c r="BE122" s="147" t="str">
        <f>+$BE$42</f>
        <v>Procedimientos Constructivosde Obras Civiles I</v>
      </c>
      <c r="BF122" s="278">
        <f t="shared" si="201"/>
        <v>15.102564102564102</v>
      </c>
      <c r="BG122" s="168">
        <v>40</v>
      </c>
      <c r="BH122" s="157">
        <f t="shared" si="191"/>
        <v>0.37756410256410255</v>
      </c>
      <c r="BI122" s="168">
        <f>+$BJ$42</f>
        <v>10</v>
      </c>
      <c r="BJ122" s="157">
        <f t="shared" si="212"/>
        <v>4</v>
      </c>
      <c r="BK122" s="157">
        <f t="shared" si="192"/>
        <v>1.5102564102564102</v>
      </c>
      <c r="BL122" s="157">
        <f t="shared" si="193"/>
        <v>27.184615384615384</v>
      </c>
      <c r="CC122" s="586"/>
      <c r="CD122" s="593"/>
      <c r="CE122" s="147" t="str">
        <f>+$BE$42</f>
        <v>Procedimientos Constructivosde Obras Civiles I</v>
      </c>
      <c r="CF122" s="278">
        <f t="shared" si="203"/>
        <v>15.102564102564102</v>
      </c>
      <c r="CG122" s="168">
        <v>20</v>
      </c>
      <c r="CH122" s="157">
        <f t="shared" si="194"/>
        <v>0.75512820512820511</v>
      </c>
      <c r="CI122" s="168">
        <f>+$BJ$42</f>
        <v>10</v>
      </c>
      <c r="CJ122" s="157">
        <f t="shared" si="211"/>
        <v>6</v>
      </c>
      <c r="CK122" s="157">
        <f t="shared" si="195"/>
        <v>4.5307692307692307</v>
      </c>
      <c r="CL122" s="157">
        <f t="shared" si="196"/>
        <v>81.553846153846152</v>
      </c>
    </row>
    <row r="123" spans="2:90" ht="25.5" x14ac:dyDescent="0.25">
      <c r="B123" s="477"/>
      <c r="C123" s="514" t="s">
        <v>485</v>
      </c>
      <c r="D123" s="315" t="s">
        <v>546</v>
      </c>
      <c r="E123" s="278">
        <f t="shared" si="205"/>
        <v>9.8522002606446595</v>
      </c>
      <c r="F123" s="316">
        <f t="shared" si="209"/>
        <v>40</v>
      </c>
      <c r="G123" s="312">
        <f t="shared" si="197"/>
        <v>0.24630500651611648</v>
      </c>
      <c r="H123" s="168">
        <f>+$H$95</f>
        <v>2</v>
      </c>
      <c r="I123" s="157">
        <f t="shared" ref="I123:I128" si="213">+H123*0.4</f>
        <v>0.8</v>
      </c>
      <c r="J123" s="312">
        <f t="shared" si="198"/>
        <v>0.1970440052128932</v>
      </c>
      <c r="K123" s="157">
        <f t="shared" si="206"/>
        <v>3.5467920938320776</v>
      </c>
      <c r="AC123" s="525"/>
      <c r="AD123" s="527" t="s">
        <v>485</v>
      </c>
      <c r="AE123" s="315" t="s">
        <v>546</v>
      </c>
      <c r="AF123" s="278">
        <f t="shared" si="207"/>
        <v>9.8522002606446595</v>
      </c>
      <c r="AG123" s="316">
        <f t="shared" si="210"/>
        <v>20</v>
      </c>
      <c r="AH123" s="312">
        <f t="shared" si="199"/>
        <v>0.49261001303223295</v>
      </c>
      <c r="AI123" s="168">
        <f>+$H$95</f>
        <v>2</v>
      </c>
      <c r="AJ123" s="157">
        <f t="shared" ref="AJ123:AJ128" si="214">+AI123*0.6</f>
        <v>1.2</v>
      </c>
      <c r="AK123" s="312">
        <f t="shared" si="200"/>
        <v>0.59113201563867956</v>
      </c>
      <c r="AL123" s="157">
        <f t="shared" si="208"/>
        <v>10.640376281496232</v>
      </c>
      <c r="BE123" s="59"/>
      <c r="BJ123" s="262">
        <f>AVERAGE(BJ117:BJ122)</f>
        <v>2.6</v>
      </c>
      <c r="BK123" s="262"/>
      <c r="BL123" s="262"/>
      <c r="CE123" s="59"/>
      <c r="CJ123" s="262">
        <f>AVERAGE(CJ117:CJ122)</f>
        <v>2.4</v>
      </c>
      <c r="CK123" s="262"/>
      <c r="CL123" s="262"/>
    </row>
    <row r="124" spans="2:90" ht="36.75" customHeight="1" x14ac:dyDescent="0.25">
      <c r="B124" s="477"/>
      <c r="C124" s="514"/>
      <c r="D124" s="315" t="s">
        <v>547</v>
      </c>
      <c r="E124" s="278">
        <f t="shared" si="205"/>
        <v>9.8522002606446595</v>
      </c>
      <c r="F124" s="316">
        <f t="shared" si="209"/>
        <v>40</v>
      </c>
      <c r="G124" s="312">
        <f t="shared" si="197"/>
        <v>0.24630500651611648</v>
      </c>
      <c r="H124" s="168">
        <f>+$H$96</f>
        <v>4</v>
      </c>
      <c r="I124" s="157">
        <f t="shared" si="213"/>
        <v>1.6</v>
      </c>
      <c r="J124" s="312">
        <f t="shared" si="198"/>
        <v>0.39408801042578639</v>
      </c>
      <c r="K124" s="157">
        <f t="shared" si="206"/>
        <v>7.0935841876641552</v>
      </c>
      <c r="AC124" s="525"/>
      <c r="AD124" s="527"/>
      <c r="AE124" s="315" t="s">
        <v>547</v>
      </c>
      <c r="AF124" s="278">
        <f t="shared" si="207"/>
        <v>9.8522002606446595</v>
      </c>
      <c r="AG124" s="316">
        <f t="shared" si="210"/>
        <v>20</v>
      </c>
      <c r="AH124" s="312">
        <f t="shared" si="199"/>
        <v>0.49261001303223295</v>
      </c>
      <c r="AI124" s="168">
        <f>+$H$96</f>
        <v>4</v>
      </c>
      <c r="AJ124" s="157">
        <f t="shared" si="214"/>
        <v>2.4</v>
      </c>
      <c r="AK124" s="312">
        <f t="shared" si="200"/>
        <v>1.1822640312773591</v>
      </c>
      <c r="AL124" s="157">
        <f t="shared" si="208"/>
        <v>21.280752562992465</v>
      </c>
      <c r="BC124" s="332" t="s">
        <v>335</v>
      </c>
      <c r="BD124" s="332" t="s">
        <v>511</v>
      </c>
      <c r="BE124" s="332" t="s">
        <v>512</v>
      </c>
      <c r="BF124" s="332" t="s">
        <v>577</v>
      </c>
      <c r="BG124" s="332" t="s">
        <v>513</v>
      </c>
      <c r="BH124" s="332" t="s">
        <v>514</v>
      </c>
      <c r="BI124" s="332" t="s">
        <v>519</v>
      </c>
      <c r="BJ124" s="297" t="s">
        <v>516</v>
      </c>
      <c r="BK124" s="297" t="s">
        <v>517</v>
      </c>
      <c r="BL124" s="297" t="s">
        <v>518</v>
      </c>
      <c r="CC124" s="371" t="s">
        <v>335</v>
      </c>
      <c r="CD124" s="371" t="s">
        <v>511</v>
      </c>
      <c r="CE124" s="371" t="s">
        <v>512</v>
      </c>
      <c r="CF124" s="371" t="s">
        <v>577</v>
      </c>
      <c r="CG124" s="371" t="s">
        <v>513</v>
      </c>
      <c r="CH124" s="371" t="s">
        <v>514</v>
      </c>
      <c r="CI124" s="371" t="s">
        <v>519</v>
      </c>
      <c r="CJ124" s="372" t="s">
        <v>516</v>
      </c>
      <c r="CK124" s="372" t="s">
        <v>517</v>
      </c>
      <c r="CL124" s="372" t="s">
        <v>518</v>
      </c>
    </row>
    <row r="125" spans="2:90" ht="36.75" customHeight="1" x14ac:dyDescent="0.25">
      <c r="B125" s="477"/>
      <c r="C125" s="514"/>
      <c r="D125" s="315" t="s">
        <v>548</v>
      </c>
      <c r="E125" s="278">
        <f t="shared" si="205"/>
        <v>9.8522002606446595</v>
      </c>
      <c r="F125" s="316">
        <f t="shared" si="209"/>
        <v>40</v>
      </c>
      <c r="G125" s="312">
        <f t="shared" si="197"/>
        <v>0.24630500651611648</v>
      </c>
      <c r="H125" s="168">
        <f>+$H$97</f>
        <v>2</v>
      </c>
      <c r="I125" s="157">
        <f t="shared" si="213"/>
        <v>0.8</v>
      </c>
      <c r="J125" s="312">
        <f t="shared" si="198"/>
        <v>0.1970440052128932</v>
      </c>
      <c r="K125" s="157">
        <f t="shared" si="206"/>
        <v>3.5467920938320776</v>
      </c>
      <c r="AC125" s="525"/>
      <c r="AD125" s="527"/>
      <c r="AE125" s="315" t="s">
        <v>548</v>
      </c>
      <c r="AF125" s="278">
        <f t="shared" si="207"/>
        <v>9.8522002606446595</v>
      </c>
      <c r="AG125" s="316">
        <f t="shared" si="210"/>
        <v>20</v>
      </c>
      <c r="AH125" s="312">
        <f t="shared" si="199"/>
        <v>0.49261001303223295</v>
      </c>
      <c r="AI125" s="168">
        <f>+$H$97</f>
        <v>2</v>
      </c>
      <c r="AJ125" s="157">
        <f t="shared" si="214"/>
        <v>1.2</v>
      </c>
      <c r="AK125" s="312">
        <f t="shared" si="200"/>
        <v>0.59113201563867956</v>
      </c>
      <c r="AL125" s="157">
        <f t="shared" si="208"/>
        <v>10.640376281496232</v>
      </c>
      <c r="BC125" s="478" t="s">
        <v>533</v>
      </c>
      <c r="BD125" s="329"/>
      <c r="BE125" s="328"/>
      <c r="BF125" s="276">
        <f>+'Pobl. Efectiva CP.'!C58</f>
        <v>9.3589743589743577</v>
      </c>
      <c r="BG125" s="328"/>
      <c r="BH125" s="328"/>
      <c r="BI125" s="328"/>
      <c r="BJ125" s="277">
        <f>SUM(BJ126:BJ132)</f>
        <v>22.200000000000003</v>
      </c>
      <c r="BK125" s="277">
        <f>SUM(BK126:BK132)</f>
        <v>5.194230769230769</v>
      </c>
      <c r="BL125" s="277">
        <f>SUM(BL126:BL132)</f>
        <v>93.496153846153831</v>
      </c>
      <c r="CC125" s="586" t="s">
        <v>533</v>
      </c>
      <c r="CD125" s="374"/>
      <c r="CE125" s="335"/>
      <c r="CF125" s="276">
        <f>+BF125</f>
        <v>9.3589743589743577</v>
      </c>
      <c r="CG125" s="335"/>
      <c r="CH125" s="335"/>
      <c r="CI125" s="335"/>
      <c r="CJ125" s="277">
        <f>SUM(CJ126:CJ132)</f>
        <v>17.799999999999997</v>
      </c>
      <c r="CK125" s="277">
        <f>SUM(CK126:CK132)</f>
        <v>4.1647435897435887</v>
      </c>
      <c r="CL125" s="277">
        <f>SUM(CL126:CL132)</f>
        <v>74.965384615384608</v>
      </c>
    </row>
    <row r="126" spans="2:90" ht="31.5" customHeight="1" x14ac:dyDescent="0.25">
      <c r="B126" s="477"/>
      <c r="C126" s="514"/>
      <c r="D126" s="315" t="s">
        <v>549</v>
      </c>
      <c r="E126" s="278">
        <f t="shared" si="205"/>
        <v>9.8522002606446595</v>
      </c>
      <c r="F126" s="316">
        <f t="shared" si="209"/>
        <v>40</v>
      </c>
      <c r="G126" s="312">
        <f t="shared" si="197"/>
        <v>0.24630500651611648</v>
      </c>
      <c r="H126" s="168">
        <f>+$H$98</f>
        <v>2</v>
      </c>
      <c r="I126" s="157">
        <f t="shared" si="213"/>
        <v>0.8</v>
      </c>
      <c r="J126" s="312">
        <f t="shared" si="198"/>
        <v>0.1970440052128932</v>
      </c>
      <c r="K126" s="157">
        <f t="shared" si="206"/>
        <v>3.5467920938320776</v>
      </c>
      <c r="AC126" s="525"/>
      <c r="AD126" s="527"/>
      <c r="AE126" s="315" t="s">
        <v>549</v>
      </c>
      <c r="AF126" s="278">
        <f t="shared" si="207"/>
        <v>9.8522002606446595</v>
      </c>
      <c r="AG126" s="316">
        <f t="shared" si="210"/>
        <v>20</v>
      </c>
      <c r="AH126" s="312">
        <f t="shared" si="199"/>
        <v>0.49261001303223295</v>
      </c>
      <c r="AI126" s="168">
        <f>+$H$98</f>
        <v>2</v>
      </c>
      <c r="AJ126" s="157">
        <f t="shared" si="214"/>
        <v>1.2</v>
      </c>
      <c r="AK126" s="312">
        <f t="shared" si="200"/>
        <v>0.59113201563867956</v>
      </c>
      <c r="AL126" s="157">
        <f t="shared" si="208"/>
        <v>10.640376281496232</v>
      </c>
      <c r="BC126" s="478"/>
      <c r="BD126" s="478" t="s">
        <v>590</v>
      </c>
      <c r="BE126" s="326" t="str">
        <f>+$BE$20</f>
        <v>Liderazgo y Trabajo en Equipo</v>
      </c>
      <c r="BF126" s="278">
        <f>BF$125</f>
        <v>9.3589743589743577</v>
      </c>
      <c r="BG126" s="168">
        <v>40</v>
      </c>
      <c r="BH126" s="157">
        <f t="shared" ref="BH126:BH132" si="215">BF126/BG126</f>
        <v>0.23397435897435895</v>
      </c>
      <c r="BI126" s="168">
        <f>+$BK$20</f>
        <v>2</v>
      </c>
      <c r="BJ126" s="157">
        <f>+BI126</f>
        <v>2</v>
      </c>
      <c r="BK126" s="157">
        <f t="shared" ref="BK126:BK132" si="216">BH126*BJ126</f>
        <v>0.4679487179487179</v>
      </c>
      <c r="BL126" s="157">
        <f t="shared" ref="BL126:BL132" si="217">BK126*$BE$70</f>
        <v>8.4230769230769216</v>
      </c>
      <c r="CC126" s="586"/>
      <c r="CD126" s="586" t="s">
        <v>590</v>
      </c>
      <c r="CE126" s="352" t="str">
        <f>+$BE$20</f>
        <v>Liderazgo y Trabajo en Equipo</v>
      </c>
      <c r="CF126" s="278">
        <f>CF$125</f>
        <v>9.3589743589743577</v>
      </c>
      <c r="CG126" s="168">
        <v>40</v>
      </c>
      <c r="CH126" s="157">
        <f t="shared" ref="CH126:CH132" si="218">CF126/CG126</f>
        <v>0.23397435897435895</v>
      </c>
      <c r="CI126" s="168">
        <v>0</v>
      </c>
      <c r="CJ126" s="157">
        <f>+CI126</f>
        <v>0</v>
      </c>
      <c r="CK126" s="157">
        <f t="shared" ref="CK126:CK132" si="219">CH126*CJ126</f>
        <v>0</v>
      </c>
      <c r="CL126" s="157">
        <f t="shared" ref="CL126:CL132" si="220">CK126*$BE$70</f>
        <v>0</v>
      </c>
    </row>
    <row r="127" spans="2:90" ht="27" customHeight="1" x14ac:dyDescent="0.25">
      <c r="B127" s="477"/>
      <c r="C127" s="514"/>
      <c r="D127" s="315" t="s">
        <v>552</v>
      </c>
      <c r="E127" s="278">
        <f t="shared" si="205"/>
        <v>9.8522002606446595</v>
      </c>
      <c r="F127" s="316">
        <f t="shared" si="209"/>
        <v>40</v>
      </c>
      <c r="G127" s="312">
        <f t="shared" si="197"/>
        <v>0.24630500651611648</v>
      </c>
      <c r="H127" s="168">
        <f>+$H$99</f>
        <v>4</v>
      </c>
      <c r="I127" s="157">
        <f t="shared" si="213"/>
        <v>1.6</v>
      </c>
      <c r="J127" s="312">
        <f t="shared" si="198"/>
        <v>0.39408801042578639</v>
      </c>
      <c r="K127" s="157">
        <f t="shared" si="206"/>
        <v>7.0935841876641552</v>
      </c>
      <c r="AC127" s="525"/>
      <c r="AD127" s="527"/>
      <c r="AE127" s="315" t="s">
        <v>552</v>
      </c>
      <c r="AF127" s="278">
        <f t="shared" si="207"/>
        <v>9.8522002606446595</v>
      </c>
      <c r="AG127" s="316">
        <f t="shared" si="210"/>
        <v>20</v>
      </c>
      <c r="AH127" s="312">
        <f t="shared" si="199"/>
        <v>0.49261001303223295</v>
      </c>
      <c r="AI127" s="168">
        <f>+$H$99</f>
        <v>4</v>
      </c>
      <c r="AJ127" s="157">
        <f t="shared" si="214"/>
        <v>2.4</v>
      </c>
      <c r="AK127" s="312">
        <f t="shared" si="200"/>
        <v>1.1822640312773591</v>
      </c>
      <c r="AL127" s="157">
        <f t="shared" si="208"/>
        <v>21.280752562992465</v>
      </c>
      <c r="BC127" s="478"/>
      <c r="BD127" s="478"/>
      <c r="BE127" s="326" t="str">
        <f>+$BE$22</f>
        <v>Proyecto Empresarial</v>
      </c>
      <c r="BF127" s="278">
        <f t="shared" ref="BF127:BF132" si="221">BF$125</f>
        <v>9.3589743589743577</v>
      </c>
      <c r="BG127" s="168">
        <v>40</v>
      </c>
      <c r="BH127" s="157">
        <f t="shared" si="215"/>
        <v>0.23397435897435895</v>
      </c>
      <c r="BI127" s="168">
        <f>+$BK$22</f>
        <v>2</v>
      </c>
      <c r="BJ127" s="157">
        <f>+BI127</f>
        <v>2</v>
      </c>
      <c r="BK127" s="157">
        <f t="shared" si="216"/>
        <v>0.4679487179487179</v>
      </c>
      <c r="BL127" s="157">
        <f t="shared" si="217"/>
        <v>8.4230769230769216</v>
      </c>
      <c r="CC127" s="586"/>
      <c r="CD127" s="586"/>
      <c r="CE127" s="352" t="str">
        <f>+$BE$22</f>
        <v>Proyecto Empresarial</v>
      </c>
      <c r="CF127" s="278">
        <f t="shared" ref="CF127:CF132" si="222">CF$125</f>
        <v>9.3589743589743577</v>
      </c>
      <c r="CG127" s="168">
        <v>40</v>
      </c>
      <c r="CH127" s="157">
        <f t="shared" si="218"/>
        <v>0.23397435897435895</v>
      </c>
      <c r="CI127" s="168">
        <v>0</v>
      </c>
      <c r="CJ127" s="157">
        <f>+CI127</f>
        <v>0</v>
      </c>
      <c r="CK127" s="157">
        <f t="shared" si="219"/>
        <v>0</v>
      </c>
      <c r="CL127" s="157">
        <f t="shared" si="220"/>
        <v>0</v>
      </c>
    </row>
    <row r="128" spans="2:90" ht="28.5" customHeight="1" x14ac:dyDescent="0.25">
      <c r="B128" s="477"/>
      <c r="C128" s="514"/>
      <c r="D128" s="315" t="s">
        <v>543</v>
      </c>
      <c r="E128" s="278">
        <f t="shared" si="205"/>
        <v>9.8522002606446595</v>
      </c>
      <c r="F128" s="316">
        <f t="shared" si="209"/>
        <v>40</v>
      </c>
      <c r="G128" s="312">
        <f t="shared" si="197"/>
        <v>0.24630500651611648</v>
      </c>
      <c r="H128" s="168">
        <f>+$H$100</f>
        <v>6</v>
      </c>
      <c r="I128" s="157">
        <f t="shared" si="213"/>
        <v>2.4000000000000004</v>
      </c>
      <c r="J128" s="157">
        <f>G128*I128</f>
        <v>0.59113201563867968</v>
      </c>
      <c r="K128" s="157">
        <f t="shared" si="206"/>
        <v>10.640376281496234</v>
      </c>
      <c r="AC128" s="525"/>
      <c r="AD128" s="527"/>
      <c r="AE128" s="315" t="s">
        <v>543</v>
      </c>
      <c r="AF128" s="278">
        <f t="shared" si="207"/>
        <v>9.8522002606446595</v>
      </c>
      <c r="AG128" s="316">
        <f t="shared" si="210"/>
        <v>20</v>
      </c>
      <c r="AH128" s="312">
        <f t="shared" si="199"/>
        <v>0.49261001303223295</v>
      </c>
      <c r="AI128" s="168">
        <f>+$H$100</f>
        <v>6</v>
      </c>
      <c r="AJ128" s="157">
        <f t="shared" si="214"/>
        <v>3.5999999999999996</v>
      </c>
      <c r="AK128" s="157">
        <f>AH128*AJ128</f>
        <v>1.7733960469160384</v>
      </c>
      <c r="AL128" s="157">
        <f t="shared" si="208"/>
        <v>31.921128844488692</v>
      </c>
      <c r="BC128" s="478"/>
      <c r="BD128" s="478"/>
      <c r="BE128" s="326" t="str">
        <f>+$BE$23</f>
        <v>Legislación e Inserción Laboral</v>
      </c>
      <c r="BF128" s="278">
        <f t="shared" si="221"/>
        <v>9.3589743589743577</v>
      </c>
      <c r="BG128" s="168">
        <v>40</v>
      </c>
      <c r="BH128" s="157">
        <f t="shared" si="215"/>
        <v>0.23397435897435895</v>
      </c>
      <c r="BI128" s="168">
        <f>+$BK$23</f>
        <v>3</v>
      </c>
      <c r="BJ128" s="157">
        <f>+BI128</f>
        <v>3</v>
      </c>
      <c r="BK128" s="157">
        <f t="shared" si="216"/>
        <v>0.70192307692307687</v>
      </c>
      <c r="BL128" s="157">
        <f t="shared" si="217"/>
        <v>12.634615384615383</v>
      </c>
      <c r="CC128" s="586"/>
      <c r="CD128" s="586"/>
      <c r="CE128" s="352" t="str">
        <f>+$BE$23</f>
        <v>Legislación e Inserción Laboral</v>
      </c>
      <c r="CF128" s="278">
        <f t="shared" si="222"/>
        <v>9.3589743589743577</v>
      </c>
      <c r="CG128" s="168">
        <v>40</v>
      </c>
      <c r="CH128" s="157">
        <f t="shared" si="218"/>
        <v>0.23397435897435895</v>
      </c>
      <c r="CI128" s="168">
        <v>0</v>
      </c>
      <c r="CJ128" s="157">
        <f>+CI128</f>
        <v>0</v>
      </c>
      <c r="CK128" s="157">
        <f t="shared" si="219"/>
        <v>0</v>
      </c>
      <c r="CL128" s="157">
        <f t="shared" si="220"/>
        <v>0</v>
      </c>
    </row>
    <row r="129" spans="2:104" ht="25.5" x14ac:dyDescent="0.25">
      <c r="B129" s="285"/>
      <c r="C129" s="142"/>
      <c r="D129" s="59"/>
      <c r="H129" s="142"/>
      <c r="I129" s="262">
        <f>AVERAGE(I118:I128)</f>
        <v>1.6363636363636365</v>
      </c>
      <c r="J129" s="262"/>
      <c r="K129" s="286"/>
      <c r="AC129" s="285"/>
      <c r="AE129" s="59"/>
      <c r="AJ129" s="262">
        <f>AVERAGE(AJ118:AJ128)</f>
        <v>1.0909090909090908</v>
      </c>
      <c r="AK129" s="262"/>
      <c r="AL129" s="286"/>
      <c r="BC129" s="478"/>
      <c r="BD129" s="513" t="s">
        <v>485</v>
      </c>
      <c r="BE129" s="147" t="str">
        <f>+$BE$39</f>
        <v>Distribución de los Materiales de Construcción</v>
      </c>
      <c r="BF129" s="278">
        <f t="shared" si="221"/>
        <v>9.3589743589743577</v>
      </c>
      <c r="BG129" s="168">
        <v>40</v>
      </c>
      <c r="BH129" s="157">
        <f t="shared" si="215"/>
        <v>0.23397435897435895</v>
      </c>
      <c r="BI129" s="168">
        <f>+$BK$39</f>
        <v>7</v>
      </c>
      <c r="BJ129" s="157">
        <f t="shared" ref="BJ129:BJ130" si="223">+BI129</f>
        <v>7</v>
      </c>
      <c r="BK129" s="157">
        <f t="shared" si="216"/>
        <v>1.6378205128205126</v>
      </c>
      <c r="BL129" s="157">
        <f t="shared" si="217"/>
        <v>29.480769230769226</v>
      </c>
      <c r="CC129" s="586"/>
      <c r="CD129" s="587" t="s">
        <v>485</v>
      </c>
      <c r="CE129" s="147" t="str">
        <f>+$BE$39</f>
        <v>Distribución de los Materiales de Construcción</v>
      </c>
      <c r="CF129" s="278">
        <f t="shared" si="222"/>
        <v>9.3589743589743577</v>
      </c>
      <c r="CG129" s="168">
        <v>40</v>
      </c>
      <c r="CH129" s="157">
        <f t="shared" si="218"/>
        <v>0.23397435897435895</v>
      </c>
      <c r="CI129" s="168">
        <f>+$BK$39</f>
        <v>7</v>
      </c>
      <c r="CJ129" s="157">
        <f t="shared" ref="CJ129:CJ130" si="224">+CI129</f>
        <v>7</v>
      </c>
      <c r="CK129" s="157">
        <f t="shared" si="219"/>
        <v>1.6378205128205126</v>
      </c>
      <c r="CL129" s="157">
        <f t="shared" si="220"/>
        <v>29.480769230769226</v>
      </c>
    </row>
    <row r="130" spans="2:104" ht="47.25" customHeight="1" x14ac:dyDescent="0.25">
      <c r="B130" s="325" t="s">
        <v>336</v>
      </c>
      <c r="C130" s="327" t="s">
        <v>511</v>
      </c>
      <c r="D130" s="325" t="s">
        <v>512</v>
      </c>
      <c r="E130" s="325" t="s">
        <v>578</v>
      </c>
      <c r="F130" s="325" t="s">
        <v>513</v>
      </c>
      <c r="G130" s="325" t="s">
        <v>514</v>
      </c>
      <c r="H130" s="325" t="s">
        <v>515</v>
      </c>
      <c r="I130" s="291" t="s">
        <v>516</v>
      </c>
      <c r="J130" s="291" t="s">
        <v>517</v>
      </c>
      <c r="K130" s="291" t="s">
        <v>518</v>
      </c>
      <c r="AC130" s="367" t="s">
        <v>336</v>
      </c>
      <c r="AD130" s="368" t="s">
        <v>511</v>
      </c>
      <c r="AE130" s="367" t="s">
        <v>512</v>
      </c>
      <c r="AF130" s="367" t="s">
        <v>578</v>
      </c>
      <c r="AG130" s="367" t="s">
        <v>513</v>
      </c>
      <c r="AH130" s="367" t="s">
        <v>514</v>
      </c>
      <c r="AI130" s="367" t="s">
        <v>515</v>
      </c>
      <c r="AJ130" s="369" t="s">
        <v>516</v>
      </c>
      <c r="AK130" s="369" t="s">
        <v>517</v>
      </c>
      <c r="AL130" s="369" t="s">
        <v>518</v>
      </c>
      <c r="BC130" s="478"/>
      <c r="BD130" s="513"/>
      <c r="BE130" s="147" t="str">
        <f>+$BE$41</f>
        <v>Seguridad e Higiene</v>
      </c>
      <c r="BF130" s="278">
        <f t="shared" si="221"/>
        <v>9.3589743589743577</v>
      </c>
      <c r="BG130" s="168">
        <v>40</v>
      </c>
      <c r="BH130" s="157">
        <f t="shared" si="215"/>
        <v>0.23397435897435895</v>
      </c>
      <c r="BI130" s="168">
        <f>+$BK$41</f>
        <v>3</v>
      </c>
      <c r="BJ130" s="157">
        <f t="shared" si="223"/>
        <v>3</v>
      </c>
      <c r="BK130" s="157">
        <f t="shared" si="216"/>
        <v>0.70192307692307687</v>
      </c>
      <c r="BL130" s="157">
        <f t="shared" si="217"/>
        <v>12.634615384615383</v>
      </c>
      <c r="CC130" s="586"/>
      <c r="CD130" s="587"/>
      <c r="CE130" s="147" t="str">
        <f>+$BE$41</f>
        <v>Seguridad e Higiene</v>
      </c>
      <c r="CF130" s="278">
        <f t="shared" si="222"/>
        <v>9.3589743589743577</v>
      </c>
      <c r="CG130" s="168">
        <v>40</v>
      </c>
      <c r="CH130" s="157">
        <f t="shared" si="218"/>
        <v>0.23397435897435895</v>
      </c>
      <c r="CI130" s="168">
        <f>+$BK$41</f>
        <v>3</v>
      </c>
      <c r="CJ130" s="157">
        <f t="shared" si="224"/>
        <v>3</v>
      </c>
      <c r="CK130" s="157">
        <f t="shared" si="219"/>
        <v>0.70192307692307687</v>
      </c>
      <c r="CL130" s="157">
        <f t="shared" si="220"/>
        <v>12.634615384615383</v>
      </c>
    </row>
    <row r="131" spans="2:104" ht="26.25" customHeight="1" x14ac:dyDescent="0.25">
      <c r="B131" s="477" t="s">
        <v>530</v>
      </c>
      <c r="C131" s="529" t="s">
        <v>454</v>
      </c>
      <c r="D131" s="328"/>
      <c r="E131" s="276">
        <f>+'Pobl. Efectiva CP.'!D28</f>
        <v>10.461519371176157</v>
      </c>
      <c r="F131" s="328"/>
      <c r="G131" s="328"/>
      <c r="H131" s="328"/>
      <c r="I131" s="277">
        <f>SUM(I132:I138)</f>
        <v>11.200000000000003</v>
      </c>
      <c r="J131" s="277">
        <f>SUM(J132:J138)</f>
        <v>2.9292254239293247</v>
      </c>
      <c r="K131" s="277">
        <f>SUM(K132:K138)</f>
        <v>52.726057630727851</v>
      </c>
      <c r="AC131" s="525" t="s">
        <v>530</v>
      </c>
      <c r="AD131" s="526" t="s">
        <v>454</v>
      </c>
      <c r="AE131" s="335"/>
      <c r="AF131" s="276">
        <f>+E131</f>
        <v>10.461519371176157</v>
      </c>
      <c r="AG131" s="335"/>
      <c r="AH131" s="335"/>
      <c r="AI131" s="335"/>
      <c r="AJ131" s="277">
        <f>SUM(AJ132:AJ138)</f>
        <v>4.8</v>
      </c>
      <c r="AK131" s="277">
        <f>SUM(AK132:AK138)</f>
        <v>2.5107646490822777</v>
      </c>
      <c r="AL131" s="277">
        <f>SUM(AL132:AL138)</f>
        <v>45.193763683480995</v>
      </c>
      <c r="BC131" s="478"/>
      <c r="BD131" s="513"/>
      <c r="BE131" s="147" t="str">
        <f>+$BE$43</f>
        <v>Procedimientos Constructivosde Obras Civiles II</v>
      </c>
      <c r="BF131" s="278">
        <f t="shared" si="221"/>
        <v>9.3589743589743577</v>
      </c>
      <c r="BG131" s="168">
        <v>40</v>
      </c>
      <c r="BH131" s="157">
        <f t="shared" si="215"/>
        <v>0.23397435897435895</v>
      </c>
      <c r="BI131" s="168">
        <f>+$BK$43</f>
        <v>9</v>
      </c>
      <c r="BJ131" s="157">
        <f>+BI131*0.4</f>
        <v>3.6</v>
      </c>
      <c r="BK131" s="157">
        <f t="shared" si="216"/>
        <v>0.8423076923076922</v>
      </c>
      <c r="BL131" s="157">
        <f t="shared" si="217"/>
        <v>15.161538461538459</v>
      </c>
      <c r="CC131" s="586"/>
      <c r="CD131" s="587"/>
      <c r="CE131" s="147" t="str">
        <f>+$BE$43</f>
        <v>Procedimientos Constructivosde Obras Civiles II</v>
      </c>
      <c r="CF131" s="278">
        <f t="shared" si="222"/>
        <v>9.3589743589743577</v>
      </c>
      <c r="CG131" s="168">
        <v>40</v>
      </c>
      <c r="CH131" s="157">
        <f t="shared" si="218"/>
        <v>0.23397435897435895</v>
      </c>
      <c r="CI131" s="168">
        <f>+$BK$43</f>
        <v>9</v>
      </c>
      <c r="CJ131" s="157">
        <f>+CI131*0.6</f>
        <v>5.3999999999999995</v>
      </c>
      <c r="CK131" s="157">
        <f t="shared" si="219"/>
        <v>1.2634615384615382</v>
      </c>
      <c r="CL131" s="157">
        <f t="shared" si="220"/>
        <v>22.742307692307687</v>
      </c>
    </row>
    <row r="132" spans="2:104" ht="26.25" customHeight="1" x14ac:dyDescent="0.25">
      <c r="B132" s="477"/>
      <c r="C132" s="529"/>
      <c r="D132" s="326" t="str">
        <f>+D8</f>
        <v>Sociedad y Economia en la Globalización</v>
      </c>
      <c r="E132" s="278">
        <f t="shared" ref="E132:E138" si="225">+E$131</f>
        <v>10.461519371176157</v>
      </c>
      <c r="F132" s="316">
        <f>+F127</f>
        <v>40</v>
      </c>
      <c r="G132" s="312">
        <f>E132/F132</f>
        <v>0.26153798427940395</v>
      </c>
      <c r="H132" s="168">
        <f>+$G$8</f>
        <v>3</v>
      </c>
      <c r="I132" s="157">
        <f>+H132</f>
        <v>3</v>
      </c>
      <c r="J132" s="157">
        <f t="shared" ref="J132:J138" si="226">G132*I132</f>
        <v>0.78461395283821189</v>
      </c>
      <c r="K132" s="157">
        <f>J132*$D$70</f>
        <v>14.123051151087815</v>
      </c>
      <c r="AC132" s="525"/>
      <c r="AD132" s="526"/>
      <c r="AE132" s="333" t="s">
        <v>462</v>
      </c>
      <c r="AF132" s="278">
        <f t="shared" ref="AF132:AF138" si="227">+AF$131</f>
        <v>10.461519371176157</v>
      </c>
      <c r="AG132" s="316">
        <f>+AG127</f>
        <v>20</v>
      </c>
      <c r="AH132" s="312">
        <f>AF132/AG132</f>
        <v>0.52307596855880789</v>
      </c>
      <c r="AI132" s="168">
        <v>0</v>
      </c>
      <c r="AJ132" s="157">
        <f>+AI132</f>
        <v>0</v>
      </c>
      <c r="AK132" s="157">
        <f t="shared" ref="AK132:AK138" si="228">AH132*AJ132</f>
        <v>0</v>
      </c>
      <c r="AL132" s="157">
        <f>AK132*$D$70</f>
        <v>0</v>
      </c>
      <c r="BC132" s="478"/>
      <c r="BD132" s="513"/>
      <c r="BE132" s="147" t="str">
        <f>+$BE$44</f>
        <v>Control de Obra</v>
      </c>
      <c r="BF132" s="278">
        <f t="shared" si="221"/>
        <v>9.3589743589743577</v>
      </c>
      <c r="BG132" s="168">
        <v>40</v>
      </c>
      <c r="BH132" s="157">
        <f t="shared" si="215"/>
        <v>0.23397435897435895</v>
      </c>
      <c r="BI132" s="168">
        <f>+$BK$44</f>
        <v>4</v>
      </c>
      <c r="BJ132" s="157">
        <f>+BI132*0.4</f>
        <v>1.6</v>
      </c>
      <c r="BK132" s="157">
        <f t="shared" si="216"/>
        <v>0.37435897435897436</v>
      </c>
      <c r="BL132" s="157">
        <f t="shared" si="217"/>
        <v>6.7384615384615385</v>
      </c>
      <c r="CC132" s="586"/>
      <c r="CD132" s="587"/>
      <c r="CE132" s="147" t="str">
        <f>+$BE$44</f>
        <v>Control de Obra</v>
      </c>
      <c r="CF132" s="278">
        <f t="shared" si="222"/>
        <v>9.3589743589743577</v>
      </c>
      <c r="CG132" s="168">
        <v>40</v>
      </c>
      <c r="CH132" s="157">
        <f t="shared" si="218"/>
        <v>0.23397435897435895</v>
      </c>
      <c r="CI132" s="168">
        <f>+$BK$44</f>
        <v>4</v>
      </c>
      <c r="CJ132" s="157">
        <f>+CI132*0.6</f>
        <v>2.4</v>
      </c>
      <c r="CK132" s="157">
        <f t="shared" si="219"/>
        <v>0.56153846153846143</v>
      </c>
      <c r="CL132" s="157">
        <f t="shared" si="220"/>
        <v>10.107692307692306</v>
      </c>
    </row>
    <row r="133" spans="2:104" ht="26.25" customHeight="1" x14ac:dyDescent="0.25">
      <c r="B133" s="477"/>
      <c r="C133" s="529"/>
      <c r="D133" s="326" t="str">
        <f>+D9</f>
        <v>Medio Ambiente y Desarrollo Sostenible</v>
      </c>
      <c r="E133" s="278">
        <f t="shared" si="225"/>
        <v>10.461519371176157</v>
      </c>
      <c r="F133" s="316">
        <f>+F132</f>
        <v>40</v>
      </c>
      <c r="G133" s="312">
        <f t="shared" ref="G133:G138" si="229">E133/F133</f>
        <v>0.26153798427940395</v>
      </c>
      <c r="H133" s="168">
        <f>+$G$9</f>
        <v>3</v>
      </c>
      <c r="I133" s="157">
        <f>+H133</f>
        <v>3</v>
      </c>
      <c r="J133" s="157">
        <f t="shared" si="226"/>
        <v>0.78461395283821189</v>
      </c>
      <c r="K133" s="157">
        <f t="shared" ref="K133:K138" si="230">J133*$D$70</f>
        <v>14.123051151087815</v>
      </c>
      <c r="AC133" s="525"/>
      <c r="AD133" s="526"/>
      <c r="AE133" s="333" t="s">
        <v>463</v>
      </c>
      <c r="AF133" s="278">
        <f t="shared" si="227"/>
        <v>10.461519371176157</v>
      </c>
      <c r="AG133" s="316">
        <f>+AG132</f>
        <v>20</v>
      </c>
      <c r="AH133" s="312">
        <f t="shared" ref="AH133:AH138" si="231">AF133/AG133</f>
        <v>0.52307596855880789</v>
      </c>
      <c r="AI133" s="168">
        <v>0</v>
      </c>
      <c r="AJ133" s="157">
        <f>+AI133</f>
        <v>0</v>
      </c>
      <c r="AK133" s="157">
        <f t="shared" si="228"/>
        <v>0</v>
      </c>
      <c r="AL133" s="157">
        <f t="shared" ref="AL133:AL138" si="232">AK133*$D$70</f>
        <v>0</v>
      </c>
      <c r="BC133" s="359"/>
      <c r="BD133" s="274"/>
      <c r="BE133" s="273"/>
      <c r="BF133" s="273"/>
      <c r="BG133" s="273"/>
      <c r="BH133" s="273"/>
      <c r="BI133" s="275"/>
      <c r="BJ133" s="275">
        <f>AVERAGE(BJ126:BJ132)</f>
        <v>3.1714285714285717</v>
      </c>
      <c r="BK133" s="273"/>
      <c r="BL133" s="275"/>
      <c r="CC133" s="359"/>
      <c r="CD133" s="274"/>
      <c r="CE133" s="273"/>
      <c r="CF133" s="273"/>
      <c r="CG133" s="273"/>
      <c r="CH133" s="273"/>
      <c r="CI133" s="275"/>
      <c r="CJ133" s="275">
        <f>AVERAGE(CJ126:CJ132)</f>
        <v>2.5428571428571423</v>
      </c>
      <c r="CK133" s="273"/>
      <c r="CL133" s="275"/>
    </row>
    <row r="134" spans="2:104" ht="41.25" customHeight="1" x14ac:dyDescent="0.2">
      <c r="B134" s="477"/>
      <c r="C134" s="529"/>
      <c r="D134" s="326" t="str">
        <f>+D17</f>
        <v>Investigación e Innovación Tecnológica</v>
      </c>
      <c r="E134" s="278">
        <f t="shared" si="225"/>
        <v>10.461519371176157</v>
      </c>
      <c r="F134" s="316">
        <f>+F133</f>
        <v>40</v>
      </c>
      <c r="G134" s="312">
        <f t="shared" si="229"/>
        <v>0.26153798427940395</v>
      </c>
      <c r="H134" s="168">
        <f>+$G$17</f>
        <v>2</v>
      </c>
      <c r="I134" s="157">
        <f>+H134</f>
        <v>2</v>
      </c>
      <c r="J134" s="157">
        <f t="shared" si="226"/>
        <v>0.52307596855880789</v>
      </c>
      <c r="K134" s="157">
        <f t="shared" si="230"/>
        <v>9.4153674340585418</v>
      </c>
      <c r="AC134" s="525"/>
      <c r="AD134" s="526"/>
      <c r="AE134" s="333" t="s">
        <v>475</v>
      </c>
      <c r="AF134" s="278">
        <f t="shared" si="227"/>
        <v>10.461519371176157</v>
      </c>
      <c r="AG134" s="316">
        <f>+AG133</f>
        <v>20</v>
      </c>
      <c r="AH134" s="312">
        <f t="shared" si="231"/>
        <v>0.52307596855880789</v>
      </c>
      <c r="AI134" s="168">
        <v>0</v>
      </c>
      <c r="AJ134" s="157">
        <f>+AI134</f>
        <v>0</v>
      </c>
      <c r="AK134" s="157">
        <f t="shared" si="228"/>
        <v>0</v>
      </c>
      <c r="AL134" s="157">
        <f t="shared" si="232"/>
        <v>0</v>
      </c>
      <c r="BC134" s="332" t="s">
        <v>335</v>
      </c>
      <c r="BD134" s="332" t="s">
        <v>511</v>
      </c>
      <c r="BE134" s="332" t="s">
        <v>512</v>
      </c>
      <c r="BF134" s="332" t="s">
        <v>578</v>
      </c>
      <c r="BG134" s="332" t="s">
        <v>513</v>
      </c>
      <c r="BH134" s="332" t="s">
        <v>514</v>
      </c>
      <c r="BI134" s="332" t="s">
        <v>519</v>
      </c>
      <c r="BJ134" s="297" t="s">
        <v>516</v>
      </c>
      <c r="BK134" s="297" t="s">
        <v>517</v>
      </c>
      <c r="BL134" s="297" t="s">
        <v>518</v>
      </c>
      <c r="BN134" s="287"/>
      <c r="BO134" s="287"/>
      <c r="BP134" s="287"/>
      <c r="BQ134" s="287"/>
      <c r="BR134" s="287"/>
      <c r="BS134" s="287"/>
      <c r="BT134" s="287"/>
      <c r="BU134" s="287"/>
      <c r="BV134" s="287"/>
      <c r="BW134" s="287"/>
      <c r="BX134" s="287"/>
      <c r="BY134" s="287"/>
      <c r="BZ134" s="287"/>
      <c r="CA134" s="287"/>
      <c r="CC134" s="371" t="s">
        <v>335</v>
      </c>
      <c r="CD134" s="371" t="s">
        <v>511</v>
      </c>
      <c r="CE134" s="371" t="s">
        <v>512</v>
      </c>
      <c r="CF134" s="371" t="s">
        <v>578</v>
      </c>
      <c r="CG134" s="371" t="s">
        <v>513</v>
      </c>
      <c r="CH134" s="371" t="s">
        <v>514</v>
      </c>
      <c r="CI134" s="371" t="s">
        <v>519</v>
      </c>
      <c r="CJ134" s="372" t="s">
        <v>516</v>
      </c>
      <c r="CK134" s="372" t="s">
        <v>517</v>
      </c>
      <c r="CL134" s="372" t="s">
        <v>518</v>
      </c>
      <c r="CN134" s="287"/>
      <c r="CO134" s="287"/>
      <c r="CP134" s="287"/>
      <c r="CQ134" s="287"/>
      <c r="CR134" s="287"/>
      <c r="CS134" s="287"/>
      <c r="CT134" s="287"/>
      <c r="CU134" s="287"/>
      <c r="CV134" s="287"/>
      <c r="CW134" s="287"/>
      <c r="CX134" s="287"/>
      <c r="CY134" s="287"/>
      <c r="CZ134" s="287"/>
    </row>
    <row r="135" spans="2:104" ht="26.25" customHeight="1" x14ac:dyDescent="0.25">
      <c r="B135" s="477"/>
      <c r="C135" s="514" t="s">
        <v>485</v>
      </c>
      <c r="D135" s="315" t="str">
        <f>+D39</f>
        <v>Planificación y Organación de la Producción de Productos Cárnicos e Hidrobiológico</v>
      </c>
      <c r="E135" s="278">
        <f t="shared" si="225"/>
        <v>10.461519371176157</v>
      </c>
      <c r="F135" s="316">
        <f t="shared" ref="F135:F138" si="233">+F134</f>
        <v>40</v>
      </c>
      <c r="G135" s="312">
        <f t="shared" si="229"/>
        <v>0.26153798427940395</v>
      </c>
      <c r="H135" s="168">
        <f>+$G$39</f>
        <v>2</v>
      </c>
      <c r="I135" s="157">
        <f t="shared" ref="I135:I138" si="234">+H135*0.4</f>
        <v>0.8</v>
      </c>
      <c r="J135" s="312">
        <f t="shared" si="226"/>
        <v>0.20923038742352318</v>
      </c>
      <c r="K135" s="157">
        <f t="shared" si="230"/>
        <v>3.7661469736234174</v>
      </c>
      <c r="AC135" s="525"/>
      <c r="AD135" s="527" t="s">
        <v>485</v>
      </c>
      <c r="AE135" s="315" t="s">
        <v>554</v>
      </c>
      <c r="AF135" s="278">
        <f t="shared" si="227"/>
        <v>10.461519371176157</v>
      </c>
      <c r="AG135" s="316">
        <f t="shared" ref="AG135:AG138" si="235">+AG134</f>
        <v>20</v>
      </c>
      <c r="AH135" s="312">
        <f t="shared" si="231"/>
        <v>0.52307596855880789</v>
      </c>
      <c r="AI135" s="168">
        <f>+$G$39</f>
        <v>2</v>
      </c>
      <c r="AJ135" s="157">
        <f t="shared" ref="AJ135:AJ138" si="236">+AI135*0.6</f>
        <v>1.2</v>
      </c>
      <c r="AK135" s="312">
        <f t="shared" si="228"/>
        <v>0.62769116227056942</v>
      </c>
      <c r="AL135" s="157">
        <f t="shared" si="232"/>
        <v>11.298440920870249</v>
      </c>
      <c r="BC135" s="478" t="s">
        <v>521</v>
      </c>
      <c r="BD135" s="478" t="s">
        <v>590</v>
      </c>
      <c r="BE135" s="335"/>
      <c r="BF135" s="276">
        <f>+'Pobl. Efectiva CP.'!D53</f>
        <v>14.457632057757518</v>
      </c>
      <c r="BG135" s="335"/>
      <c r="BH135" s="335"/>
      <c r="BI135" s="335"/>
      <c r="BJ135" s="277">
        <f>SUM(BJ136:BJ142)</f>
        <v>16.8</v>
      </c>
      <c r="BK135" s="277">
        <f>SUM(BK136:BK142)</f>
        <v>6.0722054642581584</v>
      </c>
      <c r="BL135" s="277">
        <f>SUM(BL136:BL142)</f>
        <v>109.29969835664684</v>
      </c>
      <c r="CC135" s="586" t="s">
        <v>521</v>
      </c>
      <c r="CD135" s="586" t="s">
        <v>590</v>
      </c>
      <c r="CE135" s="335"/>
      <c r="CF135" s="276">
        <f>+BF135</f>
        <v>14.457632057757518</v>
      </c>
      <c r="CG135" s="335"/>
      <c r="CH135" s="335"/>
      <c r="CI135" s="335"/>
      <c r="CJ135" s="277">
        <f>SUM(CJ136:CJ142)</f>
        <v>0</v>
      </c>
      <c r="CK135" s="277">
        <f>SUM(CK136:CK142)</f>
        <v>0</v>
      </c>
      <c r="CL135" s="277">
        <f>SUM(CL136:CL142)</f>
        <v>0</v>
      </c>
    </row>
    <row r="136" spans="2:104" ht="26.25" customHeight="1" x14ac:dyDescent="0.25">
      <c r="B136" s="477"/>
      <c r="C136" s="514"/>
      <c r="D136" s="315" t="str">
        <f t="shared" ref="D136:D138" si="237">+D40</f>
        <v>Materias Primas e Insumos en Productos Cárnicos e Hidrobiológico</v>
      </c>
      <c r="E136" s="278">
        <f t="shared" si="225"/>
        <v>10.461519371176157</v>
      </c>
      <c r="F136" s="316">
        <f t="shared" si="233"/>
        <v>40</v>
      </c>
      <c r="G136" s="312">
        <f t="shared" si="229"/>
        <v>0.26153798427940395</v>
      </c>
      <c r="H136" s="168">
        <f>+$G$40</f>
        <v>2</v>
      </c>
      <c r="I136" s="157">
        <f t="shared" si="234"/>
        <v>0.8</v>
      </c>
      <c r="J136" s="312">
        <f t="shared" si="226"/>
        <v>0.20923038742352318</v>
      </c>
      <c r="K136" s="157">
        <f t="shared" si="230"/>
        <v>3.7661469736234174</v>
      </c>
      <c r="AC136" s="525"/>
      <c r="AD136" s="527"/>
      <c r="AE136" s="315" t="s">
        <v>555</v>
      </c>
      <c r="AF136" s="278">
        <f t="shared" si="227"/>
        <v>10.461519371176157</v>
      </c>
      <c r="AG136" s="316">
        <f t="shared" si="235"/>
        <v>20</v>
      </c>
      <c r="AH136" s="312">
        <f t="shared" si="231"/>
        <v>0.52307596855880789</v>
      </c>
      <c r="AI136" s="168">
        <f>+$G$40</f>
        <v>2</v>
      </c>
      <c r="AJ136" s="157">
        <f t="shared" si="236"/>
        <v>1.2</v>
      </c>
      <c r="AK136" s="312">
        <f t="shared" si="228"/>
        <v>0.62769116227056942</v>
      </c>
      <c r="AL136" s="157">
        <f t="shared" si="232"/>
        <v>11.298440920870249</v>
      </c>
      <c r="BC136" s="478"/>
      <c r="BD136" s="478"/>
      <c r="BE136" s="333" t="str">
        <f>+$BE$4</f>
        <v>Técnicas de Comunicación</v>
      </c>
      <c r="BF136" s="278">
        <f>+BF$135</f>
        <v>14.457632057757518</v>
      </c>
      <c r="BG136" s="168">
        <v>40</v>
      </c>
      <c r="BH136" s="157">
        <f>BF136/BG136</f>
        <v>0.36144080144393798</v>
      </c>
      <c r="BI136" s="168">
        <f>+$BF$4</f>
        <v>2</v>
      </c>
      <c r="BJ136" s="157">
        <f>+BI136</f>
        <v>2</v>
      </c>
      <c r="BK136" s="157">
        <f t="shared" ref="BK136" si="238">BH136*BJ136</f>
        <v>0.72288160288787595</v>
      </c>
      <c r="BL136" s="157">
        <f>BK136*$BE$70</f>
        <v>13.011868851981767</v>
      </c>
      <c r="CC136" s="586"/>
      <c r="CD136" s="586"/>
      <c r="CE136" s="352" t="str">
        <f>+$BE$4</f>
        <v>Técnicas de Comunicación</v>
      </c>
      <c r="CF136" s="278">
        <f>+CF$135</f>
        <v>14.457632057757518</v>
      </c>
      <c r="CG136" s="168">
        <v>20</v>
      </c>
      <c r="CH136" s="157">
        <f>CF136/CG136</f>
        <v>0.72288160288787595</v>
      </c>
      <c r="CI136" s="168">
        <v>0</v>
      </c>
      <c r="CJ136" s="157">
        <f>+CI136</f>
        <v>0</v>
      </c>
      <c r="CK136" s="157">
        <f t="shared" ref="CK136" si="239">CH136*CJ136</f>
        <v>0</v>
      </c>
      <c r="CL136" s="157">
        <f>CK136*$BE$70</f>
        <v>0</v>
      </c>
    </row>
    <row r="137" spans="2:104" ht="26.25" customHeight="1" x14ac:dyDescent="0.25">
      <c r="B137" s="477"/>
      <c r="C137" s="514"/>
      <c r="D137" s="315" t="str">
        <f t="shared" si="237"/>
        <v>Seguridad e Higiene para Productos Cárnicos e Hidrobiológico</v>
      </c>
      <c r="E137" s="278">
        <f t="shared" si="225"/>
        <v>10.461519371176157</v>
      </c>
      <c r="F137" s="316">
        <f t="shared" si="233"/>
        <v>40</v>
      </c>
      <c r="G137" s="312">
        <f t="shared" si="229"/>
        <v>0.26153798427940395</v>
      </c>
      <c r="H137" s="168">
        <f>+$G$41</f>
        <v>2</v>
      </c>
      <c r="I137" s="157">
        <f t="shared" si="234"/>
        <v>0.8</v>
      </c>
      <c r="J137" s="312">
        <f t="shared" si="226"/>
        <v>0.20923038742352318</v>
      </c>
      <c r="K137" s="157">
        <f t="shared" si="230"/>
        <v>3.7661469736234174</v>
      </c>
      <c r="AC137" s="525"/>
      <c r="AD137" s="527"/>
      <c r="AE137" s="315" t="s">
        <v>556</v>
      </c>
      <c r="AF137" s="278">
        <f t="shared" si="227"/>
        <v>10.461519371176157</v>
      </c>
      <c r="AG137" s="316">
        <f t="shared" si="235"/>
        <v>20</v>
      </c>
      <c r="AH137" s="312">
        <f t="shared" si="231"/>
        <v>0.52307596855880789</v>
      </c>
      <c r="AI137" s="168">
        <f>+$G$41</f>
        <v>2</v>
      </c>
      <c r="AJ137" s="157">
        <f t="shared" si="236"/>
        <v>1.2</v>
      </c>
      <c r="AK137" s="312">
        <f t="shared" si="228"/>
        <v>0.62769116227056942</v>
      </c>
      <c r="AL137" s="157">
        <f t="shared" si="232"/>
        <v>11.298440920870249</v>
      </c>
      <c r="BC137" s="478"/>
      <c r="BD137" s="478"/>
      <c r="BE137" s="333" t="str">
        <f>+$BE$6</f>
        <v>Lógica y Funciones</v>
      </c>
      <c r="BF137" s="278">
        <f t="shared" ref="BF137:BF142" si="240">+BF$135</f>
        <v>14.457632057757518</v>
      </c>
      <c r="BG137" s="168">
        <v>40</v>
      </c>
      <c r="BH137" s="157">
        <f t="shared" ref="BH137:BH142" si="241">BF137/BG137</f>
        <v>0.36144080144393798</v>
      </c>
      <c r="BI137" s="168">
        <f>+$BF$6</f>
        <v>2</v>
      </c>
      <c r="BJ137" s="157">
        <f>+BI137</f>
        <v>2</v>
      </c>
      <c r="BK137" s="157">
        <f>BH137*BJ137</f>
        <v>0.72288160288787595</v>
      </c>
      <c r="BL137" s="157">
        <f t="shared" ref="BL137:BL142" si="242">BK137*$BE$70</f>
        <v>13.011868851981767</v>
      </c>
      <c r="CC137" s="586"/>
      <c r="CD137" s="586"/>
      <c r="CE137" s="352" t="str">
        <f>+$BE$6</f>
        <v>Lógica y Funciones</v>
      </c>
      <c r="CF137" s="278">
        <f t="shared" ref="CF137:CF142" si="243">+CF$135</f>
        <v>14.457632057757518</v>
      </c>
      <c r="CG137" s="168">
        <v>20</v>
      </c>
      <c r="CH137" s="157">
        <f t="shared" ref="CH137:CH142" si="244">CF137/CG137</f>
        <v>0.72288160288787595</v>
      </c>
      <c r="CI137" s="168">
        <v>0</v>
      </c>
      <c r="CJ137" s="157">
        <f>+CI137</f>
        <v>0</v>
      </c>
      <c r="CK137" s="157">
        <f>CH137*CJ137</f>
        <v>0</v>
      </c>
      <c r="CL137" s="157">
        <f t="shared" ref="CL137:CL142" si="245">CK137*$BE$70</f>
        <v>0</v>
      </c>
    </row>
    <row r="138" spans="2:104" ht="26.25" customHeight="1" x14ac:dyDescent="0.25">
      <c r="B138" s="477"/>
      <c r="C138" s="514"/>
      <c r="D138" s="315" t="str">
        <f t="shared" si="237"/>
        <v>Maquinarias, Equipos e Instalaciones para Productos Cárnicos e Hidrobiológico</v>
      </c>
      <c r="E138" s="278">
        <f t="shared" si="225"/>
        <v>10.461519371176157</v>
      </c>
      <c r="F138" s="316">
        <f t="shared" si="233"/>
        <v>40</v>
      </c>
      <c r="G138" s="312">
        <f t="shared" si="229"/>
        <v>0.26153798427940395</v>
      </c>
      <c r="H138" s="168">
        <f>+$G$42</f>
        <v>2</v>
      </c>
      <c r="I138" s="157">
        <f t="shared" si="234"/>
        <v>0.8</v>
      </c>
      <c r="J138" s="312">
        <f t="shared" si="226"/>
        <v>0.20923038742352318</v>
      </c>
      <c r="K138" s="157">
        <f t="shared" si="230"/>
        <v>3.7661469736234174</v>
      </c>
      <c r="AC138" s="525"/>
      <c r="AD138" s="527"/>
      <c r="AE138" s="315" t="s">
        <v>557</v>
      </c>
      <c r="AF138" s="278">
        <f t="shared" si="227"/>
        <v>10.461519371176157</v>
      </c>
      <c r="AG138" s="316">
        <f t="shared" si="235"/>
        <v>20</v>
      </c>
      <c r="AH138" s="312">
        <f t="shared" si="231"/>
        <v>0.52307596855880789</v>
      </c>
      <c r="AI138" s="168">
        <f>+$G$42</f>
        <v>2</v>
      </c>
      <c r="AJ138" s="157">
        <f t="shared" si="236"/>
        <v>1.2</v>
      </c>
      <c r="AK138" s="312">
        <f t="shared" si="228"/>
        <v>0.62769116227056942</v>
      </c>
      <c r="AL138" s="157">
        <f t="shared" si="232"/>
        <v>11.298440920870249</v>
      </c>
      <c r="BC138" s="478"/>
      <c r="BD138" s="478"/>
      <c r="BE138" s="333" t="str">
        <f>+$BE$10</f>
        <v>Cultura Fisica y Deporte</v>
      </c>
      <c r="BF138" s="278">
        <f t="shared" si="240"/>
        <v>14.457632057757518</v>
      </c>
      <c r="BG138" s="168">
        <v>40</v>
      </c>
      <c r="BH138" s="157">
        <f t="shared" si="241"/>
        <v>0.36144080144393798</v>
      </c>
      <c r="BI138" s="168">
        <f>+$BF$10</f>
        <v>2</v>
      </c>
      <c r="BJ138" s="157">
        <f t="shared" ref="BJ138:BJ139" si="246">+BI138</f>
        <v>2</v>
      </c>
      <c r="BK138" s="157">
        <f t="shared" ref="BK138:BK142" si="247">BH138*BJ138</f>
        <v>0.72288160288787595</v>
      </c>
      <c r="BL138" s="157">
        <f t="shared" si="242"/>
        <v>13.011868851981767</v>
      </c>
      <c r="CC138" s="586"/>
      <c r="CD138" s="586"/>
      <c r="CE138" s="352" t="str">
        <f>+$BE$10</f>
        <v>Cultura Fisica y Deporte</v>
      </c>
      <c r="CF138" s="278">
        <f t="shared" si="243"/>
        <v>14.457632057757518</v>
      </c>
      <c r="CG138" s="168">
        <v>20</v>
      </c>
      <c r="CH138" s="157">
        <f t="shared" si="244"/>
        <v>0.72288160288787595</v>
      </c>
      <c r="CI138" s="168">
        <v>0</v>
      </c>
      <c r="CJ138" s="157">
        <f t="shared" ref="CJ138:CJ139" si="248">+CI138</f>
        <v>0</v>
      </c>
      <c r="CK138" s="157">
        <f t="shared" ref="CK138:CK142" si="249">CH138*CJ138</f>
        <v>0</v>
      </c>
      <c r="CL138" s="157">
        <f t="shared" si="245"/>
        <v>0</v>
      </c>
    </row>
    <row r="139" spans="2:104" x14ac:dyDescent="0.25">
      <c r="B139" s="320"/>
      <c r="C139" s="317"/>
      <c r="D139" s="317"/>
      <c r="E139" s="319"/>
      <c r="F139" s="319"/>
      <c r="G139" s="319"/>
      <c r="H139" s="318"/>
      <c r="I139" s="319"/>
      <c r="J139" s="319"/>
      <c r="K139" s="319"/>
      <c r="AC139" s="320"/>
      <c r="AD139" s="317"/>
      <c r="AE139" s="317"/>
      <c r="AF139" s="319"/>
      <c r="AG139" s="319"/>
      <c r="AH139" s="319"/>
      <c r="AI139" s="318"/>
      <c r="AJ139" s="319"/>
      <c r="AK139" s="319"/>
      <c r="AL139" s="319"/>
      <c r="BC139" s="478"/>
      <c r="BD139" s="478"/>
      <c r="BE139" s="333" t="str">
        <f>+$BE$12</f>
        <v>Informática e Internet</v>
      </c>
      <c r="BF139" s="278">
        <f t="shared" si="240"/>
        <v>14.457632057757518</v>
      </c>
      <c r="BG139" s="168">
        <v>40</v>
      </c>
      <c r="BH139" s="157">
        <f t="shared" si="241"/>
        <v>0.36144080144393798</v>
      </c>
      <c r="BI139" s="168">
        <f>+$BF$12</f>
        <v>2</v>
      </c>
      <c r="BJ139" s="157">
        <f t="shared" si="246"/>
        <v>2</v>
      </c>
      <c r="BK139" s="157">
        <f t="shared" si="247"/>
        <v>0.72288160288787595</v>
      </c>
      <c r="BL139" s="157">
        <f t="shared" si="242"/>
        <v>13.011868851981767</v>
      </c>
      <c r="CC139" s="586"/>
      <c r="CD139" s="586"/>
      <c r="CE139" s="352" t="str">
        <f>+$BE$12</f>
        <v>Informática e Internet</v>
      </c>
      <c r="CF139" s="278">
        <f t="shared" si="243"/>
        <v>14.457632057757518</v>
      </c>
      <c r="CG139" s="168">
        <v>20</v>
      </c>
      <c r="CH139" s="157">
        <f t="shared" si="244"/>
        <v>0.72288160288787595</v>
      </c>
      <c r="CI139" s="168">
        <v>0</v>
      </c>
      <c r="CJ139" s="157">
        <f t="shared" si="248"/>
        <v>0</v>
      </c>
      <c r="CK139" s="157">
        <f t="shared" si="249"/>
        <v>0</v>
      </c>
      <c r="CL139" s="157">
        <f t="shared" si="245"/>
        <v>0</v>
      </c>
    </row>
    <row r="140" spans="2:104" ht="51" x14ac:dyDescent="0.25">
      <c r="B140" s="325" t="s">
        <v>336</v>
      </c>
      <c r="C140" s="327" t="s">
        <v>511</v>
      </c>
      <c r="D140" s="325" t="s">
        <v>512</v>
      </c>
      <c r="E140" s="325" t="s">
        <v>578</v>
      </c>
      <c r="F140" s="325" t="s">
        <v>513</v>
      </c>
      <c r="G140" s="325" t="s">
        <v>514</v>
      </c>
      <c r="H140" s="325" t="s">
        <v>515</v>
      </c>
      <c r="I140" s="291" t="s">
        <v>516</v>
      </c>
      <c r="J140" s="291" t="s">
        <v>517</v>
      </c>
      <c r="K140" s="291" t="s">
        <v>518</v>
      </c>
      <c r="AC140" s="367" t="s">
        <v>336</v>
      </c>
      <c r="AD140" s="368" t="s">
        <v>511</v>
      </c>
      <c r="AE140" s="367" t="s">
        <v>512</v>
      </c>
      <c r="AF140" s="367" t="s">
        <v>578</v>
      </c>
      <c r="AG140" s="367" t="s">
        <v>513</v>
      </c>
      <c r="AH140" s="367" t="s">
        <v>514</v>
      </c>
      <c r="AI140" s="367" t="s">
        <v>515</v>
      </c>
      <c r="AJ140" s="369" t="s">
        <v>516</v>
      </c>
      <c r="AK140" s="369" t="s">
        <v>517</v>
      </c>
      <c r="AL140" s="369" t="s">
        <v>518</v>
      </c>
      <c r="BC140" s="478"/>
      <c r="BD140" s="513" t="s">
        <v>485</v>
      </c>
      <c r="BE140" s="147" t="str">
        <f>+$BE$24</f>
        <v>Topografia General</v>
      </c>
      <c r="BF140" s="278">
        <f t="shared" si="240"/>
        <v>14.457632057757518</v>
      </c>
      <c r="BG140" s="168">
        <v>40</v>
      </c>
      <c r="BH140" s="157">
        <f t="shared" si="241"/>
        <v>0.36144080144393798</v>
      </c>
      <c r="BI140" s="168">
        <f>+$BF$24</f>
        <v>8</v>
      </c>
      <c r="BJ140" s="157">
        <f>BI140*0.4</f>
        <v>3.2</v>
      </c>
      <c r="BK140" s="157">
        <f t="shared" si="247"/>
        <v>1.1566105646206015</v>
      </c>
      <c r="BL140" s="157">
        <f t="shared" si="242"/>
        <v>20.818990163170827</v>
      </c>
      <c r="CC140" s="586"/>
      <c r="CD140" s="587" t="s">
        <v>485</v>
      </c>
      <c r="CE140" s="147" t="str">
        <f>+$BE$24</f>
        <v>Topografia General</v>
      </c>
      <c r="CF140" s="278">
        <f t="shared" si="243"/>
        <v>14.457632057757518</v>
      </c>
      <c r="CG140" s="168">
        <v>20</v>
      </c>
      <c r="CH140" s="157">
        <f t="shared" si="244"/>
        <v>0.72288160288787595</v>
      </c>
      <c r="CI140" s="168">
        <v>0</v>
      </c>
      <c r="CJ140" s="157">
        <f>CI140*0.6</f>
        <v>0</v>
      </c>
      <c r="CK140" s="157">
        <f t="shared" si="249"/>
        <v>0</v>
      </c>
      <c r="CL140" s="157">
        <f t="shared" si="245"/>
        <v>0</v>
      </c>
    </row>
    <row r="141" spans="2:104" ht="25.5" x14ac:dyDescent="0.25">
      <c r="B141" s="477" t="s">
        <v>531</v>
      </c>
      <c r="C141" s="529" t="s">
        <v>454</v>
      </c>
      <c r="D141" s="328"/>
      <c r="E141" s="276">
        <f>+'Pobl. Efectiva CP.'!D29</f>
        <v>10.567191284016321</v>
      </c>
      <c r="F141" s="328"/>
      <c r="G141" s="328"/>
      <c r="H141" s="328"/>
      <c r="I141" s="277">
        <f>SUM(I142:I148)</f>
        <v>15.6</v>
      </c>
      <c r="J141" s="277">
        <f>SUM(J142:J148)</f>
        <v>4.1212046007663661</v>
      </c>
      <c r="K141" s="277">
        <f>SUM(K142:K147)</f>
        <v>66.573305089302821</v>
      </c>
      <c r="AC141" s="525" t="s">
        <v>531</v>
      </c>
      <c r="AD141" s="526" t="s">
        <v>454</v>
      </c>
      <c r="AE141" s="335"/>
      <c r="AF141" s="276">
        <f>+E141</f>
        <v>10.567191284016321</v>
      </c>
      <c r="AG141" s="335"/>
      <c r="AH141" s="335"/>
      <c r="AI141" s="335"/>
      <c r="AJ141" s="277">
        <f>SUM(AJ142:AJ148)</f>
        <v>14.4</v>
      </c>
      <c r="AK141" s="277">
        <f>SUM(AK142:AK148)</f>
        <v>7.6083777244917519</v>
      </c>
      <c r="AL141" s="277">
        <f>SUM(AL142:AL147)</f>
        <v>114.12566586737627</v>
      </c>
      <c r="BC141" s="478"/>
      <c r="BD141" s="513"/>
      <c r="BE141" s="147" t="str">
        <f>+$BE$25</f>
        <v>Dibujo Topografico Asistido por Computador</v>
      </c>
      <c r="BF141" s="278">
        <f t="shared" si="240"/>
        <v>14.457632057757518</v>
      </c>
      <c r="BG141" s="168">
        <v>40</v>
      </c>
      <c r="BH141" s="157">
        <f t="shared" si="241"/>
        <v>0.36144080144393798</v>
      </c>
      <c r="BI141" s="168">
        <f>+$BF$25</f>
        <v>6</v>
      </c>
      <c r="BJ141" s="157">
        <f t="shared" ref="BJ141:BJ142" si="250">BI141*0.4</f>
        <v>2.4000000000000004</v>
      </c>
      <c r="BK141" s="157">
        <f t="shared" si="247"/>
        <v>0.86745792346545125</v>
      </c>
      <c r="BL141" s="157">
        <f t="shared" si="242"/>
        <v>15.614242622378123</v>
      </c>
      <c r="CC141" s="586"/>
      <c r="CD141" s="587"/>
      <c r="CE141" s="147" t="str">
        <f>+$BE$25</f>
        <v>Dibujo Topografico Asistido por Computador</v>
      </c>
      <c r="CF141" s="278">
        <f t="shared" si="243"/>
        <v>14.457632057757518</v>
      </c>
      <c r="CG141" s="168">
        <v>20</v>
      </c>
      <c r="CH141" s="157">
        <f t="shared" si="244"/>
        <v>0.72288160288787595</v>
      </c>
      <c r="CI141" s="168">
        <v>0</v>
      </c>
      <c r="CJ141" s="157">
        <f>CI141*0.6</f>
        <v>0</v>
      </c>
      <c r="CK141" s="157">
        <f t="shared" si="249"/>
        <v>0</v>
      </c>
      <c r="CL141" s="157">
        <f t="shared" si="245"/>
        <v>0</v>
      </c>
    </row>
    <row r="142" spans="2:104" ht="20.25" customHeight="1" x14ac:dyDescent="0.25">
      <c r="B142" s="477"/>
      <c r="C142" s="529"/>
      <c r="D142" s="326" t="str">
        <f>+D14</f>
        <v>Comunicación Interpersonal</v>
      </c>
      <c r="E142" s="278">
        <f>+E$141</f>
        <v>10.567191284016321</v>
      </c>
      <c r="F142" s="316">
        <f>+F137</f>
        <v>40</v>
      </c>
      <c r="G142" s="312">
        <f>E142/F142</f>
        <v>0.26417978210040804</v>
      </c>
      <c r="H142" s="168">
        <f>+$H$14</f>
        <v>2</v>
      </c>
      <c r="I142" s="157">
        <f>+H142</f>
        <v>2</v>
      </c>
      <c r="J142" s="157">
        <f t="shared" ref="J142:J148" si="251">G142*I142</f>
        <v>0.52835956420081609</v>
      </c>
      <c r="K142" s="157">
        <f>J142*$D$70</f>
        <v>9.5104721556146892</v>
      </c>
      <c r="AC142" s="525"/>
      <c r="AD142" s="526"/>
      <c r="AE142" s="333" t="s">
        <v>471</v>
      </c>
      <c r="AF142" s="278">
        <f>+AF$141</f>
        <v>10.567191284016321</v>
      </c>
      <c r="AG142" s="316">
        <f>+AG137</f>
        <v>20</v>
      </c>
      <c r="AH142" s="312">
        <f>AF142/AG142</f>
        <v>0.52835956420081609</v>
      </c>
      <c r="AI142" s="168">
        <v>0</v>
      </c>
      <c r="AJ142" s="157">
        <f>+AI142</f>
        <v>0</v>
      </c>
      <c r="AK142" s="157">
        <f t="shared" ref="AK142:AK148" si="252">AH142*AJ142</f>
        <v>0</v>
      </c>
      <c r="AL142" s="157">
        <f>AK142*$D$70</f>
        <v>0</v>
      </c>
      <c r="BC142" s="478"/>
      <c r="BD142" s="513"/>
      <c r="BE142" s="147" t="str">
        <f>+$BE$26</f>
        <v>Topografia para Catastro Urbano y Rural</v>
      </c>
      <c r="BF142" s="278">
        <f t="shared" si="240"/>
        <v>14.457632057757518</v>
      </c>
      <c r="BG142" s="168">
        <v>40</v>
      </c>
      <c r="BH142" s="157">
        <f t="shared" si="241"/>
        <v>0.36144080144393798</v>
      </c>
      <c r="BI142" s="168">
        <f>+$BF$26</f>
        <v>8</v>
      </c>
      <c r="BJ142" s="157">
        <f t="shared" si="250"/>
        <v>3.2</v>
      </c>
      <c r="BK142" s="157">
        <f t="shared" si="247"/>
        <v>1.1566105646206015</v>
      </c>
      <c r="BL142" s="157">
        <f t="shared" si="242"/>
        <v>20.818990163170827</v>
      </c>
      <c r="CC142" s="586"/>
      <c r="CD142" s="587"/>
      <c r="CE142" s="147" t="str">
        <f>+$BE$26</f>
        <v>Topografia para Catastro Urbano y Rural</v>
      </c>
      <c r="CF142" s="278">
        <f t="shared" si="243"/>
        <v>14.457632057757518</v>
      </c>
      <c r="CG142" s="168">
        <v>20</v>
      </c>
      <c r="CH142" s="157">
        <f t="shared" si="244"/>
        <v>0.72288160288787595</v>
      </c>
      <c r="CI142" s="168">
        <v>0</v>
      </c>
      <c r="CJ142" s="157">
        <f>CI142*0.6</f>
        <v>0</v>
      </c>
      <c r="CK142" s="157">
        <f t="shared" si="249"/>
        <v>0</v>
      </c>
      <c r="CL142" s="157">
        <f t="shared" si="245"/>
        <v>0</v>
      </c>
    </row>
    <row r="143" spans="2:104" ht="23.25" customHeight="1" x14ac:dyDescent="0.25">
      <c r="B143" s="477"/>
      <c r="C143" s="529"/>
      <c r="D143" s="326" t="str">
        <f>+D18</f>
        <v>Proyectos de Investigación e Innovación tecnológica</v>
      </c>
      <c r="E143" s="278">
        <f t="shared" ref="E143:E148" si="253">+E$141</f>
        <v>10.567191284016321</v>
      </c>
      <c r="F143" s="316">
        <f>+F142</f>
        <v>40</v>
      </c>
      <c r="G143" s="312">
        <f t="shared" ref="G143:G148" si="254">E143/F143</f>
        <v>0.26417978210040804</v>
      </c>
      <c r="H143" s="168">
        <f>+$H$18</f>
        <v>4</v>
      </c>
      <c r="I143" s="157">
        <f>+H143</f>
        <v>4</v>
      </c>
      <c r="J143" s="157">
        <f t="shared" si="251"/>
        <v>1.0567191284016322</v>
      </c>
      <c r="K143" s="157">
        <f t="shared" ref="K143:K148" si="255">J143*$D$70</f>
        <v>19.020944311229378</v>
      </c>
      <c r="AC143" s="525"/>
      <c r="AD143" s="526"/>
      <c r="AE143" s="333" t="s">
        <v>476</v>
      </c>
      <c r="AF143" s="278">
        <f t="shared" ref="AF143:AF148" si="256">+AF$141</f>
        <v>10.567191284016321</v>
      </c>
      <c r="AG143" s="316">
        <f>+AG142</f>
        <v>20</v>
      </c>
      <c r="AH143" s="312">
        <f t="shared" ref="AH143:AH148" si="257">AF143/AG143</f>
        <v>0.52835956420081609</v>
      </c>
      <c r="AI143" s="168">
        <v>0</v>
      </c>
      <c r="AJ143" s="157">
        <f>+AI143</f>
        <v>0</v>
      </c>
      <c r="AK143" s="157">
        <f t="shared" si="252"/>
        <v>0</v>
      </c>
      <c r="AL143" s="157">
        <f t="shared" ref="AL143:AL148" si="258">AK143*$D$70</f>
        <v>0</v>
      </c>
      <c r="BE143" s="59"/>
      <c r="BJ143" s="281"/>
      <c r="BK143" s="262"/>
      <c r="BL143" s="262"/>
      <c r="CE143" s="59"/>
      <c r="CJ143" s="281"/>
      <c r="CK143" s="262"/>
      <c r="CL143" s="262"/>
    </row>
    <row r="144" spans="2:104" ht="25.5" customHeight="1" x14ac:dyDescent="0.25">
      <c r="B144" s="477"/>
      <c r="C144" s="514" t="s">
        <v>485</v>
      </c>
      <c r="D144" s="315" t="str">
        <f>+D43</f>
        <v>Control de Calidad para Productos Cárnicos e Hidrobiológico</v>
      </c>
      <c r="E144" s="278">
        <f t="shared" si="253"/>
        <v>10.567191284016321</v>
      </c>
      <c r="F144" s="316">
        <f t="shared" ref="F144:F148" si="259">+F143</f>
        <v>40</v>
      </c>
      <c r="G144" s="312">
        <f t="shared" si="254"/>
        <v>0.26417978210040804</v>
      </c>
      <c r="H144" s="168">
        <f>+$H$43</f>
        <v>4</v>
      </c>
      <c r="I144" s="157">
        <f>+H144*0.4</f>
        <v>1.6</v>
      </c>
      <c r="J144" s="312">
        <f t="shared" si="251"/>
        <v>0.42268765136065289</v>
      </c>
      <c r="K144" s="157">
        <f t="shared" si="255"/>
        <v>7.6083777244917519</v>
      </c>
      <c r="AC144" s="525"/>
      <c r="AD144" s="527" t="s">
        <v>485</v>
      </c>
      <c r="AE144" s="315" t="s">
        <v>558</v>
      </c>
      <c r="AF144" s="278">
        <f t="shared" si="256"/>
        <v>10.567191284016321</v>
      </c>
      <c r="AG144" s="316">
        <f t="shared" ref="AG144:AG148" si="260">+AG143</f>
        <v>20</v>
      </c>
      <c r="AH144" s="312">
        <f t="shared" si="257"/>
        <v>0.52835956420081609</v>
      </c>
      <c r="AI144" s="168">
        <f>+$H$43</f>
        <v>4</v>
      </c>
      <c r="AJ144" s="157">
        <f t="shared" ref="AJ144:AJ148" si="261">+AI144*0.6</f>
        <v>2.4</v>
      </c>
      <c r="AK144" s="312">
        <f t="shared" si="252"/>
        <v>1.2680629540819586</v>
      </c>
      <c r="AL144" s="157">
        <f t="shared" si="258"/>
        <v>22.825133173475255</v>
      </c>
      <c r="BE144" s="59"/>
      <c r="BJ144" s="262"/>
      <c r="BK144" s="262"/>
      <c r="BL144" s="262"/>
      <c r="CE144" s="59"/>
      <c r="CJ144" s="262"/>
      <c r="CK144" s="262"/>
      <c r="CL144" s="262"/>
    </row>
    <row r="145" spans="2:90" ht="42" customHeight="1" x14ac:dyDescent="0.25">
      <c r="B145" s="477"/>
      <c r="C145" s="514"/>
      <c r="D145" s="315" t="str">
        <f t="shared" ref="D145:D146" si="262">+D44</f>
        <v>Procesos para Productos Cárnicos e Hidrobiológico</v>
      </c>
      <c r="E145" s="278">
        <f t="shared" si="253"/>
        <v>10.567191284016321</v>
      </c>
      <c r="F145" s="316">
        <f t="shared" si="259"/>
        <v>40</v>
      </c>
      <c r="G145" s="312">
        <f t="shared" si="254"/>
        <v>0.26417978210040804</v>
      </c>
      <c r="H145" s="168">
        <f>+$H$44</f>
        <v>10</v>
      </c>
      <c r="I145" s="157">
        <f>+H145*0.4</f>
        <v>4</v>
      </c>
      <c r="J145" s="312">
        <f t="shared" si="251"/>
        <v>1.0567191284016322</v>
      </c>
      <c r="K145" s="157">
        <f t="shared" si="255"/>
        <v>19.020944311229378</v>
      </c>
      <c r="AC145" s="525"/>
      <c r="AD145" s="527"/>
      <c r="AE145" s="315" t="s">
        <v>559</v>
      </c>
      <c r="AF145" s="278">
        <f t="shared" si="256"/>
        <v>10.567191284016321</v>
      </c>
      <c r="AG145" s="316">
        <f t="shared" si="260"/>
        <v>20</v>
      </c>
      <c r="AH145" s="312">
        <f t="shared" si="257"/>
        <v>0.52835956420081609</v>
      </c>
      <c r="AI145" s="168">
        <f>+$H$44</f>
        <v>10</v>
      </c>
      <c r="AJ145" s="157">
        <f t="shared" si="261"/>
        <v>6</v>
      </c>
      <c r="AK145" s="312">
        <f t="shared" si="252"/>
        <v>3.1701573852048965</v>
      </c>
      <c r="AL145" s="157">
        <f t="shared" si="258"/>
        <v>57.062832933688135</v>
      </c>
      <c r="BC145" s="332" t="s">
        <v>335</v>
      </c>
      <c r="BD145" s="332" t="s">
        <v>511</v>
      </c>
      <c r="BE145" s="332" t="s">
        <v>512</v>
      </c>
      <c r="BF145" s="332" t="s">
        <v>578</v>
      </c>
      <c r="BG145" s="332" t="s">
        <v>513</v>
      </c>
      <c r="BH145" s="332" t="s">
        <v>514</v>
      </c>
      <c r="BI145" s="332" t="s">
        <v>519</v>
      </c>
      <c r="BJ145" s="297" t="s">
        <v>516</v>
      </c>
      <c r="BK145" s="297" t="s">
        <v>517</v>
      </c>
      <c r="BL145" s="297" t="s">
        <v>518</v>
      </c>
      <c r="CC145" s="371" t="s">
        <v>335</v>
      </c>
      <c r="CD145" s="371" t="s">
        <v>511</v>
      </c>
      <c r="CE145" s="371" t="s">
        <v>512</v>
      </c>
      <c r="CF145" s="371" t="s">
        <v>578</v>
      </c>
      <c r="CG145" s="371" t="s">
        <v>513</v>
      </c>
      <c r="CH145" s="371" t="s">
        <v>514</v>
      </c>
      <c r="CI145" s="371" t="s">
        <v>519</v>
      </c>
      <c r="CJ145" s="372" t="s">
        <v>516</v>
      </c>
      <c r="CK145" s="372" t="s">
        <v>517</v>
      </c>
      <c r="CL145" s="372" t="s">
        <v>518</v>
      </c>
    </row>
    <row r="146" spans="2:90" ht="29.25" customHeight="1" x14ac:dyDescent="0.25">
      <c r="B146" s="477"/>
      <c r="C146" s="514"/>
      <c r="D146" s="315" t="str">
        <f t="shared" si="262"/>
        <v>Innovación Tecnológica en Productos Cárnicos e Hidrobiológico</v>
      </c>
      <c r="E146" s="278">
        <f t="shared" si="253"/>
        <v>10.567191284016321</v>
      </c>
      <c r="F146" s="316">
        <f t="shared" si="259"/>
        <v>40</v>
      </c>
      <c r="G146" s="312">
        <f t="shared" si="254"/>
        <v>0.26417978210040804</v>
      </c>
      <c r="H146" s="168">
        <f>+$H$45</f>
        <v>4</v>
      </c>
      <c r="I146" s="157">
        <f>+H146*0.4</f>
        <v>1.6</v>
      </c>
      <c r="J146" s="312">
        <f t="shared" si="251"/>
        <v>0.42268765136065289</v>
      </c>
      <c r="K146" s="157">
        <f t="shared" si="255"/>
        <v>7.6083777244917519</v>
      </c>
      <c r="AC146" s="525"/>
      <c r="AD146" s="527"/>
      <c r="AE146" s="315" t="s">
        <v>560</v>
      </c>
      <c r="AF146" s="278">
        <f t="shared" si="256"/>
        <v>10.567191284016321</v>
      </c>
      <c r="AG146" s="316">
        <f t="shared" si="260"/>
        <v>20</v>
      </c>
      <c r="AH146" s="312">
        <f t="shared" si="257"/>
        <v>0.52835956420081609</v>
      </c>
      <c r="AI146" s="168">
        <f>+$H$45</f>
        <v>4</v>
      </c>
      <c r="AJ146" s="157">
        <f t="shared" si="261"/>
        <v>2.4</v>
      </c>
      <c r="AK146" s="312">
        <f t="shared" si="252"/>
        <v>1.2680629540819586</v>
      </c>
      <c r="AL146" s="157">
        <f t="shared" si="258"/>
        <v>22.825133173475255</v>
      </c>
      <c r="BC146" s="478" t="s">
        <v>524</v>
      </c>
      <c r="BD146" s="478" t="s">
        <v>590</v>
      </c>
      <c r="BE146" s="335"/>
      <c r="BF146" s="276">
        <f>+'Pobl. Efectiva CP.'!D54</f>
        <v>14.457632057757518</v>
      </c>
      <c r="BG146" s="335"/>
      <c r="BH146" s="335"/>
      <c r="BI146" s="335"/>
      <c r="BJ146" s="277">
        <f>SUM(BJ147:BJ154)</f>
        <v>18</v>
      </c>
      <c r="BK146" s="277">
        <f>SUM(BK147:BK154)</f>
        <v>6.5059344259908833</v>
      </c>
      <c r="BL146" s="277">
        <f>SUM(BL147:BL154)</f>
        <v>117.10681966783591</v>
      </c>
      <c r="CC146" s="586" t="s">
        <v>524</v>
      </c>
      <c r="CD146" s="586" t="s">
        <v>590</v>
      </c>
      <c r="CE146" s="335"/>
      <c r="CF146" s="276">
        <f>+BF146</f>
        <v>14.457632057757518</v>
      </c>
      <c r="CG146" s="335"/>
      <c r="CH146" s="335"/>
      <c r="CI146" s="335"/>
      <c r="CJ146" s="277">
        <f>SUM(CJ147:CJ154)</f>
        <v>0</v>
      </c>
      <c r="CK146" s="277">
        <f>SUM(CK147:CK154)</f>
        <v>0</v>
      </c>
      <c r="CL146" s="277">
        <f>SUM(CL147:CL154)</f>
        <v>0</v>
      </c>
    </row>
    <row r="147" spans="2:90" ht="25.5" x14ac:dyDescent="0.25">
      <c r="B147" s="477"/>
      <c r="C147" s="514"/>
      <c r="D147" s="315" t="str">
        <f>+D46</f>
        <v>Planificación y Organación de la Producción de Productos de Granos y Tubérculos</v>
      </c>
      <c r="E147" s="278">
        <f t="shared" si="253"/>
        <v>10.567191284016321</v>
      </c>
      <c r="F147" s="316">
        <f t="shared" si="259"/>
        <v>40</v>
      </c>
      <c r="G147" s="312">
        <f t="shared" si="254"/>
        <v>0.26417978210040804</v>
      </c>
      <c r="H147" s="168">
        <f>+$H$46</f>
        <v>2</v>
      </c>
      <c r="I147" s="157">
        <f>+H147*0.4</f>
        <v>0.8</v>
      </c>
      <c r="J147" s="312">
        <f t="shared" si="251"/>
        <v>0.21134382568032645</v>
      </c>
      <c r="K147" s="157">
        <f t="shared" si="255"/>
        <v>3.8041888622458759</v>
      </c>
      <c r="AC147" s="525"/>
      <c r="AD147" s="527"/>
      <c r="AE147" s="315" t="s">
        <v>562</v>
      </c>
      <c r="AF147" s="278">
        <f t="shared" si="256"/>
        <v>10.567191284016321</v>
      </c>
      <c r="AG147" s="316">
        <f t="shared" si="260"/>
        <v>20</v>
      </c>
      <c r="AH147" s="312">
        <f t="shared" si="257"/>
        <v>0.52835956420081609</v>
      </c>
      <c r="AI147" s="168">
        <f>+$H$46</f>
        <v>2</v>
      </c>
      <c r="AJ147" s="157">
        <f t="shared" si="261"/>
        <v>1.2</v>
      </c>
      <c r="AK147" s="312">
        <f t="shared" si="252"/>
        <v>0.63403147704097929</v>
      </c>
      <c r="AL147" s="157">
        <f t="shared" si="258"/>
        <v>11.412566586737627</v>
      </c>
      <c r="BC147" s="478"/>
      <c r="BD147" s="478"/>
      <c r="BE147" s="333" t="str">
        <f>+$BE$5</f>
        <v>Interpretación y Producción de Textos</v>
      </c>
      <c r="BF147" s="278">
        <f>+BF$146</f>
        <v>14.457632057757518</v>
      </c>
      <c r="BG147" s="168">
        <v>40</v>
      </c>
      <c r="BH147" s="157">
        <f>BF147/BG147</f>
        <v>0.36144080144393798</v>
      </c>
      <c r="BI147" s="168">
        <f>+$BG$5</f>
        <v>2</v>
      </c>
      <c r="BJ147" s="157">
        <f>+BI147</f>
        <v>2</v>
      </c>
      <c r="BK147" s="157">
        <f t="shared" ref="BK147:BK154" si="263">BH147*BJ147</f>
        <v>0.72288160288787595</v>
      </c>
      <c r="BL147" s="157">
        <f t="shared" ref="BL147:BL154" si="264">BK147*$BE$70</f>
        <v>13.011868851981767</v>
      </c>
      <c r="CC147" s="586"/>
      <c r="CD147" s="586"/>
      <c r="CE147" s="352" t="str">
        <f>+$BE$5</f>
        <v>Interpretación y Producción de Textos</v>
      </c>
      <c r="CF147" s="278">
        <f>+CF$146</f>
        <v>14.457632057757518</v>
      </c>
      <c r="CG147" s="168">
        <v>20</v>
      </c>
      <c r="CH147" s="157">
        <f>CF147/CG147</f>
        <v>0.72288160288787595</v>
      </c>
      <c r="CI147" s="168">
        <v>0</v>
      </c>
      <c r="CJ147" s="157">
        <f>+CI147</f>
        <v>0</v>
      </c>
      <c r="CK147" s="157">
        <f t="shared" ref="CK147:CK154" si="265">CH147*CJ147</f>
        <v>0</v>
      </c>
      <c r="CL147" s="157">
        <f t="shared" ref="CL147:CL154" si="266">CK147*$BE$70</f>
        <v>0</v>
      </c>
    </row>
    <row r="148" spans="2:90" ht="27" customHeight="1" x14ac:dyDescent="0.25">
      <c r="B148" s="477"/>
      <c r="C148" s="514"/>
      <c r="D148" s="315" t="str">
        <f t="shared" ref="D148" si="267">+D47</f>
        <v>Materias Primas e Insumos en Productos de Granos y Tubérculos</v>
      </c>
      <c r="E148" s="278">
        <f t="shared" si="253"/>
        <v>10.567191284016321</v>
      </c>
      <c r="F148" s="316">
        <f t="shared" si="259"/>
        <v>40</v>
      </c>
      <c r="G148" s="312">
        <f t="shared" si="254"/>
        <v>0.26417978210040804</v>
      </c>
      <c r="H148" s="168">
        <f>+$H$47</f>
        <v>4</v>
      </c>
      <c r="I148" s="157">
        <f>+H148*0.4</f>
        <v>1.6</v>
      </c>
      <c r="J148" s="312">
        <f t="shared" si="251"/>
        <v>0.42268765136065289</v>
      </c>
      <c r="K148" s="157">
        <f t="shared" si="255"/>
        <v>7.6083777244917519</v>
      </c>
      <c r="AC148" s="525"/>
      <c r="AD148" s="527"/>
      <c r="AE148" s="315" t="s">
        <v>563</v>
      </c>
      <c r="AF148" s="278">
        <f t="shared" si="256"/>
        <v>10.567191284016321</v>
      </c>
      <c r="AG148" s="316">
        <f t="shared" si="260"/>
        <v>20</v>
      </c>
      <c r="AH148" s="312">
        <f t="shared" si="257"/>
        <v>0.52835956420081609</v>
      </c>
      <c r="AI148" s="168">
        <f>+$H$47</f>
        <v>4</v>
      </c>
      <c r="AJ148" s="157">
        <f t="shared" si="261"/>
        <v>2.4</v>
      </c>
      <c r="AK148" s="312">
        <f t="shared" si="252"/>
        <v>1.2680629540819586</v>
      </c>
      <c r="AL148" s="157">
        <f t="shared" si="258"/>
        <v>22.825133173475255</v>
      </c>
      <c r="BC148" s="478"/>
      <c r="BD148" s="478"/>
      <c r="BE148" s="333" t="str">
        <f>+$BE$7</f>
        <v>Estadistica General</v>
      </c>
      <c r="BF148" s="278">
        <f t="shared" ref="BF148:BF154" si="268">+BF$146</f>
        <v>14.457632057757518</v>
      </c>
      <c r="BG148" s="168">
        <v>40</v>
      </c>
      <c r="BH148" s="157">
        <f t="shared" ref="BH148:BH154" si="269">BF148/BG148</f>
        <v>0.36144080144393798</v>
      </c>
      <c r="BI148" s="168">
        <f>+$BG$7</f>
        <v>2</v>
      </c>
      <c r="BJ148" s="157">
        <f t="shared" ref="BJ148:BJ151" si="270">+BI148</f>
        <v>2</v>
      </c>
      <c r="BK148" s="157">
        <f t="shared" si="263"/>
        <v>0.72288160288787595</v>
      </c>
      <c r="BL148" s="157">
        <f t="shared" si="264"/>
        <v>13.011868851981767</v>
      </c>
      <c r="CC148" s="586"/>
      <c r="CD148" s="586"/>
      <c r="CE148" s="352" t="str">
        <f>+$BE$7</f>
        <v>Estadistica General</v>
      </c>
      <c r="CF148" s="278">
        <f t="shared" ref="CF148:CF154" si="271">+CF$146</f>
        <v>14.457632057757518</v>
      </c>
      <c r="CG148" s="168">
        <v>20</v>
      </c>
      <c r="CH148" s="157">
        <f t="shared" ref="CH148:CH154" si="272">CF148/CG148</f>
        <v>0.72288160288787595</v>
      </c>
      <c r="CI148" s="168">
        <v>0</v>
      </c>
      <c r="CJ148" s="157">
        <f t="shared" ref="CJ148:CJ151" si="273">+CI148</f>
        <v>0</v>
      </c>
      <c r="CK148" s="157">
        <f t="shared" si="265"/>
        <v>0</v>
      </c>
      <c r="CL148" s="157">
        <f t="shared" si="266"/>
        <v>0</v>
      </c>
    </row>
    <row r="149" spans="2:90" x14ac:dyDescent="0.25">
      <c r="C149" s="142"/>
      <c r="H149" s="142"/>
      <c r="I149" s="142"/>
      <c r="K149" s="142"/>
      <c r="BC149" s="478"/>
      <c r="BD149" s="478"/>
      <c r="BE149" s="333" t="str">
        <f>+$BE$11</f>
        <v>Cultura Artistica</v>
      </c>
      <c r="BF149" s="278">
        <f t="shared" si="268"/>
        <v>14.457632057757518</v>
      </c>
      <c r="BG149" s="168">
        <v>40</v>
      </c>
      <c r="BH149" s="157">
        <f t="shared" si="269"/>
        <v>0.36144080144393798</v>
      </c>
      <c r="BI149" s="168">
        <f>+$BG$11</f>
        <v>2</v>
      </c>
      <c r="BJ149" s="157">
        <f t="shared" si="270"/>
        <v>2</v>
      </c>
      <c r="BK149" s="157">
        <f t="shared" si="263"/>
        <v>0.72288160288787595</v>
      </c>
      <c r="BL149" s="157">
        <f t="shared" si="264"/>
        <v>13.011868851981767</v>
      </c>
      <c r="CC149" s="586"/>
      <c r="CD149" s="586"/>
      <c r="CE149" s="352" t="str">
        <f>+$BE$11</f>
        <v>Cultura Artistica</v>
      </c>
      <c r="CF149" s="278">
        <f t="shared" si="271"/>
        <v>14.457632057757518</v>
      </c>
      <c r="CG149" s="168">
        <v>20</v>
      </c>
      <c r="CH149" s="157">
        <f t="shared" si="272"/>
        <v>0.72288160288787595</v>
      </c>
      <c r="CI149" s="168">
        <v>0</v>
      </c>
      <c r="CJ149" s="157">
        <f t="shared" si="273"/>
        <v>0</v>
      </c>
      <c r="CK149" s="157">
        <f t="shared" si="265"/>
        <v>0</v>
      </c>
      <c r="CL149" s="157">
        <f t="shared" si="266"/>
        <v>0</v>
      </c>
    </row>
    <row r="150" spans="2:90" ht="51" x14ac:dyDescent="0.25">
      <c r="B150" s="325" t="s">
        <v>336</v>
      </c>
      <c r="C150" s="327" t="s">
        <v>511</v>
      </c>
      <c r="D150" s="325" t="s">
        <v>512</v>
      </c>
      <c r="E150" s="325" t="s">
        <v>579</v>
      </c>
      <c r="F150" s="325" t="s">
        <v>513</v>
      </c>
      <c r="G150" s="325" t="s">
        <v>514</v>
      </c>
      <c r="H150" s="325" t="s">
        <v>515</v>
      </c>
      <c r="I150" s="291" t="s">
        <v>516</v>
      </c>
      <c r="J150" s="291" t="s">
        <v>517</v>
      </c>
      <c r="K150" s="291" t="s">
        <v>518</v>
      </c>
      <c r="AC150" s="367" t="s">
        <v>336</v>
      </c>
      <c r="AD150" s="368" t="s">
        <v>511</v>
      </c>
      <c r="AE150" s="367" t="s">
        <v>512</v>
      </c>
      <c r="AF150" s="367" t="s">
        <v>579</v>
      </c>
      <c r="AG150" s="367" t="s">
        <v>513</v>
      </c>
      <c r="AH150" s="367" t="s">
        <v>514</v>
      </c>
      <c r="AI150" s="367" t="s">
        <v>515</v>
      </c>
      <c r="AJ150" s="369" t="s">
        <v>516</v>
      </c>
      <c r="AK150" s="369" t="s">
        <v>517</v>
      </c>
      <c r="AL150" s="369" t="s">
        <v>518</v>
      </c>
      <c r="BC150" s="478"/>
      <c r="BD150" s="478"/>
      <c r="BE150" s="333" t="str">
        <f>+$BE$13</f>
        <v>Ofimática</v>
      </c>
      <c r="BF150" s="278">
        <f t="shared" si="268"/>
        <v>14.457632057757518</v>
      </c>
      <c r="BG150" s="168">
        <v>40</v>
      </c>
      <c r="BH150" s="157">
        <f t="shared" si="269"/>
        <v>0.36144080144393798</v>
      </c>
      <c r="BI150" s="168">
        <f>+$BG$13</f>
        <v>2</v>
      </c>
      <c r="BJ150" s="157">
        <f t="shared" si="270"/>
        <v>2</v>
      </c>
      <c r="BK150" s="157">
        <f t="shared" si="263"/>
        <v>0.72288160288787595</v>
      </c>
      <c r="BL150" s="157">
        <f t="shared" si="264"/>
        <v>13.011868851981767</v>
      </c>
      <c r="CC150" s="586"/>
      <c r="CD150" s="586"/>
      <c r="CE150" s="352" t="str">
        <f>+$BE$13</f>
        <v>Ofimática</v>
      </c>
      <c r="CF150" s="278">
        <f t="shared" si="271"/>
        <v>14.457632057757518</v>
      </c>
      <c r="CG150" s="168">
        <v>20</v>
      </c>
      <c r="CH150" s="157">
        <f t="shared" si="272"/>
        <v>0.72288160288787595</v>
      </c>
      <c r="CI150" s="168">
        <v>0</v>
      </c>
      <c r="CJ150" s="157">
        <f t="shared" si="273"/>
        <v>0</v>
      </c>
      <c r="CK150" s="157">
        <f t="shared" si="265"/>
        <v>0</v>
      </c>
      <c r="CL150" s="157">
        <f t="shared" si="266"/>
        <v>0</v>
      </c>
    </row>
    <row r="151" spans="2:90" x14ac:dyDescent="0.25">
      <c r="B151" s="477" t="s">
        <v>521</v>
      </c>
      <c r="C151" s="532" t="s">
        <v>454</v>
      </c>
      <c r="D151" s="328"/>
      <c r="E151" s="276">
        <f>+'Pobl. Efectiva CP.'!E26</f>
        <v>18.409589730395162</v>
      </c>
      <c r="F151" s="328"/>
      <c r="G151" s="328"/>
      <c r="H151" s="328"/>
      <c r="I151" s="277">
        <f>SUM(I152:I162)</f>
        <v>16.8</v>
      </c>
      <c r="J151" s="277">
        <f>SUM(J152:J162)</f>
        <v>7.7320276867659699</v>
      </c>
      <c r="K151" s="313">
        <f>SUM(K152:K161)</f>
        <v>132.54904605884516</v>
      </c>
      <c r="AC151" s="525" t="s">
        <v>521</v>
      </c>
      <c r="AD151" s="528" t="s">
        <v>454</v>
      </c>
      <c r="AE151" s="335"/>
      <c r="AF151" s="276">
        <f>+E151</f>
        <v>18.409589730395162</v>
      </c>
      <c r="AG151" s="335"/>
      <c r="AH151" s="335"/>
      <c r="AI151" s="335"/>
      <c r="AJ151" s="277">
        <f>SUM(AJ152:AJ162)</f>
        <v>13.2</v>
      </c>
      <c r="AK151" s="277">
        <f>SUM(AK152:AK162)</f>
        <v>12.150329222060806</v>
      </c>
      <c r="AL151" s="313">
        <f>SUM(AL152:AL161)</f>
        <v>198.82356908826773</v>
      </c>
      <c r="BC151" s="478"/>
      <c r="BD151" s="478"/>
      <c r="BE151" s="333" t="str">
        <f>+$BE$16</f>
        <v>Fundamentos de Investigación</v>
      </c>
      <c r="BF151" s="278">
        <f t="shared" si="268"/>
        <v>14.457632057757518</v>
      </c>
      <c r="BG151" s="168">
        <v>40</v>
      </c>
      <c r="BH151" s="157">
        <f t="shared" si="269"/>
        <v>0.36144080144393798</v>
      </c>
      <c r="BI151" s="168">
        <f>+$BG$16</f>
        <v>2</v>
      </c>
      <c r="BJ151" s="157">
        <f t="shared" si="270"/>
        <v>2</v>
      </c>
      <c r="BK151" s="157">
        <f t="shared" si="263"/>
        <v>0.72288160288787595</v>
      </c>
      <c r="BL151" s="157">
        <f t="shared" si="264"/>
        <v>13.011868851981767</v>
      </c>
      <c r="CC151" s="586"/>
      <c r="CD151" s="586"/>
      <c r="CE151" s="352" t="str">
        <f>+$BE$16</f>
        <v>Fundamentos de Investigación</v>
      </c>
      <c r="CF151" s="278">
        <f t="shared" si="271"/>
        <v>14.457632057757518</v>
      </c>
      <c r="CG151" s="168">
        <v>20</v>
      </c>
      <c r="CH151" s="157">
        <f t="shared" si="272"/>
        <v>0.72288160288787595</v>
      </c>
      <c r="CI151" s="168">
        <v>0</v>
      </c>
      <c r="CJ151" s="157">
        <f t="shared" si="273"/>
        <v>0</v>
      </c>
      <c r="CK151" s="157">
        <f t="shared" si="265"/>
        <v>0</v>
      </c>
      <c r="CL151" s="157">
        <f t="shared" si="266"/>
        <v>0</v>
      </c>
    </row>
    <row r="152" spans="2:90" ht="29.25" customHeight="1" x14ac:dyDescent="0.25">
      <c r="B152" s="477"/>
      <c r="C152" s="532"/>
      <c r="D152" s="326" t="s">
        <v>456</v>
      </c>
      <c r="E152" s="278">
        <f>+E$151</f>
        <v>18.409589730395162</v>
      </c>
      <c r="F152" s="316">
        <v>40</v>
      </c>
      <c r="G152" s="312">
        <f>E152/F152</f>
        <v>0.46023974325987904</v>
      </c>
      <c r="H152" s="168">
        <f>+$H$76</f>
        <v>2</v>
      </c>
      <c r="I152" s="157">
        <f>+H152</f>
        <v>2</v>
      </c>
      <c r="J152" s="157">
        <f t="shared" ref="J152:J161" si="274">G152*I152</f>
        <v>0.92047948651975808</v>
      </c>
      <c r="K152" s="314">
        <f>J152*$D$70</f>
        <v>16.568630757355645</v>
      </c>
      <c r="AC152" s="525"/>
      <c r="AD152" s="528"/>
      <c r="AE152" s="333" t="s">
        <v>456</v>
      </c>
      <c r="AF152" s="278">
        <f>+AF$151</f>
        <v>18.409589730395162</v>
      </c>
      <c r="AG152" s="316">
        <v>20</v>
      </c>
      <c r="AH152" s="312">
        <f>AF152/AG152</f>
        <v>0.92047948651975808</v>
      </c>
      <c r="AI152" s="168">
        <v>0</v>
      </c>
      <c r="AJ152" s="157">
        <f>+AI152</f>
        <v>0</v>
      </c>
      <c r="AK152" s="157">
        <f t="shared" ref="AK152:AK153" si="275">AH152*AJ152</f>
        <v>0</v>
      </c>
      <c r="AL152" s="314">
        <f>AK152*$D$70</f>
        <v>0</v>
      </c>
      <c r="BC152" s="478"/>
      <c r="BD152" s="513" t="s">
        <v>485</v>
      </c>
      <c r="BE152" s="147" t="str">
        <f>+$BE$27</f>
        <v>Topografia para Caminos y Vias Urbanas</v>
      </c>
      <c r="BF152" s="278">
        <f t="shared" si="268"/>
        <v>14.457632057757518</v>
      </c>
      <c r="BG152" s="168">
        <v>40</v>
      </c>
      <c r="BH152" s="157">
        <f t="shared" si="269"/>
        <v>0.36144080144393798</v>
      </c>
      <c r="BI152" s="168">
        <f>+$BG$27</f>
        <v>8</v>
      </c>
      <c r="BJ152" s="157">
        <f>+BI152*0.4</f>
        <v>3.2</v>
      </c>
      <c r="BK152" s="157">
        <f t="shared" si="263"/>
        <v>1.1566105646206015</v>
      </c>
      <c r="BL152" s="157">
        <f t="shared" si="264"/>
        <v>20.818990163170827</v>
      </c>
      <c r="CC152" s="586"/>
      <c r="CD152" s="587" t="s">
        <v>485</v>
      </c>
      <c r="CE152" s="147" t="str">
        <f>+$BE$27</f>
        <v>Topografia para Caminos y Vias Urbanas</v>
      </c>
      <c r="CF152" s="278">
        <f t="shared" si="271"/>
        <v>14.457632057757518</v>
      </c>
      <c r="CG152" s="168">
        <v>20</v>
      </c>
      <c r="CH152" s="157">
        <f t="shared" si="272"/>
        <v>0.72288160288787595</v>
      </c>
      <c r="CI152" s="168">
        <v>0</v>
      </c>
      <c r="CJ152" s="157">
        <f>+CI152*0.6</f>
        <v>0</v>
      </c>
      <c r="CK152" s="157">
        <f t="shared" si="265"/>
        <v>0</v>
      </c>
      <c r="CL152" s="157">
        <f t="shared" si="266"/>
        <v>0</v>
      </c>
    </row>
    <row r="153" spans="2:90" ht="24.75" customHeight="1" x14ac:dyDescent="0.25">
      <c r="B153" s="477"/>
      <c r="C153" s="532"/>
      <c r="D153" s="326" t="s">
        <v>459</v>
      </c>
      <c r="E153" s="278">
        <f t="shared" ref="E153:E162" si="276">+E$151</f>
        <v>18.409589730395162</v>
      </c>
      <c r="F153" s="316">
        <f>+F152</f>
        <v>40</v>
      </c>
      <c r="G153" s="312">
        <f t="shared" ref="G153:G162" si="277">E153/F153</f>
        <v>0.46023974325987904</v>
      </c>
      <c r="H153" s="168">
        <f>+$H$77</f>
        <v>2</v>
      </c>
      <c r="I153" s="157">
        <f>+H153</f>
        <v>2</v>
      </c>
      <c r="J153" s="157">
        <f t="shared" si="274"/>
        <v>0.92047948651975808</v>
      </c>
      <c r="K153" s="314">
        <f t="shared" ref="K153:K162" si="278">J153*$D$70</f>
        <v>16.568630757355645</v>
      </c>
      <c r="AC153" s="525"/>
      <c r="AD153" s="528"/>
      <c r="AE153" s="333" t="s">
        <v>459</v>
      </c>
      <c r="AF153" s="278">
        <f t="shared" ref="AF153:AF162" si="279">+AF$151</f>
        <v>18.409589730395162</v>
      </c>
      <c r="AG153" s="316">
        <f>+AG152</f>
        <v>20</v>
      </c>
      <c r="AH153" s="312">
        <f t="shared" ref="AH153:AH162" si="280">AF153/AG153</f>
        <v>0.92047948651975808</v>
      </c>
      <c r="AI153" s="168">
        <v>0</v>
      </c>
      <c r="AJ153" s="157">
        <f>+AI153</f>
        <v>0</v>
      </c>
      <c r="AK153" s="157">
        <f t="shared" si="275"/>
        <v>0</v>
      </c>
      <c r="AL153" s="314">
        <f t="shared" ref="AL153:AL162" si="281">AK153*$D$70</f>
        <v>0</v>
      </c>
      <c r="BC153" s="478"/>
      <c r="BD153" s="513"/>
      <c r="BE153" s="147" t="str">
        <f>+$BE$28</f>
        <v>Topografia para Irrigaciones</v>
      </c>
      <c r="BF153" s="278">
        <f t="shared" si="268"/>
        <v>14.457632057757518</v>
      </c>
      <c r="BG153" s="168">
        <v>40</v>
      </c>
      <c r="BH153" s="157">
        <f t="shared" si="269"/>
        <v>0.36144080144393798</v>
      </c>
      <c r="BI153" s="168">
        <f>+$BG$28</f>
        <v>7</v>
      </c>
      <c r="BJ153" s="157">
        <f t="shared" ref="BJ153:BJ154" si="282">+BI153*0.4</f>
        <v>2.8000000000000003</v>
      </c>
      <c r="BK153" s="157">
        <f t="shared" si="263"/>
        <v>1.0120342440430263</v>
      </c>
      <c r="BL153" s="157">
        <f t="shared" si="264"/>
        <v>18.216616392774473</v>
      </c>
      <c r="CC153" s="586"/>
      <c r="CD153" s="587"/>
      <c r="CE153" s="147" t="str">
        <f>+$BE$28</f>
        <v>Topografia para Irrigaciones</v>
      </c>
      <c r="CF153" s="278">
        <f t="shared" si="271"/>
        <v>14.457632057757518</v>
      </c>
      <c r="CG153" s="168">
        <v>20</v>
      </c>
      <c r="CH153" s="157">
        <f t="shared" si="272"/>
        <v>0.72288160288787595</v>
      </c>
      <c r="CI153" s="168">
        <v>0</v>
      </c>
      <c r="CJ153" s="157">
        <f t="shared" ref="CJ153:CJ154" si="283">+CI153*0.6</f>
        <v>0</v>
      </c>
      <c r="CK153" s="157">
        <f t="shared" si="265"/>
        <v>0</v>
      </c>
      <c r="CL153" s="157">
        <f t="shared" si="266"/>
        <v>0</v>
      </c>
    </row>
    <row r="154" spans="2:90" ht="29.25" customHeight="1" x14ac:dyDescent="0.25">
      <c r="B154" s="477"/>
      <c r="C154" s="532"/>
      <c r="D154" s="326" t="s">
        <v>465</v>
      </c>
      <c r="E154" s="278">
        <f t="shared" si="276"/>
        <v>18.409589730395162</v>
      </c>
      <c r="F154" s="316">
        <f t="shared" ref="F154:F162" si="284">+F153</f>
        <v>40</v>
      </c>
      <c r="G154" s="312">
        <f t="shared" si="277"/>
        <v>0.46023974325987904</v>
      </c>
      <c r="H154" s="168">
        <f>+$H$78</f>
        <v>2</v>
      </c>
      <c r="I154" s="157">
        <f>+H154</f>
        <v>2</v>
      </c>
      <c r="J154" s="157">
        <f>G154*I154</f>
        <v>0.92047948651975808</v>
      </c>
      <c r="K154" s="314">
        <f t="shared" si="278"/>
        <v>16.568630757355645</v>
      </c>
      <c r="AC154" s="525"/>
      <c r="AD154" s="528"/>
      <c r="AE154" s="333" t="s">
        <v>465</v>
      </c>
      <c r="AF154" s="278">
        <f t="shared" si="279"/>
        <v>18.409589730395162</v>
      </c>
      <c r="AG154" s="316">
        <f t="shared" ref="AG154:AG162" si="285">+AG153</f>
        <v>20</v>
      </c>
      <c r="AH154" s="312">
        <f t="shared" si="280"/>
        <v>0.92047948651975808</v>
      </c>
      <c r="AI154" s="168">
        <v>0</v>
      </c>
      <c r="AJ154" s="157">
        <f>+AI154</f>
        <v>0</v>
      </c>
      <c r="AK154" s="157">
        <f>AH154*AJ154</f>
        <v>0</v>
      </c>
      <c r="AL154" s="314">
        <f t="shared" si="281"/>
        <v>0</v>
      </c>
      <c r="BC154" s="478"/>
      <c r="BD154" s="513"/>
      <c r="BE154" s="147" t="str">
        <f>+$BE$29</f>
        <v>Topografia para Obras de Saneamiento</v>
      </c>
      <c r="BF154" s="278">
        <f t="shared" si="268"/>
        <v>14.457632057757518</v>
      </c>
      <c r="BG154" s="168">
        <v>40</v>
      </c>
      <c r="BH154" s="157">
        <f t="shared" si="269"/>
        <v>0.36144080144393798</v>
      </c>
      <c r="BI154" s="168">
        <f>+$BG$29</f>
        <v>5</v>
      </c>
      <c r="BJ154" s="157">
        <f t="shared" si="282"/>
        <v>2</v>
      </c>
      <c r="BK154" s="157">
        <f t="shared" si="263"/>
        <v>0.72288160288787595</v>
      </c>
      <c r="BL154" s="157">
        <f t="shared" si="264"/>
        <v>13.011868851981767</v>
      </c>
      <c r="CC154" s="586"/>
      <c r="CD154" s="587"/>
      <c r="CE154" s="147" t="str">
        <f>+$BE$29</f>
        <v>Topografia para Obras de Saneamiento</v>
      </c>
      <c r="CF154" s="278">
        <f t="shared" si="271"/>
        <v>14.457632057757518</v>
      </c>
      <c r="CG154" s="168">
        <v>20</v>
      </c>
      <c r="CH154" s="157">
        <f t="shared" si="272"/>
        <v>0.72288160288787595</v>
      </c>
      <c r="CI154" s="168">
        <v>0</v>
      </c>
      <c r="CJ154" s="157">
        <f t="shared" si="283"/>
        <v>0</v>
      </c>
      <c r="CK154" s="157">
        <f t="shared" si="265"/>
        <v>0</v>
      </c>
      <c r="CL154" s="157">
        <f t="shared" si="266"/>
        <v>0</v>
      </c>
    </row>
    <row r="155" spans="2:90" ht="23.25" customHeight="1" x14ac:dyDescent="0.25">
      <c r="B155" s="477"/>
      <c r="C155" s="532"/>
      <c r="D155" s="326" t="s">
        <v>468</v>
      </c>
      <c r="E155" s="278">
        <f t="shared" si="276"/>
        <v>18.409589730395162</v>
      </c>
      <c r="F155" s="316">
        <f t="shared" si="284"/>
        <v>40</v>
      </c>
      <c r="G155" s="312">
        <f t="shared" si="277"/>
        <v>0.46023974325987904</v>
      </c>
      <c r="H155" s="168">
        <f>+$H$79</f>
        <v>2</v>
      </c>
      <c r="I155" s="157">
        <f>+H155</f>
        <v>2</v>
      </c>
      <c r="J155" s="157">
        <f t="shared" si="274"/>
        <v>0.92047948651975808</v>
      </c>
      <c r="K155" s="314">
        <f t="shared" si="278"/>
        <v>16.568630757355645</v>
      </c>
      <c r="AC155" s="525"/>
      <c r="AD155" s="528"/>
      <c r="AE155" s="333" t="s">
        <v>468</v>
      </c>
      <c r="AF155" s="278">
        <f t="shared" si="279"/>
        <v>18.409589730395162</v>
      </c>
      <c r="AG155" s="316">
        <f t="shared" si="285"/>
        <v>20</v>
      </c>
      <c r="AH155" s="312">
        <f t="shared" si="280"/>
        <v>0.92047948651975808</v>
      </c>
      <c r="AI155" s="168">
        <v>0</v>
      </c>
      <c r="AJ155" s="157">
        <f>+AI155</f>
        <v>0</v>
      </c>
      <c r="AK155" s="157">
        <f t="shared" ref="AK155:AK161" si="286">AH155*AJ155</f>
        <v>0</v>
      </c>
      <c r="AL155" s="314">
        <f t="shared" si="281"/>
        <v>0</v>
      </c>
      <c r="BE155" s="59"/>
      <c r="BJ155" s="262">
        <f>AVERAGE(BJ147:BJ154)</f>
        <v>2.25</v>
      </c>
      <c r="BK155" s="262"/>
      <c r="BL155" s="262"/>
      <c r="CE155" s="59"/>
      <c r="CJ155" s="262">
        <f>AVERAGE(CJ147:CJ154)</f>
        <v>0</v>
      </c>
      <c r="CK155" s="262"/>
      <c r="CL155" s="262"/>
    </row>
    <row r="156" spans="2:90" ht="57" customHeight="1" x14ac:dyDescent="0.25">
      <c r="B156" s="477"/>
      <c r="C156" s="514" t="s">
        <v>485</v>
      </c>
      <c r="D156" s="315" t="s">
        <v>536</v>
      </c>
      <c r="E156" s="278">
        <f t="shared" si="276"/>
        <v>18.409589730395162</v>
      </c>
      <c r="F156" s="316">
        <f t="shared" si="284"/>
        <v>40</v>
      </c>
      <c r="G156" s="312">
        <f t="shared" si="277"/>
        <v>0.46023974325987904</v>
      </c>
      <c r="H156" s="168">
        <f>+$H$80</f>
        <v>2</v>
      </c>
      <c r="I156" s="157">
        <f t="shared" ref="I156:I162" si="287">+H156*0.4</f>
        <v>0.8</v>
      </c>
      <c r="J156" s="157">
        <f t="shared" si="274"/>
        <v>0.36819179460790324</v>
      </c>
      <c r="K156" s="314">
        <f t="shared" si="278"/>
        <v>6.6274523029422587</v>
      </c>
      <c r="AC156" s="525"/>
      <c r="AD156" s="527" t="s">
        <v>485</v>
      </c>
      <c r="AE156" s="315" t="s">
        <v>536</v>
      </c>
      <c r="AF156" s="278">
        <f t="shared" si="279"/>
        <v>18.409589730395162</v>
      </c>
      <c r="AG156" s="316">
        <f t="shared" si="285"/>
        <v>20</v>
      </c>
      <c r="AH156" s="312">
        <f t="shared" si="280"/>
        <v>0.92047948651975808</v>
      </c>
      <c r="AI156" s="168">
        <f>+$H$80</f>
        <v>2</v>
      </c>
      <c r="AJ156" s="157">
        <f t="shared" ref="AJ156:AJ162" si="288">+AI156*0.6</f>
        <v>1.2</v>
      </c>
      <c r="AK156" s="157">
        <f t="shared" si="286"/>
        <v>1.1045753838237096</v>
      </c>
      <c r="AL156" s="314">
        <f t="shared" si="281"/>
        <v>19.882356908826772</v>
      </c>
      <c r="BC156" s="332" t="s">
        <v>335</v>
      </c>
      <c r="BD156" s="332" t="s">
        <v>511</v>
      </c>
      <c r="BE156" s="332" t="s">
        <v>512</v>
      </c>
      <c r="BF156" s="332" t="s">
        <v>578</v>
      </c>
      <c r="BG156" s="332" t="s">
        <v>513</v>
      </c>
      <c r="BH156" s="332" t="s">
        <v>514</v>
      </c>
      <c r="BI156" s="332" t="s">
        <v>519</v>
      </c>
      <c r="BJ156" s="297" t="s">
        <v>516</v>
      </c>
      <c r="BK156" s="297" t="s">
        <v>517</v>
      </c>
      <c r="BL156" s="297" t="s">
        <v>518</v>
      </c>
      <c r="CC156" s="371" t="s">
        <v>335</v>
      </c>
      <c r="CD156" s="371" t="s">
        <v>511</v>
      </c>
      <c r="CE156" s="371" t="s">
        <v>512</v>
      </c>
      <c r="CF156" s="371" t="s">
        <v>578</v>
      </c>
      <c r="CG156" s="371" t="s">
        <v>513</v>
      </c>
      <c r="CH156" s="371" t="s">
        <v>514</v>
      </c>
      <c r="CI156" s="371" t="s">
        <v>519</v>
      </c>
      <c r="CJ156" s="372" t="s">
        <v>516</v>
      </c>
      <c r="CK156" s="372" t="s">
        <v>517</v>
      </c>
      <c r="CL156" s="372" t="s">
        <v>518</v>
      </c>
    </row>
    <row r="157" spans="2:90" ht="57.75" customHeight="1" x14ac:dyDescent="0.25">
      <c r="B157" s="477"/>
      <c r="C157" s="514"/>
      <c r="D157" s="315" t="s">
        <v>538</v>
      </c>
      <c r="E157" s="278">
        <f t="shared" si="276"/>
        <v>18.409589730395162</v>
      </c>
      <c r="F157" s="316">
        <f t="shared" si="284"/>
        <v>40</v>
      </c>
      <c r="G157" s="312">
        <f t="shared" si="277"/>
        <v>0.46023974325987904</v>
      </c>
      <c r="H157" s="168">
        <f>+$H$81</f>
        <v>4</v>
      </c>
      <c r="I157" s="157">
        <f t="shared" si="287"/>
        <v>1.6</v>
      </c>
      <c r="J157" s="157">
        <f t="shared" si="274"/>
        <v>0.73638358921580649</v>
      </c>
      <c r="K157" s="314">
        <f t="shared" si="278"/>
        <v>13.254904605884517</v>
      </c>
      <c r="AC157" s="525"/>
      <c r="AD157" s="527"/>
      <c r="AE157" s="315" t="s">
        <v>538</v>
      </c>
      <c r="AF157" s="278">
        <f t="shared" si="279"/>
        <v>18.409589730395162</v>
      </c>
      <c r="AG157" s="316">
        <f t="shared" si="285"/>
        <v>20</v>
      </c>
      <c r="AH157" s="312">
        <f t="shared" si="280"/>
        <v>0.92047948651975808</v>
      </c>
      <c r="AI157" s="168">
        <f>+$H$81</f>
        <v>4</v>
      </c>
      <c r="AJ157" s="157">
        <f t="shared" si="288"/>
        <v>2.4</v>
      </c>
      <c r="AK157" s="157">
        <f t="shared" si="286"/>
        <v>2.2091507676474191</v>
      </c>
      <c r="AL157" s="314">
        <f t="shared" si="281"/>
        <v>39.764713817653544</v>
      </c>
      <c r="BC157" s="478" t="s">
        <v>530</v>
      </c>
      <c r="BD157" s="511" t="s">
        <v>590</v>
      </c>
      <c r="BE157" s="335"/>
      <c r="BF157" s="276">
        <f>+'Pobl. Efectiva CP.'!D55</f>
        <v>15.84</v>
      </c>
      <c r="BG157" s="335"/>
      <c r="BH157" s="335"/>
      <c r="BI157" s="335"/>
      <c r="BJ157" s="277">
        <f>SUM(BJ158:BJ164)</f>
        <v>16.8</v>
      </c>
      <c r="BK157" s="277">
        <f>SUM(BK158:BK164)</f>
        <v>6.6528000000000018</v>
      </c>
      <c r="BL157" s="277">
        <f>SUM(BL158:BL164)</f>
        <v>119.75040000000001</v>
      </c>
      <c r="CC157" s="586" t="s">
        <v>530</v>
      </c>
      <c r="CD157" s="590" t="s">
        <v>590</v>
      </c>
      <c r="CE157" s="335"/>
      <c r="CF157" s="276">
        <f>+BF157</f>
        <v>15.84</v>
      </c>
      <c r="CG157" s="335"/>
      <c r="CH157" s="335"/>
      <c r="CI157" s="335"/>
      <c r="CJ157" s="277">
        <f>SUM(CJ158:CJ164)</f>
        <v>2.4</v>
      </c>
      <c r="CK157" s="277">
        <f>SUM(CK158:CK164)</f>
        <v>1.9008</v>
      </c>
      <c r="CL157" s="277">
        <f>SUM(CL158:CL164)</f>
        <v>34.214399999999998</v>
      </c>
    </row>
    <row r="158" spans="2:90" ht="46.5" customHeight="1" x14ac:dyDescent="0.25">
      <c r="B158" s="477"/>
      <c r="C158" s="514"/>
      <c r="D158" s="315" t="s">
        <v>539</v>
      </c>
      <c r="E158" s="278">
        <f t="shared" si="276"/>
        <v>18.409589730395162</v>
      </c>
      <c r="F158" s="316">
        <f t="shared" si="284"/>
        <v>40</v>
      </c>
      <c r="G158" s="312">
        <f t="shared" si="277"/>
        <v>0.46023974325987904</v>
      </c>
      <c r="H158" s="168">
        <f>+$H$82</f>
        <v>2</v>
      </c>
      <c r="I158" s="157">
        <f t="shared" si="287"/>
        <v>0.8</v>
      </c>
      <c r="J158" s="157">
        <f t="shared" si="274"/>
        <v>0.36819179460790324</v>
      </c>
      <c r="K158" s="314">
        <f t="shared" si="278"/>
        <v>6.6274523029422587</v>
      </c>
      <c r="AC158" s="525"/>
      <c r="AD158" s="527"/>
      <c r="AE158" s="315" t="s">
        <v>539</v>
      </c>
      <c r="AF158" s="278">
        <f t="shared" si="279"/>
        <v>18.409589730395162</v>
      </c>
      <c r="AG158" s="316">
        <f t="shared" si="285"/>
        <v>20</v>
      </c>
      <c r="AH158" s="312">
        <f t="shared" si="280"/>
        <v>0.92047948651975808</v>
      </c>
      <c r="AI158" s="168">
        <f>+$H$82</f>
        <v>2</v>
      </c>
      <c r="AJ158" s="157">
        <f t="shared" si="288"/>
        <v>1.2</v>
      </c>
      <c r="AK158" s="157">
        <f t="shared" si="286"/>
        <v>1.1045753838237096</v>
      </c>
      <c r="AL158" s="314">
        <f t="shared" si="281"/>
        <v>19.882356908826772</v>
      </c>
      <c r="BC158" s="478"/>
      <c r="BD158" s="523"/>
      <c r="BE158" s="333" t="str">
        <f>+$BE$8</f>
        <v>Sociedad y Economia en la Globalización</v>
      </c>
      <c r="BF158" s="278">
        <f>+BF$157</f>
        <v>15.84</v>
      </c>
      <c r="BG158" s="168">
        <v>40</v>
      </c>
      <c r="BH158" s="157">
        <f>BF158/BG158</f>
        <v>0.39600000000000002</v>
      </c>
      <c r="BI158" s="168">
        <f>+$BH$8</f>
        <v>3</v>
      </c>
      <c r="BJ158" s="157">
        <f>+BI158</f>
        <v>3</v>
      </c>
      <c r="BK158" s="157">
        <f t="shared" ref="BK158:BK164" si="289">BH158*BJ158</f>
        <v>1.1880000000000002</v>
      </c>
      <c r="BL158" s="157">
        <f t="shared" ref="BL158:BL164" si="290">BK158*$BE$70</f>
        <v>21.384000000000004</v>
      </c>
      <c r="CC158" s="586"/>
      <c r="CD158" s="591"/>
      <c r="CE158" s="352" t="str">
        <f>+$BE$8</f>
        <v>Sociedad y Economia en la Globalización</v>
      </c>
      <c r="CF158" s="278">
        <f>+CF$157</f>
        <v>15.84</v>
      </c>
      <c r="CG158" s="168">
        <v>20</v>
      </c>
      <c r="CH158" s="157">
        <f>CF158/CG158</f>
        <v>0.79200000000000004</v>
      </c>
      <c r="CI158" s="168">
        <v>0</v>
      </c>
      <c r="CJ158" s="157">
        <f>+CI158</f>
        <v>0</v>
      </c>
      <c r="CK158" s="157">
        <f t="shared" ref="CK158:CK164" si="291">CH158*CJ158</f>
        <v>0</v>
      </c>
      <c r="CL158" s="157">
        <f t="shared" ref="CL158:CL164" si="292">CK158*$BE$70</f>
        <v>0</v>
      </c>
    </row>
    <row r="159" spans="2:90" ht="46.5" customHeight="1" x14ac:dyDescent="0.25">
      <c r="B159" s="477"/>
      <c r="C159" s="514"/>
      <c r="D159" s="315" t="s">
        <v>540</v>
      </c>
      <c r="E159" s="278">
        <f t="shared" si="276"/>
        <v>18.409589730395162</v>
      </c>
      <c r="F159" s="316">
        <f t="shared" si="284"/>
        <v>40</v>
      </c>
      <c r="G159" s="312">
        <f t="shared" si="277"/>
        <v>0.46023974325987904</v>
      </c>
      <c r="H159" s="168">
        <f>+$H$83</f>
        <v>2</v>
      </c>
      <c r="I159" s="157">
        <f t="shared" si="287"/>
        <v>0.8</v>
      </c>
      <c r="J159" s="157">
        <f t="shared" si="274"/>
        <v>0.36819179460790324</v>
      </c>
      <c r="K159" s="314">
        <f t="shared" si="278"/>
        <v>6.6274523029422587</v>
      </c>
      <c r="AC159" s="525"/>
      <c r="AD159" s="527"/>
      <c r="AE159" s="315" t="s">
        <v>540</v>
      </c>
      <c r="AF159" s="278">
        <f t="shared" si="279"/>
        <v>18.409589730395162</v>
      </c>
      <c r="AG159" s="316">
        <f t="shared" si="285"/>
        <v>20</v>
      </c>
      <c r="AH159" s="312">
        <f t="shared" si="280"/>
        <v>0.92047948651975808</v>
      </c>
      <c r="AI159" s="168">
        <f>+$H$83</f>
        <v>2</v>
      </c>
      <c r="AJ159" s="157">
        <f t="shared" si="288"/>
        <v>1.2</v>
      </c>
      <c r="AK159" s="157">
        <f t="shared" si="286"/>
        <v>1.1045753838237096</v>
      </c>
      <c r="AL159" s="314">
        <f t="shared" si="281"/>
        <v>19.882356908826772</v>
      </c>
      <c r="BC159" s="478"/>
      <c r="BD159" s="523"/>
      <c r="BE159" s="333" t="str">
        <f>+$BE$9</f>
        <v>Medio Ambiente y Desarrollo Sostenible</v>
      </c>
      <c r="BF159" s="278">
        <f t="shared" ref="BF159:BF164" si="293">+BF$157</f>
        <v>15.84</v>
      </c>
      <c r="BG159" s="168">
        <v>40</v>
      </c>
      <c r="BH159" s="157">
        <f t="shared" ref="BH159:BH164" si="294">BF159/BG159</f>
        <v>0.39600000000000002</v>
      </c>
      <c r="BI159" s="168">
        <f>+$BH$9</f>
        <v>3</v>
      </c>
      <c r="BJ159" s="157">
        <f>+BI159</f>
        <v>3</v>
      </c>
      <c r="BK159" s="157">
        <f t="shared" si="289"/>
        <v>1.1880000000000002</v>
      </c>
      <c r="BL159" s="157">
        <f t="shared" si="290"/>
        <v>21.384000000000004</v>
      </c>
      <c r="CC159" s="586"/>
      <c r="CD159" s="591"/>
      <c r="CE159" s="352" t="str">
        <f>+$BE$9</f>
        <v>Medio Ambiente y Desarrollo Sostenible</v>
      </c>
      <c r="CF159" s="278">
        <f t="shared" ref="CF159:CF164" si="295">+CF$157</f>
        <v>15.84</v>
      </c>
      <c r="CG159" s="168">
        <v>20</v>
      </c>
      <c r="CH159" s="157">
        <f t="shared" ref="CH159:CH164" si="296">CF159/CG159</f>
        <v>0.79200000000000004</v>
      </c>
      <c r="CI159" s="168">
        <v>0</v>
      </c>
      <c r="CJ159" s="157">
        <f>+CI159</f>
        <v>0</v>
      </c>
      <c r="CK159" s="157">
        <f t="shared" si="291"/>
        <v>0</v>
      </c>
      <c r="CL159" s="157">
        <f t="shared" si="292"/>
        <v>0</v>
      </c>
    </row>
    <row r="160" spans="2:90" ht="45" customHeight="1" x14ac:dyDescent="0.25">
      <c r="B160" s="477"/>
      <c r="C160" s="514"/>
      <c r="D160" s="315" t="s">
        <v>541</v>
      </c>
      <c r="E160" s="278">
        <f t="shared" si="276"/>
        <v>18.409589730395162</v>
      </c>
      <c r="F160" s="316">
        <f t="shared" si="284"/>
        <v>40</v>
      </c>
      <c r="G160" s="312">
        <f t="shared" si="277"/>
        <v>0.46023974325987904</v>
      </c>
      <c r="H160" s="168">
        <f>+$H$84</f>
        <v>4</v>
      </c>
      <c r="I160" s="157">
        <f t="shared" si="287"/>
        <v>1.6</v>
      </c>
      <c r="J160" s="157">
        <f t="shared" si="274"/>
        <v>0.73638358921580649</v>
      </c>
      <c r="K160" s="314">
        <f t="shared" si="278"/>
        <v>13.254904605884517</v>
      </c>
      <c r="AC160" s="525"/>
      <c r="AD160" s="527"/>
      <c r="AE160" s="315" t="s">
        <v>541</v>
      </c>
      <c r="AF160" s="278">
        <f t="shared" si="279"/>
        <v>18.409589730395162</v>
      </c>
      <c r="AG160" s="316">
        <f t="shared" si="285"/>
        <v>20</v>
      </c>
      <c r="AH160" s="312">
        <f t="shared" si="280"/>
        <v>0.92047948651975808</v>
      </c>
      <c r="AI160" s="168">
        <f>+$H$84</f>
        <v>4</v>
      </c>
      <c r="AJ160" s="157">
        <f t="shared" si="288"/>
        <v>2.4</v>
      </c>
      <c r="AK160" s="157">
        <f t="shared" si="286"/>
        <v>2.2091507676474191</v>
      </c>
      <c r="AL160" s="314">
        <f t="shared" si="281"/>
        <v>39.764713817653544</v>
      </c>
      <c r="BC160" s="478"/>
      <c r="BD160" s="512"/>
      <c r="BE160" s="333" t="str">
        <f>+$BE$17</f>
        <v>Investigación e Innovación Tecnológica</v>
      </c>
      <c r="BF160" s="278">
        <f t="shared" si="293"/>
        <v>15.84</v>
      </c>
      <c r="BG160" s="168">
        <v>40</v>
      </c>
      <c r="BH160" s="157">
        <f t="shared" si="294"/>
        <v>0.39600000000000002</v>
      </c>
      <c r="BI160" s="168">
        <f>+$BH$17</f>
        <v>2</v>
      </c>
      <c r="BJ160" s="157">
        <f>+BI160</f>
        <v>2</v>
      </c>
      <c r="BK160" s="157">
        <f t="shared" si="289"/>
        <v>0.79200000000000004</v>
      </c>
      <c r="BL160" s="157">
        <f t="shared" si="290"/>
        <v>14.256</v>
      </c>
      <c r="CC160" s="586"/>
      <c r="CD160" s="592"/>
      <c r="CE160" s="352" t="str">
        <f>+$BE$17</f>
        <v>Investigación e Innovación Tecnológica</v>
      </c>
      <c r="CF160" s="278">
        <f t="shared" si="295"/>
        <v>15.84</v>
      </c>
      <c r="CG160" s="168">
        <v>20</v>
      </c>
      <c r="CH160" s="157">
        <f t="shared" si="296"/>
        <v>0.79200000000000004</v>
      </c>
      <c r="CI160" s="168">
        <v>0</v>
      </c>
      <c r="CJ160" s="157">
        <f>+CI160</f>
        <v>0</v>
      </c>
      <c r="CK160" s="157">
        <f t="shared" si="291"/>
        <v>0</v>
      </c>
      <c r="CL160" s="157">
        <f t="shared" si="292"/>
        <v>0</v>
      </c>
    </row>
    <row r="161" spans="2:90" ht="25.5" customHeight="1" x14ac:dyDescent="0.25">
      <c r="B161" s="477"/>
      <c r="C161" s="514"/>
      <c r="D161" s="315" t="s">
        <v>542</v>
      </c>
      <c r="E161" s="278">
        <f>+E$151</f>
        <v>18.409589730395162</v>
      </c>
      <c r="F161" s="316">
        <f t="shared" si="284"/>
        <v>40</v>
      </c>
      <c r="G161" s="312">
        <f t="shared" si="277"/>
        <v>0.46023974325987904</v>
      </c>
      <c r="H161" s="168">
        <f>+$H$85</f>
        <v>6</v>
      </c>
      <c r="I161" s="157">
        <f t="shared" si="287"/>
        <v>2.4000000000000004</v>
      </c>
      <c r="J161" s="157">
        <f t="shared" si="274"/>
        <v>1.1045753838237098</v>
      </c>
      <c r="K161" s="314">
        <f t="shared" si="278"/>
        <v>19.882356908826775</v>
      </c>
      <c r="AC161" s="525"/>
      <c r="AD161" s="527"/>
      <c r="AE161" s="315" t="s">
        <v>542</v>
      </c>
      <c r="AF161" s="278">
        <f>+AF$151</f>
        <v>18.409589730395162</v>
      </c>
      <c r="AG161" s="316">
        <f t="shared" si="285"/>
        <v>20</v>
      </c>
      <c r="AH161" s="312">
        <f t="shared" si="280"/>
        <v>0.92047948651975808</v>
      </c>
      <c r="AI161" s="168">
        <f>+$H$85</f>
        <v>6</v>
      </c>
      <c r="AJ161" s="157">
        <f t="shared" si="288"/>
        <v>3.5999999999999996</v>
      </c>
      <c r="AK161" s="157">
        <f t="shared" si="286"/>
        <v>3.3137261514711289</v>
      </c>
      <c r="AL161" s="314">
        <f t="shared" si="281"/>
        <v>59.647070726480322</v>
      </c>
      <c r="BC161" s="478"/>
      <c r="BD161" s="513" t="str">
        <f>+BD152</f>
        <v>Formación Especifica (Módulos Técnico Profesionales)</v>
      </c>
      <c r="BE161" s="147" t="str">
        <f>+$BE$30</f>
        <v>Dibujo de Planos</v>
      </c>
      <c r="BF161" s="278">
        <f t="shared" si="293"/>
        <v>15.84</v>
      </c>
      <c r="BG161" s="168">
        <v>40</v>
      </c>
      <c r="BH161" s="157">
        <f t="shared" si="294"/>
        <v>0.39600000000000002</v>
      </c>
      <c r="BI161" s="168">
        <f>+$BH$30</f>
        <v>7</v>
      </c>
      <c r="BJ161" s="157">
        <f>+BI161*0.4</f>
        <v>2.8000000000000003</v>
      </c>
      <c r="BK161" s="157">
        <f t="shared" si="289"/>
        <v>1.1088000000000002</v>
      </c>
      <c r="BL161" s="157">
        <f t="shared" si="290"/>
        <v>19.958400000000005</v>
      </c>
      <c r="CC161" s="586"/>
      <c r="CD161" s="587" t="str">
        <f>+CD152</f>
        <v>Formación Especifica (Módulos Técnico Profesionales)</v>
      </c>
      <c r="CE161" s="147" t="str">
        <f>+$BE$30</f>
        <v>Dibujo de Planos</v>
      </c>
      <c r="CF161" s="278">
        <f t="shared" si="295"/>
        <v>15.84</v>
      </c>
      <c r="CG161" s="168">
        <v>20</v>
      </c>
      <c r="CH161" s="157">
        <f t="shared" si="296"/>
        <v>0.79200000000000004</v>
      </c>
      <c r="CI161" s="168">
        <v>0</v>
      </c>
      <c r="CJ161" s="157">
        <f t="shared" ref="CJ161:CJ164" si="297">+CI161*0.6</f>
        <v>0</v>
      </c>
      <c r="CK161" s="157">
        <f t="shared" si="291"/>
        <v>0</v>
      </c>
      <c r="CL161" s="157">
        <f t="shared" si="292"/>
        <v>0</v>
      </c>
    </row>
    <row r="162" spans="2:90" ht="41.25" customHeight="1" x14ac:dyDescent="0.25">
      <c r="B162" s="477"/>
      <c r="C162" s="514"/>
      <c r="D162" s="315" t="s">
        <v>544</v>
      </c>
      <c r="E162" s="278">
        <f t="shared" si="276"/>
        <v>18.409589730395162</v>
      </c>
      <c r="F162" s="316">
        <f t="shared" si="284"/>
        <v>40</v>
      </c>
      <c r="G162" s="312">
        <f t="shared" si="277"/>
        <v>0.46023974325987904</v>
      </c>
      <c r="H162" s="168">
        <f>+$H$86</f>
        <v>2</v>
      </c>
      <c r="I162" s="157">
        <f t="shared" si="287"/>
        <v>0.8</v>
      </c>
      <c r="J162" s="157">
        <f>G162*I162</f>
        <v>0.36819179460790324</v>
      </c>
      <c r="K162" s="314">
        <f t="shared" si="278"/>
        <v>6.6274523029422587</v>
      </c>
      <c r="AC162" s="525"/>
      <c r="AD162" s="527"/>
      <c r="AE162" s="315" t="s">
        <v>544</v>
      </c>
      <c r="AF162" s="278">
        <f t="shared" si="279"/>
        <v>18.409589730395162</v>
      </c>
      <c r="AG162" s="316">
        <f t="shared" si="285"/>
        <v>20</v>
      </c>
      <c r="AH162" s="312">
        <f t="shared" si="280"/>
        <v>0.92047948651975808</v>
      </c>
      <c r="AI162" s="168">
        <f>+$H$86</f>
        <v>2</v>
      </c>
      <c r="AJ162" s="157">
        <f t="shared" si="288"/>
        <v>1.2</v>
      </c>
      <c r="AK162" s="157">
        <f>AH162*AJ162</f>
        <v>1.1045753838237096</v>
      </c>
      <c r="AL162" s="314">
        <f t="shared" si="281"/>
        <v>19.882356908826772</v>
      </c>
      <c r="BC162" s="478"/>
      <c r="BD162" s="513"/>
      <c r="BE162" s="147" t="str">
        <f>+$BE$32</f>
        <v>Documentos de Obra</v>
      </c>
      <c r="BF162" s="278">
        <f t="shared" si="293"/>
        <v>15.84</v>
      </c>
      <c r="BG162" s="168">
        <v>40</v>
      </c>
      <c r="BH162" s="157">
        <f t="shared" si="294"/>
        <v>0.39600000000000002</v>
      </c>
      <c r="BI162" s="168">
        <f>+$BH$32</f>
        <v>4</v>
      </c>
      <c r="BJ162" s="157">
        <f t="shared" ref="BJ162:BJ164" si="298">+BI162*0.4</f>
        <v>1.6</v>
      </c>
      <c r="BK162" s="157">
        <f t="shared" si="289"/>
        <v>0.63360000000000005</v>
      </c>
      <c r="BL162" s="157">
        <f t="shared" si="290"/>
        <v>11.404800000000002</v>
      </c>
      <c r="CC162" s="586"/>
      <c r="CD162" s="587"/>
      <c r="CE162" s="147" t="str">
        <f>+$BE$32</f>
        <v>Documentos de Obra</v>
      </c>
      <c r="CF162" s="278">
        <f t="shared" si="295"/>
        <v>15.84</v>
      </c>
      <c r="CG162" s="168">
        <v>20</v>
      </c>
      <c r="CH162" s="157">
        <f t="shared" si="296"/>
        <v>0.79200000000000004</v>
      </c>
      <c r="CI162" s="168">
        <v>0</v>
      </c>
      <c r="CJ162" s="157">
        <f t="shared" si="297"/>
        <v>0</v>
      </c>
      <c r="CK162" s="157">
        <f t="shared" si="291"/>
        <v>0</v>
      </c>
      <c r="CL162" s="157">
        <f t="shared" si="292"/>
        <v>0</v>
      </c>
    </row>
    <row r="163" spans="2:90" x14ac:dyDescent="0.25">
      <c r="B163" s="285"/>
      <c r="C163" s="142"/>
      <c r="D163" s="59"/>
      <c r="H163" s="142"/>
      <c r="I163" s="262">
        <f>AVERAGE(I152:I162)</f>
        <v>1.5272727272727273</v>
      </c>
      <c r="J163" s="262"/>
      <c r="K163" s="286"/>
      <c r="AC163" s="285"/>
      <c r="AE163" s="59"/>
      <c r="AJ163" s="262">
        <f>AVERAGE(AJ152:AJ162)</f>
        <v>1.2</v>
      </c>
      <c r="AK163" s="262"/>
      <c r="AL163" s="286"/>
      <c r="BC163" s="478"/>
      <c r="BD163" s="513"/>
      <c r="BE163" s="147" t="str">
        <f>+$BE$33</f>
        <v>Mecanica de Suelosy Diseño de Mezclas</v>
      </c>
      <c r="BF163" s="278">
        <f t="shared" si="293"/>
        <v>15.84</v>
      </c>
      <c r="BG163" s="168">
        <v>40</v>
      </c>
      <c r="BH163" s="157">
        <f t="shared" si="294"/>
        <v>0.39600000000000002</v>
      </c>
      <c r="BI163" s="168">
        <f>+$BH$33</f>
        <v>4</v>
      </c>
      <c r="BJ163" s="157">
        <f t="shared" si="298"/>
        <v>1.6</v>
      </c>
      <c r="BK163" s="157">
        <f t="shared" si="289"/>
        <v>0.63360000000000005</v>
      </c>
      <c r="BL163" s="157">
        <f t="shared" si="290"/>
        <v>11.404800000000002</v>
      </c>
      <c r="CC163" s="586"/>
      <c r="CD163" s="587"/>
      <c r="CE163" s="147" t="str">
        <f>+$BE$33</f>
        <v>Mecanica de Suelosy Diseño de Mezclas</v>
      </c>
      <c r="CF163" s="278">
        <f t="shared" si="295"/>
        <v>15.84</v>
      </c>
      <c r="CG163" s="168">
        <v>20</v>
      </c>
      <c r="CH163" s="157">
        <f t="shared" si="296"/>
        <v>0.79200000000000004</v>
      </c>
      <c r="CI163" s="168">
        <f>+$BH$33</f>
        <v>4</v>
      </c>
      <c r="CJ163" s="157">
        <f t="shared" si="297"/>
        <v>2.4</v>
      </c>
      <c r="CK163" s="157">
        <f t="shared" si="291"/>
        <v>1.9008</v>
      </c>
      <c r="CL163" s="157">
        <f t="shared" si="292"/>
        <v>34.214399999999998</v>
      </c>
    </row>
    <row r="164" spans="2:90" ht="81" customHeight="1" x14ac:dyDescent="0.25">
      <c r="B164" s="325" t="s">
        <v>336</v>
      </c>
      <c r="C164" s="327" t="s">
        <v>511</v>
      </c>
      <c r="D164" s="325" t="s">
        <v>512</v>
      </c>
      <c r="E164" s="325" t="s">
        <v>579</v>
      </c>
      <c r="F164" s="325" t="s">
        <v>513</v>
      </c>
      <c r="G164" s="325" t="s">
        <v>514</v>
      </c>
      <c r="H164" s="325" t="s">
        <v>515</v>
      </c>
      <c r="I164" s="291" t="s">
        <v>516</v>
      </c>
      <c r="J164" s="291" t="s">
        <v>517</v>
      </c>
      <c r="K164" s="291" t="s">
        <v>518</v>
      </c>
      <c r="AC164" s="367" t="s">
        <v>336</v>
      </c>
      <c r="AD164" s="368" t="s">
        <v>511</v>
      </c>
      <c r="AE164" s="367" t="s">
        <v>512</v>
      </c>
      <c r="AF164" s="367" t="s">
        <v>579</v>
      </c>
      <c r="AG164" s="367" t="s">
        <v>513</v>
      </c>
      <c r="AH164" s="367" t="s">
        <v>514</v>
      </c>
      <c r="AI164" s="367" t="s">
        <v>515</v>
      </c>
      <c r="AJ164" s="369" t="s">
        <v>516</v>
      </c>
      <c r="AK164" s="369" t="s">
        <v>517</v>
      </c>
      <c r="AL164" s="369" t="s">
        <v>518</v>
      </c>
      <c r="BC164" s="478"/>
      <c r="BD164" s="513"/>
      <c r="BE164" s="147" t="str">
        <f>+$BE$34</f>
        <v>Metrado de Obras</v>
      </c>
      <c r="BF164" s="278">
        <f t="shared" si="293"/>
        <v>15.84</v>
      </c>
      <c r="BG164" s="168">
        <v>40</v>
      </c>
      <c r="BH164" s="157">
        <f t="shared" si="294"/>
        <v>0.39600000000000002</v>
      </c>
      <c r="BI164" s="168">
        <f>+$BH$34</f>
        <v>7</v>
      </c>
      <c r="BJ164" s="157">
        <f t="shared" si="298"/>
        <v>2.8000000000000003</v>
      </c>
      <c r="BK164" s="157">
        <f t="shared" si="289"/>
        <v>1.1088000000000002</v>
      </c>
      <c r="BL164" s="157">
        <f t="shared" si="290"/>
        <v>19.958400000000005</v>
      </c>
      <c r="CC164" s="586"/>
      <c r="CD164" s="587"/>
      <c r="CE164" s="147" t="str">
        <f>+$BE$34</f>
        <v>Metrado de Obras</v>
      </c>
      <c r="CF164" s="278">
        <f t="shared" si="295"/>
        <v>15.84</v>
      </c>
      <c r="CG164" s="168">
        <v>20</v>
      </c>
      <c r="CH164" s="157">
        <f t="shared" si="296"/>
        <v>0.79200000000000004</v>
      </c>
      <c r="CI164" s="168">
        <v>0</v>
      </c>
      <c r="CJ164" s="157">
        <f t="shared" si="297"/>
        <v>0</v>
      </c>
      <c r="CK164" s="157">
        <f t="shared" si="291"/>
        <v>0</v>
      </c>
      <c r="CL164" s="157">
        <f t="shared" si="292"/>
        <v>0</v>
      </c>
    </row>
    <row r="165" spans="2:90" x14ac:dyDescent="0.25">
      <c r="B165" s="477" t="s">
        <v>524</v>
      </c>
      <c r="C165" s="529" t="s">
        <v>454</v>
      </c>
      <c r="D165" s="328"/>
      <c r="E165" s="276">
        <f>+'Pobl. Efectiva CP.'!E27</f>
        <v>18.409589730395162</v>
      </c>
      <c r="F165" s="328"/>
      <c r="G165" s="328"/>
      <c r="H165" s="328"/>
      <c r="I165" s="277">
        <f>SUM(I166:I176)</f>
        <v>18</v>
      </c>
      <c r="J165" s="277">
        <f>SUM(J166:J176)</f>
        <v>8.2843153786778245</v>
      </c>
      <c r="K165" s="277">
        <f>SUM(K166:K176)</f>
        <v>149.11767681620083</v>
      </c>
      <c r="AC165" s="525" t="s">
        <v>524</v>
      </c>
      <c r="AD165" s="526" t="s">
        <v>454</v>
      </c>
      <c r="AE165" s="335"/>
      <c r="AF165" s="276">
        <f>+E165</f>
        <v>18.409589730395162</v>
      </c>
      <c r="AG165" s="335"/>
      <c r="AH165" s="335"/>
      <c r="AI165" s="335"/>
      <c r="AJ165" s="277">
        <f>SUM(AJ166:AJ176)</f>
        <v>12</v>
      </c>
      <c r="AK165" s="277">
        <f>SUM(AK166:AK176)</f>
        <v>11.045753838237097</v>
      </c>
      <c r="AL165" s="277">
        <f>SUM(AL166:AL176)</f>
        <v>198.82356908826773</v>
      </c>
      <c r="BE165" s="59"/>
      <c r="BJ165" s="262">
        <f>AVERAGE(BJ158:BJ164)</f>
        <v>2.4</v>
      </c>
      <c r="BK165" s="262"/>
      <c r="BL165" s="262"/>
      <c r="CE165" s="59"/>
      <c r="CJ165" s="262">
        <f>AVERAGE(CJ158:CJ164)</f>
        <v>0.34285714285714286</v>
      </c>
      <c r="CK165" s="262"/>
      <c r="CL165" s="262"/>
    </row>
    <row r="166" spans="2:90" ht="36.75" customHeight="1" x14ac:dyDescent="0.25">
      <c r="B166" s="477"/>
      <c r="C166" s="529"/>
      <c r="D166" s="326" t="s">
        <v>457</v>
      </c>
      <c r="E166" s="278">
        <f>+E$165</f>
        <v>18.409589730395162</v>
      </c>
      <c r="F166" s="316">
        <f>+F161</f>
        <v>40</v>
      </c>
      <c r="G166" s="312">
        <f t="shared" ref="G166:G176" si="299">E166/F166</f>
        <v>0.46023974325987904</v>
      </c>
      <c r="H166" s="168">
        <f>+$H$90</f>
        <v>2</v>
      </c>
      <c r="I166" s="157">
        <f>+H166</f>
        <v>2</v>
      </c>
      <c r="J166" s="157">
        <f t="shared" ref="J166:J175" si="300">G166*I166</f>
        <v>0.92047948651975808</v>
      </c>
      <c r="K166" s="157">
        <f>J166*$D$70</f>
        <v>16.568630757355645</v>
      </c>
      <c r="AC166" s="525"/>
      <c r="AD166" s="526"/>
      <c r="AE166" s="333" t="s">
        <v>457</v>
      </c>
      <c r="AF166" s="278">
        <f>+AF$165</f>
        <v>18.409589730395162</v>
      </c>
      <c r="AG166" s="316">
        <f>+AG161</f>
        <v>20</v>
      </c>
      <c r="AH166" s="312">
        <f t="shared" ref="AH166:AH176" si="301">AF166/AG166</f>
        <v>0.92047948651975808</v>
      </c>
      <c r="AI166" s="168">
        <v>0</v>
      </c>
      <c r="AJ166" s="157">
        <f>+AI166</f>
        <v>0</v>
      </c>
      <c r="AK166" s="157">
        <f t="shared" ref="AK166:AK175" si="302">AH166*AJ166</f>
        <v>0</v>
      </c>
      <c r="AL166" s="157">
        <f>AK166*$D$70</f>
        <v>0</v>
      </c>
      <c r="BC166" s="332" t="s">
        <v>335</v>
      </c>
      <c r="BD166" s="332" t="s">
        <v>511</v>
      </c>
      <c r="BE166" s="332" t="s">
        <v>512</v>
      </c>
      <c r="BF166" s="332" t="s">
        <v>578</v>
      </c>
      <c r="BG166" s="332" t="s">
        <v>513</v>
      </c>
      <c r="BH166" s="332" t="s">
        <v>514</v>
      </c>
      <c r="BI166" s="332" t="s">
        <v>519</v>
      </c>
      <c r="BJ166" s="297" t="s">
        <v>516</v>
      </c>
      <c r="BK166" s="297" t="s">
        <v>517</v>
      </c>
      <c r="BL166" s="297" t="s">
        <v>518</v>
      </c>
      <c r="CC166" s="371" t="s">
        <v>335</v>
      </c>
      <c r="CD166" s="371" t="s">
        <v>511</v>
      </c>
      <c r="CE166" s="371" t="s">
        <v>512</v>
      </c>
      <c r="CF166" s="371" t="s">
        <v>578</v>
      </c>
      <c r="CG166" s="371" t="s">
        <v>513</v>
      </c>
      <c r="CH166" s="371" t="s">
        <v>514</v>
      </c>
      <c r="CI166" s="371" t="s">
        <v>519</v>
      </c>
      <c r="CJ166" s="372" t="s">
        <v>516</v>
      </c>
      <c r="CK166" s="372" t="s">
        <v>517</v>
      </c>
      <c r="CL166" s="372" t="s">
        <v>518</v>
      </c>
    </row>
    <row r="167" spans="2:90" ht="22.5" customHeight="1" x14ac:dyDescent="0.25">
      <c r="B167" s="477"/>
      <c r="C167" s="529"/>
      <c r="D167" s="326" t="s">
        <v>460</v>
      </c>
      <c r="E167" s="278">
        <f t="shared" ref="E167:E176" si="303">+E$165</f>
        <v>18.409589730395162</v>
      </c>
      <c r="F167" s="316">
        <f>+F166</f>
        <v>40</v>
      </c>
      <c r="G167" s="312">
        <f t="shared" si="299"/>
        <v>0.46023974325987904</v>
      </c>
      <c r="H167" s="168">
        <f>+$H$91</f>
        <v>2</v>
      </c>
      <c r="I167" s="157">
        <f>+H167</f>
        <v>2</v>
      </c>
      <c r="J167" s="157">
        <f t="shared" si="300"/>
        <v>0.92047948651975808</v>
      </c>
      <c r="K167" s="157">
        <f t="shared" ref="K167:K176" si="304">J167*$D$70</f>
        <v>16.568630757355645</v>
      </c>
      <c r="AC167" s="525"/>
      <c r="AD167" s="526"/>
      <c r="AE167" s="333" t="s">
        <v>460</v>
      </c>
      <c r="AF167" s="278">
        <f t="shared" ref="AF167:AF176" si="305">+AF$165</f>
        <v>18.409589730395162</v>
      </c>
      <c r="AG167" s="316">
        <f>+AG166</f>
        <v>20</v>
      </c>
      <c r="AH167" s="312">
        <f t="shared" si="301"/>
        <v>0.92047948651975808</v>
      </c>
      <c r="AI167" s="168">
        <v>0</v>
      </c>
      <c r="AJ167" s="157">
        <f>+AI167</f>
        <v>0</v>
      </c>
      <c r="AK167" s="157">
        <f t="shared" si="302"/>
        <v>0</v>
      </c>
      <c r="AL167" s="157">
        <f t="shared" ref="AL167:AL176" si="306">AK167*$D$70</f>
        <v>0</v>
      </c>
      <c r="BC167" s="478" t="s">
        <v>531</v>
      </c>
      <c r="BD167" s="511" t="s">
        <v>590</v>
      </c>
      <c r="BE167" s="335"/>
      <c r="BF167" s="276">
        <f>+'Pobl. Efectiva CP.'!D56</f>
        <v>16</v>
      </c>
      <c r="BG167" s="335"/>
      <c r="BH167" s="335"/>
      <c r="BI167" s="335"/>
      <c r="BJ167" s="277">
        <f>SUM(BJ168:BJ173)</f>
        <v>15.599999999999998</v>
      </c>
      <c r="BK167" s="277">
        <f>SUM(BK168:BK173)</f>
        <v>6.2400000000000011</v>
      </c>
      <c r="BL167" s="277">
        <f>SUM(BL168:BL173)</f>
        <v>112.32000000000002</v>
      </c>
      <c r="CC167" s="586" t="s">
        <v>531</v>
      </c>
      <c r="CD167" s="590" t="s">
        <v>590</v>
      </c>
      <c r="CE167" s="335"/>
      <c r="CF167" s="276">
        <f>+BF167</f>
        <v>16</v>
      </c>
      <c r="CG167" s="335"/>
      <c r="CH167" s="335"/>
      <c r="CI167" s="335"/>
      <c r="CJ167" s="277">
        <f>SUM(CJ168:CJ173)</f>
        <v>0</v>
      </c>
      <c r="CK167" s="277">
        <f>SUM(CK168:CK173)</f>
        <v>0</v>
      </c>
      <c r="CL167" s="277">
        <f>SUM(CL168:CL173)</f>
        <v>0</v>
      </c>
    </row>
    <row r="168" spans="2:90" x14ac:dyDescent="0.25">
      <c r="B168" s="477"/>
      <c r="C168" s="529"/>
      <c r="D168" s="326" t="s">
        <v>466</v>
      </c>
      <c r="E168" s="278">
        <f t="shared" si="303"/>
        <v>18.409589730395162</v>
      </c>
      <c r="F168" s="316">
        <f t="shared" ref="F168:F176" si="307">+F167</f>
        <v>40</v>
      </c>
      <c r="G168" s="312">
        <f t="shared" si="299"/>
        <v>0.46023974325987904</v>
      </c>
      <c r="H168" s="168">
        <f>+$H$92</f>
        <v>2</v>
      </c>
      <c r="I168" s="157">
        <f>+H168</f>
        <v>2</v>
      </c>
      <c r="J168" s="157">
        <f t="shared" si="300"/>
        <v>0.92047948651975808</v>
      </c>
      <c r="K168" s="157">
        <f t="shared" si="304"/>
        <v>16.568630757355645</v>
      </c>
      <c r="AC168" s="525"/>
      <c r="AD168" s="526"/>
      <c r="AE168" s="333" t="s">
        <v>466</v>
      </c>
      <c r="AF168" s="278">
        <f t="shared" si="305"/>
        <v>18.409589730395162</v>
      </c>
      <c r="AG168" s="316">
        <f t="shared" ref="AG168:AG176" si="308">+AG167</f>
        <v>20</v>
      </c>
      <c r="AH168" s="312">
        <f t="shared" si="301"/>
        <v>0.92047948651975808</v>
      </c>
      <c r="AI168" s="168">
        <v>0</v>
      </c>
      <c r="AJ168" s="157">
        <f>+AI168</f>
        <v>0</v>
      </c>
      <c r="AK168" s="157">
        <f t="shared" si="302"/>
        <v>0</v>
      </c>
      <c r="AL168" s="157">
        <f t="shared" si="306"/>
        <v>0</v>
      </c>
      <c r="BC168" s="478"/>
      <c r="BD168" s="523"/>
      <c r="BE168" s="333" t="str">
        <f>+$BE$14</f>
        <v>Comunicación Interpersonal</v>
      </c>
      <c r="BF168" s="278">
        <f>+BF$167</f>
        <v>16</v>
      </c>
      <c r="BG168" s="168">
        <v>40</v>
      </c>
      <c r="BH168" s="157">
        <f t="shared" ref="BH168:BH173" si="309">BF168/BG168</f>
        <v>0.4</v>
      </c>
      <c r="BI168" s="168">
        <f>+$BI$14</f>
        <v>2</v>
      </c>
      <c r="BJ168" s="157">
        <f>+BI168</f>
        <v>2</v>
      </c>
      <c r="BK168" s="157">
        <f t="shared" ref="BK168" si="310">BH168*BJ168</f>
        <v>0.8</v>
      </c>
      <c r="BL168" s="157">
        <f t="shared" ref="BL168:BL173" si="311">BK168*$BE$70</f>
        <v>14.4</v>
      </c>
      <c r="CC168" s="586"/>
      <c r="CD168" s="591"/>
      <c r="CE168" s="352" t="str">
        <f>+$BE$14</f>
        <v>Comunicación Interpersonal</v>
      </c>
      <c r="CF168" s="278">
        <f>+CF$167</f>
        <v>16</v>
      </c>
      <c r="CG168" s="168">
        <v>40</v>
      </c>
      <c r="CH168" s="157">
        <f t="shared" ref="CH168:CH173" si="312">CF168/CG168</f>
        <v>0.4</v>
      </c>
      <c r="CI168" s="168">
        <v>0</v>
      </c>
      <c r="CJ168" s="157">
        <f>+CI168</f>
        <v>0</v>
      </c>
      <c r="CK168" s="157">
        <f t="shared" ref="CK168" si="313">CH168*CJ168</f>
        <v>0</v>
      </c>
      <c r="CL168" s="157">
        <f t="shared" ref="CL168:CL173" si="314">CK168*$BE$70</f>
        <v>0</v>
      </c>
    </row>
    <row r="169" spans="2:90" ht="25.5" x14ac:dyDescent="0.25">
      <c r="B169" s="477"/>
      <c r="C169" s="529"/>
      <c r="D169" s="326" t="s">
        <v>469</v>
      </c>
      <c r="E169" s="278">
        <f t="shared" si="303"/>
        <v>18.409589730395162</v>
      </c>
      <c r="F169" s="316">
        <f t="shared" si="307"/>
        <v>40</v>
      </c>
      <c r="G169" s="312">
        <f t="shared" si="299"/>
        <v>0.46023974325987904</v>
      </c>
      <c r="H169" s="168">
        <f>+$H$93</f>
        <v>2</v>
      </c>
      <c r="I169" s="157">
        <f>+H169</f>
        <v>2</v>
      </c>
      <c r="J169" s="157">
        <f t="shared" si="300"/>
        <v>0.92047948651975808</v>
      </c>
      <c r="K169" s="157">
        <f t="shared" si="304"/>
        <v>16.568630757355645</v>
      </c>
      <c r="AC169" s="525"/>
      <c r="AD169" s="526"/>
      <c r="AE169" s="333" t="s">
        <v>469</v>
      </c>
      <c r="AF169" s="278">
        <f t="shared" si="305"/>
        <v>18.409589730395162</v>
      </c>
      <c r="AG169" s="316">
        <f t="shared" si="308"/>
        <v>20</v>
      </c>
      <c r="AH169" s="312">
        <f t="shared" si="301"/>
        <v>0.92047948651975808</v>
      </c>
      <c r="AI169" s="168">
        <v>0</v>
      </c>
      <c r="AJ169" s="157">
        <f>+AI169</f>
        <v>0</v>
      </c>
      <c r="AK169" s="157">
        <f t="shared" si="302"/>
        <v>0</v>
      </c>
      <c r="AL169" s="157">
        <f t="shared" si="306"/>
        <v>0</v>
      </c>
      <c r="BC169" s="478"/>
      <c r="BD169" s="512"/>
      <c r="BE169" s="333" t="str">
        <f>+$BE$18</f>
        <v>Proyectos de Investigación e Innovación tecnológica</v>
      </c>
      <c r="BF169" s="278">
        <f t="shared" ref="BF169:BF173" si="315">+BF$167</f>
        <v>16</v>
      </c>
      <c r="BG169" s="168">
        <v>40</v>
      </c>
      <c r="BH169" s="157">
        <f t="shared" si="309"/>
        <v>0.4</v>
      </c>
      <c r="BI169" s="168">
        <f>+$BI$18</f>
        <v>4</v>
      </c>
      <c r="BJ169" s="157">
        <f>+BI169</f>
        <v>4</v>
      </c>
      <c r="BK169" s="157">
        <f>BH169*BJ169</f>
        <v>1.6</v>
      </c>
      <c r="BL169" s="157">
        <f t="shared" si="311"/>
        <v>28.8</v>
      </c>
      <c r="CC169" s="586"/>
      <c r="CD169" s="592"/>
      <c r="CE169" s="352" t="str">
        <f>+$BE$18</f>
        <v>Proyectos de Investigación e Innovación tecnológica</v>
      </c>
      <c r="CF169" s="278">
        <f t="shared" ref="CF169:CF173" si="316">+CF$167</f>
        <v>16</v>
      </c>
      <c r="CG169" s="168">
        <v>40</v>
      </c>
      <c r="CH169" s="157">
        <f t="shared" si="312"/>
        <v>0.4</v>
      </c>
      <c r="CI169" s="168">
        <v>0</v>
      </c>
      <c r="CJ169" s="157">
        <f>+CI169</f>
        <v>0</v>
      </c>
      <c r="CK169" s="157">
        <f>CH169*CJ169</f>
        <v>0</v>
      </c>
      <c r="CL169" s="157">
        <f t="shared" si="314"/>
        <v>0</v>
      </c>
    </row>
    <row r="170" spans="2:90" ht="21.75" customHeight="1" x14ac:dyDescent="0.25">
      <c r="B170" s="477"/>
      <c r="C170" s="529"/>
      <c r="D170" s="326" t="s">
        <v>474</v>
      </c>
      <c r="E170" s="278">
        <f t="shared" si="303"/>
        <v>18.409589730395162</v>
      </c>
      <c r="F170" s="316">
        <f t="shared" si="307"/>
        <v>40</v>
      </c>
      <c r="G170" s="312">
        <f t="shared" si="299"/>
        <v>0.46023974325987904</v>
      </c>
      <c r="H170" s="168">
        <f>+$H$94</f>
        <v>2</v>
      </c>
      <c r="I170" s="157">
        <f>+H170</f>
        <v>2</v>
      </c>
      <c r="J170" s="157">
        <f t="shared" si="300"/>
        <v>0.92047948651975808</v>
      </c>
      <c r="K170" s="157">
        <f t="shared" si="304"/>
        <v>16.568630757355645</v>
      </c>
      <c r="AC170" s="525"/>
      <c r="AD170" s="526"/>
      <c r="AE170" s="333" t="s">
        <v>474</v>
      </c>
      <c r="AF170" s="278">
        <f t="shared" si="305"/>
        <v>18.409589730395162</v>
      </c>
      <c r="AG170" s="316">
        <f t="shared" si="308"/>
        <v>20</v>
      </c>
      <c r="AH170" s="312">
        <f t="shared" si="301"/>
        <v>0.92047948651975808</v>
      </c>
      <c r="AI170" s="168">
        <v>0</v>
      </c>
      <c r="AJ170" s="157">
        <f>+AI170</f>
        <v>0</v>
      </c>
      <c r="AK170" s="157">
        <f t="shared" si="302"/>
        <v>0</v>
      </c>
      <c r="AL170" s="157">
        <f t="shared" si="306"/>
        <v>0</v>
      </c>
      <c r="BC170" s="478"/>
      <c r="BD170" s="513" t="s">
        <v>485</v>
      </c>
      <c r="BE170" s="147" t="str">
        <f>+$BE$31</f>
        <v>Dibujo Asistido por Computador</v>
      </c>
      <c r="BF170" s="278">
        <f t="shared" si="315"/>
        <v>16</v>
      </c>
      <c r="BG170" s="168">
        <v>40</v>
      </c>
      <c r="BH170" s="157">
        <f t="shared" si="309"/>
        <v>0.4</v>
      </c>
      <c r="BI170" s="168">
        <f>+$BI$31</f>
        <v>8</v>
      </c>
      <c r="BJ170" s="157">
        <f>+BI170*0.4</f>
        <v>3.2</v>
      </c>
      <c r="BK170" s="157">
        <f t="shared" ref="BK170:BK173" si="317">BH170*BJ170</f>
        <v>1.2800000000000002</v>
      </c>
      <c r="BL170" s="157">
        <f t="shared" si="311"/>
        <v>23.040000000000006</v>
      </c>
      <c r="CC170" s="586"/>
      <c r="CD170" s="587" t="s">
        <v>485</v>
      </c>
      <c r="CE170" s="147" t="str">
        <f>+$BE$31</f>
        <v>Dibujo Asistido por Computador</v>
      </c>
      <c r="CF170" s="278">
        <f t="shared" si="316"/>
        <v>16</v>
      </c>
      <c r="CG170" s="168">
        <v>40</v>
      </c>
      <c r="CH170" s="157">
        <f t="shared" si="312"/>
        <v>0.4</v>
      </c>
      <c r="CI170" s="168">
        <v>0</v>
      </c>
      <c r="CJ170" s="157">
        <f t="shared" ref="CJ170:CJ173" si="318">+CI170*0.6</f>
        <v>0</v>
      </c>
      <c r="CK170" s="157">
        <f t="shared" ref="CK170:CK173" si="319">CH170*CJ170</f>
        <v>0</v>
      </c>
      <c r="CL170" s="157">
        <f t="shared" si="314"/>
        <v>0</v>
      </c>
    </row>
    <row r="171" spans="2:90" ht="36" customHeight="1" x14ac:dyDescent="0.25">
      <c r="B171" s="477"/>
      <c r="C171" s="514" t="s">
        <v>485</v>
      </c>
      <c r="D171" s="315" t="s">
        <v>546</v>
      </c>
      <c r="E171" s="278">
        <f t="shared" si="303"/>
        <v>18.409589730395162</v>
      </c>
      <c r="F171" s="316">
        <f t="shared" si="307"/>
        <v>40</v>
      </c>
      <c r="G171" s="312">
        <f t="shared" si="299"/>
        <v>0.46023974325987904</v>
      </c>
      <c r="H171" s="168">
        <f>+$H$95</f>
        <v>2</v>
      </c>
      <c r="I171" s="157">
        <f t="shared" ref="I171:I176" si="320">+H171*0.4</f>
        <v>0.8</v>
      </c>
      <c r="J171" s="312">
        <f t="shared" si="300"/>
        <v>0.36819179460790324</v>
      </c>
      <c r="K171" s="157">
        <f t="shared" si="304"/>
        <v>6.6274523029422587</v>
      </c>
      <c r="AC171" s="525"/>
      <c r="AD171" s="527" t="s">
        <v>485</v>
      </c>
      <c r="AE171" s="315" t="s">
        <v>546</v>
      </c>
      <c r="AF171" s="278">
        <f t="shared" si="305"/>
        <v>18.409589730395162</v>
      </c>
      <c r="AG171" s="316">
        <f t="shared" si="308"/>
        <v>20</v>
      </c>
      <c r="AH171" s="312">
        <f t="shared" si="301"/>
        <v>0.92047948651975808</v>
      </c>
      <c r="AI171" s="168">
        <f>+$H$95</f>
        <v>2</v>
      </c>
      <c r="AJ171" s="157">
        <f t="shared" ref="AJ171:AJ176" si="321">+AI171*0.6</f>
        <v>1.2</v>
      </c>
      <c r="AK171" s="312">
        <f t="shared" si="302"/>
        <v>1.1045753838237096</v>
      </c>
      <c r="AL171" s="157">
        <f t="shared" si="306"/>
        <v>19.882356908826772</v>
      </c>
      <c r="BC171" s="478"/>
      <c r="BD171" s="513"/>
      <c r="BE171" s="147" t="str">
        <f>+$BE$35</f>
        <v>Costos Unitarios y Presupuesto de Obra</v>
      </c>
      <c r="BF171" s="278">
        <f t="shared" si="315"/>
        <v>16</v>
      </c>
      <c r="BG171" s="168">
        <v>40</v>
      </c>
      <c r="BH171" s="157">
        <f t="shared" si="309"/>
        <v>0.4</v>
      </c>
      <c r="BI171" s="168">
        <f>+$BI$35</f>
        <v>8</v>
      </c>
      <c r="BJ171" s="157">
        <f t="shared" ref="BJ171:BJ173" si="322">+BI171*0.4</f>
        <v>3.2</v>
      </c>
      <c r="BK171" s="157">
        <f t="shared" si="317"/>
        <v>1.2800000000000002</v>
      </c>
      <c r="BL171" s="157">
        <f t="shared" si="311"/>
        <v>23.040000000000006</v>
      </c>
      <c r="CC171" s="586"/>
      <c r="CD171" s="587"/>
      <c r="CE171" s="147" t="str">
        <f>+$BE$35</f>
        <v>Costos Unitarios y Presupuesto de Obra</v>
      </c>
      <c r="CF171" s="278">
        <f t="shared" si="316"/>
        <v>16</v>
      </c>
      <c r="CG171" s="168">
        <v>40</v>
      </c>
      <c r="CH171" s="157">
        <f t="shared" si="312"/>
        <v>0.4</v>
      </c>
      <c r="CI171" s="168">
        <v>0</v>
      </c>
      <c r="CJ171" s="157">
        <f t="shared" si="318"/>
        <v>0</v>
      </c>
      <c r="CK171" s="157">
        <f t="shared" si="319"/>
        <v>0</v>
      </c>
      <c r="CL171" s="157">
        <f t="shared" si="314"/>
        <v>0</v>
      </c>
    </row>
    <row r="172" spans="2:90" ht="44.25" customHeight="1" x14ac:dyDescent="0.25">
      <c r="B172" s="477"/>
      <c r="C172" s="514"/>
      <c r="D172" s="315" t="s">
        <v>547</v>
      </c>
      <c r="E172" s="278">
        <f t="shared" si="303"/>
        <v>18.409589730395162</v>
      </c>
      <c r="F172" s="316">
        <f t="shared" si="307"/>
        <v>40</v>
      </c>
      <c r="G172" s="312">
        <f t="shared" si="299"/>
        <v>0.46023974325987904</v>
      </c>
      <c r="H172" s="168">
        <f>+$H$96</f>
        <v>4</v>
      </c>
      <c r="I172" s="157">
        <f t="shared" si="320"/>
        <v>1.6</v>
      </c>
      <c r="J172" s="312">
        <f t="shared" si="300"/>
        <v>0.73638358921580649</v>
      </c>
      <c r="K172" s="157">
        <f t="shared" si="304"/>
        <v>13.254904605884517</v>
      </c>
      <c r="AC172" s="525"/>
      <c r="AD172" s="527"/>
      <c r="AE172" s="315" t="s">
        <v>547</v>
      </c>
      <c r="AF172" s="278">
        <f t="shared" si="305"/>
        <v>18.409589730395162</v>
      </c>
      <c r="AG172" s="316">
        <f t="shared" si="308"/>
        <v>20</v>
      </c>
      <c r="AH172" s="312">
        <f t="shared" si="301"/>
        <v>0.92047948651975808</v>
      </c>
      <c r="AI172" s="168">
        <f>+$H$96</f>
        <v>4</v>
      </c>
      <c r="AJ172" s="157">
        <f t="shared" si="321"/>
        <v>2.4</v>
      </c>
      <c r="AK172" s="312">
        <f t="shared" si="302"/>
        <v>2.2091507676474191</v>
      </c>
      <c r="AL172" s="157">
        <f t="shared" si="306"/>
        <v>39.764713817653544</v>
      </c>
      <c r="BC172" s="478"/>
      <c r="BD172" s="513"/>
      <c r="BE172" s="147" t="str">
        <f>+$BE$36</f>
        <v>Programación de Obra</v>
      </c>
      <c r="BF172" s="278">
        <f t="shared" si="315"/>
        <v>16</v>
      </c>
      <c r="BG172" s="168">
        <v>40</v>
      </c>
      <c r="BH172" s="157">
        <f t="shared" si="309"/>
        <v>0.4</v>
      </c>
      <c r="BI172" s="168">
        <f>+$BI$36</f>
        <v>5</v>
      </c>
      <c r="BJ172" s="157">
        <f t="shared" si="322"/>
        <v>2</v>
      </c>
      <c r="BK172" s="157">
        <f t="shared" si="317"/>
        <v>0.8</v>
      </c>
      <c r="BL172" s="157">
        <f t="shared" si="311"/>
        <v>14.4</v>
      </c>
      <c r="CC172" s="586"/>
      <c r="CD172" s="587"/>
      <c r="CE172" s="147" t="str">
        <f>+$BE$36</f>
        <v>Programación de Obra</v>
      </c>
      <c r="CF172" s="278">
        <f t="shared" si="316"/>
        <v>16</v>
      </c>
      <c r="CG172" s="168">
        <v>40</v>
      </c>
      <c r="CH172" s="157">
        <f t="shared" si="312"/>
        <v>0.4</v>
      </c>
      <c r="CI172" s="168">
        <v>0</v>
      </c>
      <c r="CJ172" s="157">
        <f t="shared" si="318"/>
        <v>0</v>
      </c>
      <c r="CK172" s="157">
        <f t="shared" si="319"/>
        <v>0</v>
      </c>
      <c r="CL172" s="157">
        <f t="shared" si="314"/>
        <v>0</v>
      </c>
    </row>
    <row r="173" spans="2:90" ht="46.5" customHeight="1" x14ac:dyDescent="0.25">
      <c r="B173" s="477"/>
      <c r="C173" s="514"/>
      <c r="D173" s="315" t="s">
        <v>548</v>
      </c>
      <c r="E173" s="278">
        <f t="shared" si="303"/>
        <v>18.409589730395162</v>
      </c>
      <c r="F173" s="316">
        <f t="shared" si="307"/>
        <v>40</v>
      </c>
      <c r="G173" s="312">
        <f t="shared" si="299"/>
        <v>0.46023974325987904</v>
      </c>
      <c r="H173" s="168">
        <f>+$H$97</f>
        <v>2</v>
      </c>
      <c r="I173" s="157">
        <f t="shared" si="320"/>
        <v>0.8</v>
      </c>
      <c r="J173" s="312">
        <f t="shared" si="300"/>
        <v>0.36819179460790324</v>
      </c>
      <c r="K173" s="157">
        <f t="shared" si="304"/>
        <v>6.6274523029422587</v>
      </c>
      <c r="AC173" s="525"/>
      <c r="AD173" s="527"/>
      <c r="AE173" s="315" t="s">
        <v>548</v>
      </c>
      <c r="AF173" s="278">
        <f t="shared" si="305"/>
        <v>18.409589730395162</v>
      </c>
      <c r="AG173" s="316">
        <f t="shared" si="308"/>
        <v>20</v>
      </c>
      <c r="AH173" s="312">
        <f t="shared" si="301"/>
        <v>0.92047948651975808</v>
      </c>
      <c r="AI173" s="168">
        <f>+$H$97</f>
        <v>2</v>
      </c>
      <c r="AJ173" s="157">
        <f t="shared" si="321"/>
        <v>1.2</v>
      </c>
      <c r="AK173" s="312">
        <f t="shared" si="302"/>
        <v>1.1045753838237096</v>
      </c>
      <c r="AL173" s="157">
        <f t="shared" si="306"/>
        <v>19.882356908826772</v>
      </c>
      <c r="BC173" s="478"/>
      <c r="BD173" s="513"/>
      <c r="BE173" s="147" t="str">
        <f>+$BE$37</f>
        <v>Análisis del Expediente Técnico</v>
      </c>
      <c r="BF173" s="278">
        <f t="shared" si="315"/>
        <v>16</v>
      </c>
      <c r="BG173" s="168">
        <v>40</v>
      </c>
      <c r="BH173" s="157">
        <f t="shared" si="309"/>
        <v>0.4</v>
      </c>
      <c r="BI173" s="168">
        <f>+$BI$37</f>
        <v>3</v>
      </c>
      <c r="BJ173" s="157">
        <f t="shared" si="322"/>
        <v>1.2000000000000002</v>
      </c>
      <c r="BK173" s="157">
        <f t="shared" si="317"/>
        <v>0.48000000000000009</v>
      </c>
      <c r="BL173" s="157">
        <f t="shared" si="311"/>
        <v>8.6400000000000023</v>
      </c>
      <c r="CC173" s="586"/>
      <c r="CD173" s="587"/>
      <c r="CE173" s="147" t="str">
        <f>+$BE$37</f>
        <v>Análisis del Expediente Técnico</v>
      </c>
      <c r="CF173" s="278">
        <f t="shared" si="316"/>
        <v>16</v>
      </c>
      <c r="CG173" s="168">
        <v>40</v>
      </c>
      <c r="CH173" s="157">
        <f t="shared" si="312"/>
        <v>0.4</v>
      </c>
      <c r="CI173" s="168">
        <v>0</v>
      </c>
      <c r="CJ173" s="157">
        <f t="shared" si="318"/>
        <v>0</v>
      </c>
      <c r="CK173" s="157">
        <f t="shared" si="319"/>
        <v>0</v>
      </c>
      <c r="CL173" s="157">
        <f t="shared" si="314"/>
        <v>0</v>
      </c>
    </row>
    <row r="174" spans="2:90" ht="33.75" customHeight="1" x14ac:dyDescent="0.25">
      <c r="B174" s="477"/>
      <c r="C174" s="514"/>
      <c r="D174" s="315" t="s">
        <v>549</v>
      </c>
      <c r="E174" s="278">
        <f t="shared" si="303"/>
        <v>18.409589730395162</v>
      </c>
      <c r="F174" s="316">
        <f t="shared" si="307"/>
        <v>40</v>
      </c>
      <c r="G174" s="312">
        <f t="shared" si="299"/>
        <v>0.46023974325987904</v>
      </c>
      <c r="H174" s="168">
        <f>+$H$98</f>
        <v>2</v>
      </c>
      <c r="I174" s="157">
        <f t="shared" si="320"/>
        <v>0.8</v>
      </c>
      <c r="J174" s="312">
        <f t="shared" si="300"/>
        <v>0.36819179460790324</v>
      </c>
      <c r="K174" s="157">
        <f t="shared" si="304"/>
        <v>6.6274523029422587</v>
      </c>
      <c r="AC174" s="525"/>
      <c r="AD174" s="527"/>
      <c r="AE174" s="315" t="s">
        <v>549</v>
      </c>
      <c r="AF174" s="278">
        <f t="shared" si="305"/>
        <v>18.409589730395162</v>
      </c>
      <c r="AG174" s="316">
        <f t="shared" si="308"/>
        <v>20</v>
      </c>
      <c r="AH174" s="312">
        <f t="shared" si="301"/>
        <v>0.92047948651975808</v>
      </c>
      <c r="AI174" s="168">
        <f>+$H$98</f>
        <v>2</v>
      </c>
      <c r="AJ174" s="157">
        <f t="shared" si="321"/>
        <v>1.2</v>
      </c>
      <c r="AK174" s="312">
        <f t="shared" si="302"/>
        <v>1.1045753838237096</v>
      </c>
      <c r="AL174" s="157">
        <f t="shared" si="306"/>
        <v>19.882356908826772</v>
      </c>
      <c r="BE174" s="59"/>
      <c r="BJ174" s="262">
        <f>AVERAGE(BJ168:BJ173)</f>
        <v>2.5999999999999996</v>
      </c>
      <c r="BK174" s="262"/>
      <c r="BL174" s="262"/>
      <c r="CE174" s="59"/>
      <c r="CJ174" s="262">
        <f>AVERAGE(CJ168:CJ173)</f>
        <v>0</v>
      </c>
      <c r="CK174" s="262"/>
      <c r="CL174" s="262"/>
    </row>
    <row r="175" spans="2:90" ht="41.25" customHeight="1" x14ac:dyDescent="0.25">
      <c r="B175" s="477"/>
      <c r="C175" s="514"/>
      <c r="D175" s="315" t="s">
        <v>552</v>
      </c>
      <c r="E175" s="278">
        <f t="shared" si="303"/>
        <v>18.409589730395162</v>
      </c>
      <c r="F175" s="316">
        <f t="shared" si="307"/>
        <v>40</v>
      </c>
      <c r="G175" s="312">
        <f t="shared" si="299"/>
        <v>0.46023974325987904</v>
      </c>
      <c r="H175" s="168">
        <f>+$H$99</f>
        <v>4</v>
      </c>
      <c r="I175" s="157">
        <f t="shared" si="320"/>
        <v>1.6</v>
      </c>
      <c r="J175" s="312">
        <f t="shared" si="300"/>
        <v>0.73638358921580649</v>
      </c>
      <c r="K175" s="157">
        <f t="shared" si="304"/>
        <v>13.254904605884517</v>
      </c>
      <c r="AC175" s="525"/>
      <c r="AD175" s="527"/>
      <c r="AE175" s="315" t="s">
        <v>552</v>
      </c>
      <c r="AF175" s="278">
        <f t="shared" si="305"/>
        <v>18.409589730395162</v>
      </c>
      <c r="AG175" s="316">
        <f t="shared" si="308"/>
        <v>20</v>
      </c>
      <c r="AH175" s="312">
        <f t="shared" si="301"/>
        <v>0.92047948651975808</v>
      </c>
      <c r="AI175" s="168">
        <f>+$H$99</f>
        <v>4</v>
      </c>
      <c r="AJ175" s="157">
        <f t="shared" si="321"/>
        <v>2.4</v>
      </c>
      <c r="AK175" s="312">
        <f t="shared" si="302"/>
        <v>2.2091507676474191</v>
      </c>
      <c r="AL175" s="157">
        <f t="shared" si="306"/>
        <v>39.764713817653544</v>
      </c>
      <c r="BC175" s="332" t="s">
        <v>335</v>
      </c>
      <c r="BD175" s="332" t="s">
        <v>511</v>
      </c>
      <c r="BE175" s="332" t="s">
        <v>512</v>
      </c>
      <c r="BF175" s="332" t="s">
        <v>578</v>
      </c>
      <c r="BG175" s="332" t="s">
        <v>513</v>
      </c>
      <c r="BH175" s="332" t="s">
        <v>514</v>
      </c>
      <c r="BI175" s="332" t="s">
        <v>519</v>
      </c>
      <c r="BJ175" s="297" t="s">
        <v>516</v>
      </c>
      <c r="BK175" s="297" t="s">
        <v>517</v>
      </c>
      <c r="BL175" s="297" t="s">
        <v>518</v>
      </c>
      <c r="CC175" s="371" t="s">
        <v>335</v>
      </c>
      <c r="CD175" s="371" t="s">
        <v>511</v>
      </c>
      <c r="CE175" s="371" t="s">
        <v>512</v>
      </c>
      <c r="CF175" s="371" t="s">
        <v>578</v>
      </c>
      <c r="CG175" s="371" t="s">
        <v>513</v>
      </c>
      <c r="CH175" s="371" t="s">
        <v>514</v>
      </c>
      <c r="CI175" s="371" t="s">
        <v>519</v>
      </c>
      <c r="CJ175" s="372" t="s">
        <v>516</v>
      </c>
      <c r="CK175" s="372" t="s">
        <v>517</v>
      </c>
      <c r="CL175" s="372" t="s">
        <v>518</v>
      </c>
    </row>
    <row r="176" spans="2:90" ht="38.25" customHeight="1" x14ac:dyDescent="0.25">
      <c r="B176" s="477"/>
      <c r="C176" s="514"/>
      <c r="D176" s="315" t="s">
        <v>543</v>
      </c>
      <c r="E176" s="278">
        <f t="shared" si="303"/>
        <v>18.409589730395162</v>
      </c>
      <c r="F176" s="316">
        <f t="shared" si="307"/>
        <v>40</v>
      </c>
      <c r="G176" s="312">
        <f t="shared" si="299"/>
        <v>0.46023974325987904</v>
      </c>
      <c r="H176" s="168">
        <f>+$H$100</f>
        <v>6</v>
      </c>
      <c r="I176" s="157">
        <f t="shared" si="320"/>
        <v>2.4000000000000004</v>
      </c>
      <c r="J176" s="157">
        <f>G176*I176</f>
        <v>1.1045753838237098</v>
      </c>
      <c r="K176" s="157">
        <f t="shared" si="304"/>
        <v>19.882356908826775</v>
      </c>
      <c r="AC176" s="525"/>
      <c r="AD176" s="527"/>
      <c r="AE176" s="315" t="s">
        <v>543</v>
      </c>
      <c r="AF176" s="278">
        <f t="shared" si="305"/>
        <v>18.409589730395162</v>
      </c>
      <c r="AG176" s="316">
        <f t="shared" si="308"/>
        <v>20</v>
      </c>
      <c r="AH176" s="312">
        <f t="shared" si="301"/>
        <v>0.92047948651975808</v>
      </c>
      <c r="AI176" s="168">
        <f>+$H$100</f>
        <v>6</v>
      </c>
      <c r="AJ176" s="157">
        <f t="shared" si="321"/>
        <v>3.5999999999999996</v>
      </c>
      <c r="AK176" s="157">
        <f>AH176*AJ176</f>
        <v>3.3137261514711289</v>
      </c>
      <c r="AL176" s="157">
        <f t="shared" si="306"/>
        <v>59.647070726480322</v>
      </c>
      <c r="BC176" s="478" t="s">
        <v>532</v>
      </c>
      <c r="BD176" s="334"/>
      <c r="BE176" s="335"/>
      <c r="BF176" s="276">
        <f>+'Pobl. Efectiva CP.'!D57</f>
        <v>15.102564102564102</v>
      </c>
      <c r="BG176" s="335"/>
      <c r="BH176" s="335"/>
      <c r="BI176" s="335"/>
      <c r="BJ176" s="277">
        <f>SUM(BJ177:BJ182)</f>
        <v>15.6</v>
      </c>
      <c r="BK176" s="277">
        <f>SUM(BK177:BK182)</f>
        <v>5.8900000000000006</v>
      </c>
      <c r="BL176" s="277">
        <f>SUM(BL177:BL182)</f>
        <v>106.02</v>
      </c>
      <c r="CC176" s="586" t="s">
        <v>532</v>
      </c>
      <c r="CD176" s="374"/>
      <c r="CE176" s="335"/>
      <c r="CF176" s="276">
        <f>+BF176</f>
        <v>15.102564102564102</v>
      </c>
      <c r="CG176" s="335"/>
      <c r="CH176" s="335"/>
      <c r="CI176" s="335"/>
      <c r="CJ176" s="277">
        <f>SUM(CJ177:CJ182)</f>
        <v>14.399999999999999</v>
      </c>
      <c r="CK176" s="277">
        <f>SUM(CK177:CK182)</f>
        <v>10.873846153846152</v>
      </c>
      <c r="CL176" s="277">
        <f>SUM(CL177:CL182)</f>
        <v>195.72923076923075</v>
      </c>
    </row>
    <row r="177" spans="2:90" x14ac:dyDescent="0.25">
      <c r="B177" s="285"/>
      <c r="C177" s="142"/>
      <c r="D177" s="59"/>
      <c r="H177" s="142"/>
      <c r="I177" s="262">
        <f>AVERAGE(I166:I176)</f>
        <v>1.6363636363636365</v>
      </c>
      <c r="J177" s="262"/>
      <c r="K177" s="286"/>
      <c r="AC177" s="285"/>
      <c r="AE177" s="59"/>
      <c r="AJ177" s="262">
        <f>AVERAGE(AJ166:AJ176)</f>
        <v>1.0909090909090908</v>
      </c>
      <c r="AK177" s="262"/>
      <c r="AL177" s="286"/>
      <c r="BC177" s="478"/>
      <c r="BD177" s="478" t="s">
        <v>590</v>
      </c>
      <c r="BE177" s="333" t="str">
        <f>+$BE$15</f>
        <v>Comunicación Empresarial</v>
      </c>
      <c r="BF177" s="278">
        <f>+BF$176</f>
        <v>15.102564102564102</v>
      </c>
      <c r="BG177" s="168">
        <v>40</v>
      </c>
      <c r="BH177" s="157">
        <f t="shared" ref="BH177:BH182" si="323">BF177/BG177</f>
        <v>0.37756410256410255</v>
      </c>
      <c r="BI177" s="168">
        <f>+$BJ$15</f>
        <v>2</v>
      </c>
      <c r="BJ177" s="157">
        <f>+BI177</f>
        <v>2</v>
      </c>
      <c r="BK177" s="157">
        <f t="shared" ref="BK177:BK182" si="324">BH177*BJ177</f>
        <v>0.75512820512820511</v>
      </c>
      <c r="BL177" s="157">
        <f t="shared" ref="BL177:BL182" si="325">BK177*$BE$70</f>
        <v>13.592307692307692</v>
      </c>
      <c r="CC177" s="586"/>
      <c r="CD177" s="586" t="s">
        <v>590</v>
      </c>
      <c r="CE177" s="352" t="str">
        <f>+$BE$15</f>
        <v>Comunicación Empresarial</v>
      </c>
      <c r="CF177" s="278">
        <f>+CF$176</f>
        <v>15.102564102564102</v>
      </c>
      <c r="CG177" s="168">
        <v>20</v>
      </c>
      <c r="CH177" s="157">
        <f t="shared" ref="CH177:CH182" si="326">CF177/CG177</f>
        <v>0.75512820512820511</v>
      </c>
      <c r="CI177" s="168">
        <v>0</v>
      </c>
      <c r="CJ177" s="157">
        <f>+CI177</f>
        <v>0</v>
      </c>
      <c r="CK177" s="157">
        <f t="shared" ref="CK177:CK182" si="327">CH177*CJ177</f>
        <v>0</v>
      </c>
      <c r="CL177" s="157">
        <f t="shared" ref="CL177:CL182" si="328">CK177*$BE$70</f>
        <v>0</v>
      </c>
    </row>
    <row r="178" spans="2:90" ht="98.25" customHeight="1" x14ac:dyDescent="0.25">
      <c r="B178" s="325" t="s">
        <v>336</v>
      </c>
      <c r="C178" s="327" t="s">
        <v>511</v>
      </c>
      <c r="D178" s="325" t="s">
        <v>512</v>
      </c>
      <c r="E178" s="325" t="s">
        <v>579</v>
      </c>
      <c r="F178" s="325" t="s">
        <v>513</v>
      </c>
      <c r="G178" s="325" t="s">
        <v>514</v>
      </c>
      <c r="H178" s="325" t="s">
        <v>515</v>
      </c>
      <c r="I178" s="291" t="s">
        <v>516</v>
      </c>
      <c r="J178" s="291" t="s">
        <v>517</v>
      </c>
      <c r="K178" s="291" t="s">
        <v>518</v>
      </c>
      <c r="AC178" s="367" t="s">
        <v>336</v>
      </c>
      <c r="AD178" s="368" t="s">
        <v>511</v>
      </c>
      <c r="AE178" s="367" t="s">
        <v>512</v>
      </c>
      <c r="AF178" s="367" t="s">
        <v>579</v>
      </c>
      <c r="AG178" s="367" t="s">
        <v>513</v>
      </c>
      <c r="AH178" s="367" t="s">
        <v>514</v>
      </c>
      <c r="AI178" s="367" t="s">
        <v>515</v>
      </c>
      <c r="AJ178" s="369" t="s">
        <v>516</v>
      </c>
      <c r="AK178" s="369" t="s">
        <v>517</v>
      </c>
      <c r="AL178" s="369" t="s">
        <v>518</v>
      </c>
      <c r="BC178" s="478"/>
      <c r="BD178" s="478"/>
      <c r="BE178" s="333" t="str">
        <f>+$BE$19</f>
        <v>Comportamiento Ético</v>
      </c>
      <c r="BF178" s="278">
        <f t="shared" ref="BF178:BF182" si="329">+BF$176</f>
        <v>15.102564102564102</v>
      </c>
      <c r="BG178" s="168">
        <v>40</v>
      </c>
      <c r="BH178" s="157">
        <f t="shared" si="323"/>
        <v>0.37756410256410255</v>
      </c>
      <c r="BI178" s="168">
        <f>+$BJ$19</f>
        <v>2</v>
      </c>
      <c r="BJ178" s="157">
        <f t="shared" ref="BJ178:BJ179" si="330">+BI178</f>
        <v>2</v>
      </c>
      <c r="BK178" s="157">
        <f t="shared" si="324"/>
        <v>0.75512820512820511</v>
      </c>
      <c r="BL178" s="157">
        <f t="shared" si="325"/>
        <v>13.592307692307692</v>
      </c>
      <c r="CC178" s="586"/>
      <c r="CD178" s="586"/>
      <c r="CE178" s="352" t="str">
        <f>+$BE$19</f>
        <v>Comportamiento Ético</v>
      </c>
      <c r="CF178" s="278">
        <f t="shared" ref="CF178:CF182" si="331">+CF$176</f>
        <v>15.102564102564102</v>
      </c>
      <c r="CG178" s="168">
        <v>20</v>
      </c>
      <c r="CH178" s="157">
        <f t="shared" si="326"/>
        <v>0.75512820512820511</v>
      </c>
      <c r="CI178" s="168">
        <v>0</v>
      </c>
      <c r="CJ178" s="157">
        <f t="shared" ref="CJ178:CJ179" si="332">+CI178</f>
        <v>0</v>
      </c>
      <c r="CK178" s="157">
        <f t="shared" si="327"/>
        <v>0</v>
      </c>
      <c r="CL178" s="157">
        <f t="shared" si="328"/>
        <v>0</v>
      </c>
    </row>
    <row r="179" spans="2:90" x14ac:dyDescent="0.25">
      <c r="B179" s="477" t="s">
        <v>530</v>
      </c>
      <c r="C179" s="529" t="s">
        <v>454</v>
      </c>
      <c r="D179" s="328"/>
      <c r="E179" s="276">
        <f>+'Pobl. Efectiva CP.'!E28</f>
        <v>9.753678258038212</v>
      </c>
      <c r="F179" s="328"/>
      <c r="G179" s="328"/>
      <c r="H179" s="328"/>
      <c r="I179" s="277">
        <f>SUM(I180:I186)</f>
        <v>11.200000000000003</v>
      </c>
      <c r="J179" s="277">
        <f>SUM(J180:J186)</f>
        <v>2.7310299122506994</v>
      </c>
      <c r="K179" s="277">
        <f>SUM(K180:K186)</f>
        <v>49.158538420512599</v>
      </c>
      <c r="AC179" s="525" t="s">
        <v>530</v>
      </c>
      <c r="AD179" s="526" t="s">
        <v>454</v>
      </c>
      <c r="AE179" s="335"/>
      <c r="AF179" s="276">
        <f>+E179</f>
        <v>9.753678258038212</v>
      </c>
      <c r="AG179" s="335"/>
      <c r="AH179" s="335"/>
      <c r="AI179" s="335"/>
      <c r="AJ179" s="277">
        <f>SUM(AJ180:AJ186)</f>
        <v>4.8</v>
      </c>
      <c r="AK179" s="277">
        <f>SUM(AK180:AK186)</f>
        <v>2.3408827819291709</v>
      </c>
      <c r="AL179" s="277">
        <f>SUM(AL180:AL186)</f>
        <v>42.135890074725076</v>
      </c>
      <c r="BC179" s="478"/>
      <c r="BD179" s="478"/>
      <c r="BE179" s="333" t="str">
        <f>+$BE$21</f>
        <v>Organización y Constitución de Empresas</v>
      </c>
      <c r="BF179" s="278">
        <f t="shared" si="329"/>
        <v>15.102564102564102</v>
      </c>
      <c r="BG179" s="168">
        <v>40</v>
      </c>
      <c r="BH179" s="157">
        <f t="shared" si="323"/>
        <v>0.37756410256410255</v>
      </c>
      <c r="BI179" s="168">
        <f>+$BJ$21</f>
        <v>2</v>
      </c>
      <c r="BJ179" s="157">
        <f t="shared" si="330"/>
        <v>2</v>
      </c>
      <c r="BK179" s="157">
        <f t="shared" si="324"/>
        <v>0.75512820512820511</v>
      </c>
      <c r="BL179" s="157">
        <f t="shared" si="325"/>
        <v>13.592307692307692</v>
      </c>
      <c r="CC179" s="586"/>
      <c r="CD179" s="586"/>
      <c r="CE179" s="352" t="str">
        <f>+$BE$21</f>
        <v>Organización y Constitución de Empresas</v>
      </c>
      <c r="CF179" s="278">
        <f t="shared" si="331"/>
        <v>15.102564102564102</v>
      </c>
      <c r="CG179" s="168">
        <v>20</v>
      </c>
      <c r="CH179" s="157">
        <f t="shared" si="326"/>
        <v>0.75512820512820511</v>
      </c>
      <c r="CI179" s="168">
        <v>0</v>
      </c>
      <c r="CJ179" s="157">
        <f t="shared" si="332"/>
        <v>0</v>
      </c>
      <c r="CK179" s="157">
        <f t="shared" si="327"/>
        <v>0</v>
      </c>
      <c r="CL179" s="157">
        <f t="shared" si="328"/>
        <v>0</v>
      </c>
    </row>
    <row r="180" spans="2:90" ht="25.5" x14ac:dyDescent="0.25">
      <c r="B180" s="477"/>
      <c r="C180" s="529"/>
      <c r="D180" s="326" t="s">
        <v>462</v>
      </c>
      <c r="E180" s="278">
        <f>+E$179</f>
        <v>9.753678258038212</v>
      </c>
      <c r="F180" s="316">
        <f>+F175</f>
        <v>40</v>
      </c>
      <c r="G180" s="312">
        <f>E180/F180</f>
        <v>0.2438419564509553</v>
      </c>
      <c r="H180" s="168">
        <f>+$H$132</f>
        <v>3</v>
      </c>
      <c r="I180" s="157">
        <f>+H180</f>
        <v>3</v>
      </c>
      <c r="J180" s="157">
        <f t="shared" ref="J180:J186" si="333">G180*I180</f>
        <v>0.7315258693528659</v>
      </c>
      <c r="K180" s="157">
        <f>J180*$D$70</f>
        <v>13.167465648351586</v>
      </c>
      <c r="AC180" s="525"/>
      <c r="AD180" s="526"/>
      <c r="AE180" s="333" t="s">
        <v>462</v>
      </c>
      <c r="AF180" s="278">
        <f>+AF$179</f>
        <v>9.753678258038212</v>
      </c>
      <c r="AG180" s="316">
        <f>+AG175</f>
        <v>20</v>
      </c>
      <c r="AH180" s="312">
        <f>AF180/AG180</f>
        <v>0.4876839129019106</v>
      </c>
      <c r="AI180" s="168">
        <v>0</v>
      </c>
      <c r="AJ180" s="157">
        <f>+AI180</f>
        <v>0</v>
      </c>
      <c r="AK180" s="157">
        <f t="shared" ref="AK180:AK186" si="334">AH180*AJ180</f>
        <v>0</v>
      </c>
      <c r="AL180" s="157">
        <f>AK180*$D$70</f>
        <v>0</v>
      </c>
      <c r="BC180" s="478"/>
      <c r="BD180" s="524" t="s">
        <v>485</v>
      </c>
      <c r="BE180" s="147" t="str">
        <f>+$BE$38</f>
        <v>Especificacones de los Materiales de Construcción</v>
      </c>
      <c r="BF180" s="278">
        <f t="shared" si="329"/>
        <v>15.102564102564102</v>
      </c>
      <c r="BG180" s="168">
        <v>40</v>
      </c>
      <c r="BH180" s="157">
        <f t="shared" si="323"/>
        <v>0.37756410256410255</v>
      </c>
      <c r="BI180" s="168">
        <f>+$BJ$38</f>
        <v>8</v>
      </c>
      <c r="BJ180" s="157">
        <f>+BI180*0.4</f>
        <v>3.2</v>
      </c>
      <c r="BK180" s="157">
        <f t="shared" si="324"/>
        <v>1.2082051282051283</v>
      </c>
      <c r="BL180" s="157">
        <f t="shared" si="325"/>
        <v>21.747692307692308</v>
      </c>
      <c r="CC180" s="586"/>
      <c r="CD180" s="593" t="s">
        <v>485</v>
      </c>
      <c r="CE180" s="147" t="str">
        <f>+$BE$38</f>
        <v>Especificacones de los Materiales de Construcción</v>
      </c>
      <c r="CF180" s="278">
        <f t="shared" si="331"/>
        <v>15.102564102564102</v>
      </c>
      <c r="CG180" s="168">
        <v>20</v>
      </c>
      <c r="CH180" s="157">
        <f t="shared" si="326"/>
        <v>0.75512820512820511</v>
      </c>
      <c r="CI180" s="168">
        <f>+$BJ$38</f>
        <v>8</v>
      </c>
      <c r="CJ180" s="157">
        <f t="shared" ref="CJ180:CJ182" si="335">+CI180*0.6</f>
        <v>4.8</v>
      </c>
      <c r="CK180" s="157">
        <f t="shared" si="327"/>
        <v>3.6246153846153844</v>
      </c>
      <c r="CL180" s="157">
        <f t="shared" si="328"/>
        <v>65.243076923076913</v>
      </c>
    </row>
    <row r="181" spans="2:90" x14ac:dyDescent="0.25">
      <c r="B181" s="477"/>
      <c r="C181" s="529"/>
      <c r="D181" s="326" t="s">
        <v>463</v>
      </c>
      <c r="E181" s="278">
        <f t="shared" ref="E181:E186" si="336">+E$179</f>
        <v>9.753678258038212</v>
      </c>
      <c r="F181" s="316">
        <f>+F180</f>
        <v>40</v>
      </c>
      <c r="G181" s="312">
        <f t="shared" ref="G181:G186" si="337">E181/F181</f>
        <v>0.2438419564509553</v>
      </c>
      <c r="H181" s="168">
        <f>+$H$133</f>
        <v>3</v>
      </c>
      <c r="I181" s="157">
        <f>+H181</f>
        <v>3</v>
      </c>
      <c r="J181" s="157">
        <f t="shared" si="333"/>
        <v>0.7315258693528659</v>
      </c>
      <c r="K181" s="157">
        <f t="shared" ref="K181:K186" si="338">J181*$D$70</f>
        <v>13.167465648351586</v>
      </c>
      <c r="AC181" s="525"/>
      <c r="AD181" s="526"/>
      <c r="AE181" s="333" t="s">
        <v>463</v>
      </c>
      <c r="AF181" s="278">
        <f t="shared" ref="AF181:AF186" si="339">+AF$179</f>
        <v>9.753678258038212</v>
      </c>
      <c r="AG181" s="316">
        <f>+AG180</f>
        <v>20</v>
      </c>
      <c r="AH181" s="312">
        <f t="shared" ref="AH181:AH186" si="340">AF181/AG181</f>
        <v>0.4876839129019106</v>
      </c>
      <c r="AI181" s="168">
        <v>0</v>
      </c>
      <c r="AJ181" s="157">
        <f>+AI181</f>
        <v>0</v>
      </c>
      <c r="AK181" s="157">
        <f t="shared" si="334"/>
        <v>0</v>
      </c>
      <c r="AL181" s="157">
        <f t="shared" ref="AL181:AL186" si="341">AK181*$D$70</f>
        <v>0</v>
      </c>
      <c r="BC181" s="478"/>
      <c r="BD181" s="524"/>
      <c r="BE181" s="147" t="str">
        <f>+$BE$40</f>
        <v>Mano de Obra y Equipo</v>
      </c>
      <c r="BF181" s="278">
        <f>+BF$176</f>
        <v>15.102564102564102</v>
      </c>
      <c r="BG181" s="168">
        <v>40</v>
      </c>
      <c r="BH181" s="157">
        <f t="shared" si="323"/>
        <v>0.37756410256410255</v>
      </c>
      <c r="BI181" s="168">
        <f>+$BJ$40</f>
        <v>6</v>
      </c>
      <c r="BJ181" s="157">
        <f t="shared" ref="BJ181:BJ182" si="342">+BI181*0.4</f>
        <v>2.4000000000000004</v>
      </c>
      <c r="BK181" s="157">
        <f t="shared" si="324"/>
        <v>0.90615384615384631</v>
      </c>
      <c r="BL181" s="157">
        <f t="shared" si="325"/>
        <v>16.310769230769232</v>
      </c>
      <c r="CC181" s="586"/>
      <c r="CD181" s="593"/>
      <c r="CE181" s="147" t="str">
        <f>+$BE$40</f>
        <v>Mano de Obra y Equipo</v>
      </c>
      <c r="CF181" s="278">
        <f>+CF$176</f>
        <v>15.102564102564102</v>
      </c>
      <c r="CG181" s="168">
        <v>20</v>
      </c>
      <c r="CH181" s="157">
        <f t="shared" si="326"/>
        <v>0.75512820512820511</v>
      </c>
      <c r="CI181" s="168">
        <f>+$BJ$40</f>
        <v>6</v>
      </c>
      <c r="CJ181" s="157">
        <f t="shared" si="335"/>
        <v>3.5999999999999996</v>
      </c>
      <c r="CK181" s="157">
        <f t="shared" si="327"/>
        <v>2.718461538461538</v>
      </c>
      <c r="CL181" s="157">
        <f t="shared" si="328"/>
        <v>48.932307692307688</v>
      </c>
    </row>
    <row r="182" spans="2:90" ht="25.5" x14ac:dyDescent="0.25">
      <c r="B182" s="477"/>
      <c r="C182" s="529"/>
      <c r="D182" s="326" t="s">
        <v>475</v>
      </c>
      <c r="E182" s="278">
        <f t="shared" si="336"/>
        <v>9.753678258038212</v>
      </c>
      <c r="F182" s="316">
        <f>+F181</f>
        <v>40</v>
      </c>
      <c r="G182" s="312">
        <f t="shared" si="337"/>
        <v>0.2438419564509553</v>
      </c>
      <c r="H182" s="168">
        <f>+$H$134</f>
        <v>2</v>
      </c>
      <c r="I182" s="157">
        <f>+H182</f>
        <v>2</v>
      </c>
      <c r="J182" s="157">
        <f t="shared" si="333"/>
        <v>0.4876839129019106</v>
      </c>
      <c r="K182" s="157">
        <f t="shared" si="338"/>
        <v>8.7783104322343917</v>
      </c>
      <c r="AC182" s="525"/>
      <c r="AD182" s="526"/>
      <c r="AE182" s="333" t="s">
        <v>475</v>
      </c>
      <c r="AF182" s="278">
        <f t="shared" si="339"/>
        <v>9.753678258038212</v>
      </c>
      <c r="AG182" s="316">
        <f>+AG181</f>
        <v>20</v>
      </c>
      <c r="AH182" s="312">
        <f t="shared" si="340"/>
        <v>0.4876839129019106</v>
      </c>
      <c r="AI182" s="168">
        <v>0</v>
      </c>
      <c r="AJ182" s="157">
        <f>+AI182</f>
        <v>0</v>
      </c>
      <c r="AK182" s="157">
        <f t="shared" si="334"/>
        <v>0</v>
      </c>
      <c r="AL182" s="157">
        <f t="shared" si="341"/>
        <v>0</v>
      </c>
      <c r="BC182" s="478"/>
      <c r="BD182" s="524"/>
      <c r="BE182" s="147" t="str">
        <f>+$BE$42</f>
        <v>Procedimientos Constructivosde Obras Civiles I</v>
      </c>
      <c r="BF182" s="278">
        <f t="shared" si="329"/>
        <v>15.102564102564102</v>
      </c>
      <c r="BG182" s="168">
        <v>40</v>
      </c>
      <c r="BH182" s="157">
        <f t="shared" si="323"/>
        <v>0.37756410256410255</v>
      </c>
      <c r="BI182" s="168">
        <f>+$BJ$42</f>
        <v>10</v>
      </c>
      <c r="BJ182" s="157">
        <f t="shared" si="342"/>
        <v>4</v>
      </c>
      <c r="BK182" s="157">
        <f t="shared" si="324"/>
        <v>1.5102564102564102</v>
      </c>
      <c r="BL182" s="157">
        <f t="shared" si="325"/>
        <v>27.184615384615384</v>
      </c>
      <c r="CC182" s="586"/>
      <c r="CD182" s="593"/>
      <c r="CE182" s="147" t="str">
        <f>+$BE$42</f>
        <v>Procedimientos Constructivosde Obras Civiles I</v>
      </c>
      <c r="CF182" s="278">
        <f t="shared" si="331"/>
        <v>15.102564102564102</v>
      </c>
      <c r="CG182" s="168">
        <v>20</v>
      </c>
      <c r="CH182" s="157">
        <f t="shared" si="326"/>
        <v>0.75512820512820511</v>
      </c>
      <c r="CI182" s="168">
        <f>+$BJ$42</f>
        <v>10</v>
      </c>
      <c r="CJ182" s="157">
        <f t="shared" si="335"/>
        <v>6</v>
      </c>
      <c r="CK182" s="157">
        <f t="shared" si="327"/>
        <v>4.5307692307692307</v>
      </c>
      <c r="CL182" s="157">
        <f t="shared" si="328"/>
        <v>81.553846153846152</v>
      </c>
    </row>
    <row r="183" spans="2:90" ht="25.5" x14ac:dyDescent="0.25">
      <c r="B183" s="477"/>
      <c r="C183" s="514" t="s">
        <v>485</v>
      </c>
      <c r="D183" s="315" t="s">
        <v>554</v>
      </c>
      <c r="E183" s="278">
        <f t="shared" si="336"/>
        <v>9.753678258038212</v>
      </c>
      <c r="F183" s="316">
        <f t="shared" ref="F183:F186" si="343">+F182</f>
        <v>40</v>
      </c>
      <c r="G183" s="312">
        <f t="shared" si="337"/>
        <v>0.2438419564509553</v>
      </c>
      <c r="H183" s="168">
        <f>+$H$135</f>
        <v>2</v>
      </c>
      <c r="I183" s="157">
        <f t="shared" ref="I183:I186" si="344">+H183*0.4</f>
        <v>0.8</v>
      </c>
      <c r="J183" s="312">
        <f t="shared" si="333"/>
        <v>0.19507356516076424</v>
      </c>
      <c r="K183" s="157">
        <f t="shared" si="338"/>
        <v>3.5113241728937563</v>
      </c>
      <c r="AC183" s="525"/>
      <c r="AD183" s="527" t="s">
        <v>485</v>
      </c>
      <c r="AE183" s="315" t="s">
        <v>554</v>
      </c>
      <c r="AF183" s="278">
        <f t="shared" si="339"/>
        <v>9.753678258038212</v>
      </c>
      <c r="AG183" s="316">
        <f t="shared" ref="AG183:AG186" si="345">+AG182</f>
        <v>20</v>
      </c>
      <c r="AH183" s="312">
        <f t="shared" si="340"/>
        <v>0.4876839129019106</v>
      </c>
      <c r="AI183" s="168">
        <f>+$H$135</f>
        <v>2</v>
      </c>
      <c r="AJ183" s="157">
        <f t="shared" ref="AJ183:AJ186" si="346">+AI183*0.6</f>
        <v>1.2</v>
      </c>
      <c r="AK183" s="312">
        <f t="shared" si="334"/>
        <v>0.58522069548229272</v>
      </c>
      <c r="AL183" s="157">
        <f t="shared" si="341"/>
        <v>10.533972518681269</v>
      </c>
      <c r="BE183" s="59"/>
      <c r="BJ183" s="262">
        <f>AVERAGE(BJ177:BJ182)</f>
        <v>2.6</v>
      </c>
      <c r="BK183" s="262"/>
      <c r="BL183" s="262"/>
      <c r="CE183" s="59"/>
      <c r="CJ183" s="262">
        <f>AVERAGE(CJ177:CJ182)</f>
        <v>2.4</v>
      </c>
      <c r="CK183" s="262"/>
      <c r="CL183" s="262"/>
    </row>
    <row r="184" spans="2:90" ht="51" x14ac:dyDescent="0.25">
      <c r="B184" s="477"/>
      <c r="C184" s="514"/>
      <c r="D184" s="315" t="s">
        <v>555</v>
      </c>
      <c r="E184" s="278">
        <f t="shared" si="336"/>
        <v>9.753678258038212</v>
      </c>
      <c r="F184" s="316">
        <f t="shared" si="343"/>
        <v>40</v>
      </c>
      <c r="G184" s="312">
        <f t="shared" si="337"/>
        <v>0.2438419564509553</v>
      </c>
      <c r="H184" s="168">
        <f>+$H$136</f>
        <v>2</v>
      </c>
      <c r="I184" s="157">
        <f t="shared" si="344"/>
        <v>0.8</v>
      </c>
      <c r="J184" s="312">
        <f t="shared" si="333"/>
        <v>0.19507356516076424</v>
      </c>
      <c r="K184" s="157">
        <f t="shared" si="338"/>
        <v>3.5113241728937563</v>
      </c>
      <c r="AC184" s="525"/>
      <c r="AD184" s="527"/>
      <c r="AE184" s="315" t="s">
        <v>555</v>
      </c>
      <c r="AF184" s="278">
        <f t="shared" si="339"/>
        <v>9.753678258038212</v>
      </c>
      <c r="AG184" s="316">
        <f t="shared" si="345"/>
        <v>20</v>
      </c>
      <c r="AH184" s="312">
        <f t="shared" si="340"/>
        <v>0.4876839129019106</v>
      </c>
      <c r="AI184" s="168">
        <f>+$H$136</f>
        <v>2</v>
      </c>
      <c r="AJ184" s="157">
        <f t="shared" si="346"/>
        <v>1.2</v>
      </c>
      <c r="AK184" s="312">
        <f t="shared" si="334"/>
        <v>0.58522069548229272</v>
      </c>
      <c r="AL184" s="157">
        <f t="shared" si="341"/>
        <v>10.533972518681269</v>
      </c>
      <c r="BC184" s="332" t="s">
        <v>335</v>
      </c>
      <c r="BD184" s="332" t="s">
        <v>511</v>
      </c>
      <c r="BE184" s="332" t="s">
        <v>512</v>
      </c>
      <c r="BF184" s="332" t="s">
        <v>578</v>
      </c>
      <c r="BG184" s="332" t="s">
        <v>513</v>
      </c>
      <c r="BH184" s="332" t="s">
        <v>514</v>
      </c>
      <c r="BI184" s="332" t="s">
        <v>519</v>
      </c>
      <c r="BJ184" s="297" t="s">
        <v>516</v>
      </c>
      <c r="BK184" s="297" t="s">
        <v>517</v>
      </c>
      <c r="BL184" s="297" t="s">
        <v>518</v>
      </c>
      <c r="CC184" s="371" t="s">
        <v>335</v>
      </c>
      <c r="CD184" s="371" t="s">
        <v>511</v>
      </c>
      <c r="CE184" s="371" t="s">
        <v>512</v>
      </c>
      <c r="CF184" s="371" t="s">
        <v>578</v>
      </c>
      <c r="CG184" s="371" t="s">
        <v>513</v>
      </c>
      <c r="CH184" s="371" t="s">
        <v>514</v>
      </c>
      <c r="CI184" s="371" t="s">
        <v>519</v>
      </c>
      <c r="CJ184" s="372" t="s">
        <v>516</v>
      </c>
      <c r="CK184" s="372" t="s">
        <v>517</v>
      </c>
      <c r="CL184" s="372" t="s">
        <v>518</v>
      </c>
    </row>
    <row r="185" spans="2:90" ht="25.5" x14ac:dyDescent="0.25">
      <c r="B185" s="477"/>
      <c r="C185" s="514"/>
      <c r="D185" s="315" t="s">
        <v>556</v>
      </c>
      <c r="E185" s="278">
        <f t="shared" si="336"/>
        <v>9.753678258038212</v>
      </c>
      <c r="F185" s="316">
        <f t="shared" si="343"/>
        <v>40</v>
      </c>
      <c r="G185" s="312">
        <f t="shared" si="337"/>
        <v>0.2438419564509553</v>
      </c>
      <c r="H185" s="168">
        <f>+$H$137</f>
        <v>2</v>
      </c>
      <c r="I185" s="157">
        <f t="shared" si="344"/>
        <v>0.8</v>
      </c>
      <c r="J185" s="312">
        <f t="shared" si="333"/>
        <v>0.19507356516076424</v>
      </c>
      <c r="K185" s="157">
        <f t="shared" si="338"/>
        <v>3.5113241728937563</v>
      </c>
      <c r="AC185" s="525"/>
      <c r="AD185" s="527"/>
      <c r="AE185" s="315" t="s">
        <v>556</v>
      </c>
      <c r="AF185" s="278">
        <f t="shared" si="339"/>
        <v>9.753678258038212</v>
      </c>
      <c r="AG185" s="316">
        <f t="shared" si="345"/>
        <v>20</v>
      </c>
      <c r="AH185" s="312">
        <f t="shared" si="340"/>
        <v>0.4876839129019106</v>
      </c>
      <c r="AI185" s="168">
        <f>+$H$137</f>
        <v>2</v>
      </c>
      <c r="AJ185" s="157">
        <f t="shared" si="346"/>
        <v>1.2</v>
      </c>
      <c r="AK185" s="312">
        <f t="shared" si="334"/>
        <v>0.58522069548229272</v>
      </c>
      <c r="AL185" s="157">
        <f t="shared" si="341"/>
        <v>10.533972518681269</v>
      </c>
      <c r="BC185" s="478" t="s">
        <v>533</v>
      </c>
      <c r="BD185" s="334"/>
      <c r="BE185" s="335"/>
      <c r="BF185" s="276">
        <f>+'Pobl. Efectiva CP.'!D58</f>
        <v>9.3589743589743577</v>
      </c>
      <c r="BG185" s="335"/>
      <c r="BH185" s="335"/>
      <c r="BI185" s="335"/>
      <c r="BJ185" s="277">
        <f>SUM(BJ186:BJ192)</f>
        <v>22.200000000000003</v>
      </c>
      <c r="BK185" s="277">
        <f>SUM(BK186:BK192)</f>
        <v>5.194230769230769</v>
      </c>
      <c r="BL185" s="277">
        <f>SUM(BL186:BL192)</f>
        <v>93.496153846153831</v>
      </c>
      <c r="CC185" s="586" t="s">
        <v>533</v>
      </c>
      <c r="CD185" s="374"/>
      <c r="CE185" s="335"/>
      <c r="CF185" s="276">
        <f>+BF185</f>
        <v>9.3589743589743577</v>
      </c>
      <c r="CG185" s="335"/>
      <c r="CH185" s="335"/>
      <c r="CI185" s="335"/>
      <c r="CJ185" s="277">
        <f>SUM(CJ186:CJ192)</f>
        <v>17.799999999999997</v>
      </c>
      <c r="CK185" s="277">
        <f>SUM(CK186:CK192)</f>
        <v>8.3294871794871774</v>
      </c>
      <c r="CL185" s="277">
        <f>SUM(CL186:CL192)</f>
        <v>149.93076923076922</v>
      </c>
    </row>
    <row r="186" spans="2:90" ht="25.5" x14ac:dyDescent="0.25">
      <c r="B186" s="477"/>
      <c r="C186" s="514"/>
      <c r="D186" s="315" t="s">
        <v>557</v>
      </c>
      <c r="E186" s="278">
        <f t="shared" si="336"/>
        <v>9.753678258038212</v>
      </c>
      <c r="F186" s="316">
        <f t="shared" si="343"/>
        <v>40</v>
      </c>
      <c r="G186" s="312">
        <f t="shared" si="337"/>
        <v>0.2438419564509553</v>
      </c>
      <c r="H186" s="168">
        <f>+$H$138</f>
        <v>2</v>
      </c>
      <c r="I186" s="157">
        <f t="shared" si="344"/>
        <v>0.8</v>
      </c>
      <c r="J186" s="312">
        <f t="shared" si="333"/>
        <v>0.19507356516076424</v>
      </c>
      <c r="K186" s="157">
        <f t="shared" si="338"/>
        <v>3.5113241728937563</v>
      </c>
      <c r="AC186" s="525"/>
      <c r="AD186" s="527"/>
      <c r="AE186" s="315" t="s">
        <v>557</v>
      </c>
      <c r="AF186" s="278">
        <f t="shared" si="339"/>
        <v>9.753678258038212</v>
      </c>
      <c r="AG186" s="316">
        <f t="shared" si="345"/>
        <v>20</v>
      </c>
      <c r="AH186" s="312">
        <f t="shared" si="340"/>
        <v>0.4876839129019106</v>
      </c>
      <c r="AI186" s="168">
        <f>+$H$138</f>
        <v>2</v>
      </c>
      <c r="AJ186" s="157">
        <f t="shared" si="346"/>
        <v>1.2</v>
      </c>
      <c r="AK186" s="312">
        <f t="shared" si="334"/>
        <v>0.58522069548229272</v>
      </c>
      <c r="AL186" s="157">
        <f t="shared" si="341"/>
        <v>10.533972518681269</v>
      </c>
      <c r="BC186" s="478"/>
      <c r="BD186" s="478" t="s">
        <v>590</v>
      </c>
      <c r="BE186" s="333" t="str">
        <f>+$BE$20</f>
        <v>Liderazgo y Trabajo en Equipo</v>
      </c>
      <c r="BF186" s="278">
        <f>+BF$185</f>
        <v>9.3589743589743577</v>
      </c>
      <c r="BG186" s="168">
        <v>40</v>
      </c>
      <c r="BH186" s="157">
        <f t="shared" ref="BH186:BH192" si="347">BF186/BG186</f>
        <v>0.23397435897435895</v>
      </c>
      <c r="BI186" s="168">
        <f>+$BK$20</f>
        <v>2</v>
      </c>
      <c r="BJ186" s="157">
        <f>+BI186</f>
        <v>2</v>
      </c>
      <c r="BK186" s="157">
        <f t="shared" ref="BK186:BK192" si="348">BH186*BJ186</f>
        <v>0.4679487179487179</v>
      </c>
      <c r="BL186" s="157">
        <f t="shared" ref="BL186:BL192" si="349">BK186*$BE$70</f>
        <v>8.4230769230769216</v>
      </c>
      <c r="CC186" s="586"/>
      <c r="CD186" s="586" t="s">
        <v>590</v>
      </c>
      <c r="CE186" s="352" t="str">
        <f>+$BE$20</f>
        <v>Liderazgo y Trabajo en Equipo</v>
      </c>
      <c r="CF186" s="278">
        <f>+CF$185</f>
        <v>9.3589743589743577</v>
      </c>
      <c r="CG186" s="168">
        <v>20</v>
      </c>
      <c r="CH186" s="157">
        <f t="shared" ref="CH186:CH192" si="350">CF186/CG186</f>
        <v>0.4679487179487179</v>
      </c>
      <c r="CI186" s="168">
        <v>0</v>
      </c>
      <c r="CJ186" s="157">
        <f>+CI186</f>
        <v>0</v>
      </c>
      <c r="CK186" s="157">
        <f t="shared" ref="CK186:CK192" si="351">CH186*CJ186</f>
        <v>0</v>
      </c>
      <c r="CL186" s="157">
        <f t="shared" ref="CL186:CL192" si="352">CK186*$BE$70</f>
        <v>0</v>
      </c>
    </row>
    <row r="187" spans="2:90" x14ac:dyDescent="0.25">
      <c r="B187" s="320"/>
      <c r="C187" s="317"/>
      <c r="D187" s="317"/>
      <c r="E187" s="319"/>
      <c r="F187" s="319"/>
      <c r="G187" s="319"/>
      <c r="H187" s="318"/>
      <c r="I187" s="319"/>
      <c r="J187" s="319"/>
      <c r="K187" s="319"/>
      <c r="AC187" s="320"/>
      <c r="AD187" s="317"/>
      <c r="AE187" s="317"/>
      <c r="AF187" s="319"/>
      <c r="AG187" s="319"/>
      <c r="AH187" s="319"/>
      <c r="AI187" s="318"/>
      <c r="AJ187" s="319"/>
      <c r="AK187" s="319"/>
      <c r="AL187" s="319"/>
      <c r="BC187" s="478"/>
      <c r="BD187" s="478"/>
      <c r="BE187" s="333" t="str">
        <f>+$BE$22</f>
        <v>Proyecto Empresarial</v>
      </c>
      <c r="BF187" s="278">
        <f t="shared" ref="BF187:BF192" si="353">+BF$185</f>
        <v>9.3589743589743577</v>
      </c>
      <c r="BG187" s="168">
        <v>40</v>
      </c>
      <c r="BH187" s="157">
        <f t="shared" si="347"/>
        <v>0.23397435897435895</v>
      </c>
      <c r="BI187" s="168">
        <f>+$BK$22</f>
        <v>2</v>
      </c>
      <c r="BJ187" s="157">
        <f>+BI187</f>
        <v>2</v>
      </c>
      <c r="BK187" s="157">
        <f t="shared" si="348"/>
        <v>0.4679487179487179</v>
      </c>
      <c r="BL187" s="157">
        <f t="shared" si="349"/>
        <v>8.4230769230769216</v>
      </c>
      <c r="CC187" s="586"/>
      <c r="CD187" s="586"/>
      <c r="CE187" s="352" t="str">
        <f>+$BE$22</f>
        <v>Proyecto Empresarial</v>
      </c>
      <c r="CF187" s="278">
        <f t="shared" ref="CF187:CF192" si="354">+CF$185</f>
        <v>9.3589743589743577</v>
      </c>
      <c r="CG187" s="168">
        <v>20</v>
      </c>
      <c r="CH187" s="157">
        <f t="shared" si="350"/>
        <v>0.4679487179487179</v>
      </c>
      <c r="CI187" s="168">
        <v>0</v>
      </c>
      <c r="CJ187" s="157">
        <f>+CI187</f>
        <v>0</v>
      </c>
      <c r="CK187" s="157">
        <f t="shared" si="351"/>
        <v>0</v>
      </c>
      <c r="CL187" s="157">
        <f t="shared" si="352"/>
        <v>0</v>
      </c>
    </row>
    <row r="188" spans="2:90" ht="51" x14ac:dyDescent="0.25">
      <c r="B188" s="325" t="s">
        <v>336</v>
      </c>
      <c r="C188" s="327" t="s">
        <v>511</v>
      </c>
      <c r="D188" s="325" t="s">
        <v>512</v>
      </c>
      <c r="E188" s="325" t="s">
        <v>579</v>
      </c>
      <c r="F188" s="325" t="s">
        <v>513</v>
      </c>
      <c r="G188" s="325" t="s">
        <v>514</v>
      </c>
      <c r="H188" s="325" t="s">
        <v>515</v>
      </c>
      <c r="I188" s="291" t="s">
        <v>516</v>
      </c>
      <c r="J188" s="291" t="s">
        <v>517</v>
      </c>
      <c r="K188" s="291" t="s">
        <v>518</v>
      </c>
      <c r="AC188" s="367" t="s">
        <v>336</v>
      </c>
      <c r="AD188" s="368" t="s">
        <v>511</v>
      </c>
      <c r="AE188" s="367" t="s">
        <v>512</v>
      </c>
      <c r="AF188" s="367" t="s">
        <v>579</v>
      </c>
      <c r="AG188" s="367" t="s">
        <v>513</v>
      </c>
      <c r="AH188" s="367" t="s">
        <v>514</v>
      </c>
      <c r="AI188" s="367" t="s">
        <v>515</v>
      </c>
      <c r="AJ188" s="369" t="s">
        <v>516</v>
      </c>
      <c r="AK188" s="369" t="s">
        <v>517</v>
      </c>
      <c r="AL188" s="369" t="s">
        <v>518</v>
      </c>
      <c r="BC188" s="478"/>
      <c r="BD188" s="478"/>
      <c r="BE188" s="333" t="str">
        <f>+$BE$23</f>
        <v>Legislación e Inserción Laboral</v>
      </c>
      <c r="BF188" s="278">
        <f t="shared" si="353"/>
        <v>9.3589743589743577</v>
      </c>
      <c r="BG188" s="168">
        <v>40</v>
      </c>
      <c r="BH188" s="157">
        <f t="shared" si="347"/>
        <v>0.23397435897435895</v>
      </c>
      <c r="BI188" s="168">
        <f>+$BK$23</f>
        <v>3</v>
      </c>
      <c r="BJ188" s="157">
        <f>+BI188</f>
        <v>3</v>
      </c>
      <c r="BK188" s="157">
        <f t="shared" si="348"/>
        <v>0.70192307692307687</v>
      </c>
      <c r="BL188" s="157">
        <f t="shared" si="349"/>
        <v>12.634615384615383</v>
      </c>
      <c r="CC188" s="586"/>
      <c r="CD188" s="586"/>
      <c r="CE188" s="352" t="str">
        <f>+$BE$23</f>
        <v>Legislación e Inserción Laboral</v>
      </c>
      <c r="CF188" s="278">
        <f t="shared" si="354"/>
        <v>9.3589743589743577</v>
      </c>
      <c r="CG188" s="168">
        <v>20</v>
      </c>
      <c r="CH188" s="157">
        <f t="shared" si="350"/>
        <v>0.4679487179487179</v>
      </c>
      <c r="CI188" s="168">
        <v>0</v>
      </c>
      <c r="CJ188" s="157">
        <f>+CI188</f>
        <v>0</v>
      </c>
      <c r="CK188" s="157">
        <f t="shared" si="351"/>
        <v>0</v>
      </c>
      <c r="CL188" s="157">
        <f t="shared" si="352"/>
        <v>0</v>
      </c>
    </row>
    <row r="189" spans="2:90" ht="25.5" x14ac:dyDescent="0.25">
      <c r="B189" s="477" t="s">
        <v>531</v>
      </c>
      <c r="C189" s="529" t="s">
        <v>454</v>
      </c>
      <c r="D189" s="328"/>
      <c r="E189" s="276">
        <f>+'Pobl. Efectiva CP.'!E29</f>
        <v>9.8522002606446595</v>
      </c>
      <c r="F189" s="328"/>
      <c r="G189" s="328"/>
      <c r="H189" s="328"/>
      <c r="I189" s="277">
        <f>SUM(I190:I196)</f>
        <v>15.6</v>
      </c>
      <c r="J189" s="277">
        <f>SUM(J190:J196)</f>
        <v>3.842358101651417</v>
      </c>
      <c r="K189" s="277">
        <f>SUM(K190:K195)</f>
        <v>62.06886164206135</v>
      </c>
      <c r="AC189" s="525" t="s">
        <v>531</v>
      </c>
      <c r="AD189" s="526" t="s">
        <v>454</v>
      </c>
      <c r="AE189" s="335"/>
      <c r="AF189" s="276">
        <f>+E189</f>
        <v>9.8522002606446595</v>
      </c>
      <c r="AG189" s="335"/>
      <c r="AH189" s="335"/>
      <c r="AI189" s="335"/>
      <c r="AJ189" s="277">
        <f>SUM(AJ190:AJ196)</f>
        <v>14.4</v>
      </c>
      <c r="AK189" s="277">
        <f>SUM(AK190:AK196)</f>
        <v>7.0935841876641552</v>
      </c>
      <c r="AL189" s="277">
        <f>SUM(AL190:AL195)</f>
        <v>106.40376281496231</v>
      </c>
      <c r="BC189" s="478"/>
      <c r="BD189" s="513" t="s">
        <v>485</v>
      </c>
      <c r="BE189" s="147" t="str">
        <f>+$BE$39</f>
        <v>Distribución de los Materiales de Construcción</v>
      </c>
      <c r="BF189" s="278">
        <f t="shared" si="353"/>
        <v>9.3589743589743577</v>
      </c>
      <c r="BG189" s="168">
        <v>40</v>
      </c>
      <c r="BH189" s="157">
        <f t="shared" si="347"/>
        <v>0.23397435897435895</v>
      </c>
      <c r="BI189" s="168">
        <f>+$BK$39</f>
        <v>7</v>
      </c>
      <c r="BJ189" s="157">
        <f t="shared" ref="BJ189:BJ190" si="355">+BI189</f>
        <v>7</v>
      </c>
      <c r="BK189" s="157">
        <f t="shared" si="348"/>
        <v>1.6378205128205126</v>
      </c>
      <c r="BL189" s="157">
        <f t="shared" si="349"/>
        <v>29.480769230769226</v>
      </c>
      <c r="CC189" s="586"/>
      <c r="CD189" s="587" t="s">
        <v>485</v>
      </c>
      <c r="CE189" s="147" t="str">
        <f>+$BE$39</f>
        <v>Distribución de los Materiales de Construcción</v>
      </c>
      <c r="CF189" s="278">
        <f t="shared" si="354"/>
        <v>9.3589743589743577</v>
      </c>
      <c r="CG189" s="168">
        <v>20</v>
      </c>
      <c r="CH189" s="157">
        <f t="shared" si="350"/>
        <v>0.4679487179487179</v>
      </c>
      <c r="CI189" s="168">
        <f>+$BK$39</f>
        <v>7</v>
      </c>
      <c r="CJ189" s="157">
        <f t="shared" ref="CJ189:CJ190" si="356">+CI189</f>
        <v>7</v>
      </c>
      <c r="CK189" s="157">
        <f t="shared" si="351"/>
        <v>3.2756410256410251</v>
      </c>
      <c r="CL189" s="157">
        <f t="shared" si="352"/>
        <v>58.961538461538453</v>
      </c>
    </row>
    <row r="190" spans="2:90" x14ac:dyDescent="0.25">
      <c r="B190" s="477"/>
      <c r="C190" s="529"/>
      <c r="D190" s="326" t="s">
        <v>471</v>
      </c>
      <c r="E190" s="278">
        <f>+E$189</f>
        <v>9.8522002606446595</v>
      </c>
      <c r="F190" s="316">
        <f>+F185</f>
        <v>40</v>
      </c>
      <c r="G190" s="312">
        <f>E190/F190</f>
        <v>0.24630500651611648</v>
      </c>
      <c r="H190" s="168">
        <f>+$H$142</f>
        <v>2</v>
      </c>
      <c r="I190" s="157">
        <f>+H190</f>
        <v>2</v>
      </c>
      <c r="J190" s="157">
        <f>G190*I190</f>
        <v>0.49261001303223295</v>
      </c>
      <c r="K190" s="157">
        <f>J190*$D$70</f>
        <v>8.8669802345801934</v>
      </c>
      <c r="AC190" s="525"/>
      <c r="AD190" s="526"/>
      <c r="AE190" s="333" t="s">
        <v>471</v>
      </c>
      <c r="AF190" s="278">
        <f>+AF$189</f>
        <v>9.8522002606446595</v>
      </c>
      <c r="AG190" s="316">
        <f>+AG185</f>
        <v>20</v>
      </c>
      <c r="AH190" s="312">
        <f>AF190/AG190</f>
        <v>0.49261001303223295</v>
      </c>
      <c r="AI190" s="168">
        <v>0</v>
      </c>
      <c r="AJ190" s="157">
        <f>+AI190</f>
        <v>0</v>
      </c>
      <c r="AK190" s="157">
        <f>AH190*AJ190</f>
        <v>0</v>
      </c>
      <c r="AL190" s="157">
        <f>AK190*$D$70</f>
        <v>0</v>
      </c>
      <c r="BC190" s="478"/>
      <c r="BD190" s="513"/>
      <c r="BE190" s="147" t="str">
        <f>+$BE$41</f>
        <v>Seguridad e Higiene</v>
      </c>
      <c r="BF190" s="278">
        <f t="shared" si="353"/>
        <v>9.3589743589743577</v>
      </c>
      <c r="BG190" s="168">
        <v>40</v>
      </c>
      <c r="BH190" s="157">
        <f t="shared" si="347"/>
        <v>0.23397435897435895</v>
      </c>
      <c r="BI190" s="168">
        <f>+$BK$41</f>
        <v>3</v>
      </c>
      <c r="BJ190" s="157">
        <f t="shared" si="355"/>
        <v>3</v>
      </c>
      <c r="BK190" s="157">
        <f t="shared" si="348"/>
        <v>0.70192307692307687</v>
      </c>
      <c r="BL190" s="157">
        <f t="shared" si="349"/>
        <v>12.634615384615383</v>
      </c>
      <c r="CC190" s="586"/>
      <c r="CD190" s="587"/>
      <c r="CE190" s="147" t="str">
        <f>+$BE$41</f>
        <v>Seguridad e Higiene</v>
      </c>
      <c r="CF190" s="278">
        <f t="shared" si="354"/>
        <v>9.3589743589743577</v>
      </c>
      <c r="CG190" s="168">
        <v>20</v>
      </c>
      <c r="CH190" s="157">
        <f t="shared" si="350"/>
        <v>0.4679487179487179</v>
      </c>
      <c r="CI190" s="168">
        <f>+$BK$41</f>
        <v>3</v>
      </c>
      <c r="CJ190" s="157">
        <f t="shared" si="356"/>
        <v>3</v>
      </c>
      <c r="CK190" s="157">
        <f t="shared" si="351"/>
        <v>1.4038461538461537</v>
      </c>
      <c r="CL190" s="157">
        <f t="shared" si="352"/>
        <v>25.269230769230766</v>
      </c>
    </row>
    <row r="191" spans="2:90" ht="25.5" x14ac:dyDescent="0.25">
      <c r="B191" s="477"/>
      <c r="C191" s="529"/>
      <c r="D191" s="326" t="s">
        <v>476</v>
      </c>
      <c r="E191" s="278">
        <f t="shared" ref="E191:E196" si="357">+E$189</f>
        <v>9.8522002606446595</v>
      </c>
      <c r="F191" s="316">
        <f>+F190</f>
        <v>40</v>
      </c>
      <c r="G191" s="312">
        <f t="shared" ref="G191:G196" si="358">E191/F191</f>
        <v>0.24630500651611648</v>
      </c>
      <c r="H191" s="168">
        <f>+$H$143</f>
        <v>4</v>
      </c>
      <c r="I191" s="157">
        <f>+H191</f>
        <v>4</v>
      </c>
      <c r="J191" s="157">
        <f t="shared" ref="J191:J196" si="359">G191*I191</f>
        <v>0.9852200260644659</v>
      </c>
      <c r="K191" s="157">
        <f t="shared" ref="K191:K196" si="360">J191*$D$70</f>
        <v>17.733960469160387</v>
      </c>
      <c r="AC191" s="525"/>
      <c r="AD191" s="526"/>
      <c r="AE191" s="333" t="s">
        <v>476</v>
      </c>
      <c r="AF191" s="278">
        <f t="shared" ref="AF191:AF196" si="361">+AF$189</f>
        <v>9.8522002606446595</v>
      </c>
      <c r="AG191" s="316">
        <f>+AG190</f>
        <v>20</v>
      </c>
      <c r="AH191" s="312">
        <f t="shared" ref="AH191:AH196" si="362">AF191/AG191</f>
        <v>0.49261001303223295</v>
      </c>
      <c r="AI191" s="168">
        <v>0</v>
      </c>
      <c r="AJ191" s="157">
        <f>+AI191</f>
        <v>0</v>
      </c>
      <c r="AK191" s="157">
        <f t="shared" ref="AK191:AK196" si="363">AH191*AJ191</f>
        <v>0</v>
      </c>
      <c r="AL191" s="157">
        <f t="shared" ref="AL191:AL196" si="364">AK191*$D$70</f>
        <v>0</v>
      </c>
      <c r="BC191" s="478"/>
      <c r="BD191" s="513"/>
      <c r="BE191" s="147" t="str">
        <f>+$BE$43</f>
        <v>Procedimientos Constructivosde Obras Civiles II</v>
      </c>
      <c r="BF191" s="278">
        <f t="shared" si="353"/>
        <v>9.3589743589743577</v>
      </c>
      <c r="BG191" s="168">
        <v>40</v>
      </c>
      <c r="BH191" s="157">
        <f t="shared" si="347"/>
        <v>0.23397435897435895</v>
      </c>
      <c r="BI191" s="168">
        <f>+$BK$43</f>
        <v>9</v>
      </c>
      <c r="BJ191" s="157">
        <f>+BI191*0.4</f>
        <v>3.6</v>
      </c>
      <c r="BK191" s="157">
        <f t="shared" si="348"/>
        <v>0.8423076923076922</v>
      </c>
      <c r="BL191" s="157">
        <f t="shared" si="349"/>
        <v>15.161538461538459</v>
      </c>
      <c r="CC191" s="586"/>
      <c r="CD191" s="587"/>
      <c r="CE191" s="147" t="str">
        <f>+$BE$43</f>
        <v>Procedimientos Constructivosde Obras Civiles II</v>
      </c>
      <c r="CF191" s="278">
        <f t="shared" si="354"/>
        <v>9.3589743589743577</v>
      </c>
      <c r="CG191" s="168">
        <v>20</v>
      </c>
      <c r="CH191" s="157">
        <f t="shared" si="350"/>
        <v>0.4679487179487179</v>
      </c>
      <c r="CI191" s="168">
        <f>+$BK$43</f>
        <v>9</v>
      </c>
      <c r="CJ191" s="157">
        <f>+CI191*0.6</f>
        <v>5.3999999999999995</v>
      </c>
      <c r="CK191" s="157">
        <f t="shared" si="351"/>
        <v>2.5269230769230764</v>
      </c>
      <c r="CL191" s="157">
        <f t="shared" si="352"/>
        <v>45.484615384615374</v>
      </c>
    </row>
    <row r="192" spans="2:90" ht="25.5" x14ac:dyDescent="0.25">
      <c r="B192" s="477"/>
      <c r="C192" s="514" t="s">
        <v>485</v>
      </c>
      <c r="D192" s="315" t="s">
        <v>558</v>
      </c>
      <c r="E192" s="278">
        <f t="shared" si="357"/>
        <v>9.8522002606446595</v>
      </c>
      <c r="F192" s="316">
        <f t="shared" ref="F192:F196" si="365">+F191</f>
        <v>40</v>
      </c>
      <c r="G192" s="312">
        <f t="shared" si="358"/>
        <v>0.24630500651611648</v>
      </c>
      <c r="H192" s="168">
        <f>+$H$144</f>
        <v>4</v>
      </c>
      <c r="I192" s="157">
        <f>+H192*0.4</f>
        <v>1.6</v>
      </c>
      <c r="J192" s="312">
        <f t="shared" si="359"/>
        <v>0.39408801042578639</v>
      </c>
      <c r="K192" s="157">
        <f t="shared" si="360"/>
        <v>7.0935841876641552</v>
      </c>
      <c r="AC192" s="525"/>
      <c r="AD192" s="527" t="s">
        <v>485</v>
      </c>
      <c r="AE192" s="315" t="s">
        <v>558</v>
      </c>
      <c r="AF192" s="278">
        <f t="shared" si="361"/>
        <v>9.8522002606446595</v>
      </c>
      <c r="AG192" s="316">
        <f t="shared" ref="AG192:AG196" si="366">+AG191</f>
        <v>20</v>
      </c>
      <c r="AH192" s="312">
        <f t="shared" si="362"/>
        <v>0.49261001303223295</v>
      </c>
      <c r="AI192" s="168">
        <f>+$H$144</f>
        <v>4</v>
      </c>
      <c r="AJ192" s="157">
        <f t="shared" ref="AJ192:AJ196" si="367">+AI192*0.6</f>
        <v>2.4</v>
      </c>
      <c r="AK192" s="312">
        <f t="shared" si="363"/>
        <v>1.1822640312773591</v>
      </c>
      <c r="AL192" s="157">
        <f t="shared" si="364"/>
        <v>21.280752562992465</v>
      </c>
      <c r="BC192" s="478"/>
      <c r="BD192" s="513"/>
      <c r="BE192" s="147" t="str">
        <f>+$BE$44</f>
        <v>Control de Obra</v>
      </c>
      <c r="BF192" s="278">
        <f t="shared" si="353"/>
        <v>9.3589743589743577</v>
      </c>
      <c r="BG192" s="168">
        <v>40</v>
      </c>
      <c r="BH192" s="157">
        <f t="shared" si="347"/>
        <v>0.23397435897435895</v>
      </c>
      <c r="BI192" s="168">
        <f>+$BK$44</f>
        <v>4</v>
      </c>
      <c r="BJ192" s="157">
        <f>+BI192*0.4</f>
        <v>1.6</v>
      </c>
      <c r="BK192" s="157">
        <f t="shared" si="348"/>
        <v>0.37435897435897436</v>
      </c>
      <c r="BL192" s="157">
        <f t="shared" si="349"/>
        <v>6.7384615384615385</v>
      </c>
      <c r="CC192" s="586"/>
      <c r="CD192" s="587"/>
      <c r="CE192" s="147" t="str">
        <f>+$BE$44</f>
        <v>Control de Obra</v>
      </c>
      <c r="CF192" s="278">
        <f t="shared" si="354"/>
        <v>9.3589743589743577</v>
      </c>
      <c r="CG192" s="168">
        <v>20</v>
      </c>
      <c r="CH192" s="157">
        <f t="shared" si="350"/>
        <v>0.4679487179487179</v>
      </c>
      <c r="CI192" s="168">
        <f>+$BK$44</f>
        <v>4</v>
      </c>
      <c r="CJ192" s="157">
        <f>+CI192*0.6</f>
        <v>2.4</v>
      </c>
      <c r="CK192" s="157">
        <f t="shared" si="351"/>
        <v>1.1230769230769229</v>
      </c>
      <c r="CL192" s="157">
        <f t="shared" si="352"/>
        <v>20.215384615384611</v>
      </c>
    </row>
    <row r="193" spans="2:90" x14ac:dyDescent="0.25">
      <c r="B193" s="477"/>
      <c r="C193" s="514"/>
      <c r="D193" s="315" t="s">
        <v>559</v>
      </c>
      <c r="E193" s="278">
        <f t="shared" si="357"/>
        <v>9.8522002606446595</v>
      </c>
      <c r="F193" s="316">
        <f t="shared" si="365"/>
        <v>40</v>
      </c>
      <c r="G193" s="312">
        <f t="shared" si="358"/>
        <v>0.24630500651611648</v>
      </c>
      <c r="H193" s="168">
        <f>+$H$145</f>
        <v>10</v>
      </c>
      <c r="I193" s="157">
        <f>+H193*0.4</f>
        <v>4</v>
      </c>
      <c r="J193" s="312">
        <f t="shared" si="359"/>
        <v>0.9852200260644659</v>
      </c>
      <c r="K193" s="157">
        <f t="shared" si="360"/>
        <v>17.733960469160387</v>
      </c>
      <c r="AC193" s="525"/>
      <c r="AD193" s="527"/>
      <c r="AE193" s="315" t="s">
        <v>559</v>
      </c>
      <c r="AF193" s="278">
        <f t="shared" si="361"/>
        <v>9.8522002606446595</v>
      </c>
      <c r="AG193" s="316">
        <f t="shared" si="366"/>
        <v>20</v>
      </c>
      <c r="AH193" s="312">
        <f t="shared" si="362"/>
        <v>0.49261001303223295</v>
      </c>
      <c r="AI193" s="168">
        <f>+$H$145</f>
        <v>10</v>
      </c>
      <c r="AJ193" s="157">
        <f t="shared" si="367"/>
        <v>6</v>
      </c>
      <c r="AK193" s="312">
        <f t="shared" si="363"/>
        <v>2.9556600781933975</v>
      </c>
      <c r="AL193" s="157">
        <f t="shared" si="364"/>
        <v>53.201881407481153</v>
      </c>
      <c r="BC193" s="341"/>
      <c r="BD193" s="341"/>
      <c r="BE193" s="341"/>
      <c r="CC193" s="341"/>
      <c r="CD193" s="341"/>
      <c r="CE193" s="341"/>
    </row>
    <row r="194" spans="2:90" ht="51" x14ac:dyDescent="0.25">
      <c r="B194" s="477"/>
      <c r="C194" s="514"/>
      <c r="D194" s="315" t="s">
        <v>560</v>
      </c>
      <c r="E194" s="278">
        <f t="shared" si="357"/>
        <v>9.8522002606446595</v>
      </c>
      <c r="F194" s="316">
        <f t="shared" si="365"/>
        <v>40</v>
      </c>
      <c r="G194" s="312">
        <f t="shared" si="358"/>
        <v>0.24630500651611648</v>
      </c>
      <c r="H194" s="168">
        <f>+$H$146</f>
        <v>4</v>
      </c>
      <c r="I194" s="157">
        <f>+H194*0.4</f>
        <v>1.6</v>
      </c>
      <c r="J194" s="312">
        <f t="shared" si="359"/>
        <v>0.39408801042578639</v>
      </c>
      <c r="K194" s="157">
        <f t="shared" si="360"/>
        <v>7.0935841876641552</v>
      </c>
      <c r="AC194" s="525"/>
      <c r="AD194" s="527"/>
      <c r="AE194" s="315" t="s">
        <v>560</v>
      </c>
      <c r="AF194" s="278">
        <f t="shared" si="361"/>
        <v>9.8522002606446595</v>
      </c>
      <c r="AG194" s="316">
        <f t="shared" si="366"/>
        <v>20</v>
      </c>
      <c r="AH194" s="312">
        <f t="shared" si="362"/>
        <v>0.49261001303223295</v>
      </c>
      <c r="AI194" s="168">
        <f>+$H$146</f>
        <v>4</v>
      </c>
      <c r="AJ194" s="157">
        <f t="shared" si="367"/>
        <v>2.4</v>
      </c>
      <c r="AK194" s="312">
        <f t="shared" si="363"/>
        <v>1.1822640312773591</v>
      </c>
      <c r="AL194" s="157">
        <f t="shared" si="364"/>
        <v>21.280752562992465</v>
      </c>
      <c r="BC194" s="332" t="s">
        <v>335</v>
      </c>
      <c r="BD194" s="332" t="s">
        <v>511</v>
      </c>
      <c r="BE194" s="332" t="s">
        <v>512</v>
      </c>
      <c r="BF194" s="332" t="s">
        <v>579</v>
      </c>
      <c r="BG194" s="332" t="s">
        <v>513</v>
      </c>
      <c r="BH194" s="332" t="s">
        <v>514</v>
      </c>
      <c r="BI194" s="332" t="s">
        <v>519</v>
      </c>
      <c r="BJ194" s="297" t="s">
        <v>516</v>
      </c>
      <c r="BK194" s="297" t="s">
        <v>517</v>
      </c>
      <c r="BL194" s="297" t="s">
        <v>518</v>
      </c>
      <c r="CC194" s="371" t="s">
        <v>335</v>
      </c>
      <c r="CD194" s="371" t="s">
        <v>511</v>
      </c>
      <c r="CE194" s="371" t="s">
        <v>512</v>
      </c>
      <c r="CF194" s="371" t="s">
        <v>579</v>
      </c>
      <c r="CG194" s="371" t="s">
        <v>513</v>
      </c>
      <c r="CH194" s="371" t="s">
        <v>514</v>
      </c>
      <c r="CI194" s="371" t="s">
        <v>519</v>
      </c>
      <c r="CJ194" s="372" t="s">
        <v>516</v>
      </c>
      <c r="CK194" s="372" t="s">
        <v>517</v>
      </c>
      <c r="CL194" s="372" t="s">
        <v>518</v>
      </c>
    </row>
    <row r="195" spans="2:90" ht="25.5" x14ac:dyDescent="0.25">
      <c r="B195" s="477"/>
      <c r="C195" s="514"/>
      <c r="D195" s="315" t="s">
        <v>562</v>
      </c>
      <c r="E195" s="278">
        <f t="shared" si="357"/>
        <v>9.8522002606446595</v>
      </c>
      <c r="F195" s="316">
        <f t="shared" si="365"/>
        <v>40</v>
      </c>
      <c r="G195" s="312">
        <f t="shared" si="358"/>
        <v>0.24630500651611648</v>
      </c>
      <c r="H195" s="168">
        <f>+$H$147</f>
        <v>2</v>
      </c>
      <c r="I195" s="157">
        <f>+H195*0.4</f>
        <v>0.8</v>
      </c>
      <c r="J195" s="312">
        <f t="shared" si="359"/>
        <v>0.1970440052128932</v>
      </c>
      <c r="K195" s="157">
        <f t="shared" si="360"/>
        <v>3.5467920938320776</v>
      </c>
      <c r="AC195" s="525"/>
      <c r="AD195" s="527"/>
      <c r="AE195" s="315" t="s">
        <v>562</v>
      </c>
      <c r="AF195" s="278">
        <f t="shared" si="361"/>
        <v>9.8522002606446595</v>
      </c>
      <c r="AG195" s="316">
        <f t="shared" si="366"/>
        <v>20</v>
      </c>
      <c r="AH195" s="312">
        <f t="shared" si="362"/>
        <v>0.49261001303223295</v>
      </c>
      <c r="AI195" s="168">
        <f>+$H$147</f>
        <v>2</v>
      </c>
      <c r="AJ195" s="157">
        <f t="shared" si="367"/>
        <v>1.2</v>
      </c>
      <c r="AK195" s="312">
        <f t="shared" si="363"/>
        <v>0.59113201563867956</v>
      </c>
      <c r="AL195" s="157">
        <f t="shared" si="364"/>
        <v>10.640376281496232</v>
      </c>
      <c r="BC195" s="478" t="s">
        <v>521</v>
      </c>
      <c r="BD195" s="478" t="s">
        <v>590</v>
      </c>
      <c r="BE195" s="335"/>
      <c r="BF195" s="276">
        <f>+'Pobl. Efectiva CP.'!E53</f>
        <v>22.287948489801863</v>
      </c>
      <c r="BG195" s="335"/>
      <c r="BH195" s="335"/>
      <c r="BI195" s="335"/>
      <c r="BJ195" s="277">
        <f>SUM(BJ196:BJ202)</f>
        <v>16.8</v>
      </c>
      <c r="BK195" s="277">
        <f>SUM(BK196:BK202)</f>
        <v>9.3609383657167839</v>
      </c>
      <c r="BL195" s="277">
        <f>SUM(BL196:BL202)</f>
        <v>168.4968905829021</v>
      </c>
      <c r="CC195" s="586" t="s">
        <v>521</v>
      </c>
      <c r="CD195" s="586" t="s">
        <v>590</v>
      </c>
      <c r="CE195" s="335"/>
      <c r="CF195" s="276">
        <f>+BF195</f>
        <v>22.287948489801863</v>
      </c>
      <c r="CG195" s="335"/>
      <c r="CH195" s="335"/>
      <c r="CI195" s="335"/>
      <c r="CJ195" s="277">
        <f>SUM(CJ196:CJ202)</f>
        <v>0</v>
      </c>
      <c r="CK195" s="277">
        <f>SUM(CK196:CK202)</f>
        <v>0</v>
      </c>
      <c r="CL195" s="277">
        <f>SUM(CL196:CL202)</f>
        <v>0</v>
      </c>
    </row>
    <row r="196" spans="2:90" ht="25.5" x14ac:dyDescent="0.25">
      <c r="B196" s="477"/>
      <c r="C196" s="514"/>
      <c r="D196" s="315" t="s">
        <v>563</v>
      </c>
      <c r="E196" s="278">
        <f t="shared" si="357"/>
        <v>9.8522002606446595</v>
      </c>
      <c r="F196" s="316">
        <f t="shared" si="365"/>
        <v>40</v>
      </c>
      <c r="G196" s="312">
        <f t="shared" si="358"/>
        <v>0.24630500651611648</v>
      </c>
      <c r="H196" s="168">
        <f>+$H$148</f>
        <v>4</v>
      </c>
      <c r="I196" s="157">
        <f>+H196*0.4</f>
        <v>1.6</v>
      </c>
      <c r="J196" s="312">
        <f t="shared" si="359"/>
        <v>0.39408801042578639</v>
      </c>
      <c r="K196" s="157">
        <f t="shared" si="360"/>
        <v>7.0935841876641552</v>
      </c>
      <c r="AC196" s="525"/>
      <c r="AD196" s="527"/>
      <c r="AE196" s="315" t="s">
        <v>563</v>
      </c>
      <c r="AF196" s="278">
        <f t="shared" si="361"/>
        <v>9.8522002606446595</v>
      </c>
      <c r="AG196" s="316">
        <f t="shared" si="366"/>
        <v>20</v>
      </c>
      <c r="AH196" s="312">
        <f t="shared" si="362"/>
        <v>0.49261001303223295</v>
      </c>
      <c r="AI196" s="168">
        <f>+$H$148</f>
        <v>4</v>
      </c>
      <c r="AJ196" s="157">
        <f t="shared" si="367"/>
        <v>2.4</v>
      </c>
      <c r="AK196" s="312">
        <f t="shared" si="363"/>
        <v>1.1822640312773591</v>
      </c>
      <c r="AL196" s="157">
        <f t="shared" si="364"/>
        <v>21.280752562992465</v>
      </c>
      <c r="BC196" s="478"/>
      <c r="BD196" s="478"/>
      <c r="BE196" s="333" t="str">
        <f>+$BE$4</f>
        <v>Técnicas de Comunicación</v>
      </c>
      <c r="BF196" s="278">
        <f>+BF$195</f>
        <v>22.287948489801863</v>
      </c>
      <c r="BG196" s="168">
        <v>40</v>
      </c>
      <c r="BH196" s="157">
        <f>BF196/BG196</f>
        <v>0.55719871224504658</v>
      </c>
      <c r="BI196" s="168">
        <f>+$BF$4</f>
        <v>2</v>
      </c>
      <c r="BJ196" s="157">
        <f>+BI196</f>
        <v>2</v>
      </c>
      <c r="BK196" s="157">
        <f>BH196*BJ196</f>
        <v>1.1143974244900932</v>
      </c>
      <c r="BL196" s="157">
        <f>BK196*$BE$70</f>
        <v>20.059153640821677</v>
      </c>
      <c r="CC196" s="586"/>
      <c r="CD196" s="586"/>
      <c r="CE196" s="352" t="str">
        <f>+$BE$4</f>
        <v>Técnicas de Comunicación</v>
      </c>
      <c r="CF196" s="278">
        <f>+CF$195</f>
        <v>22.287948489801863</v>
      </c>
      <c r="CG196" s="168">
        <v>20</v>
      </c>
      <c r="CH196" s="157">
        <f>CF196/CG196</f>
        <v>1.1143974244900932</v>
      </c>
      <c r="CI196" s="168">
        <v>0</v>
      </c>
      <c r="CJ196" s="157">
        <f>+CI196</f>
        <v>0</v>
      </c>
      <c r="CK196" s="157">
        <f>CH196*CJ196</f>
        <v>0</v>
      </c>
      <c r="CL196" s="157">
        <f>CK196*$BE$70</f>
        <v>0</v>
      </c>
    </row>
    <row r="197" spans="2:90" x14ac:dyDescent="0.25">
      <c r="C197" s="142"/>
      <c r="H197" s="142"/>
      <c r="I197" s="142"/>
      <c r="K197" s="142"/>
      <c r="BC197" s="478"/>
      <c r="BD197" s="478"/>
      <c r="BE197" s="333" t="str">
        <f>+$BE$6</f>
        <v>Lógica y Funciones</v>
      </c>
      <c r="BF197" s="278">
        <f t="shared" ref="BF197:BF202" si="368">+BF$195</f>
        <v>22.287948489801863</v>
      </c>
      <c r="BG197" s="168">
        <v>40</v>
      </c>
      <c r="BH197" s="157">
        <f t="shared" ref="BH197:BH202" si="369">BF197/BG197</f>
        <v>0.55719871224504658</v>
      </c>
      <c r="BI197" s="168">
        <f>+$BF$6</f>
        <v>2</v>
      </c>
      <c r="BJ197" s="157">
        <f>+BI197</f>
        <v>2</v>
      </c>
      <c r="BK197" s="157">
        <f>BH197*BJ197</f>
        <v>1.1143974244900932</v>
      </c>
      <c r="BL197" s="157">
        <f t="shared" ref="BL197:BL202" si="370">BK197*$BE$70</f>
        <v>20.059153640821677</v>
      </c>
      <c r="CC197" s="586"/>
      <c r="CD197" s="586"/>
      <c r="CE197" s="352" t="str">
        <f>+$BE$6</f>
        <v>Lógica y Funciones</v>
      </c>
      <c r="CF197" s="278">
        <f t="shared" ref="CF197:CF202" si="371">+CF$195</f>
        <v>22.287948489801863</v>
      </c>
      <c r="CG197" s="168">
        <v>20</v>
      </c>
      <c r="CH197" s="157">
        <f t="shared" ref="CH197:CH202" si="372">CF197/CG197</f>
        <v>1.1143974244900932</v>
      </c>
      <c r="CI197" s="168">
        <v>0</v>
      </c>
      <c r="CJ197" s="157">
        <f>+CI197</f>
        <v>0</v>
      </c>
      <c r="CK197" s="157">
        <f>CH197*CJ197</f>
        <v>0</v>
      </c>
      <c r="CL197" s="157">
        <f t="shared" ref="CL197:CL202" si="373">CK197*$BE$70</f>
        <v>0</v>
      </c>
    </row>
    <row r="198" spans="2:90" ht="51" x14ac:dyDescent="0.25">
      <c r="B198" s="325" t="s">
        <v>336</v>
      </c>
      <c r="C198" s="327" t="s">
        <v>511</v>
      </c>
      <c r="D198" s="325" t="s">
        <v>512</v>
      </c>
      <c r="E198" s="325" t="s">
        <v>579</v>
      </c>
      <c r="F198" s="325" t="s">
        <v>513</v>
      </c>
      <c r="G198" s="325" t="s">
        <v>514</v>
      </c>
      <c r="H198" s="325" t="s">
        <v>515</v>
      </c>
      <c r="I198" s="291" t="s">
        <v>516</v>
      </c>
      <c r="J198" s="291" t="s">
        <v>517</v>
      </c>
      <c r="K198" s="291" t="s">
        <v>518</v>
      </c>
      <c r="AC198" s="367" t="s">
        <v>336</v>
      </c>
      <c r="AD198" s="368" t="s">
        <v>511</v>
      </c>
      <c r="AE198" s="367" t="s">
        <v>512</v>
      </c>
      <c r="AF198" s="367" t="s">
        <v>579</v>
      </c>
      <c r="AG198" s="367" t="s">
        <v>513</v>
      </c>
      <c r="AH198" s="367" t="s">
        <v>514</v>
      </c>
      <c r="AI198" s="367" t="s">
        <v>515</v>
      </c>
      <c r="AJ198" s="369" t="s">
        <v>516</v>
      </c>
      <c r="AK198" s="369" t="s">
        <v>517</v>
      </c>
      <c r="AL198" s="369" t="s">
        <v>518</v>
      </c>
      <c r="BC198" s="478"/>
      <c r="BD198" s="478"/>
      <c r="BE198" s="333" t="str">
        <f>+$BE$10</f>
        <v>Cultura Fisica y Deporte</v>
      </c>
      <c r="BF198" s="278">
        <f t="shared" si="368"/>
        <v>22.287948489801863</v>
      </c>
      <c r="BG198" s="168">
        <v>40</v>
      </c>
      <c r="BH198" s="157">
        <f t="shared" si="369"/>
        <v>0.55719871224504658</v>
      </c>
      <c r="BI198" s="168">
        <f>+$BF$10</f>
        <v>2</v>
      </c>
      <c r="BJ198" s="157">
        <f t="shared" ref="BJ198" si="374">+BI198</f>
        <v>2</v>
      </c>
      <c r="BK198" s="157">
        <f t="shared" ref="BK198:BK202" si="375">BH198*BJ198</f>
        <v>1.1143974244900932</v>
      </c>
      <c r="BL198" s="157">
        <f t="shared" si="370"/>
        <v>20.059153640821677</v>
      </c>
      <c r="CC198" s="586"/>
      <c r="CD198" s="586"/>
      <c r="CE198" s="352" t="str">
        <f>+$BE$10</f>
        <v>Cultura Fisica y Deporte</v>
      </c>
      <c r="CF198" s="278">
        <f t="shared" si="371"/>
        <v>22.287948489801863</v>
      </c>
      <c r="CG198" s="168">
        <v>20</v>
      </c>
      <c r="CH198" s="157">
        <f t="shared" si="372"/>
        <v>1.1143974244900932</v>
      </c>
      <c r="CI198" s="168">
        <v>0</v>
      </c>
      <c r="CJ198" s="157">
        <f t="shared" ref="CJ198" si="376">+CI198</f>
        <v>0</v>
      </c>
      <c r="CK198" s="157">
        <f t="shared" ref="CK198" si="377">CH198*CJ198</f>
        <v>0</v>
      </c>
      <c r="CL198" s="157">
        <f t="shared" si="373"/>
        <v>0</v>
      </c>
    </row>
    <row r="199" spans="2:90" x14ac:dyDescent="0.25">
      <c r="B199" s="477" t="s">
        <v>532</v>
      </c>
      <c r="C199" s="529" t="s">
        <v>454</v>
      </c>
      <c r="D199" s="328"/>
      <c r="E199" s="276">
        <f>+'Pobl. Efectiva CP.'!E30</f>
        <v>10.461519371176157</v>
      </c>
      <c r="F199" s="328"/>
      <c r="G199" s="328"/>
      <c r="H199" s="328"/>
      <c r="I199" s="277">
        <f>SUM(I200:I208)</f>
        <v>15.6</v>
      </c>
      <c r="J199" s="277">
        <f>SUM(J200:J208)</f>
        <v>4.0799925547587028</v>
      </c>
      <c r="K199" s="313">
        <f>SUM(K200:K206)</f>
        <v>62.141425064786375</v>
      </c>
      <c r="AC199" s="525" t="s">
        <v>532</v>
      </c>
      <c r="AD199" s="526" t="s">
        <v>454</v>
      </c>
      <c r="AE199" s="335"/>
      <c r="AF199" s="276">
        <f>+E199</f>
        <v>10.461519371176157</v>
      </c>
      <c r="AG199" s="335"/>
      <c r="AH199" s="335"/>
      <c r="AI199" s="335"/>
      <c r="AJ199" s="277">
        <f>SUM(AJ200:AJ208)</f>
        <v>14.4</v>
      </c>
      <c r="AK199" s="277">
        <f>SUM(AK200:AK208)</f>
        <v>7.5322939472468331</v>
      </c>
      <c r="AL199" s="313">
        <f>SUM(AL200:AL206)</f>
        <v>101.68596828783224</v>
      </c>
      <c r="BC199" s="478"/>
      <c r="BD199" s="478"/>
      <c r="BE199" s="333" t="str">
        <f>+$BE$12</f>
        <v>Informática e Internet</v>
      </c>
      <c r="BF199" s="278">
        <f t="shared" si="368"/>
        <v>22.287948489801863</v>
      </c>
      <c r="BG199" s="168">
        <v>40</v>
      </c>
      <c r="BH199" s="157">
        <f t="shared" si="369"/>
        <v>0.55719871224504658</v>
      </c>
      <c r="BI199" s="168">
        <f>+$BF$12</f>
        <v>2</v>
      </c>
      <c r="BJ199" s="157">
        <f>+BI199</f>
        <v>2</v>
      </c>
      <c r="BK199" s="157">
        <f>BH199*BJ199</f>
        <v>1.1143974244900932</v>
      </c>
      <c r="BL199" s="157">
        <f t="shared" si="370"/>
        <v>20.059153640821677</v>
      </c>
      <c r="CC199" s="586"/>
      <c r="CD199" s="586"/>
      <c r="CE199" s="352" t="str">
        <f>+$BE$12</f>
        <v>Informática e Internet</v>
      </c>
      <c r="CF199" s="278">
        <f t="shared" si="371"/>
        <v>22.287948489801863</v>
      </c>
      <c r="CG199" s="168">
        <v>20</v>
      </c>
      <c r="CH199" s="157">
        <f t="shared" si="372"/>
        <v>1.1143974244900932</v>
      </c>
      <c r="CI199" s="168">
        <v>0</v>
      </c>
      <c r="CJ199" s="157">
        <f>+CI199</f>
        <v>0</v>
      </c>
      <c r="CK199" s="157">
        <f>CH199*CJ199</f>
        <v>0</v>
      </c>
      <c r="CL199" s="157">
        <f t="shared" si="373"/>
        <v>0</v>
      </c>
    </row>
    <row r="200" spans="2:90" x14ac:dyDescent="0.25">
      <c r="B200" s="477"/>
      <c r="C200" s="529"/>
      <c r="D200" s="46" t="s">
        <v>472</v>
      </c>
      <c r="E200" s="278">
        <f>+E$199</f>
        <v>10.461519371176157</v>
      </c>
      <c r="F200" s="316">
        <f>+F195</f>
        <v>40</v>
      </c>
      <c r="G200" s="312">
        <f>E200/F200</f>
        <v>0.26153798427940395</v>
      </c>
      <c r="H200" s="168">
        <f>+$I$15</f>
        <v>2</v>
      </c>
      <c r="I200" s="157">
        <f>+H200</f>
        <v>2</v>
      </c>
      <c r="J200" s="157">
        <f>G200*I200</f>
        <v>0.52307596855880789</v>
      </c>
      <c r="K200" s="314">
        <f>J200*$D$70</f>
        <v>9.4153674340585418</v>
      </c>
      <c r="AC200" s="525"/>
      <c r="AD200" s="526"/>
      <c r="AE200" s="46" t="s">
        <v>472</v>
      </c>
      <c r="AF200" s="278">
        <f>+AF$199</f>
        <v>10.461519371176157</v>
      </c>
      <c r="AG200" s="316">
        <f>+AG195</f>
        <v>20</v>
      </c>
      <c r="AH200" s="312">
        <f>AF200/AG200</f>
        <v>0.52307596855880789</v>
      </c>
      <c r="AI200" s="168">
        <v>0</v>
      </c>
      <c r="AJ200" s="157">
        <f>+AI200</f>
        <v>0</v>
      </c>
      <c r="AK200" s="157">
        <f>AH200*AJ200</f>
        <v>0</v>
      </c>
      <c r="AL200" s="314">
        <f>AK200*$D$70</f>
        <v>0</v>
      </c>
      <c r="BC200" s="478"/>
      <c r="BD200" s="513" t="s">
        <v>485</v>
      </c>
      <c r="BE200" s="147" t="str">
        <f>+$BE$24</f>
        <v>Topografia General</v>
      </c>
      <c r="BF200" s="278">
        <f t="shared" si="368"/>
        <v>22.287948489801863</v>
      </c>
      <c r="BG200" s="168">
        <v>40</v>
      </c>
      <c r="BH200" s="157">
        <f t="shared" si="369"/>
        <v>0.55719871224504658</v>
      </c>
      <c r="BI200" s="168">
        <f>+$BF$24</f>
        <v>8</v>
      </c>
      <c r="BJ200" s="157">
        <f>BI200*0.4</f>
        <v>3.2</v>
      </c>
      <c r="BK200" s="157">
        <f>BH200*BJ200</f>
        <v>1.7830358791841492</v>
      </c>
      <c r="BL200" s="157">
        <f t="shared" si="370"/>
        <v>32.094645825314686</v>
      </c>
      <c r="CC200" s="586"/>
      <c r="CD200" s="587" t="s">
        <v>485</v>
      </c>
      <c r="CE200" s="147" t="str">
        <f>+$BE$24</f>
        <v>Topografia General</v>
      </c>
      <c r="CF200" s="278">
        <f t="shared" si="371"/>
        <v>22.287948489801863</v>
      </c>
      <c r="CG200" s="168">
        <v>20</v>
      </c>
      <c r="CH200" s="157">
        <f t="shared" si="372"/>
        <v>1.1143974244900932</v>
      </c>
      <c r="CI200" s="168">
        <v>0</v>
      </c>
      <c r="CJ200" s="157">
        <f t="shared" ref="CJ200:CJ202" si="378">+CI200*0.6</f>
        <v>0</v>
      </c>
      <c r="CK200" s="157">
        <f>CH200*CJ200</f>
        <v>0</v>
      </c>
      <c r="CL200" s="157">
        <f t="shared" si="373"/>
        <v>0</v>
      </c>
    </row>
    <row r="201" spans="2:90" ht="25.5" x14ac:dyDescent="0.25">
      <c r="B201" s="477"/>
      <c r="C201" s="529"/>
      <c r="D201" s="46" t="s">
        <v>478</v>
      </c>
      <c r="E201" s="278">
        <f t="shared" ref="E201:E208" si="379">+E$199</f>
        <v>10.461519371176157</v>
      </c>
      <c r="F201" s="316">
        <f>+F200</f>
        <v>40</v>
      </c>
      <c r="G201" s="312">
        <f t="shared" ref="G201:G207" si="380">E201/F201</f>
        <v>0.26153798427940395</v>
      </c>
      <c r="H201" s="168">
        <f>+$I$19</f>
        <v>2</v>
      </c>
      <c r="I201" s="157">
        <f>+H201</f>
        <v>2</v>
      </c>
      <c r="J201" s="157">
        <f t="shared" ref="J201:J207" si="381">G201*I201</f>
        <v>0.52307596855880789</v>
      </c>
      <c r="K201" s="314">
        <f t="shared" ref="K201:K208" si="382">J201*$D$70</f>
        <v>9.4153674340585418</v>
      </c>
      <c r="AC201" s="525"/>
      <c r="AD201" s="526"/>
      <c r="AE201" s="46" t="s">
        <v>478</v>
      </c>
      <c r="AF201" s="278">
        <f t="shared" ref="AF201:AF208" si="383">+AF$199</f>
        <v>10.461519371176157</v>
      </c>
      <c r="AG201" s="316">
        <f>+AG200</f>
        <v>20</v>
      </c>
      <c r="AH201" s="312">
        <f t="shared" ref="AH201:AH208" si="384">AF201/AG201</f>
        <v>0.52307596855880789</v>
      </c>
      <c r="AI201" s="168">
        <v>0</v>
      </c>
      <c r="AJ201" s="157">
        <f>+AI201</f>
        <v>0</v>
      </c>
      <c r="AK201" s="157">
        <f t="shared" ref="AK201:AK208" si="385">AH201*AJ201</f>
        <v>0</v>
      </c>
      <c r="AL201" s="314">
        <f t="shared" ref="AL201:AL208" si="386">AK201*$D$70</f>
        <v>0</v>
      </c>
      <c r="BC201" s="478"/>
      <c r="BD201" s="513"/>
      <c r="BE201" s="147" t="str">
        <f>+$BE$25</f>
        <v>Dibujo Topografico Asistido por Computador</v>
      </c>
      <c r="BF201" s="278">
        <f t="shared" si="368"/>
        <v>22.287948489801863</v>
      </c>
      <c r="BG201" s="168">
        <v>40</v>
      </c>
      <c r="BH201" s="157">
        <f t="shared" si="369"/>
        <v>0.55719871224504658</v>
      </c>
      <c r="BI201" s="168">
        <f>+$BF$25</f>
        <v>6</v>
      </c>
      <c r="BJ201" s="157">
        <f>BI201*0.4</f>
        <v>2.4000000000000004</v>
      </c>
      <c r="BK201" s="157">
        <f t="shared" si="375"/>
        <v>1.3372769093881121</v>
      </c>
      <c r="BL201" s="157">
        <f t="shared" si="370"/>
        <v>24.070984368986018</v>
      </c>
      <c r="CC201" s="586"/>
      <c r="CD201" s="587"/>
      <c r="CE201" s="147" t="str">
        <f>+$BE$25</f>
        <v>Dibujo Topografico Asistido por Computador</v>
      </c>
      <c r="CF201" s="278">
        <f t="shared" si="371"/>
        <v>22.287948489801863</v>
      </c>
      <c r="CG201" s="168">
        <v>20</v>
      </c>
      <c r="CH201" s="157">
        <f t="shared" si="372"/>
        <v>1.1143974244900932</v>
      </c>
      <c r="CI201" s="168">
        <v>0</v>
      </c>
      <c r="CJ201" s="157">
        <f t="shared" si="378"/>
        <v>0</v>
      </c>
      <c r="CK201" s="157">
        <f t="shared" ref="CK201:CK202" si="387">CH201*CJ201</f>
        <v>0</v>
      </c>
      <c r="CL201" s="157">
        <f t="shared" si="373"/>
        <v>0</v>
      </c>
    </row>
    <row r="202" spans="2:90" x14ac:dyDescent="0.25">
      <c r="B202" s="477"/>
      <c r="C202" s="529"/>
      <c r="D202" s="46" t="s">
        <v>481</v>
      </c>
      <c r="E202" s="278">
        <f t="shared" si="379"/>
        <v>10.461519371176157</v>
      </c>
      <c r="F202" s="316">
        <f>+F201</f>
        <v>40</v>
      </c>
      <c r="G202" s="312">
        <f t="shared" ref="G202" si="388">E202/F202</f>
        <v>0.26153798427940395</v>
      </c>
      <c r="H202" s="168">
        <f>+$I$21</f>
        <v>2</v>
      </c>
      <c r="I202" s="157">
        <f>+H202</f>
        <v>2</v>
      </c>
      <c r="J202" s="157">
        <f t="shared" ref="J202" si="389">G202*I202</f>
        <v>0.52307596855880789</v>
      </c>
      <c r="K202" s="314">
        <f t="shared" si="382"/>
        <v>9.4153674340585418</v>
      </c>
      <c r="AC202" s="525"/>
      <c r="AD202" s="526"/>
      <c r="AE202" s="46" t="s">
        <v>481</v>
      </c>
      <c r="AF202" s="278">
        <f t="shared" si="383"/>
        <v>10.461519371176157</v>
      </c>
      <c r="AG202" s="316">
        <f>+AG201</f>
        <v>20</v>
      </c>
      <c r="AH202" s="312">
        <f t="shared" si="384"/>
        <v>0.52307596855880789</v>
      </c>
      <c r="AI202" s="168">
        <v>0</v>
      </c>
      <c r="AJ202" s="157">
        <f>+AI202</f>
        <v>0</v>
      </c>
      <c r="AK202" s="157">
        <f t="shared" si="385"/>
        <v>0</v>
      </c>
      <c r="AL202" s="314">
        <f t="shared" si="386"/>
        <v>0</v>
      </c>
      <c r="BC202" s="478"/>
      <c r="BD202" s="513"/>
      <c r="BE202" s="147" t="str">
        <f>+$BE$26</f>
        <v>Topografia para Catastro Urbano y Rural</v>
      </c>
      <c r="BF202" s="278">
        <f t="shared" si="368"/>
        <v>22.287948489801863</v>
      </c>
      <c r="BG202" s="168">
        <v>40</v>
      </c>
      <c r="BH202" s="157">
        <f t="shared" si="369"/>
        <v>0.55719871224504658</v>
      </c>
      <c r="BI202" s="168">
        <f>+$BF$26</f>
        <v>8</v>
      </c>
      <c r="BJ202" s="157">
        <f>BI202*0.4</f>
        <v>3.2</v>
      </c>
      <c r="BK202" s="157">
        <f t="shared" si="375"/>
        <v>1.7830358791841492</v>
      </c>
      <c r="BL202" s="157">
        <f t="shared" si="370"/>
        <v>32.094645825314686</v>
      </c>
      <c r="CC202" s="586"/>
      <c r="CD202" s="587"/>
      <c r="CE202" s="147" t="str">
        <f>+$BE$26</f>
        <v>Topografia para Catastro Urbano y Rural</v>
      </c>
      <c r="CF202" s="278">
        <f t="shared" si="371"/>
        <v>22.287948489801863</v>
      </c>
      <c r="CG202" s="168">
        <v>20</v>
      </c>
      <c r="CH202" s="157">
        <f t="shared" si="372"/>
        <v>1.1143974244900932</v>
      </c>
      <c r="CI202" s="168">
        <v>0</v>
      </c>
      <c r="CJ202" s="157">
        <f t="shared" si="378"/>
        <v>0</v>
      </c>
      <c r="CK202" s="157">
        <f t="shared" si="387"/>
        <v>0</v>
      </c>
      <c r="CL202" s="157">
        <f t="shared" si="373"/>
        <v>0</v>
      </c>
    </row>
    <row r="203" spans="2:90" ht="25.5" x14ac:dyDescent="0.25">
      <c r="B203" s="477"/>
      <c r="C203" s="514" t="s">
        <v>485</v>
      </c>
      <c r="D203" s="298" t="s">
        <v>564</v>
      </c>
      <c r="E203" s="278">
        <f t="shared" si="379"/>
        <v>10.461519371176157</v>
      </c>
      <c r="F203" s="316">
        <f>+F201</f>
        <v>40</v>
      </c>
      <c r="G203" s="312">
        <f t="shared" si="380"/>
        <v>0.26153798427940395</v>
      </c>
      <c r="H203" s="168">
        <f>+$I$48</f>
        <v>2</v>
      </c>
      <c r="I203" s="157">
        <f>+H203*0.4</f>
        <v>0.8</v>
      </c>
      <c r="J203" s="312">
        <f t="shared" si="381"/>
        <v>0.20923038742352318</v>
      </c>
      <c r="K203" s="314">
        <f t="shared" si="382"/>
        <v>3.7661469736234174</v>
      </c>
      <c r="AC203" s="525"/>
      <c r="AD203" s="527" t="s">
        <v>485</v>
      </c>
      <c r="AE203" s="298" t="s">
        <v>564</v>
      </c>
      <c r="AF203" s="278">
        <f t="shared" si="383"/>
        <v>10.461519371176157</v>
      </c>
      <c r="AG203" s="316">
        <f>+AG201</f>
        <v>20</v>
      </c>
      <c r="AH203" s="312">
        <f t="shared" si="384"/>
        <v>0.52307596855880789</v>
      </c>
      <c r="AI203" s="168">
        <f>+$I$48</f>
        <v>2</v>
      </c>
      <c r="AJ203" s="157">
        <f t="shared" ref="AJ203:AJ208" si="390">+AI203*0.6</f>
        <v>1.2</v>
      </c>
      <c r="AK203" s="312">
        <f t="shared" si="385"/>
        <v>0.62769116227056942</v>
      </c>
      <c r="AL203" s="314">
        <f t="shared" si="386"/>
        <v>11.298440920870249</v>
      </c>
      <c r="BE203" s="59"/>
      <c r="BJ203" s="281"/>
      <c r="BK203" s="262"/>
      <c r="BL203" s="262"/>
      <c r="CE203" s="59"/>
      <c r="CJ203" s="281"/>
      <c r="CK203" s="262"/>
      <c r="CL203" s="262"/>
    </row>
    <row r="204" spans="2:90" ht="25.5" x14ac:dyDescent="0.25">
      <c r="B204" s="477"/>
      <c r="C204" s="514"/>
      <c r="D204" s="298" t="s">
        <v>565</v>
      </c>
      <c r="E204" s="278">
        <f t="shared" si="379"/>
        <v>10.461519371176157</v>
      </c>
      <c r="F204" s="316">
        <f t="shared" ref="F204:F207" si="391">+F203</f>
        <v>40</v>
      </c>
      <c r="G204" s="312">
        <f t="shared" si="380"/>
        <v>0.26153798427940395</v>
      </c>
      <c r="H204" s="168">
        <f>+$I$49</f>
        <v>3</v>
      </c>
      <c r="I204" s="157">
        <f>+H204*0.4</f>
        <v>1.2000000000000002</v>
      </c>
      <c r="J204" s="312">
        <f t="shared" si="381"/>
        <v>0.31384558113528477</v>
      </c>
      <c r="K204" s="314">
        <f t="shared" si="382"/>
        <v>5.6492204604351262</v>
      </c>
      <c r="AC204" s="525"/>
      <c r="AD204" s="527"/>
      <c r="AE204" s="298" t="s">
        <v>565</v>
      </c>
      <c r="AF204" s="278">
        <f t="shared" si="383"/>
        <v>10.461519371176157</v>
      </c>
      <c r="AG204" s="316">
        <f t="shared" ref="AG204:AG208" si="392">+AG203</f>
        <v>20</v>
      </c>
      <c r="AH204" s="312">
        <f t="shared" si="384"/>
        <v>0.52307596855880789</v>
      </c>
      <c r="AI204" s="168">
        <f>+$I$49</f>
        <v>3</v>
      </c>
      <c r="AJ204" s="157">
        <f t="shared" si="390"/>
        <v>1.7999999999999998</v>
      </c>
      <c r="AK204" s="312">
        <f t="shared" si="385"/>
        <v>0.94153674340585414</v>
      </c>
      <c r="AL204" s="314">
        <f t="shared" si="386"/>
        <v>16.947661381305373</v>
      </c>
      <c r="BE204" s="59"/>
      <c r="BJ204" s="262"/>
      <c r="BK204" s="262"/>
      <c r="BL204" s="262"/>
      <c r="CE204" s="59"/>
      <c r="CJ204" s="262"/>
      <c r="CK204" s="262"/>
      <c r="CL204" s="262"/>
    </row>
    <row r="205" spans="2:90" ht="51" x14ac:dyDescent="0.25">
      <c r="B205" s="477"/>
      <c r="C205" s="514"/>
      <c r="D205" s="298" t="s">
        <v>566</v>
      </c>
      <c r="E205" s="278">
        <f t="shared" si="379"/>
        <v>10.461519371176157</v>
      </c>
      <c r="F205" s="316">
        <f t="shared" si="391"/>
        <v>40</v>
      </c>
      <c r="G205" s="312">
        <f t="shared" si="380"/>
        <v>0.26153798427940395</v>
      </c>
      <c r="H205" s="168">
        <f>+$I$50</f>
        <v>4</v>
      </c>
      <c r="I205" s="157">
        <f>+H205*0.4</f>
        <v>1.6</v>
      </c>
      <c r="J205" s="312">
        <f t="shared" si="381"/>
        <v>0.41846077484704636</v>
      </c>
      <c r="K205" s="314">
        <f t="shared" si="382"/>
        <v>7.5322939472468349</v>
      </c>
      <c r="AC205" s="525"/>
      <c r="AD205" s="527"/>
      <c r="AE205" s="298" t="s">
        <v>566</v>
      </c>
      <c r="AF205" s="278">
        <f t="shared" si="383"/>
        <v>10.461519371176157</v>
      </c>
      <c r="AG205" s="316">
        <f t="shared" si="392"/>
        <v>20</v>
      </c>
      <c r="AH205" s="312">
        <f t="shared" si="384"/>
        <v>0.52307596855880789</v>
      </c>
      <c r="AI205" s="168">
        <f>+$I$50</f>
        <v>4</v>
      </c>
      <c r="AJ205" s="157">
        <f t="shared" si="390"/>
        <v>2.4</v>
      </c>
      <c r="AK205" s="312">
        <f t="shared" si="385"/>
        <v>1.2553823245411388</v>
      </c>
      <c r="AL205" s="314">
        <f t="shared" si="386"/>
        <v>22.596881841740498</v>
      </c>
      <c r="BC205" s="332" t="s">
        <v>335</v>
      </c>
      <c r="BD205" s="332" t="s">
        <v>511</v>
      </c>
      <c r="BE205" s="332" t="s">
        <v>512</v>
      </c>
      <c r="BF205" s="332" t="s">
        <v>579</v>
      </c>
      <c r="BG205" s="332" t="s">
        <v>513</v>
      </c>
      <c r="BH205" s="332" t="s">
        <v>514</v>
      </c>
      <c r="BI205" s="332" t="s">
        <v>519</v>
      </c>
      <c r="BJ205" s="297" t="s">
        <v>516</v>
      </c>
      <c r="BK205" s="297" t="s">
        <v>517</v>
      </c>
      <c r="BL205" s="297" t="s">
        <v>518</v>
      </c>
      <c r="CC205" s="371" t="s">
        <v>335</v>
      </c>
      <c r="CD205" s="371" t="s">
        <v>511</v>
      </c>
      <c r="CE205" s="371" t="s">
        <v>512</v>
      </c>
      <c r="CF205" s="371" t="s">
        <v>579</v>
      </c>
      <c r="CG205" s="371" t="s">
        <v>513</v>
      </c>
      <c r="CH205" s="371" t="s">
        <v>514</v>
      </c>
      <c r="CI205" s="371" t="s">
        <v>519</v>
      </c>
      <c r="CJ205" s="372" t="s">
        <v>516</v>
      </c>
      <c r="CK205" s="372" t="s">
        <v>517</v>
      </c>
      <c r="CL205" s="372" t="s">
        <v>518</v>
      </c>
    </row>
    <row r="206" spans="2:90" x14ac:dyDescent="0.25">
      <c r="B206" s="477"/>
      <c r="C206" s="514"/>
      <c r="D206" s="298" t="s">
        <v>567</v>
      </c>
      <c r="E206" s="278">
        <f t="shared" si="379"/>
        <v>10.461519371176157</v>
      </c>
      <c r="F206" s="316">
        <f t="shared" si="391"/>
        <v>40</v>
      </c>
      <c r="G206" s="312">
        <f t="shared" si="380"/>
        <v>0.26153798427940395</v>
      </c>
      <c r="H206" s="168">
        <f>+$I$51</f>
        <v>9</v>
      </c>
      <c r="I206" s="157">
        <f>+H206*0.4</f>
        <v>3.6</v>
      </c>
      <c r="J206" s="312">
        <f t="shared" si="381"/>
        <v>0.94153674340585425</v>
      </c>
      <c r="K206" s="314">
        <f t="shared" si="382"/>
        <v>16.947661381305377</v>
      </c>
      <c r="AC206" s="525"/>
      <c r="AD206" s="527"/>
      <c r="AE206" s="298" t="s">
        <v>567</v>
      </c>
      <c r="AF206" s="278">
        <f t="shared" si="383"/>
        <v>10.461519371176157</v>
      </c>
      <c r="AG206" s="316">
        <f t="shared" si="392"/>
        <v>20</v>
      </c>
      <c r="AH206" s="312">
        <f t="shared" si="384"/>
        <v>0.52307596855880789</v>
      </c>
      <c r="AI206" s="168">
        <f>+$I$51</f>
        <v>9</v>
      </c>
      <c r="AJ206" s="157">
        <f t="shared" si="390"/>
        <v>5.3999999999999995</v>
      </c>
      <c r="AK206" s="312">
        <f t="shared" si="385"/>
        <v>2.8246102302175622</v>
      </c>
      <c r="AL206" s="314">
        <f t="shared" si="386"/>
        <v>50.842984143916119</v>
      </c>
      <c r="BC206" s="478" t="s">
        <v>524</v>
      </c>
      <c r="BD206" s="478" t="s">
        <v>590</v>
      </c>
      <c r="BE206" s="335"/>
      <c r="BF206" s="276">
        <f>+'Pobl. Efectiva CP.'!E54</f>
        <v>22.287948489801863</v>
      </c>
      <c r="BG206" s="335"/>
      <c r="BH206" s="335"/>
      <c r="BI206" s="335"/>
      <c r="BJ206" s="277">
        <f>SUM(BJ207:BJ214)</f>
        <v>18</v>
      </c>
      <c r="BK206" s="277">
        <f>SUM(BK207:BK214)</f>
        <v>10.029576820410838</v>
      </c>
      <c r="BL206" s="277">
        <f>SUM(BL207:BL214)</f>
        <v>180.53238276739512</v>
      </c>
      <c r="CC206" s="586" t="s">
        <v>524</v>
      </c>
      <c r="CD206" s="586" t="s">
        <v>590</v>
      </c>
      <c r="CE206" s="335"/>
      <c r="CF206" s="276">
        <f>+BF206</f>
        <v>22.287948489801863</v>
      </c>
      <c r="CG206" s="335"/>
      <c r="CH206" s="335"/>
      <c r="CI206" s="335"/>
      <c r="CJ206" s="277">
        <f>SUM(CJ207:CJ214)</f>
        <v>0</v>
      </c>
      <c r="CK206" s="277">
        <f>SUM(CK207:CK214)</f>
        <v>0</v>
      </c>
      <c r="CL206" s="277">
        <f>SUM(CL207:CL214)</f>
        <v>0</v>
      </c>
    </row>
    <row r="207" spans="2:90" ht="25.5" x14ac:dyDescent="0.25">
      <c r="B207" s="477"/>
      <c r="C207" s="514"/>
      <c r="D207" s="298" t="s">
        <v>568</v>
      </c>
      <c r="E207" s="278">
        <f t="shared" si="379"/>
        <v>10.461519371176157</v>
      </c>
      <c r="F207" s="316">
        <f t="shared" si="391"/>
        <v>40</v>
      </c>
      <c r="G207" s="312">
        <f t="shared" si="380"/>
        <v>0.26153798427940395</v>
      </c>
      <c r="H207" s="168">
        <f>+$I$52</f>
        <v>4</v>
      </c>
      <c r="I207" s="157">
        <f>+H207*0.4</f>
        <v>1.6</v>
      </c>
      <c r="J207" s="312">
        <f t="shared" si="381"/>
        <v>0.41846077484704636</v>
      </c>
      <c r="K207" s="314">
        <f t="shared" si="382"/>
        <v>7.5322939472468349</v>
      </c>
      <c r="AC207" s="525"/>
      <c r="AD207" s="527"/>
      <c r="AE207" s="298" t="s">
        <v>568</v>
      </c>
      <c r="AF207" s="278">
        <f t="shared" si="383"/>
        <v>10.461519371176157</v>
      </c>
      <c r="AG207" s="316">
        <f t="shared" si="392"/>
        <v>20</v>
      </c>
      <c r="AH207" s="312">
        <f t="shared" si="384"/>
        <v>0.52307596855880789</v>
      </c>
      <c r="AI207" s="168">
        <f>+$I$52</f>
        <v>4</v>
      </c>
      <c r="AJ207" s="157">
        <f t="shared" si="390"/>
        <v>2.4</v>
      </c>
      <c r="AK207" s="312">
        <f t="shared" si="385"/>
        <v>1.2553823245411388</v>
      </c>
      <c r="AL207" s="314">
        <f t="shared" si="386"/>
        <v>22.596881841740498</v>
      </c>
      <c r="BC207" s="478"/>
      <c r="BD207" s="478"/>
      <c r="BE207" s="333" t="str">
        <f>+$BE$5</f>
        <v>Interpretación y Producción de Textos</v>
      </c>
      <c r="BF207" s="278">
        <f>+BF$206</f>
        <v>22.287948489801863</v>
      </c>
      <c r="BG207" s="168">
        <v>40</v>
      </c>
      <c r="BH207" s="157">
        <f>BF207/BG207</f>
        <v>0.55719871224504658</v>
      </c>
      <c r="BI207" s="168">
        <f>+$BG$5</f>
        <v>2</v>
      </c>
      <c r="BJ207" s="157">
        <f>+BI207</f>
        <v>2</v>
      </c>
      <c r="BK207" s="157">
        <f t="shared" ref="BK207:BK214" si="393">BH207*BJ207</f>
        <v>1.1143974244900932</v>
      </c>
      <c r="BL207" s="157">
        <f t="shared" ref="BL207:BL214" si="394">BK207*$BE$70</f>
        <v>20.059153640821677</v>
      </c>
      <c r="CC207" s="586"/>
      <c r="CD207" s="586"/>
      <c r="CE207" s="352" t="str">
        <f>+$BE$5</f>
        <v>Interpretación y Producción de Textos</v>
      </c>
      <c r="CF207" s="278">
        <f>+CF$206</f>
        <v>22.287948489801863</v>
      </c>
      <c r="CG207" s="168">
        <v>20</v>
      </c>
      <c r="CH207" s="157">
        <f>CF207/CG207</f>
        <v>1.1143974244900932</v>
      </c>
      <c r="CI207" s="168">
        <v>0</v>
      </c>
      <c r="CJ207" s="157">
        <f>+CI207</f>
        <v>0</v>
      </c>
      <c r="CK207" s="157">
        <f t="shared" ref="CK207:CK214" si="395">CH207*CJ207</f>
        <v>0</v>
      </c>
      <c r="CL207" s="157">
        <f t="shared" ref="CL207:CL214" si="396">CK207*$BE$70</f>
        <v>0</v>
      </c>
    </row>
    <row r="208" spans="2:90" ht="25.5" x14ac:dyDescent="0.25">
      <c r="B208" s="477"/>
      <c r="C208" s="514"/>
      <c r="D208" s="298" t="s">
        <v>570</v>
      </c>
      <c r="E208" s="278">
        <f t="shared" si="379"/>
        <v>10.461519371176157</v>
      </c>
      <c r="F208" s="316">
        <f t="shared" ref="F208" si="397">+F207</f>
        <v>40</v>
      </c>
      <c r="G208" s="312">
        <f t="shared" ref="G208" si="398">E208/F208</f>
        <v>0.26153798427940395</v>
      </c>
      <c r="H208" s="168">
        <f>+$I$53</f>
        <v>2</v>
      </c>
      <c r="I208" s="157">
        <f t="shared" ref="I208" si="399">+H208*0.4</f>
        <v>0.8</v>
      </c>
      <c r="J208" s="312">
        <f t="shared" ref="J208" si="400">G208*I208</f>
        <v>0.20923038742352318</v>
      </c>
      <c r="K208" s="314">
        <f t="shared" si="382"/>
        <v>3.7661469736234174</v>
      </c>
      <c r="AC208" s="525"/>
      <c r="AD208" s="527"/>
      <c r="AE208" s="298" t="s">
        <v>570</v>
      </c>
      <c r="AF208" s="278">
        <f t="shared" si="383"/>
        <v>10.461519371176157</v>
      </c>
      <c r="AG208" s="316">
        <f t="shared" si="392"/>
        <v>20</v>
      </c>
      <c r="AH208" s="312">
        <f t="shared" si="384"/>
        <v>0.52307596855880789</v>
      </c>
      <c r="AI208" s="168">
        <f>+$I$53</f>
        <v>2</v>
      </c>
      <c r="AJ208" s="157">
        <f t="shared" si="390"/>
        <v>1.2</v>
      </c>
      <c r="AK208" s="312">
        <f t="shared" si="385"/>
        <v>0.62769116227056942</v>
      </c>
      <c r="AL208" s="314">
        <f t="shared" si="386"/>
        <v>11.298440920870249</v>
      </c>
      <c r="BC208" s="478"/>
      <c r="BD208" s="478"/>
      <c r="BE208" s="333" t="str">
        <f>+$BE$7</f>
        <v>Estadistica General</v>
      </c>
      <c r="BF208" s="278">
        <f t="shared" ref="BF208:BF214" si="401">+BF$206</f>
        <v>22.287948489801863</v>
      </c>
      <c r="BG208" s="168">
        <v>40</v>
      </c>
      <c r="BH208" s="157">
        <f t="shared" ref="BH208:BH214" si="402">BF208/BG208</f>
        <v>0.55719871224504658</v>
      </c>
      <c r="BI208" s="168">
        <f>+$BG$7</f>
        <v>2</v>
      </c>
      <c r="BJ208" s="157">
        <f t="shared" ref="BJ208:BJ211" si="403">+BI208</f>
        <v>2</v>
      </c>
      <c r="BK208" s="157">
        <f t="shared" si="393"/>
        <v>1.1143974244900932</v>
      </c>
      <c r="BL208" s="157">
        <f t="shared" si="394"/>
        <v>20.059153640821677</v>
      </c>
      <c r="CC208" s="586"/>
      <c r="CD208" s="586"/>
      <c r="CE208" s="352" t="str">
        <f>+$BE$7</f>
        <v>Estadistica General</v>
      </c>
      <c r="CF208" s="278">
        <f t="shared" ref="CF208:CF214" si="404">+CF$206</f>
        <v>22.287948489801863</v>
      </c>
      <c r="CG208" s="168">
        <v>20</v>
      </c>
      <c r="CH208" s="157">
        <f t="shared" ref="CH208:CH214" si="405">CF208/CG208</f>
        <v>1.1143974244900932</v>
      </c>
      <c r="CI208" s="168">
        <v>0</v>
      </c>
      <c r="CJ208" s="157">
        <f t="shared" ref="CJ208:CJ211" si="406">+CI208</f>
        <v>0</v>
      </c>
      <c r="CK208" s="157">
        <f t="shared" si="395"/>
        <v>0</v>
      </c>
      <c r="CL208" s="157">
        <f t="shared" si="396"/>
        <v>0</v>
      </c>
    </row>
    <row r="209" spans="2:90" x14ac:dyDescent="0.25">
      <c r="E209" s="262"/>
      <c r="F209" s="262"/>
      <c r="G209" s="262"/>
      <c r="J209" s="262"/>
      <c r="K209" s="142"/>
      <c r="AD209" s="59"/>
      <c r="AF209" s="262"/>
      <c r="AG209" s="262"/>
      <c r="AH209" s="262"/>
      <c r="AI209" s="262"/>
      <c r="AJ209" s="262"/>
      <c r="AK209" s="262"/>
      <c r="BC209" s="478"/>
      <c r="BD209" s="478"/>
      <c r="BE209" s="333" t="str">
        <f>+$BE$11</f>
        <v>Cultura Artistica</v>
      </c>
      <c r="BF209" s="278">
        <f t="shared" si="401"/>
        <v>22.287948489801863</v>
      </c>
      <c r="BG209" s="168">
        <v>40</v>
      </c>
      <c r="BH209" s="157">
        <f t="shared" si="402"/>
        <v>0.55719871224504658</v>
      </c>
      <c r="BI209" s="168">
        <f>+$BG$11</f>
        <v>2</v>
      </c>
      <c r="BJ209" s="157">
        <f t="shared" si="403"/>
        <v>2</v>
      </c>
      <c r="BK209" s="157">
        <f t="shared" si="393"/>
        <v>1.1143974244900932</v>
      </c>
      <c r="BL209" s="157">
        <f t="shared" si="394"/>
        <v>20.059153640821677</v>
      </c>
      <c r="CC209" s="586"/>
      <c r="CD209" s="586"/>
      <c r="CE209" s="352" t="str">
        <f>+$BE$11</f>
        <v>Cultura Artistica</v>
      </c>
      <c r="CF209" s="278">
        <f t="shared" si="404"/>
        <v>22.287948489801863</v>
      </c>
      <c r="CG209" s="168">
        <v>20</v>
      </c>
      <c r="CH209" s="157">
        <f t="shared" si="405"/>
        <v>1.1143974244900932</v>
      </c>
      <c r="CI209" s="168">
        <v>0</v>
      </c>
      <c r="CJ209" s="157">
        <f t="shared" si="406"/>
        <v>0</v>
      </c>
      <c r="CK209" s="157">
        <f t="shared" si="395"/>
        <v>0</v>
      </c>
      <c r="CL209" s="157">
        <f t="shared" si="396"/>
        <v>0</v>
      </c>
    </row>
    <row r="210" spans="2:90" ht="51" x14ac:dyDescent="0.25">
      <c r="B210" s="325" t="s">
        <v>336</v>
      </c>
      <c r="C210" s="327" t="s">
        <v>511</v>
      </c>
      <c r="D210" s="325" t="s">
        <v>512</v>
      </c>
      <c r="E210" s="325" t="s">
        <v>579</v>
      </c>
      <c r="F210" s="325" t="s">
        <v>513</v>
      </c>
      <c r="G210" s="325" t="s">
        <v>514</v>
      </c>
      <c r="H210" s="325" t="s">
        <v>515</v>
      </c>
      <c r="I210" s="291" t="s">
        <v>516</v>
      </c>
      <c r="J210" s="291" t="s">
        <v>517</v>
      </c>
      <c r="K210" s="291" t="s">
        <v>518</v>
      </c>
      <c r="AC210" s="367" t="s">
        <v>336</v>
      </c>
      <c r="AD210" s="368" t="s">
        <v>511</v>
      </c>
      <c r="AE210" s="367" t="s">
        <v>512</v>
      </c>
      <c r="AF210" s="367" t="s">
        <v>579</v>
      </c>
      <c r="AG210" s="367" t="s">
        <v>513</v>
      </c>
      <c r="AH210" s="367" t="s">
        <v>514</v>
      </c>
      <c r="AI210" s="367" t="s">
        <v>515</v>
      </c>
      <c r="AJ210" s="369" t="s">
        <v>516</v>
      </c>
      <c r="AK210" s="369" t="s">
        <v>517</v>
      </c>
      <c r="AL210" s="369" t="s">
        <v>518</v>
      </c>
      <c r="BC210" s="478"/>
      <c r="BD210" s="478"/>
      <c r="BE210" s="333" t="str">
        <f>+$BE$13</f>
        <v>Ofimática</v>
      </c>
      <c r="BF210" s="278">
        <f t="shared" si="401"/>
        <v>22.287948489801863</v>
      </c>
      <c r="BG210" s="168">
        <v>40</v>
      </c>
      <c r="BH210" s="157">
        <f t="shared" si="402"/>
        <v>0.55719871224504658</v>
      </c>
      <c r="BI210" s="168">
        <f>+$BG$13</f>
        <v>2</v>
      </c>
      <c r="BJ210" s="157">
        <f t="shared" si="403"/>
        <v>2</v>
      </c>
      <c r="BK210" s="157">
        <f t="shared" si="393"/>
        <v>1.1143974244900932</v>
      </c>
      <c r="BL210" s="157">
        <f t="shared" si="394"/>
        <v>20.059153640821677</v>
      </c>
      <c r="CC210" s="586"/>
      <c r="CD210" s="586"/>
      <c r="CE210" s="352" t="str">
        <f>+$BE$13</f>
        <v>Ofimática</v>
      </c>
      <c r="CF210" s="278">
        <f t="shared" si="404"/>
        <v>22.287948489801863</v>
      </c>
      <c r="CG210" s="168">
        <v>20</v>
      </c>
      <c r="CH210" s="157">
        <f t="shared" si="405"/>
        <v>1.1143974244900932</v>
      </c>
      <c r="CI210" s="168">
        <v>0</v>
      </c>
      <c r="CJ210" s="157">
        <f t="shared" si="406"/>
        <v>0</v>
      </c>
      <c r="CK210" s="157">
        <f t="shared" si="395"/>
        <v>0</v>
      </c>
      <c r="CL210" s="157">
        <f t="shared" si="396"/>
        <v>0</v>
      </c>
    </row>
    <row r="211" spans="2:90" x14ac:dyDescent="0.25">
      <c r="B211" s="477" t="s">
        <v>533</v>
      </c>
      <c r="C211" s="529" t="s">
        <v>454</v>
      </c>
      <c r="D211" s="328"/>
      <c r="E211" s="276">
        <f>+'Pobl. Efectiva CP.'!E31</f>
        <v>10.567191284016321</v>
      </c>
      <c r="F211" s="328"/>
      <c r="G211" s="328"/>
      <c r="H211" s="328"/>
      <c r="I211" s="277">
        <f>SUM(I212:I220)</f>
        <v>15.6</v>
      </c>
      <c r="J211" s="277">
        <f>SUM(J212:J220)</f>
        <v>4.1212046007663652</v>
      </c>
      <c r="K211" s="313">
        <f>SUM(K212:K218)</f>
        <v>62.769116227056955</v>
      </c>
      <c r="AC211" s="525" t="s">
        <v>533</v>
      </c>
      <c r="AD211" s="526" t="s">
        <v>454</v>
      </c>
      <c r="AE211" s="335"/>
      <c r="AF211" s="276">
        <f>+E211</f>
        <v>10.567191284016321</v>
      </c>
      <c r="AG211" s="335"/>
      <c r="AH211" s="335"/>
      <c r="AI211" s="335"/>
      <c r="AJ211" s="277">
        <f>SUM(AJ212:AJ220)</f>
        <v>14.4</v>
      </c>
      <c r="AK211" s="277">
        <f>SUM(AK212:AK220)</f>
        <v>7.608377724491751</v>
      </c>
      <c r="AL211" s="313">
        <f>SUM(AL212:AL218)</f>
        <v>102.71309928063863</v>
      </c>
      <c r="BC211" s="478"/>
      <c r="BD211" s="478"/>
      <c r="BE211" s="333" t="str">
        <f>+$BE$16</f>
        <v>Fundamentos de Investigación</v>
      </c>
      <c r="BF211" s="278">
        <f t="shared" si="401"/>
        <v>22.287948489801863</v>
      </c>
      <c r="BG211" s="168">
        <v>40</v>
      </c>
      <c r="BH211" s="157">
        <f t="shared" si="402"/>
        <v>0.55719871224504658</v>
      </c>
      <c r="BI211" s="168">
        <f>+$BG$16</f>
        <v>2</v>
      </c>
      <c r="BJ211" s="157">
        <f t="shared" si="403"/>
        <v>2</v>
      </c>
      <c r="BK211" s="157">
        <f t="shared" si="393"/>
        <v>1.1143974244900932</v>
      </c>
      <c r="BL211" s="157">
        <f t="shared" si="394"/>
        <v>20.059153640821677</v>
      </c>
      <c r="CC211" s="586"/>
      <c r="CD211" s="586"/>
      <c r="CE211" s="352" t="str">
        <f>+$BE$16</f>
        <v>Fundamentos de Investigación</v>
      </c>
      <c r="CF211" s="278">
        <f t="shared" si="404"/>
        <v>22.287948489801863</v>
      </c>
      <c r="CG211" s="168">
        <v>20</v>
      </c>
      <c r="CH211" s="157">
        <f t="shared" si="405"/>
        <v>1.1143974244900932</v>
      </c>
      <c r="CI211" s="168">
        <v>0</v>
      </c>
      <c r="CJ211" s="157">
        <f t="shared" si="406"/>
        <v>0</v>
      </c>
      <c r="CK211" s="157">
        <f t="shared" si="395"/>
        <v>0</v>
      </c>
      <c r="CL211" s="157">
        <f t="shared" si="396"/>
        <v>0</v>
      </c>
    </row>
    <row r="212" spans="2:90" x14ac:dyDescent="0.25">
      <c r="B212" s="477"/>
      <c r="C212" s="529"/>
      <c r="D212" s="46" t="s">
        <v>479</v>
      </c>
      <c r="E212" s="278">
        <f>+E$211</f>
        <v>10.567191284016321</v>
      </c>
      <c r="F212" s="316">
        <f>+F207</f>
        <v>40</v>
      </c>
      <c r="G212" s="312">
        <f>E212/F212</f>
        <v>0.26417978210040804</v>
      </c>
      <c r="H212" s="168">
        <f>+$I$15</f>
        <v>2</v>
      </c>
      <c r="I212" s="157">
        <f>+H212</f>
        <v>2</v>
      </c>
      <c r="J212" s="157">
        <f>G212*I212</f>
        <v>0.52835956420081609</v>
      </c>
      <c r="K212" s="314">
        <f>J212*$D$70</f>
        <v>9.5104721556146892</v>
      </c>
      <c r="AC212" s="525"/>
      <c r="AD212" s="526"/>
      <c r="AE212" s="46" t="s">
        <v>479</v>
      </c>
      <c r="AF212" s="278">
        <f>+AF$211</f>
        <v>10.567191284016321</v>
      </c>
      <c r="AG212" s="316">
        <f>+AG207</f>
        <v>20</v>
      </c>
      <c r="AH212" s="312">
        <f>AF212/AG212</f>
        <v>0.52835956420081609</v>
      </c>
      <c r="AI212" s="168">
        <v>0</v>
      </c>
      <c r="AJ212" s="157">
        <f>+AI212</f>
        <v>0</v>
      </c>
      <c r="AK212" s="157">
        <f>AH212*AJ212</f>
        <v>0</v>
      </c>
      <c r="AL212" s="314">
        <f>AK212*$D$70</f>
        <v>0</v>
      </c>
      <c r="BC212" s="478"/>
      <c r="BD212" s="513" t="s">
        <v>485</v>
      </c>
      <c r="BE212" s="147" t="str">
        <f>+$BE$27</f>
        <v>Topografia para Caminos y Vias Urbanas</v>
      </c>
      <c r="BF212" s="278">
        <f t="shared" si="401"/>
        <v>22.287948489801863</v>
      </c>
      <c r="BG212" s="168">
        <v>40</v>
      </c>
      <c r="BH212" s="157">
        <f t="shared" si="402"/>
        <v>0.55719871224504658</v>
      </c>
      <c r="BI212" s="168">
        <f>+$BG$27</f>
        <v>8</v>
      </c>
      <c r="BJ212" s="157">
        <f>+BI212*0.4</f>
        <v>3.2</v>
      </c>
      <c r="BK212" s="157">
        <f t="shared" si="393"/>
        <v>1.7830358791841492</v>
      </c>
      <c r="BL212" s="157">
        <f t="shared" si="394"/>
        <v>32.094645825314686</v>
      </c>
      <c r="CC212" s="586"/>
      <c r="CD212" s="587" t="s">
        <v>485</v>
      </c>
      <c r="CE212" s="147" t="str">
        <f>+$BE$27</f>
        <v>Topografia para Caminos y Vias Urbanas</v>
      </c>
      <c r="CF212" s="278">
        <f t="shared" si="404"/>
        <v>22.287948489801863</v>
      </c>
      <c r="CG212" s="168">
        <v>20</v>
      </c>
      <c r="CH212" s="157">
        <f t="shared" si="405"/>
        <v>1.1143974244900932</v>
      </c>
      <c r="CI212" s="168">
        <v>0</v>
      </c>
      <c r="CJ212" s="157">
        <f>+CI212*0.6</f>
        <v>0</v>
      </c>
      <c r="CK212" s="157">
        <f t="shared" si="395"/>
        <v>0</v>
      </c>
      <c r="CL212" s="157">
        <f t="shared" si="396"/>
        <v>0</v>
      </c>
    </row>
    <row r="213" spans="2:90" x14ac:dyDescent="0.25">
      <c r="B213" s="477"/>
      <c r="C213" s="529"/>
      <c r="D213" s="46" t="s">
        <v>482</v>
      </c>
      <c r="E213" s="278">
        <f t="shared" ref="E213:E220" si="407">+E$211</f>
        <v>10.567191284016321</v>
      </c>
      <c r="F213" s="316">
        <f>+F212</f>
        <v>40</v>
      </c>
      <c r="G213" s="312">
        <f t="shared" ref="G213" si="408">E213/F213</f>
        <v>0.26417978210040804</v>
      </c>
      <c r="H213" s="168">
        <f>+$I$19</f>
        <v>2</v>
      </c>
      <c r="I213" s="157">
        <f>+H213</f>
        <v>2</v>
      </c>
      <c r="J213" s="157">
        <f t="shared" ref="J213" si="409">G213*I213</f>
        <v>0.52835956420081609</v>
      </c>
      <c r="K213" s="314">
        <f t="shared" ref="K213:K220" si="410">J213*$D$70</f>
        <v>9.5104721556146892</v>
      </c>
      <c r="AC213" s="525"/>
      <c r="AD213" s="526"/>
      <c r="AE213" s="46" t="s">
        <v>482</v>
      </c>
      <c r="AF213" s="278">
        <f t="shared" ref="AF213:AF220" si="411">+AF$211</f>
        <v>10.567191284016321</v>
      </c>
      <c r="AG213" s="316">
        <f>+AG212</f>
        <v>20</v>
      </c>
      <c r="AH213" s="312">
        <f t="shared" ref="AH213:AH220" si="412">AF213/AG213</f>
        <v>0.52835956420081609</v>
      </c>
      <c r="AI213" s="168">
        <v>0</v>
      </c>
      <c r="AJ213" s="157">
        <f>+AI213</f>
        <v>0</v>
      </c>
      <c r="AK213" s="157">
        <f t="shared" ref="AK213:AK220" si="413">AH213*AJ213</f>
        <v>0</v>
      </c>
      <c r="AL213" s="314">
        <f t="shared" ref="AL213:AL220" si="414">AK213*$D$70</f>
        <v>0</v>
      </c>
      <c r="BC213" s="478"/>
      <c r="BD213" s="513"/>
      <c r="BE213" s="147" t="str">
        <f>+$BE$28</f>
        <v>Topografia para Irrigaciones</v>
      </c>
      <c r="BF213" s="278">
        <f t="shared" si="401"/>
        <v>22.287948489801863</v>
      </c>
      <c r="BG213" s="168">
        <v>40</v>
      </c>
      <c r="BH213" s="157">
        <f t="shared" si="402"/>
        <v>0.55719871224504658</v>
      </c>
      <c r="BI213" s="168">
        <f>+$BG$28</f>
        <v>7</v>
      </c>
      <c r="BJ213" s="157">
        <f t="shared" ref="BJ213:BJ214" si="415">+BI213*0.4</f>
        <v>2.8000000000000003</v>
      </c>
      <c r="BK213" s="157">
        <f t="shared" si="393"/>
        <v>1.5601563942861305</v>
      </c>
      <c r="BL213" s="157">
        <f t="shared" si="394"/>
        <v>28.082815097150348</v>
      </c>
      <c r="CC213" s="586"/>
      <c r="CD213" s="587"/>
      <c r="CE213" s="147" t="str">
        <f>+$BE$28</f>
        <v>Topografia para Irrigaciones</v>
      </c>
      <c r="CF213" s="278">
        <f t="shared" si="404"/>
        <v>22.287948489801863</v>
      </c>
      <c r="CG213" s="168">
        <v>20</v>
      </c>
      <c r="CH213" s="157">
        <f t="shared" si="405"/>
        <v>1.1143974244900932</v>
      </c>
      <c r="CI213" s="168">
        <v>0</v>
      </c>
      <c r="CJ213" s="157">
        <f t="shared" ref="CJ213:CJ214" si="416">+CI213*0.6</f>
        <v>0</v>
      </c>
      <c r="CK213" s="157">
        <f t="shared" si="395"/>
        <v>0</v>
      </c>
      <c r="CL213" s="157">
        <f t="shared" si="396"/>
        <v>0</v>
      </c>
    </row>
    <row r="214" spans="2:90" x14ac:dyDescent="0.25">
      <c r="B214" s="477"/>
      <c r="C214" s="529"/>
      <c r="D214" s="46" t="s">
        <v>484</v>
      </c>
      <c r="E214" s="278">
        <f t="shared" si="407"/>
        <v>10.567191284016321</v>
      </c>
      <c r="F214" s="316">
        <f>+F213</f>
        <v>40</v>
      </c>
      <c r="G214" s="312">
        <f t="shared" ref="G214" si="417">E214/F214</f>
        <v>0.26417978210040804</v>
      </c>
      <c r="H214" s="168">
        <f>+$I$21</f>
        <v>2</v>
      </c>
      <c r="I214" s="157">
        <f>+H214</f>
        <v>2</v>
      </c>
      <c r="J214" s="157">
        <f t="shared" ref="J214" si="418">G214*I214</f>
        <v>0.52835956420081609</v>
      </c>
      <c r="K214" s="314">
        <f t="shared" si="410"/>
        <v>9.5104721556146892</v>
      </c>
      <c r="AC214" s="525"/>
      <c r="AD214" s="526"/>
      <c r="AE214" s="46" t="s">
        <v>484</v>
      </c>
      <c r="AF214" s="278">
        <f t="shared" si="411"/>
        <v>10.567191284016321</v>
      </c>
      <c r="AG214" s="316">
        <f>+AG213</f>
        <v>20</v>
      </c>
      <c r="AH214" s="312">
        <f t="shared" si="412"/>
        <v>0.52835956420081609</v>
      </c>
      <c r="AI214" s="168">
        <v>0</v>
      </c>
      <c r="AJ214" s="157">
        <f>+AI214</f>
        <v>0</v>
      </c>
      <c r="AK214" s="157">
        <f t="shared" si="413"/>
        <v>0</v>
      </c>
      <c r="AL214" s="314">
        <f t="shared" si="414"/>
        <v>0</v>
      </c>
      <c r="BC214" s="478"/>
      <c r="BD214" s="513"/>
      <c r="BE214" s="147" t="str">
        <f>+$BE$29</f>
        <v>Topografia para Obras de Saneamiento</v>
      </c>
      <c r="BF214" s="278">
        <f t="shared" si="401"/>
        <v>22.287948489801863</v>
      </c>
      <c r="BG214" s="168">
        <v>40</v>
      </c>
      <c r="BH214" s="157">
        <f t="shared" si="402"/>
        <v>0.55719871224504658</v>
      </c>
      <c r="BI214" s="168">
        <f>+$BG$29</f>
        <v>5</v>
      </c>
      <c r="BJ214" s="157">
        <f t="shared" si="415"/>
        <v>2</v>
      </c>
      <c r="BK214" s="157">
        <f t="shared" si="393"/>
        <v>1.1143974244900932</v>
      </c>
      <c r="BL214" s="157">
        <f t="shared" si="394"/>
        <v>20.059153640821677</v>
      </c>
      <c r="CC214" s="586"/>
      <c r="CD214" s="587"/>
      <c r="CE214" s="147" t="str">
        <f>+$BE$29</f>
        <v>Topografia para Obras de Saneamiento</v>
      </c>
      <c r="CF214" s="278">
        <f t="shared" si="404"/>
        <v>22.287948489801863</v>
      </c>
      <c r="CG214" s="168">
        <v>20</v>
      </c>
      <c r="CH214" s="157">
        <f t="shared" si="405"/>
        <v>1.1143974244900932</v>
      </c>
      <c r="CI214" s="168">
        <v>0</v>
      </c>
      <c r="CJ214" s="157">
        <f t="shared" si="416"/>
        <v>0</v>
      </c>
      <c r="CK214" s="157">
        <f t="shared" si="395"/>
        <v>0</v>
      </c>
      <c r="CL214" s="157">
        <f t="shared" si="396"/>
        <v>0</v>
      </c>
    </row>
    <row r="215" spans="2:90" x14ac:dyDescent="0.25">
      <c r="B215" s="477"/>
      <c r="C215" s="514" t="s">
        <v>485</v>
      </c>
      <c r="D215" s="298" t="s">
        <v>571</v>
      </c>
      <c r="E215" s="278">
        <f t="shared" si="407"/>
        <v>10.567191284016321</v>
      </c>
      <c r="F215" s="316">
        <f>+F213</f>
        <v>40</v>
      </c>
      <c r="G215" s="312">
        <f t="shared" ref="G215:G220" si="419">E215/F215</f>
        <v>0.26417978210040804</v>
      </c>
      <c r="H215" s="168">
        <f>+$I$48</f>
        <v>2</v>
      </c>
      <c r="I215" s="157">
        <f>+H215*0.4</f>
        <v>0.8</v>
      </c>
      <c r="J215" s="312">
        <f t="shared" ref="J215:J220" si="420">G215*I215</f>
        <v>0.21134382568032645</v>
      </c>
      <c r="K215" s="314">
        <f t="shared" si="410"/>
        <v>3.8041888622458759</v>
      </c>
      <c r="AC215" s="525"/>
      <c r="AD215" s="527" t="s">
        <v>485</v>
      </c>
      <c r="AE215" s="298" t="s">
        <v>571</v>
      </c>
      <c r="AF215" s="278">
        <f t="shared" si="411"/>
        <v>10.567191284016321</v>
      </c>
      <c r="AG215" s="316">
        <f>+AG213</f>
        <v>20</v>
      </c>
      <c r="AH215" s="312">
        <f t="shared" si="412"/>
        <v>0.52835956420081609</v>
      </c>
      <c r="AI215" s="168">
        <f>+$I$48</f>
        <v>2</v>
      </c>
      <c r="AJ215" s="157">
        <f t="shared" ref="AJ215:AJ220" si="421">+AI215*0.6</f>
        <v>1.2</v>
      </c>
      <c r="AK215" s="312">
        <f t="shared" si="413"/>
        <v>0.63403147704097929</v>
      </c>
      <c r="AL215" s="314">
        <f t="shared" si="414"/>
        <v>11.412566586737627</v>
      </c>
      <c r="BE215" s="59"/>
      <c r="BJ215" s="262">
        <f>AVERAGE(BJ207:BJ214)</f>
        <v>2.25</v>
      </c>
      <c r="BK215" s="262"/>
      <c r="BL215" s="262"/>
      <c r="CE215" s="59"/>
      <c r="CJ215" s="262">
        <f>AVERAGE(CJ207:CJ214)</f>
        <v>0</v>
      </c>
      <c r="CK215" s="262"/>
      <c r="CL215" s="262"/>
    </row>
    <row r="216" spans="2:90" ht="51" x14ac:dyDescent="0.25">
      <c r="B216" s="477"/>
      <c r="C216" s="514"/>
      <c r="D216" s="298" t="s">
        <v>572</v>
      </c>
      <c r="E216" s="278">
        <f t="shared" si="407"/>
        <v>10.567191284016321</v>
      </c>
      <c r="F216" s="316">
        <f t="shared" ref="F216:F220" si="422">+F215</f>
        <v>40</v>
      </c>
      <c r="G216" s="312">
        <f t="shared" si="419"/>
        <v>0.26417978210040804</v>
      </c>
      <c r="H216" s="168">
        <f>+$I$49</f>
        <v>3</v>
      </c>
      <c r="I216" s="157">
        <f>+H216*0.4</f>
        <v>1.2000000000000002</v>
      </c>
      <c r="J216" s="312">
        <f t="shared" si="420"/>
        <v>0.3170157385204897</v>
      </c>
      <c r="K216" s="314">
        <f t="shared" si="410"/>
        <v>5.7062832933688146</v>
      </c>
      <c r="AC216" s="525"/>
      <c r="AD216" s="527"/>
      <c r="AE216" s="298" t="s">
        <v>572</v>
      </c>
      <c r="AF216" s="278">
        <f t="shared" si="411"/>
        <v>10.567191284016321</v>
      </c>
      <c r="AG216" s="316">
        <f t="shared" ref="AG216:AG220" si="423">+AG215</f>
        <v>20</v>
      </c>
      <c r="AH216" s="312">
        <f t="shared" si="412"/>
        <v>0.52835956420081609</v>
      </c>
      <c r="AI216" s="168">
        <f>+$I$49</f>
        <v>3</v>
      </c>
      <c r="AJ216" s="157">
        <f t="shared" si="421"/>
        <v>1.7999999999999998</v>
      </c>
      <c r="AK216" s="312">
        <f t="shared" si="413"/>
        <v>0.95104721556146887</v>
      </c>
      <c r="AL216" s="314">
        <f t="shared" si="414"/>
        <v>17.118849880106438</v>
      </c>
      <c r="BC216" s="332" t="s">
        <v>335</v>
      </c>
      <c r="BD216" s="332" t="s">
        <v>511</v>
      </c>
      <c r="BE216" s="332" t="s">
        <v>512</v>
      </c>
      <c r="BF216" s="332" t="s">
        <v>579</v>
      </c>
      <c r="BG216" s="332" t="s">
        <v>513</v>
      </c>
      <c r="BH216" s="332" t="s">
        <v>514</v>
      </c>
      <c r="BI216" s="332" t="s">
        <v>519</v>
      </c>
      <c r="BJ216" s="297" t="s">
        <v>516</v>
      </c>
      <c r="BK216" s="297" t="s">
        <v>517</v>
      </c>
      <c r="BL216" s="297" t="s">
        <v>518</v>
      </c>
      <c r="CC216" s="371" t="s">
        <v>335</v>
      </c>
      <c r="CD216" s="371" t="s">
        <v>511</v>
      </c>
      <c r="CE216" s="371" t="s">
        <v>512</v>
      </c>
      <c r="CF216" s="371" t="s">
        <v>579</v>
      </c>
      <c r="CG216" s="371" t="s">
        <v>513</v>
      </c>
      <c r="CH216" s="371" t="s">
        <v>514</v>
      </c>
      <c r="CI216" s="371" t="s">
        <v>519</v>
      </c>
      <c r="CJ216" s="372" t="s">
        <v>516</v>
      </c>
      <c r="CK216" s="372" t="s">
        <v>517</v>
      </c>
      <c r="CL216" s="372" t="s">
        <v>518</v>
      </c>
    </row>
    <row r="217" spans="2:90" ht="25.5" x14ac:dyDescent="0.25">
      <c r="B217" s="477"/>
      <c r="C217" s="514"/>
      <c r="D217" s="298" t="s">
        <v>574</v>
      </c>
      <c r="E217" s="278">
        <f t="shared" si="407"/>
        <v>10.567191284016321</v>
      </c>
      <c r="F217" s="316">
        <f t="shared" si="422"/>
        <v>40</v>
      </c>
      <c r="G217" s="312">
        <f t="shared" si="419"/>
        <v>0.26417978210040804</v>
      </c>
      <c r="H217" s="168">
        <f>+$I$50</f>
        <v>4</v>
      </c>
      <c r="I217" s="157">
        <f>+H217*0.4</f>
        <v>1.6</v>
      </c>
      <c r="J217" s="312">
        <f t="shared" si="420"/>
        <v>0.42268765136065289</v>
      </c>
      <c r="K217" s="314">
        <f t="shared" si="410"/>
        <v>7.6083777244917519</v>
      </c>
      <c r="AC217" s="525"/>
      <c r="AD217" s="527"/>
      <c r="AE217" s="298" t="s">
        <v>574</v>
      </c>
      <c r="AF217" s="278">
        <f t="shared" si="411"/>
        <v>10.567191284016321</v>
      </c>
      <c r="AG217" s="316">
        <f t="shared" si="423"/>
        <v>20</v>
      </c>
      <c r="AH217" s="312">
        <f t="shared" si="412"/>
        <v>0.52835956420081609</v>
      </c>
      <c r="AI217" s="168">
        <f>+$I$50</f>
        <v>4</v>
      </c>
      <c r="AJ217" s="157">
        <f t="shared" si="421"/>
        <v>2.4</v>
      </c>
      <c r="AK217" s="312">
        <f t="shared" si="413"/>
        <v>1.2680629540819586</v>
      </c>
      <c r="AL217" s="314">
        <f t="shared" si="414"/>
        <v>22.825133173475255</v>
      </c>
      <c r="BC217" s="478" t="s">
        <v>530</v>
      </c>
      <c r="BD217" s="511" t="s">
        <v>590</v>
      </c>
      <c r="BE217" s="335"/>
      <c r="BF217" s="276">
        <f>+'Pobl. Efectiva CP.'!E55</f>
        <v>14.313055737179942</v>
      </c>
      <c r="BG217" s="335"/>
      <c r="BH217" s="335"/>
      <c r="BI217" s="335"/>
      <c r="BJ217" s="277">
        <f>SUM(BJ218:BJ224)</f>
        <v>16.8</v>
      </c>
      <c r="BK217" s="277">
        <f>SUM(BK218:BK224)</f>
        <v>6.0114834096155763</v>
      </c>
      <c r="BL217" s="277">
        <f>SUM(BL218:BL224)</f>
        <v>108.20670137308036</v>
      </c>
      <c r="CC217" s="586" t="s">
        <v>530</v>
      </c>
      <c r="CD217" s="590" t="s">
        <v>590</v>
      </c>
      <c r="CE217" s="335"/>
      <c r="CF217" s="276">
        <f>+BF217</f>
        <v>14.313055737179942</v>
      </c>
      <c r="CG217" s="335"/>
      <c r="CH217" s="335"/>
      <c r="CI217" s="335"/>
      <c r="CJ217" s="277">
        <f>SUM(CJ218:CJ224)</f>
        <v>2.4</v>
      </c>
      <c r="CK217" s="277">
        <f>SUM(CK218:CK224)</f>
        <v>1.717566688461593</v>
      </c>
      <c r="CL217" s="277">
        <f>SUM(CL218:CL224)</f>
        <v>30.916200392308674</v>
      </c>
    </row>
    <row r="218" spans="2:90" x14ac:dyDescent="0.25">
      <c r="B218" s="477"/>
      <c r="C218" s="514"/>
      <c r="D218" s="298" t="s">
        <v>573</v>
      </c>
      <c r="E218" s="278">
        <f t="shared" si="407"/>
        <v>10.567191284016321</v>
      </c>
      <c r="F218" s="316">
        <f t="shared" si="422"/>
        <v>40</v>
      </c>
      <c r="G218" s="312">
        <f t="shared" si="419"/>
        <v>0.26417978210040804</v>
      </c>
      <c r="H218" s="168">
        <f>+$I$51</f>
        <v>9</v>
      </c>
      <c r="I218" s="157">
        <f>+H218*0.4</f>
        <v>3.6</v>
      </c>
      <c r="J218" s="312">
        <f t="shared" si="420"/>
        <v>0.95104721556146898</v>
      </c>
      <c r="K218" s="314">
        <f t="shared" si="410"/>
        <v>17.118849880106442</v>
      </c>
      <c r="AC218" s="525"/>
      <c r="AD218" s="527"/>
      <c r="AE218" s="298" t="s">
        <v>573</v>
      </c>
      <c r="AF218" s="278">
        <f t="shared" si="411"/>
        <v>10.567191284016321</v>
      </c>
      <c r="AG218" s="316">
        <f t="shared" si="423"/>
        <v>20</v>
      </c>
      <c r="AH218" s="312">
        <f t="shared" si="412"/>
        <v>0.52835956420081609</v>
      </c>
      <c r="AI218" s="168">
        <f>+$I$51</f>
        <v>9</v>
      </c>
      <c r="AJ218" s="157">
        <f t="shared" si="421"/>
        <v>5.3999999999999995</v>
      </c>
      <c r="AK218" s="312">
        <f t="shared" si="413"/>
        <v>2.8531416466844064</v>
      </c>
      <c r="AL218" s="314">
        <f t="shared" si="414"/>
        <v>51.356549640319315</v>
      </c>
      <c r="BC218" s="478"/>
      <c r="BD218" s="523"/>
      <c r="BE218" s="333" t="str">
        <f>+$BE$8</f>
        <v>Sociedad y Economia en la Globalización</v>
      </c>
      <c r="BF218" s="278">
        <f>+BF$217</f>
        <v>14.313055737179942</v>
      </c>
      <c r="BG218" s="168">
        <v>40</v>
      </c>
      <c r="BH218" s="157">
        <f>BF218/BG218</f>
        <v>0.35782639342949857</v>
      </c>
      <c r="BI218" s="168">
        <f>+$BH$8</f>
        <v>3</v>
      </c>
      <c r="BJ218" s="157">
        <f>+BI218</f>
        <v>3</v>
      </c>
      <c r="BK218" s="157">
        <f t="shared" ref="BK218:BK224" si="424">BH218*BJ218</f>
        <v>1.0734791802884958</v>
      </c>
      <c r="BL218" s="157">
        <f t="shared" ref="BL218:BL224" si="425">BK218*$BE$70</f>
        <v>19.322625245192924</v>
      </c>
      <c r="CC218" s="586"/>
      <c r="CD218" s="591"/>
      <c r="CE218" s="352" t="str">
        <f>+$BE$8</f>
        <v>Sociedad y Economia en la Globalización</v>
      </c>
      <c r="CF218" s="278">
        <f>+CF$217</f>
        <v>14.313055737179942</v>
      </c>
      <c r="CG218" s="168">
        <v>20</v>
      </c>
      <c r="CH218" s="157">
        <f>CF218/CG218</f>
        <v>0.71565278685899714</v>
      </c>
      <c r="CI218" s="168">
        <v>0</v>
      </c>
      <c r="CJ218" s="157">
        <f>+CI218</f>
        <v>0</v>
      </c>
      <c r="CK218" s="157">
        <f t="shared" ref="CK218:CK224" si="426">CH218*CJ218</f>
        <v>0</v>
      </c>
      <c r="CL218" s="157">
        <f t="shared" ref="CL218:CL224" si="427">CK218*$BE$70</f>
        <v>0</v>
      </c>
    </row>
    <row r="219" spans="2:90" x14ac:dyDescent="0.25">
      <c r="B219" s="477"/>
      <c r="C219" s="514"/>
      <c r="D219" s="298" t="s">
        <v>575</v>
      </c>
      <c r="E219" s="278">
        <f>+E$211</f>
        <v>10.567191284016321</v>
      </c>
      <c r="F219" s="316">
        <f t="shared" si="422"/>
        <v>40</v>
      </c>
      <c r="G219" s="312">
        <f t="shared" si="419"/>
        <v>0.26417978210040804</v>
      </c>
      <c r="H219" s="168">
        <f>+$I$52</f>
        <v>4</v>
      </c>
      <c r="I219" s="157">
        <f>+H219*0.4</f>
        <v>1.6</v>
      </c>
      <c r="J219" s="312">
        <f t="shared" si="420"/>
        <v>0.42268765136065289</v>
      </c>
      <c r="K219" s="314">
        <f t="shared" si="410"/>
        <v>7.6083777244917519</v>
      </c>
      <c r="AC219" s="525"/>
      <c r="AD219" s="527"/>
      <c r="AE219" s="298" t="s">
        <v>575</v>
      </c>
      <c r="AF219" s="278">
        <f>+AF$211</f>
        <v>10.567191284016321</v>
      </c>
      <c r="AG219" s="316">
        <f t="shared" si="423"/>
        <v>20</v>
      </c>
      <c r="AH219" s="312">
        <f t="shared" si="412"/>
        <v>0.52835956420081609</v>
      </c>
      <c r="AI219" s="168">
        <f>+$I$52</f>
        <v>4</v>
      </c>
      <c r="AJ219" s="157">
        <f t="shared" si="421"/>
        <v>2.4</v>
      </c>
      <c r="AK219" s="312">
        <f t="shared" si="413"/>
        <v>1.2680629540819586</v>
      </c>
      <c r="AL219" s="314">
        <f t="shared" si="414"/>
        <v>22.825133173475255</v>
      </c>
      <c r="BC219" s="478"/>
      <c r="BD219" s="523"/>
      <c r="BE219" s="333" t="str">
        <f>+$BE$9</f>
        <v>Medio Ambiente y Desarrollo Sostenible</v>
      </c>
      <c r="BF219" s="278">
        <f t="shared" ref="BF219:BF224" si="428">+BF$217</f>
        <v>14.313055737179942</v>
      </c>
      <c r="BG219" s="168">
        <v>40</v>
      </c>
      <c r="BH219" s="157">
        <f t="shared" ref="BH219:BH224" si="429">BF219/BG219</f>
        <v>0.35782639342949857</v>
      </c>
      <c r="BI219" s="168">
        <f>+$BH$9</f>
        <v>3</v>
      </c>
      <c r="BJ219" s="157">
        <f>+BI219</f>
        <v>3</v>
      </c>
      <c r="BK219" s="157">
        <f t="shared" si="424"/>
        <v>1.0734791802884958</v>
      </c>
      <c r="BL219" s="157">
        <f t="shared" si="425"/>
        <v>19.322625245192924</v>
      </c>
      <c r="CC219" s="586"/>
      <c r="CD219" s="591"/>
      <c r="CE219" s="352" t="str">
        <f>+$BE$9</f>
        <v>Medio Ambiente y Desarrollo Sostenible</v>
      </c>
      <c r="CF219" s="278">
        <f t="shared" ref="CF219:CF224" si="430">+CF$217</f>
        <v>14.313055737179942</v>
      </c>
      <c r="CG219" s="168">
        <v>20</v>
      </c>
      <c r="CH219" s="157">
        <f t="shared" ref="CH219:CH224" si="431">CF219/CG219</f>
        <v>0.71565278685899714</v>
      </c>
      <c r="CI219" s="168">
        <v>0</v>
      </c>
      <c r="CJ219" s="157">
        <f>+CI219</f>
        <v>0</v>
      </c>
      <c r="CK219" s="157">
        <f t="shared" si="426"/>
        <v>0</v>
      </c>
      <c r="CL219" s="157">
        <f t="shared" si="427"/>
        <v>0</v>
      </c>
    </row>
    <row r="220" spans="2:90" x14ac:dyDescent="0.25">
      <c r="B220" s="477"/>
      <c r="C220" s="514"/>
      <c r="D220" s="298" t="s">
        <v>576</v>
      </c>
      <c r="E220" s="278">
        <f t="shared" si="407"/>
        <v>10.567191284016321</v>
      </c>
      <c r="F220" s="316">
        <f t="shared" si="422"/>
        <v>40</v>
      </c>
      <c r="G220" s="312">
        <f t="shared" si="419"/>
        <v>0.26417978210040804</v>
      </c>
      <c r="H220" s="168">
        <f>+$I$53</f>
        <v>2</v>
      </c>
      <c r="I220" s="157">
        <f t="shared" ref="I220" si="432">+H220*0.4</f>
        <v>0.8</v>
      </c>
      <c r="J220" s="312">
        <f t="shared" si="420"/>
        <v>0.21134382568032645</v>
      </c>
      <c r="K220" s="314">
        <f t="shared" si="410"/>
        <v>3.8041888622458759</v>
      </c>
      <c r="AC220" s="525"/>
      <c r="AD220" s="527"/>
      <c r="AE220" s="298" t="s">
        <v>576</v>
      </c>
      <c r="AF220" s="278">
        <f t="shared" si="411"/>
        <v>10.567191284016321</v>
      </c>
      <c r="AG220" s="316">
        <f t="shared" si="423"/>
        <v>20</v>
      </c>
      <c r="AH220" s="312">
        <f t="shared" si="412"/>
        <v>0.52835956420081609</v>
      </c>
      <c r="AI220" s="168">
        <f>+$I$53</f>
        <v>2</v>
      </c>
      <c r="AJ220" s="157">
        <f t="shared" si="421"/>
        <v>1.2</v>
      </c>
      <c r="AK220" s="312">
        <f t="shared" si="413"/>
        <v>0.63403147704097929</v>
      </c>
      <c r="AL220" s="314">
        <f t="shared" si="414"/>
        <v>11.412566586737627</v>
      </c>
      <c r="BC220" s="478"/>
      <c r="BD220" s="512"/>
      <c r="BE220" s="333" t="str">
        <f>+$BE$17</f>
        <v>Investigación e Innovación Tecnológica</v>
      </c>
      <c r="BF220" s="278">
        <f t="shared" si="428"/>
        <v>14.313055737179942</v>
      </c>
      <c r="BG220" s="168">
        <v>40</v>
      </c>
      <c r="BH220" s="157">
        <f t="shared" si="429"/>
        <v>0.35782639342949857</v>
      </c>
      <c r="BI220" s="168">
        <f>+$BH$17</f>
        <v>2</v>
      </c>
      <c r="BJ220" s="157">
        <f>+BI220</f>
        <v>2</v>
      </c>
      <c r="BK220" s="157">
        <f t="shared" si="424"/>
        <v>0.71565278685899714</v>
      </c>
      <c r="BL220" s="157">
        <f t="shared" si="425"/>
        <v>12.881750163461948</v>
      </c>
      <c r="CC220" s="586"/>
      <c r="CD220" s="592"/>
      <c r="CE220" s="352" t="str">
        <f>+$BE$17</f>
        <v>Investigación e Innovación Tecnológica</v>
      </c>
      <c r="CF220" s="278">
        <f t="shared" si="430"/>
        <v>14.313055737179942</v>
      </c>
      <c r="CG220" s="168">
        <v>20</v>
      </c>
      <c r="CH220" s="157">
        <f t="shared" si="431"/>
        <v>0.71565278685899714</v>
      </c>
      <c r="CI220" s="168">
        <v>0</v>
      </c>
      <c r="CJ220" s="157">
        <f>+CI220</f>
        <v>0</v>
      </c>
      <c r="CK220" s="157">
        <f t="shared" si="426"/>
        <v>0</v>
      </c>
      <c r="CL220" s="157">
        <f t="shared" si="427"/>
        <v>0</v>
      </c>
    </row>
    <row r="221" spans="2:90" x14ac:dyDescent="0.25">
      <c r="K221" s="142"/>
      <c r="AD221" s="59"/>
      <c r="AI221" s="262"/>
      <c r="AJ221" s="262"/>
      <c r="BC221" s="478"/>
      <c r="BD221" s="513" t="str">
        <f>+BD212</f>
        <v>Formación Especifica (Módulos Técnico Profesionales)</v>
      </c>
      <c r="BE221" s="147" t="str">
        <f>+$BE$30</f>
        <v>Dibujo de Planos</v>
      </c>
      <c r="BF221" s="278">
        <f t="shared" si="428"/>
        <v>14.313055737179942</v>
      </c>
      <c r="BG221" s="168">
        <v>40</v>
      </c>
      <c r="BH221" s="157">
        <f t="shared" si="429"/>
        <v>0.35782639342949857</v>
      </c>
      <c r="BI221" s="168">
        <f>+$BH$30</f>
        <v>7</v>
      </c>
      <c r="BJ221" s="157">
        <f>+BI221*0.4</f>
        <v>2.8000000000000003</v>
      </c>
      <c r="BK221" s="157">
        <f t="shared" si="424"/>
        <v>1.0019139016025962</v>
      </c>
      <c r="BL221" s="157">
        <f t="shared" si="425"/>
        <v>18.03445022884673</v>
      </c>
      <c r="CC221" s="586"/>
      <c r="CD221" s="587" t="str">
        <f>+CD212</f>
        <v>Formación Especifica (Módulos Técnico Profesionales)</v>
      </c>
      <c r="CE221" s="147" t="str">
        <f>+$BE$30</f>
        <v>Dibujo de Planos</v>
      </c>
      <c r="CF221" s="278">
        <f t="shared" si="430"/>
        <v>14.313055737179942</v>
      </c>
      <c r="CG221" s="168">
        <v>20</v>
      </c>
      <c r="CH221" s="157">
        <f t="shared" si="431"/>
        <v>0.71565278685899714</v>
      </c>
      <c r="CI221" s="168">
        <v>0</v>
      </c>
      <c r="CJ221" s="157">
        <f>+CI221*0.6</f>
        <v>0</v>
      </c>
      <c r="CK221" s="157">
        <f t="shared" si="426"/>
        <v>0</v>
      </c>
      <c r="CL221" s="157">
        <f t="shared" si="427"/>
        <v>0</v>
      </c>
    </row>
    <row r="222" spans="2:90" ht="51" x14ac:dyDescent="0.25">
      <c r="B222" s="325" t="s">
        <v>336</v>
      </c>
      <c r="C222" s="327" t="s">
        <v>511</v>
      </c>
      <c r="D222" s="325" t="s">
        <v>512</v>
      </c>
      <c r="E222" s="325" t="s">
        <v>580</v>
      </c>
      <c r="F222" s="325" t="s">
        <v>513</v>
      </c>
      <c r="G222" s="325" t="s">
        <v>514</v>
      </c>
      <c r="H222" s="325" t="s">
        <v>515</v>
      </c>
      <c r="I222" s="291" t="s">
        <v>516</v>
      </c>
      <c r="J222" s="291" t="s">
        <v>517</v>
      </c>
      <c r="K222" s="291" t="s">
        <v>518</v>
      </c>
      <c r="AC222" s="367" t="s">
        <v>336</v>
      </c>
      <c r="AD222" s="368" t="s">
        <v>511</v>
      </c>
      <c r="AE222" s="367" t="s">
        <v>512</v>
      </c>
      <c r="AF222" s="367" t="s">
        <v>580</v>
      </c>
      <c r="AG222" s="367" t="s">
        <v>513</v>
      </c>
      <c r="AH222" s="367" t="s">
        <v>514</v>
      </c>
      <c r="AI222" s="367" t="s">
        <v>515</v>
      </c>
      <c r="AJ222" s="369" t="s">
        <v>516</v>
      </c>
      <c r="AK222" s="369" t="s">
        <v>517</v>
      </c>
      <c r="AL222" s="369" t="s">
        <v>518</v>
      </c>
      <c r="BC222" s="478"/>
      <c r="BD222" s="513"/>
      <c r="BE222" s="147" t="str">
        <f>+$BE$32</f>
        <v>Documentos de Obra</v>
      </c>
      <c r="BF222" s="278">
        <f t="shared" si="428"/>
        <v>14.313055737179942</v>
      </c>
      <c r="BG222" s="168">
        <v>40</v>
      </c>
      <c r="BH222" s="157">
        <f t="shared" si="429"/>
        <v>0.35782639342949857</v>
      </c>
      <c r="BI222" s="168">
        <f>+$BH$32</f>
        <v>4</v>
      </c>
      <c r="BJ222" s="157">
        <f t="shared" ref="BJ222:BJ224" si="433">+BI222*0.4</f>
        <v>1.6</v>
      </c>
      <c r="BK222" s="157">
        <f t="shared" si="424"/>
        <v>0.57252222948719778</v>
      </c>
      <c r="BL222" s="157">
        <f t="shared" si="425"/>
        <v>10.305400130769559</v>
      </c>
      <c r="CC222" s="586"/>
      <c r="CD222" s="587"/>
      <c r="CE222" s="147" t="str">
        <f>+$BE$32</f>
        <v>Documentos de Obra</v>
      </c>
      <c r="CF222" s="278">
        <f t="shared" si="430"/>
        <v>14.313055737179942</v>
      </c>
      <c r="CG222" s="168">
        <v>20</v>
      </c>
      <c r="CH222" s="157">
        <f t="shared" si="431"/>
        <v>0.71565278685899714</v>
      </c>
      <c r="CI222" s="168">
        <v>0</v>
      </c>
      <c r="CJ222" s="157">
        <f t="shared" ref="CJ222:CJ224" si="434">+CI222*0.6</f>
        <v>0</v>
      </c>
      <c r="CK222" s="157">
        <f t="shared" si="426"/>
        <v>0</v>
      </c>
      <c r="CL222" s="157">
        <f t="shared" si="427"/>
        <v>0</v>
      </c>
    </row>
    <row r="223" spans="2:90" x14ac:dyDescent="0.25">
      <c r="B223" s="477" t="s">
        <v>521</v>
      </c>
      <c r="C223" s="532" t="s">
        <v>454</v>
      </c>
      <c r="D223" s="328"/>
      <c r="E223" s="276">
        <f>+'Pobl. Efectiva CP.'!F26</f>
        <v>22.477935717955852</v>
      </c>
      <c r="F223" s="328"/>
      <c r="G223" s="328"/>
      <c r="H223" s="328"/>
      <c r="I223" s="277">
        <f>SUM(I224:I234)</f>
        <v>16.8</v>
      </c>
      <c r="J223" s="277">
        <f>SUM(J224:J234)</f>
        <v>9.4407330015414601</v>
      </c>
      <c r="K223" s="313">
        <f>SUM(K224:K233)</f>
        <v>161.84113716928212</v>
      </c>
      <c r="AC223" s="525" t="s">
        <v>521</v>
      </c>
      <c r="AD223" s="528" t="s">
        <v>454</v>
      </c>
      <c r="AE223" s="335"/>
      <c r="AF223" s="276">
        <f>+E223</f>
        <v>22.477935717955852</v>
      </c>
      <c r="AG223" s="335"/>
      <c r="AH223" s="335"/>
      <c r="AI223" s="335"/>
      <c r="AJ223" s="277">
        <f>SUM(AJ224:AJ234)</f>
        <v>13.2</v>
      </c>
      <c r="AK223" s="277">
        <f>SUM(AK224:AK234)</f>
        <v>14.835437573850861</v>
      </c>
      <c r="AL223" s="313">
        <f>SUM(AL224:AL233)</f>
        <v>242.7617057539232</v>
      </c>
      <c r="BC223" s="478"/>
      <c r="BD223" s="513"/>
      <c r="BE223" s="147" t="str">
        <f>+$BE$33</f>
        <v>Mecanica de Suelosy Diseño de Mezclas</v>
      </c>
      <c r="BF223" s="278">
        <f t="shared" si="428"/>
        <v>14.313055737179942</v>
      </c>
      <c r="BG223" s="168">
        <v>40</v>
      </c>
      <c r="BH223" s="157">
        <f t="shared" si="429"/>
        <v>0.35782639342949857</v>
      </c>
      <c r="BI223" s="168">
        <f>+$BH$33</f>
        <v>4</v>
      </c>
      <c r="BJ223" s="157">
        <f t="shared" si="433"/>
        <v>1.6</v>
      </c>
      <c r="BK223" s="157">
        <f t="shared" si="424"/>
        <v>0.57252222948719778</v>
      </c>
      <c r="BL223" s="157">
        <f t="shared" si="425"/>
        <v>10.305400130769559</v>
      </c>
      <c r="CC223" s="586"/>
      <c r="CD223" s="587"/>
      <c r="CE223" s="147" t="str">
        <f>+$BE$33</f>
        <v>Mecanica de Suelosy Diseño de Mezclas</v>
      </c>
      <c r="CF223" s="278">
        <f t="shared" si="430"/>
        <v>14.313055737179942</v>
      </c>
      <c r="CG223" s="168">
        <v>20</v>
      </c>
      <c r="CH223" s="157">
        <f t="shared" si="431"/>
        <v>0.71565278685899714</v>
      </c>
      <c r="CI223" s="168">
        <f>+$BH$33</f>
        <v>4</v>
      </c>
      <c r="CJ223" s="157">
        <f t="shared" si="434"/>
        <v>2.4</v>
      </c>
      <c r="CK223" s="157">
        <f t="shared" si="426"/>
        <v>1.717566688461593</v>
      </c>
      <c r="CL223" s="157">
        <f t="shared" si="427"/>
        <v>30.916200392308674</v>
      </c>
    </row>
    <row r="224" spans="2:90" x14ac:dyDescent="0.25">
      <c r="B224" s="477"/>
      <c r="C224" s="532"/>
      <c r="D224" s="326" t="s">
        <v>456</v>
      </c>
      <c r="E224" s="278">
        <f>+E$223</f>
        <v>22.477935717955852</v>
      </c>
      <c r="F224" s="316">
        <v>40</v>
      </c>
      <c r="G224" s="312">
        <f>E224/F224</f>
        <v>0.56194839294889631</v>
      </c>
      <c r="H224" s="168">
        <f>+$H$76</f>
        <v>2</v>
      </c>
      <c r="I224" s="157">
        <f>+H224</f>
        <v>2</v>
      </c>
      <c r="J224" s="157">
        <f t="shared" ref="J224:J225" si="435">G224*I224</f>
        <v>1.1238967858977926</v>
      </c>
      <c r="K224" s="314">
        <f>J224*$D$70</f>
        <v>20.230142146160269</v>
      </c>
      <c r="AC224" s="525"/>
      <c r="AD224" s="528"/>
      <c r="AE224" s="333" t="s">
        <v>456</v>
      </c>
      <c r="AF224" s="278">
        <f>+AF$223</f>
        <v>22.477935717955852</v>
      </c>
      <c r="AG224" s="316">
        <v>20</v>
      </c>
      <c r="AH224" s="312">
        <f>AF224/AG224</f>
        <v>1.1238967858977926</v>
      </c>
      <c r="AI224" s="168">
        <v>0</v>
      </c>
      <c r="AJ224" s="157">
        <f>+AI224</f>
        <v>0</v>
      </c>
      <c r="AK224" s="157">
        <f t="shared" ref="AK224:AK225" si="436">AH224*AJ224</f>
        <v>0</v>
      </c>
      <c r="AL224" s="314">
        <f>AK224*$D$70</f>
        <v>0</v>
      </c>
      <c r="BC224" s="478"/>
      <c r="BD224" s="513"/>
      <c r="BE224" s="147" t="str">
        <f>+$BE$34</f>
        <v>Metrado de Obras</v>
      </c>
      <c r="BF224" s="278">
        <f t="shared" si="428"/>
        <v>14.313055737179942</v>
      </c>
      <c r="BG224" s="168">
        <v>40</v>
      </c>
      <c r="BH224" s="157">
        <f t="shared" si="429"/>
        <v>0.35782639342949857</v>
      </c>
      <c r="BI224" s="168">
        <f>+$BH$34</f>
        <v>7</v>
      </c>
      <c r="BJ224" s="157">
        <f t="shared" si="433"/>
        <v>2.8000000000000003</v>
      </c>
      <c r="BK224" s="157">
        <f t="shared" si="424"/>
        <v>1.0019139016025962</v>
      </c>
      <c r="BL224" s="157">
        <f t="shared" si="425"/>
        <v>18.03445022884673</v>
      </c>
      <c r="CC224" s="586"/>
      <c r="CD224" s="587"/>
      <c r="CE224" s="147" t="str">
        <f>+$BE$34</f>
        <v>Metrado de Obras</v>
      </c>
      <c r="CF224" s="278">
        <f t="shared" si="430"/>
        <v>14.313055737179942</v>
      </c>
      <c r="CG224" s="168">
        <v>20</v>
      </c>
      <c r="CH224" s="157">
        <f t="shared" si="431"/>
        <v>0.71565278685899714</v>
      </c>
      <c r="CI224" s="168">
        <v>0</v>
      </c>
      <c r="CJ224" s="157">
        <f t="shared" si="434"/>
        <v>0</v>
      </c>
      <c r="CK224" s="157">
        <f t="shared" si="426"/>
        <v>0</v>
      </c>
      <c r="CL224" s="157">
        <f t="shared" si="427"/>
        <v>0</v>
      </c>
    </row>
    <row r="225" spans="2:90" x14ac:dyDescent="0.25">
      <c r="B225" s="477"/>
      <c r="C225" s="532"/>
      <c r="D225" s="326" t="s">
        <v>459</v>
      </c>
      <c r="E225" s="278">
        <f t="shared" ref="E225:E234" si="437">+E$223</f>
        <v>22.477935717955852</v>
      </c>
      <c r="F225" s="316">
        <f>+F224</f>
        <v>40</v>
      </c>
      <c r="G225" s="312">
        <f t="shared" ref="G225:G234" si="438">E225/F225</f>
        <v>0.56194839294889631</v>
      </c>
      <c r="H225" s="168">
        <f>+$H$77</f>
        <v>2</v>
      </c>
      <c r="I225" s="157">
        <f>+H225</f>
        <v>2</v>
      </c>
      <c r="J225" s="157">
        <f t="shared" si="435"/>
        <v>1.1238967858977926</v>
      </c>
      <c r="K225" s="314">
        <f t="shared" ref="K225:K234" si="439">J225*$D$70</f>
        <v>20.230142146160269</v>
      </c>
      <c r="AC225" s="525"/>
      <c r="AD225" s="528"/>
      <c r="AE225" s="333" t="s">
        <v>459</v>
      </c>
      <c r="AF225" s="278">
        <f t="shared" ref="AF225:AF234" si="440">+AF$223</f>
        <v>22.477935717955852</v>
      </c>
      <c r="AG225" s="316">
        <f>+AG224</f>
        <v>20</v>
      </c>
      <c r="AH225" s="312">
        <f t="shared" ref="AH225:AH234" si="441">AF225/AG225</f>
        <v>1.1238967858977926</v>
      </c>
      <c r="AI225" s="168">
        <v>0</v>
      </c>
      <c r="AJ225" s="157">
        <f>+AI225</f>
        <v>0</v>
      </c>
      <c r="AK225" s="157">
        <f t="shared" si="436"/>
        <v>0</v>
      </c>
      <c r="AL225" s="314">
        <f t="shared" ref="AL225:AL234" si="442">AK225*$D$70</f>
        <v>0</v>
      </c>
      <c r="BE225" s="59"/>
      <c r="BJ225" s="262">
        <f>AVERAGE(BJ218:BJ224)</f>
        <v>2.4</v>
      </c>
      <c r="BK225" s="262"/>
      <c r="BL225" s="262"/>
      <c r="CE225" s="59"/>
      <c r="CJ225" s="262">
        <f>AVERAGE(CJ218:CJ224)</f>
        <v>0.34285714285714286</v>
      </c>
      <c r="CK225" s="262"/>
      <c r="CL225" s="262"/>
    </row>
    <row r="226" spans="2:90" ht="51" x14ac:dyDescent="0.25">
      <c r="B226" s="477"/>
      <c r="C226" s="532"/>
      <c r="D226" s="326" t="s">
        <v>465</v>
      </c>
      <c r="E226" s="278">
        <f t="shared" si="437"/>
        <v>22.477935717955852</v>
      </c>
      <c r="F226" s="316">
        <f t="shared" ref="F226:F234" si="443">+F225</f>
        <v>40</v>
      </c>
      <c r="G226" s="312">
        <f t="shared" si="438"/>
        <v>0.56194839294889631</v>
      </c>
      <c r="H226" s="168">
        <f>+$H$78</f>
        <v>2</v>
      </c>
      <c r="I226" s="157">
        <f>+H226</f>
        <v>2</v>
      </c>
      <c r="J226" s="157">
        <f>G226*I226</f>
        <v>1.1238967858977926</v>
      </c>
      <c r="K226" s="314">
        <f t="shared" si="439"/>
        <v>20.230142146160269</v>
      </c>
      <c r="AC226" s="525"/>
      <c r="AD226" s="528"/>
      <c r="AE226" s="333" t="s">
        <v>465</v>
      </c>
      <c r="AF226" s="278">
        <f t="shared" si="440"/>
        <v>22.477935717955852</v>
      </c>
      <c r="AG226" s="316">
        <f t="shared" ref="AG226:AG234" si="444">+AG225</f>
        <v>20</v>
      </c>
      <c r="AH226" s="312">
        <f t="shared" si="441"/>
        <v>1.1238967858977926</v>
      </c>
      <c r="AI226" s="168">
        <v>0</v>
      </c>
      <c r="AJ226" s="157">
        <f>+AI226</f>
        <v>0</v>
      </c>
      <c r="AK226" s="157">
        <f>AH226*AJ226</f>
        <v>0</v>
      </c>
      <c r="AL226" s="314">
        <f t="shared" si="442"/>
        <v>0</v>
      </c>
      <c r="BC226" s="332" t="s">
        <v>335</v>
      </c>
      <c r="BD226" s="332" t="s">
        <v>511</v>
      </c>
      <c r="BE226" s="332" t="s">
        <v>512</v>
      </c>
      <c r="BF226" s="332" t="s">
        <v>579</v>
      </c>
      <c r="BG226" s="332" t="s">
        <v>513</v>
      </c>
      <c r="BH226" s="332" t="s">
        <v>514</v>
      </c>
      <c r="BI226" s="332" t="s">
        <v>519</v>
      </c>
      <c r="BJ226" s="297" t="s">
        <v>516</v>
      </c>
      <c r="BK226" s="297" t="s">
        <v>517</v>
      </c>
      <c r="BL226" s="297" t="s">
        <v>518</v>
      </c>
      <c r="CC226" s="371" t="s">
        <v>335</v>
      </c>
      <c r="CD226" s="371" t="s">
        <v>511</v>
      </c>
      <c r="CE226" s="371" t="s">
        <v>512</v>
      </c>
      <c r="CF226" s="371" t="s">
        <v>579</v>
      </c>
      <c r="CG226" s="371" t="s">
        <v>513</v>
      </c>
      <c r="CH226" s="371" t="s">
        <v>514</v>
      </c>
      <c r="CI226" s="371" t="s">
        <v>519</v>
      </c>
      <c r="CJ226" s="372" t="s">
        <v>516</v>
      </c>
      <c r="CK226" s="372" t="s">
        <v>517</v>
      </c>
      <c r="CL226" s="372" t="s">
        <v>518</v>
      </c>
    </row>
    <row r="227" spans="2:90" x14ac:dyDescent="0.25">
      <c r="B227" s="477"/>
      <c r="C227" s="532"/>
      <c r="D227" s="326" t="s">
        <v>468</v>
      </c>
      <c r="E227" s="278">
        <f t="shared" si="437"/>
        <v>22.477935717955852</v>
      </c>
      <c r="F227" s="316">
        <f t="shared" si="443"/>
        <v>40</v>
      </c>
      <c r="G227" s="312">
        <f t="shared" si="438"/>
        <v>0.56194839294889631</v>
      </c>
      <c r="H227" s="168">
        <f>+$H$79</f>
        <v>2</v>
      </c>
      <c r="I227" s="157">
        <f>+H227</f>
        <v>2</v>
      </c>
      <c r="J227" s="157">
        <f t="shared" ref="J227:J233" si="445">G227*I227</f>
        <v>1.1238967858977926</v>
      </c>
      <c r="K227" s="314">
        <f t="shared" si="439"/>
        <v>20.230142146160269</v>
      </c>
      <c r="AC227" s="525"/>
      <c r="AD227" s="528"/>
      <c r="AE227" s="333" t="s">
        <v>468</v>
      </c>
      <c r="AF227" s="278">
        <f t="shared" si="440"/>
        <v>22.477935717955852</v>
      </c>
      <c r="AG227" s="316">
        <f t="shared" si="444"/>
        <v>20</v>
      </c>
      <c r="AH227" s="312">
        <f t="shared" si="441"/>
        <v>1.1238967858977926</v>
      </c>
      <c r="AI227" s="168">
        <v>0</v>
      </c>
      <c r="AJ227" s="157">
        <f>+AI227</f>
        <v>0</v>
      </c>
      <c r="AK227" s="157">
        <f t="shared" ref="AK227:AK233" si="446">AH227*AJ227</f>
        <v>0</v>
      </c>
      <c r="AL227" s="314">
        <f t="shared" si="442"/>
        <v>0</v>
      </c>
      <c r="BC227" s="478" t="s">
        <v>531</v>
      </c>
      <c r="BD227" s="511" t="s">
        <v>590</v>
      </c>
      <c r="BE227" s="335"/>
      <c r="BF227" s="276">
        <f>+'Pobl. Efectiva CP.'!E56</f>
        <v>14.457632057757518</v>
      </c>
      <c r="BG227" s="335"/>
      <c r="BH227" s="335"/>
      <c r="BI227" s="335"/>
      <c r="BJ227" s="277">
        <f>SUM(BJ228:BJ233)</f>
        <v>15.599999999999998</v>
      </c>
      <c r="BK227" s="277">
        <f>SUM(BK228:BK233)</f>
        <v>5.7153602353665081</v>
      </c>
      <c r="BL227" s="277">
        <f>SUM(BL228:BL233)</f>
        <v>102.87648423659718</v>
      </c>
      <c r="CC227" s="586" t="s">
        <v>531</v>
      </c>
      <c r="CD227" s="590" t="s">
        <v>590</v>
      </c>
      <c r="CE227" s="335"/>
      <c r="CF227" s="276">
        <f>+BF227</f>
        <v>14.457632057757518</v>
      </c>
      <c r="CG227" s="335"/>
      <c r="CH227" s="335"/>
      <c r="CI227" s="335"/>
      <c r="CJ227" s="277">
        <f>SUM(CJ228:CJ233)</f>
        <v>0</v>
      </c>
      <c r="CK227" s="277">
        <f>SUM(CK228:CK233)</f>
        <v>0</v>
      </c>
      <c r="CL227" s="277">
        <f>SUM(CL228:CL233)</f>
        <v>0</v>
      </c>
    </row>
    <row r="228" spans="2:90" ht="25.5" x14ac:dyDescent="0.25">
      <c r="B228" s="477"/>
      <c r="C228" s="514" t="s">
        <v>485</v>
      </c>
      <c r="D228" s="315" t="s">
        <v>536</v>
      </c>
      <c r="E228" s="278">
        <f t="shared" si="437"/>
        <v>22.477935717955852</v>
      </c>
      <c r="F228" s="316">
        <f t="shared" si="443"/>
        <v>40</v>
      </c>
      <c r="G228" s="312">
        <f t="shared" si="438"/>
        <v>0.56194839294889631</v>
      </c>
      <c r="H228" s="168">
        <f>+$H$80</f>
        <v>2</v>
      </c>
      <c r="I228" s="157">
        <f t="shared" ref="I228:I234" si="447">+H228*0.4</f>
        <v>0.8</v>
      </c>
      <c r="J228" s="157">
        <f t="shared" si="445"/>
        <v>0.4495587143591171</v>
      </c>
      <c r="K228" s="314">
        <f t="shared" si="439"/>
        <v>8.0920568584641082</v>
      </c>
      <c r="AC228" s="525"/>
      <c r="AD228" s="527" t="s">
        <v>485</v>
      </c>
      <c r="AE228" s="315" t="s">
        <v>536</v>
      </c>
      <c r="AF228" s="278">
        <f t="shared" si="440"/>
        <v>22.477935717955852</v>
      </c>
      <c r="AG228" s="316">
        <f t="shared" si="444"/>
        <v>20</v>
      </c>
      <c r="AH228" s="312">
        <f t="shared" si="441"/>
        <v>1.1238967858977926</v>
      </c>
      <c r="AI228" s="168">
        <f>+$H$80</f>
        <v>2</v>
      </c>
      <c r="AJ228" s="157">
        <f t="shared" ref="AJ228:AJ234" si="448">+AI228*0.6</f>
        <v>1.2</v>
      </c>
      <c r="AK228" s="157">
        <f t="shared" si="446"/>
        <v>1.3486761430773511</v>
      </c>
      <c r="AL228" s="314">
        <f t="shared" si="442"/>
        <v>24.276170575392321</v>
      </c>
      <c r="BC228" s="478"/>
      <c r="BD228" s="523"/>
      <c r="BE228" s="333" t="str">
        <f>+$BE$14</f>
        <v>Comunicación Interpersonal</v>
      </c>
      <c r="BF228" s="278">
        <f>+BF$227</f>
        <v>14.457632057757518</v>
      </c>
      <c r="BG228" s="168">
        <v>40</v>
      </c>
      <c r="BH228" s="157">
        <f t="shared" ref="BH228:BH233" si="449">BF228/BG228</f>
        <v>0.36144080144393798</v>
      </c>
      <c r="BI228" s="168">
        <f>+$BI$14</f>
        <v>2</v>
      </c>
      <c r="BJ228" s="157">
        <f>+BI228</f>
        <v>2</v>
      </c>
      <c r="BK228" s="157">
        <f t="shared" ref="BK228" si="450">BH228*BJ228</f>
        <v>0.72288160288787595</v>
      </c>
      <c r="BL228" s="157">
        <f t="shared" ref="BL228:BL233" si="451">BK228*$BE$70</f>
        <v>13.011868851981767</v>
      </c>
      <c r="CC228" s="586"/>
      <c r="CD228" s="591"/>
      <c r="CE228" s="352" t="str">
        <f>+$BE$14</f>
        <v>Comunicación Interpersonal</v>
      </c>
      <c r="CF228" s="278">
        <f>+CF$227</f>
        <v>14.457632057757518</v>
      </c>
      <c r="CG228" s="168">
        <v>20</v>
      </c>
      <c r="CH228" s="157">
        <f t="shared" ref="CH228:CH233" si="452">CF228/CG228</f>
        <v>0.72288160288787595</v>
      </c>
      <c r="CI228" s="168">
        <v>0</v>
      </c>
      <c r="CJ228" s="157">
        <f>+CI228</f>
        <v>0</v>
      </c>
      <c r="CK228" s="157">
        <f t="shared" ref="CK228" si="453">CH228*CJ228</f>
        <v>0</v>
      </c>
      <c r="CL228" s="157">
        <f t="shared" ref="CL228:CL233" si="454">CK228*$BE$70</f>
        <v>0</v>
      </c>
    </row>
    <row r="229" spans="2:90" ht="25.5" x14ac:dyDescent="0.25">
      <c r="B229" s="477"/>
      <c r="C229" s="514"/>
      <c r="D229" s="315" t="s">
        <v>538</v>
      </c>
      <c r="E229" s="278">
        <f t="shared" si="437"/>
        <v>22.477935717955852</v>
      </c>
      <c r="F229" s="316">
        <f t="shared" si="443"/>
        <v>40</v>
      </c>
      <c r="G229" s="312">
        <f t="shared" si="438"/>
        <v>0.56194839294889631</v>
      </c>
      <c r="H229" s="168">
        <f>+$H$81</f>
        <v>4</v>
      </c>
      <c r="I229" s="157">
        <f t="shared" si="447"/>
        <v>1.6</v>
      </c>
      <c r="J229" s="157">
        <f t="shared" si="445"/>
        <v>0.89911742871823419</v>
      </c>
      <c r="K229" s="314">
        <f t="shared" si="439"/>
        <v>16.184113716928216</v>
      </c>
      <c r="AC229" s="525"/>
      <c r="AD229" s="527"/>
      <c r="AE229" s="315" t="s">
        <v>538</v>
      </c>
      <c r="AF229" s="278">
        <f t="shared" si="440"/>
        <v>22.477935717955852</v>
      </c>
      <c r="AG229" s="316">
        <f t="shared" si="444"/>
        <v>20</v>
      </c>
      <c r="AH229" s="312">
        <f t="shared" si="441"/>
        <v>1.1238967858977926</v>
      </c>
      <c r="AI229" s="168">
        <f>+$H$81</f>
        <v>4</v>
      </c>
      <c r="AJ229" s="157">
        <f t="shared" si="448"/>
        <v>2.4</v>
      </c>
      <c r="AK229" s="157">
        <f t="shared" si="446"/>
        <v>2.6973522861547021</v>
      </c>
      <c r="AL229" s="314">
        <f t="shared" si="442"/>
        <v>48.552341150784642</v>
      </c>
      <c r="BC229" s="478"/>
      <c r="BD229" s="512"/>
      <c r="BE229" s="333" t="str">
        <f>+$BE$18</f>
        <v>Proyectos de Investigación e Innovación tecnológica</v>
      </c>
      <c r="BF229" s="278">
        <f>BF$107</f>
        <v>14.683760683760685</v>
      </c>
      <c r="BG229" s="168">
        <v>40</v>
      </c>
      <c r="BH229" s="157">
        <f t="shared" si="449"/>
        <v>0.36709401709401712</v>
      </c>
      <c r="BI229" s="168">
        <f>+$BI$18</f>
        <v>4</v>
      </c>
      <c r="BJ229" s="157">
        <f>+BI229</f>
        <v>4</v>
      </c>
      <c r="BK229" s="157">
        <f>BH229*BJ229</f>
        <v>1.4683760683760685</v>
      </c>
      <c r="BL229" s="157">
        <f t="shared" si="451"/>
        <v>26.430769230769233</v>
      </c>
      <c r="CC229" s="586"/>
      <c r="CD229" s="592"/>
      <c r="CE229" s="352" t="str">
        <f>+$BE$18</f>
        <v>Proyectos de Investigación e Innovación tecnológica</v>
      </c>
      <c r="CF229" s="278">
        <f>CF$107</f>
        <v>14.683760683760685</v>
      </c>
      <c r="CG229" s="168">
        <v>20</v>
      </c>
      <c r="CH229" s="157">
        <f t="shared" si="452"/>
        <v>0.73418803418803424</v>
      </c>
      <c r="CI229" s="168">
        <v>0</v>
      </c>
      <c r="CJ229" s="157">
        <f>+CI229</f>
        <v>0</v>
      </c>
      <c r="CK229" s="157">
        <f>CH229*CJ229</f>
        <v>0</v>
      </c>
      <c r="CL229" s="157">
        <f t="shared" si="454"/>
        <v>0</v>
      </c>
    </row>
    <row r="230" spans="2:90" ht="25.5" x14ac:dyDescent="0.25">
      <c r="B230" s="477"/>
      <c r="C230" s="514"/>
      <c r="D230" s="315" t="s">
        <v>539</v>
      </c>
      <c r="E230" s="278">
        <f t="shared" si="437"/>
        <v>22.477935717955852</v>
      </c>
      <c r="F230" s="316">
        <f t="shared" si="443"/>
        <v>40</v>
      </c>
      <c r="G230" s="312">
        <f t="shared" si="438"/>
        <v>0.56194839294889631</v>
      </c>
      <c r="H230" s="168">
        <f>+$H$82</f>
        <v>2</v>
      </c>
      <c r="I230" s="157">
        <f t="shared" si="447"/>
        <v>0.8</v>
      </c>
      <c r="J230" s="157">
        <f t="shared" si="445"/>
        <v>0.4495587143591171</v>
      </c>
      <c r="K230" s="314">
        <f t="shared" si="439"/>
        <v>8.0920568584641082</v>
      </c>
      <c r="AC230" s="525"/>
      <c r="AD230" s="527"/>
      <c r="AE230" s="315" t="s">
        <v>539</v>
      </c>
      <c r="AF230" s="278">
        <f t="shared" si="440"/>
        <v>22.477935717955852</v>
      </c>
      <c r="AG230" s="316">
        <f t="shared" si="444"/>
        <v>20</v>
      </c>
      <c r="AH230" s="312">
        <f t="shared" si="441"/>
        <v>1.1238967858977926</v>
      </c>
      <c r="AI230" s="168">
        <f>+$H$82</f>
        <v>2</v>
      </c>
      <c r="AJ230" s="157">
        <f t="shared" si="448"/>
        <v>1.2</v>
      </c>
      <c r="AK230" s="157">
        <f t="shared" si="446"/>
        <v>1.3486761430773511</v>
      </c>
      <c r="AL230" s="314">
        <f t="shared" si="442"/>
        <v>24.276170575392321</v>
      </c>
      <c r="BC230" s="478"/>
      <c r="BD230" s="513" t="s">
        <v>485</v>
      </c>
      <c r="BE230" s="147" t="str">
        <f>+$BE$31</f>
        <v>Dibujo Asistido por Computador</v>
      </c>
      <c r="BF230" s="278">
        <f t="shared" ref="BF230:BF233" si="455">BF$107</f>
        <v>14.683760683760685</v>
      </c>
      <c r="BG230" s="168">
        <v>40</v>
      </c>
      <c r="BH230" s="157">
        <f t="shared" si="449"/>
        <v>0.36709401709401712</v>
      </c>
      <c r="BI230" s="168">
        <f>+$BI$31</f>
        <v>8</v>
      </c>
      <c r="BJ230" s="157">
        <f>+BI230*0.4</f>
        <v>3.2</v>
      </c>
      <c r="BK230" s="157">
        <f t="shared" ref="BK230:BK233" si="456">BH230*BJ230</f>
        <v>1.1747008547008548</v>
      </c>
      <c r="BL230" s="157">
        <f t="shared" si="451"/>
        <v>21.144615384615388</v>
      </c>
      <c r="CC230" s="586"/>
      <c r="CD230" s="587" t="s">
        <v>485</v>
      </c>
      <c r="CE230" s="147" t="str">
        <f>+$BE$31</f>
        <v>Dibujo Asistido por Computador</v>
      </c>
      <c r="CF230" s="278">
        <f t="shared" ref="CF230:CF233" si="457">CF$107</f>
        <v>14.683760683760685</v>
      </c>
      <c r="CG230" s="168">
        <v>20</v>
      </c>
      <c r="CH230" s="157">
        <f t="shared" si="452"/>
        <v>0.73418803418803424</v>
      </c>
      <c r="CI230" s="168">
        <v>0</v>
      </c>
      <c r="CJ230" s="157">
        <f>+CI230*0.6</f>
        <v>0</v>
      </c>
      <c r="CK230" s="157">
        <f t="shared" ref="CK230:CK233" si="458">CH230*CJ230</f>
        <v>0</v>
      </c>
      <c r="CL230" s="157">
        <f t="shared" si="454"/>
        <v>0</v>
      </c>
    </row>
    <row r="231" spans="2:90" ht="25.5" x14ac:dyDescent="0.25">
      <c r="B231" s="477"/>
      <c r="C231" s="514"/>
      <c r="D231" s="315" t="s">
        <v>540</v>
      </c>
      <c r="E231" s="278">
        <f t="shared" si="437"/>
        <v>22.477935717955852</v>
      </c>
      <c r="F231" s="316">
        <f t="shared" si="443"/>
        <v>40</v>
      </c>
      <c r="G231" s="312">
        <f t="shared" si="438"/>
        <v>0.56194839294889631</v>
      </c>
      <c r="H231" s="168">
        <f>+$H$83</f>
        <v>2</v>
      </c>
      <c r="I231" s="157">
        <f t="shared" si="447"/>
        <v>0.8</v>
      </c>
      <c r="J231" s="157">
        <f t="shared" si="445"/>
        <v>0.4495587143591171</v>
      </c>
      <c r="K231" s="314">
        <f t="shared" si="439"/>
        <v>8.0920568584641082</v>
      </c>
      <c r="AC231" s="525"/>
      <c r="AD231" s="527"/>
      <c r="AE231" s="315" t="s">
        <v>540</v>
      </c>
      <c r="AF231" s="278">
        <f t="shared" si="440"/>
        <v>22.477935717955852</v>
      </c>
      <c r="AG231" s="316">
        <f t="shared" si="444"/>
        <v>20</v>
      </c>
      <c r="AH231" s="312">
        <f t="shared" si="441"/>
        <v>1.1238967858977926</v>
      </c>
      <c r="AI231" s="168">
        <f>+$H$83</f>
        <v>2</v>
      </c>
      <c r="AJ231" s="157">
        <f t="shared" si="448"/>
        <v>1.2</v>
      </c>
      <c r="AK231" s="157">
        <f t="shared" si="446"/>
        <v>1.3486761430773511</v>
      </c>
      <c r="AL231" s="314">
        <f t="shared" si="442"/>
        <v>24.276170575392321</v>
      </c>
      <c r="BC231" s="478"/>
      <c r="BD231" s="513"/>
      <c r="BE231" s="147" t="str">
        <f>+$BE$35</f>
        <v>Costos Unitarios y Presupuesto de Obra</v>
      </c>
      <c r="BF231" s="278">
        <f t="shared" si="455"/>
        <v>14.683760683760685</v>
      </c>
      <c r="BG231" s="168">
        <v>40</v>
      </c>
      <c r="BH231" s="157">
        <f t="shared" si="449"/>
        <v>0.36709401709401712</v>
      </c>
      <c r="BI231" s="168">
        <f>+$BI$35</f>
        <v>8</v>
      </c>
      <c r="BJ231" s="157">
        <f t="shared" ref="BJ231:BJ233" si="459">+BI231*0.4</f>
        <v>3.2</v>
      </c>
      <c r="BK231" s="157">
        <f t="shared" si="456"/>
        <v>1.1747008547008548</v>
      </c>
      <c r="BL231" s="157">
        <f t="shared" si="451"/>
        <v>21.144615384615388</v>
      </c>
      <c r="CC231" s="586"/>
      <c r="CD231" s="587"/>
      <c r="CE231" s="147" t="str">
        <f>+$BE$35</f>
        <v>Costos Unitarios y Presupuesto de Obra</v>
      </c>
      <c r="CF231" s="278">
        <f t="shared" si="457"/>
        <v>14.683760683760685</v>
      </c>
      <c r="CG231" s="168">
        <v>20</v>
      </c>
      <c r="CH231" s="157">
        <f t="shared" si="452"/>
        <v>0.73418803418803424</v>
      </c>
      <c r="CI231" s="168">
        <v>0</v>
      </c>
      <c r="CJ231" s="157">
        <f t="shared" ref="CJ231:CJ233" si="460">+CI231*0.6</f>
        <v>0</v>
      </c>
      <c r="CK231" s="157">
        <f t="shared" si="458"/>
        <v>0</v>
      </c>
      <c r="CL231" s="157">
        <f t="shared" si="454"/>
        <v>0</v>
      </c>
    </row>
    <row r="232" spans="2:90" ht="25.5" x14ac:dyDescent="0.25">
      <c r="B232" s="477"/>
      <c r="C232" s="514"/>
      <c r="D232" s="315" t="s">
        <v>541</v>
      </c>
      <c r="E232" s="278">
        <f t="shared" si="437"/>
        <v>22.477935717955852</v>
      </c>
      <c r="F232" s="316">
        <f t="shared" si="443"/>
        <v>40</v>
      </c>
      <c r="G232" s="312">
        <f t="shared" si="438"/>
        <v>0.56194839294889631</v>
      </c>
      <c r="H232" s="168">
        <f>+$H$84</f>
        <v>4</v>
      </c>
      <c r="I232" s="157">
        <f t="shared" si="447"/>
        <v>1.6</v>
      </c>
      <c r="J232" s="157">
        <f t="shared" si="445"/>
        <v>0.89911742871823419</v>
      </c>
      <c r="K232" s="314">
        <f t="shared" si="439"/>
        <v>16.184113716928216</v>
      </c>
      <c r="AC232" s="525"/>
      <c r="AD232" s="527"/>
      <c r="AE232" s="315" t="s">
        <v>541</v>
      </c>
      <c r="AF232" s="278">
        <f t="shared" si="440"/>
        <v>22.477935717955852</v>
      </c>
      <c r="AG232" s="316">
        <f t="shared" si="444"/>
        <v>20</v>
      </c>
      <c r="AH232" s="312">
        <f t="shared" si="441"/>
        <v>1.1238967858977926</v>
      </c>
      <c r="AI232" s="168">
        <f>+$H$84</f>
        <v>4</v>
      </c>
      <c r="AJ232" s="157">
        <f t="shared" si="448"/>
        <v>2.4</v>
      </c>
      <c r="AK232" s="157">
        <f t="shared" si="446"/>
        <v>2.6973522861547021</v>
      </c>
      <c r="AL232" s="314">
        <f t="shared" si="442"/>
        <v>48.552341150784642</v>
      </c>
      <c r="BC232" s="478"/>
      <c r="BD232" s="513"/>
      <c r="BE232" s="147" t="str">
        <f>+$BE$36</f>
        <v>Programación de Obra</v>
      </c>
      <c r="BF232" s="278">
        <f t="shared" si="455"/>
        <v>14.683760683760685</v>
      </c>
      <c r="BG232" s="168">
        <v>40</v>
      </c>
      <c r="BH232" s="157">
        <f t="shared" si="449"/>
        <v>0.36709401709401712</v>
      </c>
      <c r="BI232" s="168">
        <f>+$BI$36</f>
        <v>5</v>
      </c>
      <c r="BJ232" s="157">
        <f t="shared" si="459"/>
        <v>2</v>
      </c>
      <c r="BK232" s="157">
        <f t="shared" si="456"/>
        <v>0.73418803418803424</v>
      </c>
      <c r="BL232" s="157">
        <f t="shared" si="451"/>
        <v>13.215384615384616</v>
      </c>
      <c r="CC232" s="586"/>
      <c r="CD232" s="587"/>
      <c r="CE232" s="147" t="str">
        <f>+$BE$36</f>
        <v>Programación de Obra</v>
      </c>
      <c r="CF232" s="278">
        <f t="shared" si="457"/>
        <v>14.683760683760685</v>
      </c>
      <c r="CG232" s="168">
        <v>20</v>
      </c>
      <c r="CH232" s="157">
        <f t="shared" si="452"/>
        <v>0.73418803418803424</v>
      </c>
      <c r="CI232" s="168">
        <v>0</v>
      </c>
      <c r="CJ232" s="157">
        <f t="shared" si="460"/>
        <v>0</v>
      </c>
      <c r="CK232" s="157">
        <f t="shared" si="458"/>
        <v>0</v>
      </c>
      <c r="CL232" s="157">
        <f t="shared" si="454"/>
        <v>0</v>
      </c>
    </row>
    <row r="233" spans="2:90" x14ac:dyDescent="0.25">
      <c r="B233" s="477"/>
      <c r="C233" s="514"/>
      <c r="D233" s="315" t="s">
        <v>542</v>
      </c>
      <c r="E233" s="278">
        <f t="shared" si="437"/>
        <v>22.477935717955852</v>
      </c>
      <c r="F233" s="316">
        <f t="shared" si="443"/>
        <v>40</v>
      </c>
      <c r="G233" s="312">
        <f t="shared" si="438"/>
        <v>0.56194839294889631</v>
      </c>
      <c r="H233" s="168">
        <f>+$H$85</f>
        <v>6</v>
      </c>
      <c r="I233" s="157">
        <f t="shared" si="447"/>
        <v>2.4000000000000004</v>
      </c>
      <c r="J233" s="157">
        <f t="shared" si="445"/>
        <v>1.3486761430773513</v>
      </c>
      <c r="K233" s="314">
        <f t="shared" si="439"/>
        <v>24.276170575392324</v>
      </c>
      <c r="AC233" s="525"/>
      <c r="AD233" s="527"/>
      <c r="AE233" s="315" t="s">
        <v>542</v>
      </c>
      <c r="AF233" s="278">
        <f t="shared" si="440"/>
        <v>22.477935717955852</v>
      </c>
      <c r="AG233" s="316">
        <f t="shared" si="444"/>
        <v>20</v>
      </c>
      <c r="AH233" s="312">
        <f t="shared" si="441"/>
        <v>1.1238967858977926</v>
      </c>
      <c r="AI233" s="168">
        <f>+$H$85</f>
        <v>6</v>
      </c>
      <c r="AJ233" s="157">
        <f t="shared" si="448"/>
        <v>3.5999999999999996</v>
      </c>
      <c r="AK233" s="157">
        <f t="shared" si="446"/>
        <v>4.0460284292320532</v>
      </c>
      <c r="AL233" s="314">
        <f t="shared" si="442"/>
        <v>72.828511726176956</v>
      </c>
      <c r="BC233" s="478"/>
      <c r="BD233" s="513"/>
      <c r="BE233" s="147" t="str">
        <f>+$BE$37</f>
        <v>Análisis del Expediente Técnico</v>
      </c>
      <c r="BF233" s="278">
        <f t="shared" si="455"/>
        <v>14.683760683760685</v>
      </c>
      <c r="BG233" s="168">
        <v>40</v>
      </c>
      <c r="BH233" s="157">
        <f t="shared" si="449"/>
        <v>0.36709401709401712</v>
      </c>
      <c r="BI233" s="168">
        <f>+$BI$37</f>
        <v>3</v>
      </c>
      <c r="BJ233" s="157">
        <f t="shared" si="459"/>
        <v>1.2000000000000002</v>
      </c>
      <c r="BK233" s="157">
        <f t="shared" si="456"/>
        <v>0.44051282051282059</v>
      </c>
      <c r="BL233" s="157">
        <f t="shared" si="451"/>
        <v>7.9292307692307702</v>
      </c>
      <c r="CC233" s="586"/>
      <c r="CD233" s="587"/>
      <c r="CE233" s="147" t="str">
        <f>+$BE$37</f>
        <v>Análisis del Expediente Técnico</v>
      </c>
      <c r="CF233" s="278">
        <f t="shared" si="457"/>
        <v>14.683760683760685</v>
      </c>
      <c r="CG233" s="168">
        <v>20</v>
      </c>
      <c r="CH233" s="157">
        <f t="shared" si="452"/>
        <v>0.73418803418803424</v>
      </c>
      <c r="CI233" s="168">
        <v>0</v>
      </c>
      <c r="CJ233" s="157">
        <f t="shared" si="460"/>
        <v>0</v>
      </c>
      <c r="CK233" s="157">
        <f t="shared" si="458"/>
        <v>0</v>
      </c>
      <c r="CL233" s="157">
        <f t="shared" si="454"/>
        <v>0</v>
      </c>
    </row>
    <row r="234" spans="2:90" ht="25.5" x14ac:dyDescent="0.25">
      <c r="B234" s="477"/>
      <c r="C234" s="514"/>
      <c r="D234" s="315" t="s">
        <v>544</v>
      </c>
      <c r="E234" s="278">
        <f t="shared" si="437"/>
        <v>22.477935717955852</v>
      </c>
      <c r="F234" s="316">
        <f t="shared" si="443"/>
        <v>40</v>
      </c>
      <c r="G234" s="312">
        <f t="shared" si="438"/>
        <v>0.56194839294889631</v>
      </c>
      <c r="H234" s="168">
        <f>+$H$86</f>
        <v>2</v>
      </c>
      <c r="I234" s="157">
        <f t="shared" si="447"/>
        <v>0.8</v>
      </c>
      <c r="J234" s="157">
        <f>G234*I234</f>
        <v>0.4495587143591171</v>
      </c>
      <c r="K234" s="314">
        <f t="shared" si="439"/>
        <v>8.0920568584641082</v>
      </c>
      <c r="AC234" s="525"/>
      <c r="AD234" s="527"/>
      <c r="AE234" s="315" t="s">
        <v>544</v>
      </c>
      <c r="AF234" s="278">
        <f t="shared" si="440"/>
        <v>22.477935717955852</v>
      </c>
      <c r="AG234" s="316">
        <f t="shared" si="444"/>
        <v>20</v>
      </c>
      <c r="AH234" s="312">
        <f t="shared" si="441"/>
        <v>1.1238967858977926</v>
      </c>
      <c r="AI234" s="168">
        <f>+$H$86</f>
        <v>2</v>
      </c>
      <c r="AJ234" s="157">
        <f t="shared" si="448"/>
        <v>1.2</v>
      </c>
      <c r="AK234" s="157">
        <f>AH234*AJ234</f>
        <v>1.3486761430773511</v>
      </c>
      <c r="AL234" s="314">
        <f t="shared" si="442"/>
        <v>24.276170575392321</v>
      </c>
      <c r="BE234" s="59"/>
      <c r="BJ234" s="262">
        <f>AVERAGE(BJ228:BJ233)</f>
        <v>2.5999999999999996</v>
      </c>
      <c r="BK234" s="262"/>
      <c r="BL234" s="262"/>
      <c r="CE234" s="59"/>
      <c r="CJ234" s="262">
        <f>AVERAGE(CJ228:CJ233)</f>
        <v>0</v>
      </c>
      <c r="CK234" s="262"/>
      <c r="CL234" s="262"/>
    </row>
    <row r="235" spans="2:90" ht="51" x14ac:dyDescent="0.25">
      <c r="B235" s="285"/>
      <c r="C235" s="142"/>
      <c r="D235" s="59"/>
      <c r="H235" s="142"/>
      <c r="I235" s="262">
        <f>AVERAGE(I224:I234)</f>
        <v>1.5272727272727273</v>
      </c>
      <c r="J235" s="262"/>
      <c r="K235" s="286"/>
      <c r="AC235" s="285"/>
      <c r="AE235" s="59"/>
      <c r="AJ235" s="262">
        <f>AVERAGE(AJ224:AJ234)</f>
        <v>1.2</v>
      </c>
      <c r="AK235" s="262"/>
      <c r="AL235" s="286"/>
      <c r="BC235" s="332" t="s">
        <v>335</v>
      </c>
      <c r="BD235" s="332" t="s">
        <v>511</v>
      </c>
      <c r="BE235" s="332" t="s">
        <v>512</v>
      </c>
      <c r="BF235" s="332" t="s">
        <v>579</v>
      </c>
      <c r="BG235" s="332" t="s">
        <v>513</v>
      </c>
      <c r="BH235" s="332" t="s">
        <v>514</v>
      </c>
      <c r="BI235" s="332" t="s">
        <v>519</v>
      </c>
      <c r="BJ235" s="297" t="s">
        <v>516</v>
      </c>
      <c r="BK235" s="297" t="s">
        <v>517</v>
      </c>
      <c r="BL235" s="297" t="s">
        <v>518</v>
      </c>
      <c r="CC235" s="371" t="s">
        <v>335</v>
      </c>
      <c r="CD235" s="371" t="s">
        <v>511</v>
      </c>
      <c r="CE235" s="371" t="s">
        <v>512</v>
      </c>
      <c r="CF235" s="371" t="s">
        <v>579</v>
      </c>
      <c r="CG235" s="371" t="s">
        <v>513</v>
      </c>
      <c r="CH235" s="371" t="s">
        <v>514</v>
      </c>
      <c r="CI235" s="371" t="s">
        <v>519</v>
      </c>
      <c r="CJ235" s="372" t="s">
        <v>516</v>
      </c>
      <c r="CK235" s="372" t="s">
        <v>517</v>
      </c>
      <c r="CL235" s="372" t="s">
        <v>518</v>
      </c>
    </row>
    <row r="236" spans="2:90" ht="51" x14ac:dyDescent="0.25">
      <c r="B236" s="325" t="s">
        <v>336</v>
      </c>
      <c r="C236" s="327" t="s">
        <v>511</v>
      </c>
      <c r="D236" s="325" t="s">
        <v>512</v>
      </c>
      <c r="E236" s="325" t="s">
        <v>580</v>
      </c>
      <c r="F236" s="325" t="s">
        <v>513</v>
      </c>
      <c r="G236" s="325" t="s">
        <v>514</v>
      </c>
      <c r="H236" s="325" t="s">
        <v>515</v>
      </c>
      <c r="I236" s="291" t="s">
        <v>516</v>
      </c>
      <c r="J236" s="291" t="s">
        <v>517</v>
      </c>
      <c r="K236" s="291" t="s">
        <v>518</v>
      </c>
      <c r="AC236" s="367" t="s">
        <v>336</v>
      </c>
      <c r="AD236" s="368" t="s">
        <v>511</v>
      </c>
      <c r="AE236" s="367" t="s">
        <v>512</v>
      </c>
      <c r="AF236" s="367" t="s">
        <v>580</v>
      </c>
      <c r="AG236" s="367" t="s">
        <v>513</v>
      </c>
      <c r="AH236" s="367" t="s">
        <v>514</v>
      </c>
      <c r="AI236" s="367" t="s">
        <v>515</v>
      </c>
      <c r="AJ236" s="369" t="s">
        <v>516</v>
      </c>
      <c r="AK236" s="369" t="s">
        <v>517</v>
      </c>
      <c r="AL236" s="369" t="s">
        <v>518</v>
      </c>
      <c r="BC236" s="478" t="s">
        <v>532</v>
      </c>
      <c r="BD236" s="334"/>
      <c r="BE236" s="335"/>
      <c r="BF236" s="276">
        <f>+'Pobl. Efectiva CP.'!E57</f>
        <v>15.84</v>
      </c>
      <c r="BG236" s="335"/>
      <c r="BH236" s="335"/>
      <c r="BI236" s="335"/>
      <c r="BJ236" s="277">
        <f>SUM(BJ237:BJ242)</f>
        <v>15.6</v>
      </c>
      <c r="BK236" s="277">
        <f>SUM(BK237:BK242)</f>
        <v>6.1776</v>
      </c>
      <c r="BL236" s="277">
        <f>SUM(BL237:BL242)</f>
        <v>111.19680000000001</v>
      </c>
      <c r="CC236" s="586" t="s">
        <v>532</v>
      </c>
      <c r="CD236" s="374"/>
      <c r="CE236" s="335"/>
      <c r="CF236" s="276">
        <f>+BF236</f>
        <v>15.84</v>
      </c>
      <c r="CG236" s="335"/>
      <c r="CH236" s="335"/>
      <c r="CI236" s="335"/>
      <c r="CJ236" s="277">
        <f>SUM(CJ237:CJ242)</f>
        <v>14.399999999999999</v>
      </c>
      <c r="CK236" s="277">
        <f>SUM(CK237:CK242)</f>
        <v>11.404800000000002</v>
      </c>
      <c r="CL236" s="277">
        <f>SUM(CL237:CL242)</f>
        <v>205.28640000000001</v>
      </c>
    </row>
    <row r="237" spans="2:90" x14ac:dyDescent="0.25">
      <c r="B237" s="477" t="s">
        <v>524</v>
      </c>
      <c r="C237" s="529" t="s">
        <v>454</v>
      </c>
      <c r="D237" s="328"/>
      <c r="E237" s="276">
        <f>+'Pobl. Efectiva CP.'!F27</f>
        <v>22.477935717955852</v>
      </c>
      <c r="F237" s="328"/>
      <c r="G237" s="328"/>
      <c r="H237" s="328"/>
      <c r="I237" s="277">
        <f>SUM(I238:I248)</f>
        <v>18</v>
      </c>
      <c r="J237" s="277">
        <f>SUM(J238:J248)</f>
        <v>10.115071073080136</v>
      </c>
      <c r="K237" s="277">
        <f>SUM(K238:K248)</f>
        <v>182.07127931544238</v>
      </c>
      <c r="AC237" s="525" t="s">
        <v>524</v>
      </c>
      <c r="AD237" s="526" t="s">
        <v>454</v>
      </c>
      <c r="AE237" s="335"/>
      <c r="AF237" s="276">
        <f>+E237</f>
        <v>22.477935717955852</v>
      </c>
      <c r="AG237" s="335"/>
      <c r="AH237" s="335"/>
      <c r="AI237" s="335"/>
      <c r="AJ237" s="277">
        <f>SUM(AJ238:AJ248)</f>
        <v>12</v>
      </c>
      <c r="AK237" s="277">
        <f>SUM(AK238:AK248)</f>
        <v>13.486761430773509</v>
      </c>
      <c r="AL237" s="277">
        <f>SUM(AL238:AL248)</f>
        <v>242.7617057539232</v>
      </c>
      <c r="BC237" s="478"/>
      <c r="BD237" s="478" t="s">
        <v>590</v>
      </c>
      <c r="BE237" s="333" t="str">
        <f>+$BE$15</f>
        <v>Comunicación Empresarial</v>
      </c>
      <c r="BF237" s="278">
        <f>+BF$236</f>
        <v>15.84</v>
      </c>
      <c r="BG237" s="168">
        <v>40</v>
      </c>
      <c r="BH237" s="157">
        <f t="shared" ref="BH237:BH242" si="461">BF237/BG237</f>
        <v>0.39600000000000002</v>
      </c>
      <c r="BI237" s="168">
        <f>+$BJ$15</f>
        <v>2</v>
      </c>
      <c r="BJ237" s="157">
        <f>+BI237</f>
        <v>2</v>
      </c>
      <c r="BK237" s="157">
        <f t="shared" ref="BK237:BK242" si="462">BH237*BJ237</f>
        <v>0.79200000000000004</v>
      </c>
      <c r="BL237" s="157">
        <f t="shared" ref="BL237:BL242" si="463">BK237*$BE$70</f>
        <v>14.256</v>
      </c>
      <c r="CC237" s="586"/>
      <c r="CD237" s="586" t="s">
        <v>590</v>
      </c>
      <c r="CE237" s="352" t="str">
        <f>+$BE$15</f>
        <v>Comunicación Empresarial</v>
      </c>
      <c r="CF237" s="278">
        <f>+CF$236</f>
        <v>15.84</v>
      </c>
      <c r="CG237" s="168">
        <v>20</v>
      </c>
      <c r="CH237" s="157">
        <f t="shared" ref="CH237:CH242" si="464">CF237/CG237</f>
        <v>0.79200000000000004</v>
      </c>
      <c r="CI237" s="168">
        <v>0</v>
      </c>
      <c r="CJ237" s="157">
        <f>+CI237</f>
        <v>0</v>
      </c>
      <c r="CK237" s="157">
        <f t="shared" ref="CK237:CK242" si="465">CH237*CJ237</f>
        <v>0</v>
      </c>
      <c r="CL237" s="157">
        <f t="shared" ref="CL237:CL242" si="466">CK237*$BE$70</f>
        <v>0</v>
      </c>
    </row>
    <row r="238" spans="2:90" x14ac:dyDescent="0.25">
      <c r="B238" s="477"/>
      <c r="C238" s="529"/>
      <c r="D238" s="326" t="s">
        <v>457</v>
      </c>
      <c r="E238" s="278">
        <f>+E$237</f>
        <v>22.477935717955852</v>
      </c>
      <c r="F238" s="316">
        <f>+F233</f>
        <v>40</v>
      </c>
      <c r="G238" s="312">
        <f t="shared" ref="G238:G248" si="467">E238/F238</f>
        <v>0.56194839294889631</v>
      </c>
      <c r="H238" s="168">
        <f>+$H$90</f>
        <v>2</v>
      </c>
      <c r="I238" s="157">
        <f>+H238</f>
        <v>2</v>
      </c>
      <c r="J238" s="157">
        <f t="shared" ref="J238:J247" si="468">G238*I238</f>
        <v>1.1238967858977926</v>
      </c>
      <c r="K238" s="157">
        <f>J238*$D$70</f>
        <v>20.230142146160269</v>
      </c>
      <c r="AC238" s="525"/>
      <c r="AD238" s="526"/>
      <c r="AE238" s="333" t="s">
        <v>457</v>
      </c>
      <c r="AF238" s="278">
        <f>+AF$237</f>
        <v>22.477935717955852</v>
      </c>
      <c r="AG238" s="316">
        <f>+AG233</f>
        <v>20</v>
      </c>
      <c r="AH238" s="312">
        <f t="shared" ref="AH238:AH248" si="469">AF238/AG238</f>
        <v>1.1238967858977926</v>
      </c>
      <c r="AI238" s="168">
        <v>0</v>
      </c>
      <c r="AJ238" s="157">
        <f>+AI238</f>
        <v>0</v>
      </c>
      <c r="AK238" s="157">
        <f t="shared" ref="AK238:AK247" si="470">AH238*AJ238</f>
        <v>0</v>
      </c>
      <c r="AL238" s="157">
        <f>AK238*$D$70</f>
        <v>0</v>
      </c>
      <c r="BC238" s="478"/>
      <c r="BD238" s="478"/>
      <c r="BE238" s="333" t="str">
        <f>+$BE$19</f>
        <v>Comportamiento Ético</v>
      </c>
      <c r="BF238" s="278">
        <f t="shared" ref="BF238:BF241" si="471">+BF$236</f>
        <v>15.84</v>
      </c>
      <c r="BG238" s="168">
        <v>40</v>
      </c>
      <c r="BH238" s="157">
        <f t="shared" si="461"/>
        <v>0.39600000000000002</v>
      </c>
      <c r="BI238" s="168">
        <f>+$BJ$19</f>
        <v>2</v>
      </c>
      <c r="BJ238" s="157">
        <f t="shared" ref="BJ238:BJ239" si="472">+BI238</f>
        <v>2</v>
      </c>
      <c r="BK238" s="157">
        <f t="shared" si="462"/>
        <v>0.79200000000000004</v>
      </c>
      <c r="BL238" s="157">
        <f t="shared" si="463"/>
        <v>14.256</v>
      </c>
      <c r="CC238" s="586"/>
      <c r="CD238" s="586"/>
      <c r="CE238" s="352" t="str">
        <f>+$BE$19</f>
        <v>Comportamiento Ético</v>
      </c>
      <c r="CF238" s="278">
        <f t="shared" ref="CF238:CF241" si="473">+CF$236</f>
        <v>15.84</v>
      </c>
      <c r="CG238" s="168">
        <v>20</v>
      </c>
      <c r="CH238" s="157">
        <f t="shared" si="464"/>
        <v>0.79200000000000004</v>
      </c>
      <c r="CI238" s="168">
        <v>0</v>
      </c>
      <c r="CJ238" s="157">
        <f t="shared" ref="CJ238:CJ239" si="474">+CI238</f>
        <v>0</v>
      </c>
      <c r="CK238" s="157">
        <f t="shared" si="465"/>
        <v>0</v>
      </c>
      <c r="CL238" s="157">
        <f t="shared" si="466"/>
        <v>0</v>
      </c>
    </row>
    <row r="239" spans="2:90" x14ac:dyDescent="0.25">
      <c r="B239" s="477"/>
      <c r="C239" s="529"/>
      <c r="D239" s="326" t="s">
        <v>460</v>
      </c>
      <c r="E239" s="278">
        <f t="shared" ref="E239:E248" si="475">+E$237</f>
        <v>22.477935717955852</v>
      </c>
      <c r="F239" s="316">
        <f>+F238</f>
        <v>40</v>
      </c>
      <c r="G239" s="312">
        <f t="shared" si="467"/>
        <v>0.56194839294889631</v>
      </c>
      <c r="H239" s="168">
        <f>+$H$91</f>
        <v>2</v>
      </c>
      <c r="I239" s="157">
        <f>+H239</f>
        <v>2</v>
      </c>
      <c r="J239" s="157">
        <f t="shared" si="468"/>
        <v>1.1238967858977926</v>
      </c>
      <c r="K239" s="157">
        <f t="shared" ref="K239:K248" si="476">J239*$D$70</f>
        <v>20.230142146160269</v>
      </c>
      <c r="AC239" s="525"/>
      <c r="AD239" s="526"/>
      <c r="AE239" s="333" t="s">
        <v>460</v>
      </c>
      <c r="AF239" s="278">
        <f t="shared" ref="AF239:AF248" si="477">+AF$237</f>
        <v>22.477935717955852</v>
      </c>
      <c r="AG239" s="316">
        <f>+AG238</f>
        <v>20</v>
      </c>
      <c r="AH239" s="312">
        <f t="shared" si="469"/>
        <v>1.1238967858977926</v>
      </c>
      <c r="AI239" s="168">
        <v>0</v>
      </c>
      <c r="AJ239" s="157">
        <f>+AI239</f>
        <v>0</v>
      </c>
      <c r="AK239" s="157">
        <f t="shared" si="470"/>
        <v>0</v>
      </c>
      <c r="AL239" s="157">
        <f t="shared" ref="AL239:AL248" si="478">AK239*$D$70</f>
        <v>0</v>
      </c>
      <c r="BC239" s="478"/>
      <c r="BD239" s="478"/>
      <c r="BE239" s="333" t="str">
        <f>+$BE$21</f>
        <v>Organización y Constitución de Empresas</v>
      </c>
      <c r="BF239" s="278">
        <f t="shared" si="471"/>
        <v>15.84</v>
      </c>
      <c r="BG239" s="168">
        <v>40</v>
      </c>
      <c r="BH239" s="157">
        <f t="shared" si="461"/>
        <v>0.39600000000000002</v>
      </c>
      <c r="BI239" s="168">
        <f>+$BJ$21</f>
        <v>2</v>
      </c>
      <c r="BJ239" s="157">
        <f t="shared" si="472"/>
        <v>2</v>
      </c>
      <c r="BK239" s="157">
        <f t="shared" si="462"/>
        <v>0.79200000000000004</v>
      </c>
      <c r="BL239" s="157">
        <f t="shared" si="463"/>
        <v>14.256</v>
      </c>
      <c r="CC239" s="586"/>
      <c r="CD239" s="586"/>
      <c r="CE239" s="352" t="str">
        <f>+$BE$21</f>
        <v>Organización y Constitución de Empresas</v>
      </c>
      <c r="CF239" s="278">
        <f t="shared" si="473"/>
        <v>15.84</v>
      </c>
      <c r="CG239" s="168">
        <v>20</v>
      </c>
      <c r="CH239" s="157">
        <f t="shared" si="464"/>
        <v>0.79200000000000004</v>
      </c>
      <c r="CI239" s="168">
        <v>0</v>
      </c>
      <c r="CJ239" s="157">
        <f t="shared" si="474"/>
        <v>0</v>
      </c>
      <c r="CK239" s="157">
        <f t="shared" si="465"/>
        <v>0</v>
      </c>
      <c r="CL239" s="157">
        <f t="shared" si="466"/>
        <v>0</v>
      </c>
    </row>
    <row r="240" spans="2:90" ht="25.5" x14ac:dyDescent="0.25">
      <c r="B240" s="477"/>
      <c r="C240" s="529"/>
      <c r="D240" s="326" t="s">
        <v>466</v>
      </c>
      <c r="E240" s="278">
        <f t="shared" si="475"/>
        <v>22.477935717955852</v>
      </c>
      <c r="F240" s="316">
        <f t="shared" ref="F240:F248" si="479">+F239</f>
        <v>40</v>
      </c>
      <c r="G240" s="312">
        <f t="shared" si="467"/>
        <v>0.56194839294889631</v>
      </c>
      <c r="H240" s="168">
        <f>+$H$92</f>
        <v>2</v>
      </c>
      <c r="I240" s="157">
        <f>+H240</f>
        <v>2</v>
      </c>
      <c r="J240" s="157">
        <f t="shared" si="468"/>
        <v>1.1238967858977926</v>
      </c>
      <c r="K240" s="157">
        <f t="shared" si="476"/>
        <v>20.230142146160269</v>
      </c>
      <c r="AC240" s="525"/>
      <c r="AD240" s="526"/>
      <c r="AE240" s="333" t="s">
        <v>466</v>
      </c>
      <c r="AF240" s="278">
        <f t="shared" si="477"/>
        <v>22.477935717955852</v>
      </c>
      <c r="AG240" s="316">
        <f t="shared" ref="AG240:AG248" si="480">+AG239</f>
        <v>20</v>
      </c>
      <c r="AH240" s="312">
        <f t="shared" si="469"/>
        <v>1.1238967858977926</v>
      </c>
      <c r="AI240" s="168">
        <v>0</v>
      </c>
      <c r="AJ240" s="157">
        <f>+AI240</f>
        <v>0</v>
      </c>
      <c r="AK240" s="157">
        <f t="shared" si="470"/>
        <v>0</v>
      </c>
      <c r="AL240" s="157">
        <f t="shared" si="478"/>
        <v>0</v>
      </c>
      <c r="BC240" s="478"/>
      <c r="BD240" s="524" t="s">
        <v>485</v>
      </c>
      <c r="BE240" s="147" t="str">
        <f>+$BE$38</f>
        <v>Especificacones de los Materiales de Construcción</v>
      </c>
      <c r="BF240" s="278">
        <f t="shared" si="471"/>
        <v>15.84</v>
      </c>
      <c r="BG240" s="168">
        <v>40</v>
      </c>
      <c r="BH240" s="157">
        <f t="shared" si="461"/>
        <v>0.39600000000000002</v>
      </c>
      <c r="BI240" s="168">
        <f>+$BJ$38</f>
        <v>8</v>
      </c>
      <c r="BJ240" s="157">
        <f>+BI240*0.4</f>
        <v>3.2</v>
      </c>
      <c r="BK240" s="157">
        <f t="shared" si="462"/>
        <v>1.2672000000000001</v>
      </c>
      <c r="BL240" s="157">
        <f t="shared" si="463"/>
        <v>22.809600000000003</v>
      </c>
      <c r="CC240" s="586"/>
      <c r="CD240" s="593" t="s">
        <v>485</v>
      </c>
      <c r="CE240" s="147" t="str">
        <f>+$BE$38</f>
        <v>Especificacones de los Materiales de Construcción</v>
      </c>
      <c r="CF240" s="278">
        <f t="shared" si="473"/>
        <v>15.84</v>
      </c>
      <c r="CG240" s="168">
        <v>20</v>
      </c>
      <c r="CH240" s="157">
        <f t="shared" si="464"/>
        <v>0.79200000000000004</v>
      </c>
      <c r="CI240" s="168">
        <f>+$BJ$38</f>
        <v>8</v>
      </c>
      <c r="CJ240" s="157">
        <f>+CI240*0.6</f>
        <v>4.8</v>
      </c>
      <c r="CK240" s="157">
        <f t="shared" si="465"/>
        <v>3.8016000000000001</v>
      </c>
      <c r="CL240" s="157">
        <f t="shared" si="466"/>
        <v>68.428799999999995</v>
      </c>
    </row>
    <row r="241" spans="2:90" x14ac:dyDescent="0.25">
      <c r="B241" s="477"/>
      <c r="C241" s="529"/>
      <c r="D241" s="326" t="s">
        <v>469</v>
      </c>
      <c r="E241" s="278">
        <f t="shared" si="475"/>
        <v>22.477935717955852</v>
      </c>
      <c r="F241" s="316">
        <f t="shared" si="479"/>
        <v>40</v>
      </c>
      <c r="G241" s="312">
        <f t="shared" si="467"/>
        <v>0.56194839294889631</v>
      </c>
      <c r="H241" s="168">
        <f>+$H$93</f>
        <v>2</v>
      </c>
      <c r="I241" s="157">
        <f>+H241</f>
        <v>2</v>
      </c>
      <c r="J241" s="157">
        <f t="shared" si="468"/>
        <v>1.1238967858977926</v>
      </c>
      <c r="K241" s="157">
        <f t="shared" si="476"/>
        <v>20.230142146160269</v>
      </c>
      <c r="AC241" s="525"/>
      <c r="AD241" s="526"/>
      <c r="AE241" s="333" t="s">
        <v>469</v>
      </c>
      <c r="AF241" s="278">
        <f t="shared" si="477"/>
        <v>22.477935717955852</v>
      </c>
      <c r="AG241" s="316">
        <f t="shared" si="480"/>
        <v>20</v>
      </c>
      <c r="AH241" s="312">
        <f t="shared" si="469"/>
        <v>1.1238967858977926</v>
      </c>
      <c r="AI241" s="168">
        <v>0</v>
      </c>
      <c r="AJ241" s="157">
        <f>+AI241</f>
        <v>0</v>
      </c>
      <c r="AK241" s="157">
        <f t="shared" si="470"/>
        <v>0</v>
      </c>
      <c r="AL241" s="157">
        <f t="shared" si="478"/>
        <v>0</v>
      </c>
      <c r="BC241" s="478"/>
      <c r="BD241" s="524"/>
      <c r="BE241" s="147" t="str">
        <f>+$BE$40</f>
        <v>Mano de Obra y Equipo</v>
      </c>
      <c r="BF241" s="278">
        <f t="shared" si="471"/>
        <v>15.84</v>
      </c>
      <c r="BG241" s="168">
        <v>40</v>
      </c>
      <c r="BH241" s="157">
        <f t="shared" si="461"/>
        <v>0.39600000000000002</v>
      </c>
      <c r="BI241" s="168">
        <f>+$BJ$40</f>
        <v>6</v>
      </c>
      <c r="BJ241" s="157">
        <f t="shared" ref="BJ241:BJ242" si="481">+BI241*0.4</f>
        <v>2.4000000000000004</v>
      </c>
      <c r="BK241" s="157">
        <f t="shared" si="462"/>
        <v>0.95040000000000013</v>
      </c>
      <c r="BL241" s="157">
        <f t="shared" si="463"/>
        <v>17.107200000000002</v>
      </c>
      <c r="CC241" s="586"/>
      <c r="CD241" s="593"/>
      <c r="CE241" s="147" t="str">
        <f>+$BE$40</f>
        <v>Mano de Obra y Equipo</v>
      </c>
      <c r="CF241" s="278">
        <f t="shared" si="473"/>
        <v>15.84</v>
      </c>
      <c r="CG241" s="168">
        <v>20</v>
      </c>
      <c r="CH241" s="157">
        <f t="shared" si="464"/>
        <v>0.79200000000000004</v>
      </c>
      <c r="CI241" s="168">
        <f>+$BJ$40</f>
        <v>6</v>
      </c>
      <c r="CJ241" s="157">
        <f t="shared" ref="CJ241:CJ242" si="482">+CI241*0.6</f>
        <v>3.5999999999999996</v>
      </c>
      <c r="CK241" s="157">
        <f t="shared" si="465"/>
        <v>2.8512</v>
      </c>
      <c r="CL241" s="157">
        <f t="shared" si="466"/>
        <v>51.321599999999997</v>
      </c>
    </row>
    <row r="242" spans="2:90" ht="25.5" x14ac:dyDescent="0.25">
      <c r="B242" s="477"/>
      <c r="C242" s="529"/>
      <c r="D242" s="326" t="s">
        <v>474</v>
      </c>
      <c r="E242" s="278">
        <f t="shared" si="475"/>
        <v>22.477935717955852</v>
      </c>
      <c r="F242" s="316">
        <f t="shared" si="479"/>
        <v>40</v>
      </c>
      <c r="G242" s="312">
        <f t="shared" si="467"/>
        <v>0.56194839294889631</v>
      </c>
      <c r="H242" s="168">
        <f>+$H$94</f>
        <v>2</v>
      </c>
      <c r="I242" s="157">
        <f>+H242</f>
        <v>2</v>
      </c>
      <c r="J242" s="157">
        <f t="shared" si="468"/>
        <v>1.1238967858977926</v>
      </c>
      <c r="K242" s="157">
        <f t="shared" si="476"/>
        <v>20.230142146160269</v>
      </c>
      <c r="AC242" s="525"/>
      <c r="AD242" s="526"/>
      <c r="AE242" s="333" t="s">
        <v>474</v>
      </c>
      <c r="AF242" s="278">
        <f t="shared" si="477"/>
        <v>22.477935717955852</v>
      </c>
      <c r="AG242" s="316">
        <f t="shared" si="480"/>
        <v>20</v>
      </c>
      <c r="AH242" s="312">
        <f t="shared" si="469"/>
        <v>1.1238967858977926</v>
      </c>
      <c r="AI242" s="168">
        <v>0</v>
      </c>
      <c r="AJ242" s="157">
        <f>+AI242</f>
        <v>0</v>
      </c>
      <c r="AK242" s="157">
        <f t="shared" si="470"/>
        <v>0</v>
      </c>
      <c r="AL242" s="157">
        <f t="shared" si="478"/>
        <v>0</v>
      </c>
      <c r="BC242" s="478"/>
      <c r="BD242" s="524"/>
      <c r="BE242" s="147" t="str">
        <f>+$BE$42</f>
        <v>Procedimientos Constructivosde Obras Civiles I</v>
      </c>
      <c r="BF242" s="278">
        <f>+BF$236</f>
        <v>15.84</v>
      </c>
      <c r="BG242" s="168">
        <v>40</v>
      </c>
      <c r="BH242" s="157">
        <f t="shared" si="461"/>
        <v>0.39600000000000002</v>
      </c>
      <c r="BI242" s="168">
        <f>+$BJ$42</f>
        <v>10</v>
      </c>
      <c r="BJ242" s="157">
        <f t="shared" si="481"/>
        <v>4</v>
      </c>
      <c r="BK242" s="157">
        <f t="shared" si="462"/>
        <v>1.5840000000000001</v>
      </c>
      <c r="BL242" s="157">
        <f t="shared" si="463"/>
        <v>28.512</v>
      </c>
      <c r="CC242" s="586"/>
      <c r="CD242" s="593"/>
      <c r="CE242" s="147" t="str">
        <f>+$BE$42</f>
        <v>Procedimientos Constructivosde Obras Civiles I</v>
      </c>
      <c r="CF242" s="278">
        <f>+CF$236</f>
        <v>15.84</v>
      </c>
      <c r="CG242" s="168">
        <v>20</v>
      </c>
      <c r="CH242" s="157">
        <f t="shared" si="464"/>
        <v>0.79200000000000004</v>
      </c>
      <c r="CI242" s="168">
        <f>+$BJ$42</f>
        <v>10</v>
      </c>
      <c r="CJ242" s="157">
        <f t="shared" si="482"/>
        <v>6</v>
      </c>
      <c r="CK242" s="157">
        <f t="shared" si="465"/>
        <v>4.7520000000000007</v>
      </c>
      <c r="CL242" s="157">
        <f t="shared" si="466"/>
        <v>85.536000000000016</v>
      </c>
    </row>
    <row r="243" spans="2:90" ht="25.5" x14ac:dyDescent="0.25">
      <c r="B243" s="477"/>
      <c r="C243" s="514" t="s">
        <v>485</v>
      </c>
      <c r="D243" s="315" t="s">
        <v>546</v>
      </c>
      <c r="E243" s="278">
        <f t="shared" si="475"/>
        <v>22.477935717955852</v>
      </c>
      <c r="F243" s="316">
        <f t="shared" si="479"/>
        <v>40</v>
      </c>
      <c r="G243" s="312">
        <f t="shared" si="467"/>
        <v>0.56194839294889631</v>
      </c>
      <c r="H243" s="168">
        <f>+$H$95</f>
        <v>2</v>
      </c>
      <c r="I243" s="157">
        <f t="shared" ref="I243:I248" si="483">+H243*0.4</f>
        <v>0.8</v>
      </c>
      <c r="J243" s="312">
        <f t="shared" si="468"/>
        <v>0.4495587143591171</v>
      </c>
      <c r="K243" s="157">
        <f t="shared" si="476"/>
        <v>8.0920568584641082</v>
      </c>
      <c r="AC243" s="525"/>
      <c r="AD243" s="527" t="s">
        <v>485</v>
      </c>
      <c r="AE243" s="315" t="s">
        <v>546</v>
      </c>
      <c r="AF243" s="278">
        <f t="shared" si="477"/>
        <v>22.477935717955852</v>
      </c>
      <c r="AG243" s="316">
        <f t="shared" si="480"/>
        <v>20</v>
      </c>
      <c r="AH243" s="312">
        <f t="shared" si="469"/>
        <v>1.1238967858977926</v>
      </c>
      <c r="AI243" s="168">
        <f>+$H$95</f>
        <v>2</v>
      </c>
      <c r="AJ243" s="157">
        <f t="shared" ref="AJ243:AJ248" si="484">+AI243*0.6</f>
        <v>1.2</v>
      </c>
      <c r="AK243" s="312">
        <f t="shared" si="470"/>
        <v>1.3486761430773511</v>
      </c>
      <c r="AL243" s="157">
        <f t="shared" si="478"/>
        <v>24.276170575392321</v>
      </c>
      <c r="BE243" s="59"/>
      <c r="BJ243" s="262">
        <f>AVERAGE(BJ237:BJ242)</f>
        <v>2.6</v>
      </c>
      <c r="BK243" s="262"/>
      <c r="BL243" s="262"/>
      <c r="CE243" s="59"/>
      <c r="CJ243" s="262">
        <f>AVERAGE(CJ237:CJ242)</f>
        <v>2.4</v>
      </c>
      <c r="CK243" s="262"/>
      <c r="CL243" s="262"/>
    </row>
    <row r="244" spans="2:90" ht="51" x14ac:dyDescent="0.25">
      <c r="B244" s="477"/>
      <c r="C244" s="514"/>
      <c r="D244" s="315" t="s">
        <v>547</v>
      </c>
      <c r="E244" s="278">
        <f t="shared" si="475"/>
        <v>22.477935717955852</v>
      </c>
      <c r="F244" s="316">
        <f t="shared" si="479"/>
        <v>40</v>
      </c>
      <c r="G244" s="312">
        <f t="shared" si="467"/>
        <v>0.56194839294889631</v>
      </c>
      <c r="H244" s="168">
        <f>+$H$96</f>
        <v>4</v>
      </c>
      <c r="I244" s="157">
        <f t="shared" si="483"/>
        <v>1.6</v>
      </c>
      <c r="J244" s="312">
        <f t="shared" si="468"/>
        <v>0.89911742871823419</v>
      </c>
      <c r="K244" s="157">
        <f t="shared" si="476"/>
        <v>16.184113716928216</v>
      </c>
      <c r="AC244" s="525"/>
      <c r="AD244" s="527"/>
      <c r="AE244" s="315" t="s">
        <v>547</v>
      </c>
      <c r="AF244" s="278">
        <f t="shared" si="477"/>
        <v>22.477935717955852</v>
      </c>
      <c r="AG244" s="316">
        <f t="shared" si="480"/>
        <v>20</v>
      </c>
      <c r="AH244" s="312">
        <f t="shared" si="469"/>
        <v>1.1238967858977926</v>
      </c>
      <c r="AI244" s="168">
        <f>+$H$96</f>
        <v>4</v>
      </c>
      <c r="AJ244" s="157">
        <f t="shared" si="484"/>
        <v>2.4</v>
      </c>
      <c r="AK244" s="312">
        <f t="shared" si="470"/>
        <v>2.6973522861547021</v>
      </c>
      <c r="AL244" s="157">
        <f t="shared" si="478"/>
        <v>48.552341150784642</v>
      </c>
      <c r="BC244" s="332" t="s">
        <v>335</v>
      </c>
      <c r="BD244" s="332" t="s">
        <v>511</v>
      </c>
      <c r="BE244" s="332" t="s">
        <v>512</v>
      </c>
      <c r="BF244" s="332" t="s">
        <v>579</v>
      </c>
      <c r="BG244" s="332" t="s">
        <v>513</v>
      </c>
      <c r="BH244" s="332" t="s">
        <v>514</v>
      </c>
      <c r="BI244" s="332" t="s">
        <v>519</v>
      </c>
      <c r="BJ244" s="297" t="s">
        <v>516</v>
      </c>
      <c r="BK244" s="297" t="s">
        <v>517</v>
      </c>
      <c r="BL244" s="297" t="s">
        <v>518</v>
      </c>
      <c r="CC244" s="371" t="s">
        <v>335</v>
      </c>
      <c r="CD244" s="371" t="s">
        <v>511</v>
      </c>
      <c r="CE244" s="371" t="s">
        <v>512</v>
      </c>
      <c r="CF244" s="371" t="s">
        <v>579</v>
      </c>
      <c r="CG244" s="371" t="s">
        <v>513</v>
      </c>
      <c r="CH244" s="371" t="s">
        <v>514</v>
      </c>
      <c r="CI244" s="371" t="s">
        <v>519</v>
      </c>
      <c r="CJ244" s="372" t="s">
        <v>516</v>
      </c>
      <c r="CK244" s="372" t="s">
        <v>517</v>
      </c>
      <c r="CL244" s="372" t="s">
        <v>518</v>
      </c>
    </row>
    <row r="245" spans="2:90" ht="25.5" x14ac:dyDescent="0.25">
      <c r="B245" s="477"/>
      <c r="C245" s="514"/>
      <c r="D245" s="315" t="s">
        <v>548</v>
      </c>
      <c r="E245" s="278">
        <f t="shared" si="475"/>
        <v>22.477935717955852</v>
      </c>
      <c r="F245" s="316">
        <f t="shared" si="479"/>
        <v>40</v>
      </c>
      <c r="G245" s="312">
        <f t="shared" si="467"/>
        <v>0.56194839294889631</v>
      </c>
      <c r="H245" s="168">
        <f>+$H$97</f>
        <v>2</v>
      </c>
      <c r="I245" s="157">
        <f t="shared" si="483"/>
        <v>0.8</v>
      </c>
      <c r="J245" s="312">
        <f t="shared" si="468"/>
        <v>0.4495587143591171</v>
      </c>
      <c r="K245" s="157">
        <f t="shared" si="476"/>
        <v>8.0920568584641082</v>
      </c>
      <c r="AC245" s="525"/>
      <c r="AD245" s="527"/>
      <c r="AE245" s="315" t="s">
        <v>548</v>
      </c>
      <c r="AF245" s="278">
        <f t="shared" si="477"/>
        <v>22.477935717955852</v>
      </c>
      <c r="AG245" s="316">
        <f t="shared" si="480"/>
        <v>20</v>
      </c>
      <c r="AH245" s="312">
        <f t="shared" si="469"/>
        <v>1.1238967858977926</v>
      </c>
      <c r="AI245" s="168">
        <f>+$H$97</f>
        <v>2</v>
      </c>
      <c r="AJ245" s="157">
        <f t="shared" si="484"/>
        <v>1.2</v>
      </c>
      <c r="AK245" s="312">
        <f t="shared" si="470"/>
        <v>1.3486761430773511</v>
      </c>
      <c r="AL245" s="157">
        <f t="shared" si="478"/>
        <v>24.276170575392321</v>
      </c>
      <c r="BC245" s="478" t="s">
        <v>533</v>
      </c>
      <c r="BD245" s="334"/>
      <c r="BE245" s="335"/>
      <c r="BF245" s="276">
        <f>+'Pobl. Efectiva CP.'!E58</f>
        <v>16</v>
      </c>
      <c r="BG245" s="335"/>
      <c r="BH245" s="335"/>
      <c r="BI245" s="335"/>
      <c r="BJ245" s="277">
        <f>SUM(BJ246:BJ252)</f>
        <v>22.200000000000003</v>
      </c>
      <c r="BK245" s="277">
        <f>SUM(BK246:BK252)</f>
        <v>8.8800000000000008</v>
      </c>
      <c r="BL245" s="277">
        <f>SUM(BL246:BL252)</f>
        <v>159.84</v>
      </c>
      <c r="CC245" s="586" t="s">
        <v>533</v>
      </c>
      <c r="CD245" s="374"/>
      <c r="CE245" s="335"/>
      <c r="CF245" s="276">
        <f>+BF245</f>
        <v>16</v>
      </c>
      <c r="CG245" s="335"/>
      <c r="CH245" s="335"/>
      <c r="CI245" s="335"/>
      <c r="CJ245" s="277">
        <f>SUM(CJ246:CJ252)</f>
        <v>17.799999999999997</v>
      </c>
      <c r="CK245" s="277">
        <f>SUM(CK246:CK252)</f>
        <v>14.24</v>
      </c>
      <c r="CL245" s="277">
        <f>SUM(CL246:CL252)</f>
        <v>256.32</v>
      </c>
    </row>
    <row r="246" spans="2:90" ht="25.5" x14ac:dyDescent="0.25">
      <c r="B246" s="477"/>
      <c r="C246" s="514"/>
      <c r="D246" s="315" t="s">
        <v>549</v>
      </c>
      <c r="E246" s="278">
        <f t="shared" si="475"/>
        <v>22.477935717955852</v>
      </c>
      <c r="F246" s="316">
        <f t="shared" si="479"/>
        <v>40</v>
      </c>
      <c r="G246" s="312">
        <f t="shared" si="467"/>
        <v>0.56194839294889631</v>
      </c>
      <c r="H246" s="168">
        <f>+$H$98</f>
        <v>2</v>
      </c>
      <c r="I246" s="157">
        <f t="shared" si="483"/>
        <v>0.8</v>
      </c>
      <c r="J246" s="312">
        <f t="shared" si="468"/>
        <v>0.4495587143591171</v>
      </c>
      <c r="K246" s="157">
        <f t="shared" si="476"/>
        <v>8.0920568584641082</v>
      </c>
      <c r="AC246" s="525"/>
      <c r="AD246" s="527"/>
      <c r="AE246" s="315" t="s">
        <v>549</v>
      </c>
      <c r="AF246" s="278">
        <f t="shared" si="477"/>
        <v>22.477935717955852</v>
      </c>
      <c r="AG246" s="316">
        <f t="shared" si="480"/>
        <v>20</v>
      </c>
      <c r="AH246" s="312">
        <f t="shared" si="469"/>
        <v>1.1238967858977926</v>
      </c>
      <c r="AI246" s="168">
        <f>+$H$98</f>
        <v>2</v>
      </c>
      <c r="AJ246" s="157">
        <f t="shared" si="484"/>
        <v>1.2</v>
      </c>
      <c r="AK246" s="312">
        <f t="shared" si="470"/>
        <v>1.3486761430773511</v>
      </c>
      <c r="AL246" s="157">
        <f t="shared" si="478"/>
        <v>24.276170575392321</v>
      </c>
      <c r="BC246" s="478"/>
      <c r="BD246" s="478" t="s">
        <v>590</v>
      </c>
      <c r="BE246" s="333" t="str">
        <f>+$BE$20</f>
        <v>Liderazgo y Trabajo en Equipo</v>
      </c>
      <c r="BF246" s="278">
        <f>+BF$245</f>
        <v>16</v>
      </c>
      <c r="BG246" s="168">
        <v>40</v>
      </c>
      <c r="BH246" s="157">
        <f t="shared" ref="BH246:BH252" si="485">BF246/BG246</f>
        <v>0.4</v>
      </c>
      <c r="BI246" s="168">
        <f>+$BK$20</f>
        <v>2</v>
      </c>
      <c r="BJ246" s="157">
        <f>+BI246</f>
        <v>2</v>
      </c>
      <c r="BK246" s="157">
        <f t="shared" ref="BK246:BK252" si="486">BH246*BJ246</f>
        <v>0.8</v>
      </c>
      <c r="BL246" s="157">
        <f t="shared" ref="BL246:BL252" si="487">BK246*$BE$70</f>
        <v>14.4</v>
      </c>
      <c r="CC246" s="586"/>
      <c r="CD246" s="586" t="s">
        <v>590</v>
      </c>
      <c r="CE246" s="352" t="str">
        <f>+$BE$20</f>
        <v>Liderazgo y Trabajo en Equipo</v>
      </c>
      <c r="CF246" s="278">
        <f>+CF$245</f>
        <v>16</v>
      </c>
      <c r="CG246" s="168">
        <v>20</v>
      </c>
      <c r="CH246" s="157">
        <f t="shared" ref="CH246:CH252" si="488">CF246/CG246</f>
        <v>0.8</v>
      </c>
      <c r="CI246" s="168">
        <v>0</v>
      </c>
      <c r="CJ246" s="157">
        <f>+CI246</f>
        <v>0</v>
      </c>
      <c r="CK246" s="157">
        <f t="shared" ref="CK246:CK252" si="489">CH246*CJ246</f>
        <v>0</v>
      </c>
      <c r="CL246" s="157">
        <f t="shared" ref="CL246:CL252" si="490">CK246*$BE$70</f>
        <v>0</v>
      </c>
    </row>
    <row r="247" spans="2:90" x14ac:dyDescent="0.25">
      <c r="B247" s="477"/>
      <c r="C247" s="514"/>
      <c r="D247" s="315" t="s">
        <v>552</v>
      </c>
      <c r="E247" s="278">
        <f t="shared" si="475"/>
        <v>22.477935717955852</v>
      </c>
      <c r="F247" s="316">
        <f t="shared" si="479"/>
        <v>40</v>
      </c>
      <c r="G247" s="312">
        <f t="shared" si="467"/>
        <v>0.56194839294889631</v>
      </c>
      <c r="H247" s="168">
        <f>+$H$99</f>
        <v>4</v>
      </c>
      <c r="I247" s="157">
        <f t="shared" si="483"/>
        <v>1.6</v>
      </c>
      <c r="J247" s="312">
        <f t="shared" si="468"/>
        <v>0.89911742871823419</v>
      </c>
      <c r="K247" s="157">
        <f t="shared" si="476"/>
        <v>16.184113716928216</v>
      </c>
      <c r="AC247" s="525"/>
      <c r="AD247" s="527"/>
      <c r="AE247" s="315" t="s">
        <v>552</v>
      </c>
      <c r="AF247" s="278">
        <f t="shared" si="477"/>
        <v>22.477935717955852</v>
      </c>
      <c r="AG247" s="316">
        <f t="shared" si="480"/>
        <v>20</v>
      </c>
      <c r="AH247" s="312">
        <f t="shared" si="469"/>
        <v>1.1238967858977926</v>
      </c>
      <c r="AI247" s="168">
        <f>+$H$99</f>
        <v>4</v>
      </c>
      <c r="AJ247" s="157">
        <f t="shared" si="484"/>
        <v>2.4</v>
      </c>
      <c r="AK247" s="312">
        <f t="shared" si="470"/>
        <v>2.6973522861547021</v>
      </c>
      <c r="AL247" s="157">
        <f t="shared" si="478"/>
        <v>48.552341150784642</v>
      </c>
      <c r="BC247" s="478"/>
      <c r="BD247" s="478"/>
      <c r="BE247" s="333" t="str">
        <f>+$BE$22</f>
        <v>Proyecto Empresarial</v>
      </c>
      <c r="BF247" s="278">
        <f t="shared" ref="BF247:BF252" si="491">+BF$245</f>
        <v>16</v>
      </c>
      <c r="BG247" s="168">
        <v>40</v>
      </c>
      <c r="BH247" s="157">
        <f t="shared" si="485"/>
        <v>0.4</v>
      </c>
      <c r="BI247" s="168">
        <f>+$BK$22</f>
        <v>2</v>
      </c>
      <c r="BJ247" s="157">
        <f>+BI247</f>
        <v>2</v>
      </c>
      <c r="BK247" s="157">
        <f t="shared" si="486"/>
        <v>0.8</v>
      </c>
      <c r="BL247" s="157">
        <f t="shared" si="487"/>
        <v>14.4</v>
      </c>
      <c r="CC247" s="586"/>
      <c r="CD247" s="586"/>
      <c r="CE247" s="352" t="str">
        <f>+$BE$22</f>
        <v>Proyecto Empresarial</v>
      </c>
      <c r="CF247" s="278">
        <f t="shared" ref="CF247:CF252" si="492">+CF$245</f>
        <v>16</v>
      </c>
      <c r="CG247" s="168">
        <v>20</v>
      </c>
      <c r="CH247" s="157">
        <f t="shared" si="488"/>
        <v>0.8</v>
      </c>
      <c r="CI247" s="168">
        <v>0</v>
      </c>
      <c r="CJ247" s="157">
        <f>+CI247</f>
        <v>0</v>
      </c>
      <c r="CK247" s="157">
        <f t="shared" si="489"/>
        <v>0</v>
      </c>
      <c r="CL247" s="157">
        <f t="shared" si="490"/>
        <v>0</v>
      </c>
    </row>
    <row r="248" spans="2:90" x14ac:dyDescent="0.25">
      <c r="B248" s="477"/>
      <c r="C248" s="514"/>
      <c r="D248" s="315" t="s">
        <v>543</v>
      </c>
      <c r="E248" s="278">
        <f t="shared" si="475"/>
        <v>22.477935717955852</v>
      </c>
      <c r="F248" s="316">
        <f t="shared" si="479"/>
        <v>40</v>
      </c>
      <c r="G248" s="312">
        <f t="shared" si="467"/>
        <v>0.56194839294889631</v>
      </c>
      <c r="H248" s="168">
        <f>+$H$100</f>
        <v>6</v>
      </c>
      <c r="I248" s="157">
        <f t="shared" si="483"/>
        <v>2.4000000000000004</v>
      </c>
      <c r="J248" s="157">
        <f>G248*I248</f>
        <v>1.3486761430773513</v>
      </c>
      <c r="K248" s="157">
        <f t="shared" si="476"/>
        <v>24.276170575392324</v>
      </c>
      <c r="AC248" s="525"/>
      <c r="AD248" s="527"/>
      <c r="AE248" s="315" t="s">
        <v>543</v>
      </c>
      <c r="AF248" s="278">
        <f t="shared" si="477"/>
        <v>22.477935717955852</v>
      </c>
      <c r="AG248" s="316">
        <f t="shared" si="480"/>
        <v>20</v>
      </c>
      <c r="AH248" s="312">
        <f t="shared" si="469"/>
        <v>1.1238967858977926</v>
      </c>
      <c r="AI248" s="168">
        <f>+$H$100</f>
        <v>6</v>
      </c>
      <c r="AJ248" s="157">
        <f t="shared" si="484"/>
        <v>3.5999999999999996</v>
      </c>
      <c r="AK248" s="157">
        <f>AH248*AJ248</f>
        <v>4.0460284292320532</v>
      </c>
      <c r="AL248" s="157">
        <f t="shared" si="478"/>
        <v>72.828511726176956</v>
      </c>
      <c r="BC248" s="478"/>
      <c r="BD248" s="478"/>
      <c r="BE248" s="333" t="str">
        <f>+$BE$23</f>
        <v>Legislación e Inserción Laboral</v>
      </c>
      <c r="BF248" s="278">
        <f t="shared" si="491"/>
        <v>16</v>
      </c>
      <c r="BG248" s="168">
        <v>40</v>
      </c>
      <c r="BH248" s="157">
        <f t="shared" si="485"/>
        <v>0.4</v>
      </c>
      <c r="BI248" s="168">
        <f>+$BK$23</f>
        <v>3</v>
      </c>
      <c r="BJ248" s="157">
        <f>+BI248</f>
        <v>3</v>
      </c>
      <c r="BK248" s="157">
        <f t="shared" si="486"/>
        <v>1.2000000000000002</v>
      </c>
      <c r="BL248" s="157">
        <f t="shared" si="487"/>
        <v>21.6</v>
      </c>
      <c r="CC248" s="586"/>
      <c r="CD248" s="586"/>
      <c r="CE248" s="352" t="str">
        <f>+$BE$23</f>
        <v>Legislación e Inserción Laboral</v>
      </c>
      <c r="CF248" s="278">
        <f t="shared" si="492"/>
        <v>16</v>
      </c>
      <c r="CG248" s="168">
        <v>20</v>
      </c>
      <c r="CH248" s="157">
        <f t="shared" si="488"/>
        <v>0.8</v>
      </c>
      <c r="CI248" s="168">
        <v>0</v>
      </c>
      <c r="CJ248" s="157">
        <f>+CI248</f>
        <v>0</v>
      </c>
      <c r="CK248" s="157">
        <f t="shared" si="489"/>
        <v>0</v>
      </c>
      <c r="CL248" s="157">
        <f t="shared" si="490"/>
        <v>0</v>
      </c>
    </row>
    <row r="249" spans="2:90" ht="25.5" x14ac:dyDescent="0.25">
      <c r="B249" s="285"/>
      <c r="C249" s="142"/>
      <c r="D249" s="59"/>
      <c r="H249" s="142"/>
      <c r="I249" s="262">
        <f>AVERAGE(I238:I248)</f>
        <v>1.6363636363636365</v>
      </c>
      <c r="J249" s="262"/>
      <c r="K249" s="286"/>
      <c r="AC249" s="285"/>
      <c r="AE249" s="59"/>
      <c r="AJ249" s="262">
        <f>AVERAGE(AJ238:AJ248)</f>
        <v>1.0909090909090908</v>
      </c>
      <c r="AK249" s="262"/>
      <c r="AL249" s="286"/>
      <c r="BC249" s="478"/>
      <c r="BD249" s="513" t="s">
        <v>485</v>
      </c>
      <c r="BE249" s="147" t="str">
        <f>+$BE$39</f>
        <v>Distribución de los Materiales de Construcción</v>
      </c>
      <c r="BF249" s="278">
        <f t="shared" si="491"/>
        <v>16</v>
      </c>
      <c r="BG249" s="168">
        <v>40</v>
      </c>
      <c r="BH249" s="157">
        <f t="shared" si="485"/>
        <v>0.4</v>
      </c>
      <c r="BI249" s="168">
        <f>+$BK$39</f>
        <v>7</v>
      </c>
      <c r="BJ249" s="157">
        <f t="shared" ref="BJ249:BJ250" si="493">+BI249</f>
        <v>7</v>
      </c>
      <c r="BK249" s="157">
        <f t="shared" si="486"/>
        <v>2.8000000000000003</v>
      </c>
      <c r="BL249" s="157">
        <f t="shared" si="487"/>
        <v>50.400000000000006</v>
      </c>
      <c r="CC249" s="586"/>
      <c r="CD249" s="587" t="s">
        <v>485</v>
      </c>
      <c r="CE249" s="147" t="str">
        <f>+$BE$39</f>
        <v>Distribución de los Materiales de Construcción</v>
      </c>
      <c r="CF249" s="278">
        <f t="shared" si="492"/>
        <v>16</v>
      </c>
      <c r="CG249" s="168">
        <v>20</v>
      </c>
      <c r="CH249" s="157">
        <f t="shared" si="488"/>
        <v>0.8</v>
      </c>
      <c r="CI249" s="168">
        <f>+$BK$39</f>
        <v>7</v>
      </c>
      <c r="CJ249" s="157">
        <f t="shared" ref="CJ249:CJ250" si="494">+CI249</f>
        <v>7</v>
      </c>
      <c r="CK249" s="157">
        <f t="shared" si="489"/>
        <v>5.6000000000000005</v>
      </c>
      <c r="CL249" s="157">
        <f t="shared" si="490"/>
        <v>100.80000000000001</v>
      </c>
    </row>
    <row r="250" spans="2:90" ht="51" x14ac:dyDescent="0.25">
      <c r="B250" s="325" t="s">
        <v>336</v>
      </c>
      <c r="C250" s="327" t="s">
        <v>511</v>
      </c>
      <c r="D250" s="325" t="s">
        <v>512</v>
      </c>
      <c r="E250" s="325" t="s">
        <v>580</v>
      </c>
      <c r="F250" s="325" t="s">
        <v>513</v>
      </c>
      <c r="G250" s="325" t="s">
        <v>514</v>
      </c>
      <c r="H250" s="325" t="s">
        <v>515</v>
      </c>
      <c r="I250" s="291" t="s">
        <v>516</v>
      </c>
      <c r="J250" s="291" t="s">
        <v>517</v>
      </c>
      <c r="K250" s="291" t="s">
        <v>518</v>
      </c>
      <c r="AC250" s="367" t="s">
        <v>336</v>
      </c>
      <c r="AD250" s="368" t="s">
        <v>511</v>
      </c>
      <c r="AE250" s="367" t="s">
        <v>512</v>
      </c>
      <c r="AF250" s="367" t="s">
        <v>580</v>
      </c>
      <c r="AG250" s="367" t="s">
        <v>513</v>
      </c>
      <c r="AH250" s="367" t="s">
        <v>514</v>
      </c>
      <c r="AI250" s="367" t="s">
        <v>515</v>
      </c>
      <c r="AJ250" s="369" t="s">
        <v>516</v>
      </c>
      <c r="AK250" s="369" t="s">
        <v>517</v>
      </c>
      <c r="AL250" s="369" t="s">
        <v>518</v>
      </c>
      <c r="BC250" s="478"/>
      <c r="BD250" s="513"/>
      <c r="BE250" s="147" t="str">
        <f>+$BE$41</f>
        <v>Seguridad e Higiene</v>
      </c>
      <c r="BF250" s="278">
        <f t="shared" si="491"/>
        <v>16</v>
      </c>
      <c r="BG250" s="168">
        <v>40</v>
      </c>
      <c r="BH250" s="157">
        <f t="shared" si="485"/>
        <v>0.4</v>
      </c>
      <c r="BI250" s="168">
        <f>+$BK$41</f>
        <v>3</v>
      </c>
      <c r="BJ250" s="157">
        <f t="shared" si="493"/>
        <v>3</v>
      </c>
      <c r="BK250" s="157">
        <f t="shared" si="486"/>
        <v>1.2000000000000002</v>
      </c>
      <c r="BL250" s="157">
        <f t="shared" si="487"/>
        <v>21.6</v>
      </c>
      <c r="CC250" s="586"/>
      <c r="CD250" s="587"/>
      <c r="CE250" s="147" t="str">
        <f>+$BE$41</f>
        <v>Seguridad e Higiene</v>
      </c>
      <c r="CF250" s="278">
        <f t="shared" si="492"/>
        <v>16</v>
      </c>
      <c r="CG250" s="168">
        <v>20</v>
      </c>
      <c r="CH250" s="157">
        <f t="shared" si="488"/>
        <v>0.8</v>
      </c>
      <c r="CI250" s="168">
        <f>+$BK$41</f>
        <v>3</v>
      </c>
      <c r="CJ250" s="157">
        <f t="shared" si="494"/>
        <v>3</v>
      </c>
      <c r="CK250" s="157">
        <f t="shared" si="489"/>
        <v>2.4000000000000004</v>
      </c>
      <c r="CL250" s="157">
        <f t="shared" si="490"/>
        <v>43.2</v>
      </c>
    </row>
    <row r="251" spans="2:90" ht="25.5" x14ac:dyDescent="0.25">
      <c r="B251" s="477" t="s">
        <v>530</v>
      </c>
      <c r="C251" s="529" t="s">
        <v>454</v>
      </c>
      <c r="D251" s="328"/>
      <c r="E251" s="276">
        <f>+'Pobl. Efectiva CP.'!F28</f>
        <v>18.22549383309121</v>
      </c>
      <c r="F251" s="328"/>
      <c r="G251" s="328"/>
      <c r="H251" s="328"/>
      <c r="I251" s="277">
        <f>SUM(I252:I258)</f>
        <v>11.200000000000003</v>
      </c>
      <c r="J251" s="277">
        <f>SUM(J252:J258)</f>
        <v>5.1031382732655386</v>
      </c>
      <c r="K251" s="277">
        <f>SUM(K252:K258)</f>
        <v>91.856488918779718</v>
      </c>
      <c r="AC251" s="525" t="s">
        <v>530</v>
      </c>
      <c r="AD251" s="526" t="s">
        <v>454</v>
      </c>
      <c r="AE251" s="335"/>
      <c r="AF251" s="276">
        <f>+E251</f>
        <v>18.22549383309121</v>
      </c>
      <c r="AG251" s="335"/>
      <c r="AH251" s="335"/>
      <c r="AI251" s="335"/>
      <c r="AJ251" s="277">
        <f>SUM(AJ252:AJ258)</f>
        <v>4.8</v>
      </c>
      <c r="AK251" s="277">
        <f>SUM(AK252:AK258)</f>
        <v>4.3741185199418906</v>
      </c>
      <c r="AL251" s="277">
        <f>SUM(AL252:AL258)</f>
        <v>78.734133358954026</v>
      </c>
      <c r="BC251" s="478"/>
      <c r="BD251" s="513"/>
      <c r="BE251" s="147" t="str">
        <f>+$BE$43</f>
        <v>Procedimientos Constructivosde Obras Civiles II</v>
      </c>
      <c r="BF251" s="278">
        <f t="shared" si="491"/>
        <v>16</v>
      </c>
      <c r="BG251" s="168">
        <v>40</v>
      </c>
      <c r="BH251" s="157">
        <f t="shared" si="485"/>
        <v>0.4</v>
      </c>
      <c r="BI251" s="168">
        <f>+$BK$43</f>
        <v>9</v>
      </c>
      <c r="BJ251" s="157">
        <f>+BI251*0.4</f>
        <v>3.6</v>
      </c>
      <c r="BK251" s="157">
        <f t="shared" si="486"/>
        <v>1.4400000000000002</v>
      </c>
      <c r="BL251" s="157">
        <f t="shared" si="487"/>
        <v>25.92</v>
      </c>
      <c r="CC251" s="586"/>
      <c r="CD251" s="587"/>
      <c r="CE251" s="147" t="str">
        <f>+$BE$43</f>
        <v>Procedimientos Constructivosde Obras Civiles II</v>
      </c>
      <c r="CF251" s="278">
        <f t="shared" si="492"/>
        <v>16</v>
      </c>
      <c r="CG251" s="168">
        <v>20</v>
      </c>
      <c r="CH251" s="157">
        <f t="shared" si="488"/>
        <v>0.8</v>
      </c>
      <c r="CI251" s="168">
        <f>+$BK$43</f>
        <v>9</v>
      </c>
      <c r="CJ251" s="157">
        <f>+CI251*0.6</f>
        <v>5.3999999999999995</v>
      </c>
      <c r="CK251" s="157">
        <f t="shared" si="489"/>
        <v>4.3199999999999994</v>
      </c>
      <c r="CL251" s="157">
        <f t="shared" si="490"/>
        <v>77.759999999999991</v>
      </c>
    </row>
    <row r="252" spans="2:90" x14ac:dyDescent="0.25">
      <c r="B252" s="477"/>
      <c r="C252" s="529"/>
      <c r="D252" s="326" t="s">
        <v>462</v>
      </c>
      <c r="E252" s="278">
        <f>+E$251</f>
        <v>18.22549383309121</v>
      </c>
      <c r="F252" s="316">
        <f>+F247</f>
        <v>40</v>
      </c>
      <c r="G252" s="312">
        <f>E252/F252</f>
        <v>0.45563734582728027</v>
      </c>
      <c r="H252" s="168">
        <f>+$H$132</f>
        <v>3</v>
      </c>
      <c r="I252" s="157">
        <f>+H252</f>
        <v>3</v>
      </c>
      <c r="J252" s="157">
        <f t="shared" ref="J252:J258" si="495">G252*I252</f>
        <v>1.3669120374818409</v>
      </c>
      <c r="K252" s="157">
        <f>J252*$D$70</f>
        <v>24.604416674673136</v>
      </c>
      <c r="AC252" s="525"/>
      <c r="AD252" s="526"/>
      <c r="AE252" s="333" t="s">
        <v>462</v>
      </c>
      <c r="AF252" s="278">
        <f>+AF$251</f>
        <v>18.22549383309121</v>
      </c>
      <c r="AG252" s="316">
        <f>+AG247</f>
        <v>20</v>
      </c>
      <c r="AH252" s="312">
        <f>AF252/AG252</f>
        <v>0.91127469165456054</v>
      </c>
      <c r="AI252" s="168">
        <v>0</v>
      </c>
      <c r="AJ252" s="157">
        <f>+AI252</f>
        <v>0</v>
      </c>
      <c r="AK252" s="157">
        <f t="shared" ref="AK252:AK258" si="496">AH252*AJ252</f>
        <v>0</v>
      </c>
      <c r="AL252" s="157">
        <f>AK252*$D$70</f>
        <v>0</v>
      </c>
      <c r="BC252" s="478"/>
      <c r="BD252" s="513"/>
      <c r="BE252" s="147" t="str">
        <f>+$BE$44</f>
        <v>Control de Obra</v>
      </c>
      <c r="BF252" s="278">
        <f t="shared" si="491"/>
        <v>16</v>
      </c>
      <c r="BG252" s="168">
        <v>40</v>
      </c>
      <c r="BH252" s="157">
        <f t="shared" si="485"/>
        <v>0.4</v>
      </c>
      <c r="BI252" s="168">
        <f>+$BK$44</f>
        <v>4</v>
      </c>
      <c r="BJ252" s="157">
        <f>+BI252*0.4</f>
        <v>1.6</v>
      </c>
      <c r="BK252" s="157">
        <f t="shared" si="486"/>
        <v>0.64000000000000012</v>
      </c>
      <c r="BL252" s="157">
        <f t="shared" si="487"/>
        <v>11.520000000000003</v>
      </c>
      <c r="CC252" s="586"/>
      <c r="CD252" s="587"/>
      <c r="CE252" s="147" t="str">
        <f>+$BE$44</f>
        <v>Control de Obra</v>
      </c>
      <c r="CF252" s="278">
        <f t="shared" si="492"/>
        <v>16</v>
      </c>
      <c r="CG252" s="168">
        <v>20</v>
      </c>
      <c r="CH252" s="157">
        <f t="shared" si="488"/>
        <v>0.8</v>
      </c>
      <c r="CI252" s="168">
        <f>+$BK$44</f>
        <v>4</v>
      </c>
      <c r="CJ252" s="157">
        <f>+CI252*0.6</f>
        <v>2.4</v>
      </c>
      <c r="CK252" s="157">
        <f t="shared" si="489"/>
        <v>1.92</v>
      </c>
      <c r="CL252" s="157">
        <f t="shared" si="490"/>
        <v>34.56</v>
      </c>
    </row>
    <row r="253" spans="2:90" x14ac:dyDescent="0.25">
      <c r="B253" s="477"/>
      <c r="C253" s="529"/>
      <c r="D253" s="326" t="s">
        <v>463</v>
      </c>
      <c r="E253" s="278">
        <f t="shared" ref="E253:E258" si="497">+E$251</f>
        <v>18.22549383309121</v>
      </c>
      <c r="F253" s="316">
        <f>+F252</f>
        <v>40</v>
      </c>
      <c r="G253" s="312">
        <f t="shared" ref="G253:G258" si="498">E253/F253</f>
        <v>0.45563734582728027</v>
      </c>
      <c r="H253" s="168">
        <f>+$H$133</f>
        <v>3</v>
      </c>
      <c r="I253" s="157">
        <f>+H253</f>
        <v>3</v>
      </c>
      <c r="J253" s="157">
        <f t="shared" si="495"/>
        <v>1.3669120374818409</v>
      </c>
      <c r="K253" s="157">
        <f t="shared" ref="K253:K258" si="499">J253*$D$70</f>
        <v>24.604416674673136</v>
      </c>
      <c r="AC253" s="525"/>
      <c r="AD253" s="526"/>
      <c r="AE253" s="333" t="s">
        <v>463</v>
      </c>
      <c r="AF253" s="278">
        <f t="shared" ref="AF253:AF258" si="500">+AF$251</f>
        <v>18.22549383309121</v>
      </c>
      <c r="AG253" s="316">
        <f>+AG252</f>
        <v>20</v>
      </c>
      <c r="AH253" s="312">
        <f t="shared" ref="AH253:AH258" si="501">AF253/AG253</f>
        <v>0.91127469165456054</v>
      </c>
      <c r="AI253" s="168">
        <v>0</v>
      </c>
      <c r="AJ253" s="157">
        <f>+AI253</f>
        <v>0</v>
      </c>
      <c r="AK253" s="157">
        <f t="shared" si="496"/>
        <v>0</v>
      </c>
      <c r="AL253" s="157">
        <f t="shared" ref="AL253:AL258" si="502">AK253*$D$70</f>
        <v>0</v>
      </c>
      <c r="BC253" s="343"/>
      <c r="BD253" s="343"/>
      <c r="BE253" s="343"/>
      <c r="CC253" s="343"/>
      <c r="CD253" s="343"/>
      <c r="CE253" s="343"/>
    </row>
    <row r="254" spans="2:90" ht="51" x14ac:dyDescent="0.25">
      <c r="B254" s="477"/>
      <c r="C254" s="529"/>
      <c r="D254" s="326" t="s">
        <v>475</v>
      </c>
      <c r="E254" s="278">
        <f t="shared" si="497"/>
        <v>18.22549383309121</v>
      </c>
      <c r="F254" s="316">
        <f>+F253</f>
        <v>40</v>
      </c>
      <c r="G254" s="312">
        <f t="shared" si="498"/>
        <v>0.45563734582728027</v>
      </c>
      <c r="H254" s="168">
        <f>+$H$134</f>
        <v>2</v>
      </c>
      <c r="I254" s="157">
        <f>+H254</f>
        <v>2</v>
      </c>
      <c r="J254" s="157">
        <f t="shared" si="495"/>
        <v>0.91127469165456054</v>
      </c>
      <c r="K254" s="157">
        <f t="shared" si="499"/>
        <v>16.40294444978209</v>
      </c>
      <c r="AC254" s="525"/>
      <c r="AD254" s="526"/>
      <c r="AE254" s="333" t="s">
        <v>475</v>
      </c>
      <c r="AF254" s="278">
        <f t="shared" si="500"/>
        <v>18.22549383309121</v>
      </c>
      <c r="AG254" s="316">
        <f>+AG253</f>
        <v>20</v>
      </c>
      <c r="AH254" s="312">
        <f t="shared" si="501"/>
        <v>0.91127469165456054</v>
      </c>
      <c r="AI254" s="168">
        <v>0</v>
      </c>
      <c r="AJ254" s="157">
        <f>+AI254</f>
        <v>0</v>
      </c>
      <c r="AK254" s="157">
        <f t="shared" si="496"/>
        <v>0</v>
      </c>
      <c r="AL254" s="157">
        <f t="shared" si="502"/>
        <v>0</v>
      </c>
      <c r="BC254" s="332" t="s">
        <v>335</v>
      </c>
      <c r="BD254" s="332" t="s">
        <v>511</v>
      </c>
      <c r="BE254" s="332" t="s">
        <v>512</v>
      </c>
      <c r="BF254" s="332" t="s">
        <v>580</v>
      </c>
      <c r="BG254" s="332" t="s">
        <v>513</v>
      </c>
      <c r="BH254" s="332" t="s">
        <v>514</v>
      </c>
      <c r="BI254" s="332" t="s">
        <v>519</v>
      </c>
      <c r="BJ254" s="297" t="s">
        <v>516</v>
      </c>
      <c r="BK254" s="297" t="s">
        <v>517</v>
      </c>
      <c r="BL254" s="297" t="s">
        <v>518</v>
      </c>
      <c r="CC254" s="371" t="s">
        <v>335</v>
      </c>
      <c r="CD254" s="371" t="s">
        <v>511</v>
      </c>
      <c r="CE254" s="371" t="s">
        <v>512</v>
      </c>
      <c r="CF254" s="371" t="s">
        <v>580</v>
      </c>
      <c r="CG254" s="371" t="s">
        <v>513</v>
      </c>
      <c r="CH254" s="371" t="s">
        <v>514</v>
      </c>
      <c r="CI254" s="371" t="s">
        <v>519</v>
      </c>
      <c r="CJ254" s="372" t="s">
        <v>516</v>
      </c>
      <c r="CK254" s="372" t="s">
        <v>517</v>
      </c>
      <c r="CL254" s="372" t="s">
        <v>518</v>
      </c>
    </row>
    <row r="255" spans="2:90" ht="25.5" x14ac:dyDescent="0.25">
      <c r="B255" s="477"/>
      <c r="C255" s="514" t="s">
        <v>485</v>
      </c>
      <c r="D255" s="315" t="s">
        <v>554</v>
      </c>
      <c r="E255" s="278">
        <f t="shared" si="497"/>
        <v>18.22549383309121</v>
      </c>
      <c r="F255" s="316">
        <f t="shared" ref="F255:F258" si="503">+F254</f>
        <v>40</v>
      </c>
      <c r="G255" s="312">
        <f t="shared" si="498"/>
        <v>0.45563734582728027</v>
      </c>
      <c r="H255" s="168">
        <f>+$H$135</f>
        <v>2</v>
      </c>
      <c r="I255" s="157">
        <f t="shared" ref="I255:I258" si="504">+H255*0.4</f>
        <v>0.8</v>
      </c>
      <c r="J255" s="312">
        <f t="shared" si="495"/>
        <v>0.36450987666182422</v>
      </c>
      <c r="K255" s="157">
        <f t="shared" si="499"/>
        <v>6.5611777799128355</v>
      </c>
      <c r="AC255" s="525"/>
      <c r="AD255" s="527" t="s">
        <v>485</v>
      </c>
      <c r="AE255" s="315" t="s">
        <v>554</v>
      </c>
      <c r="AF255" s="278">
        <f t="shared" si="500"/>
        <v>18.22549383309121</v>
      </c>
      <c r="AG255" s="316">
        <f t="shared" ref="AG255:AG258" si="505">+AG254</f>
        <v>20</v>
      </c>
      <c r="AH255" s="312">
        <f t="shared" si="501"/>
        <v>0.91127469165456054</v>
      </c>
      <c r="AI255" s="168">
        <f>+$H$135</f>
        <v>2</v>
      </c>
      <c r="AJ255" s="157">
        <f t="shared" ref="AJ255:AJ258" si="506">+AI255*0.6</f>
        <v>1.2</v>
      </c>
      <c r="AK255" s="312">
        <f t="shared" si="496"/>
        <v>1.0935296299854727</v>
      </c>
      <c r="AL255" s="157">
        <f t="shared" si="502"/>
        <v>19.683533339738506</v>
      </c>
      <c r="BC255" s="478" t="s">
        <v>521</v>
      </c>
      <c r="BD255" s="478" t="s">
        <v>590</v>
      </c>
      <c r="BE255" s="335"/>
      <c r="BF255" s="276">
        <f>+'Pobl. Efectiva CP.'!F53</f>
        <v>30.356418990925555</v>
      </c>
      <c r="BG255" s="335"/>
      <c r="BH255" s="335"/>
      <c r="BI255" s="335"/>
      <c r="BJ255" s="277">
        <f>SUM(BJ256:BJ262)</f>
        <v>16.8</v>
      </c>
      <c r="BK255" s="277">
        <f>SUM(BK256:BK262)</f>
        <v>12.749695976188733</v>
      </c>
      <c r="BL255" s="277">
        <f>SUM(BL256:BL262)</f>
        <v>229.49452757139724</v>
      </c>
      <c r="CC255" s="586" t="s">
        <v>521</v>
      </c>
      <c r="CD255" s="586" t="s">
        <v>590</v>
      </c>
      <c r="CE255" s="335"/>
      <c r="CF255" s="276">
        <f>+BF255</f>
        <v>30.356418990925555</v>
      </c>
      <c r="CG255" s="335"/>
      <c r="CH255" s="335"/>
      <c r="CI255" s="335"/>
      <c r="CJ255" s="277">
        <f>SUM(CJ256:CJ262)</f>
        <v>0</v>
      </c>
      <c r="CK255" s="277">
        <f>SUM(CK256:CK262)</f>
        <v>0</v>
      </c>
      <c r="CL255" s="277">
        <f>SUM(CL256:CL262)</f>
        <v>0</v>
      </c>
    </row>
    <row r="256" spans="2:90" ht="25.5" x14ac:dyDescent="0.25">
      <c r="B256" s="477"/>
      <c r="C256" s="514"/>
      <c r="D256" s="315" t="s">
        <v>555</v>
      </c>
      <c r="E256" s="278">
        <f t="shared" si="497"/>
        <v>18.22549383309121</v>
      </c>
      <c r="F256" s="316">
        <f t="shared" si="503"/>
        <v>40</v>
      </c>
      <c r="G256" s="312">
        <f t="shared" si="498"/>
        <v>0.45563734582728027</v>
      </c>
      <c r="H256" s="168">
        <f>+$H$136</f>
        <v>2</v>
      </c>
      <c r="I256" s="157">
        <f t="shared" si="504"/>
        <v>0.8</v>
      </c>
      <c r="J256" s="312">
        <f t="shared" si="495"/>
        <v>0.36450987666182422</v>
      </c>
      <c r="K256" s="157">
        <f t="shared" si="499"/>
        <v>6.5611777799128355</v>
      </c>
      <c r="AC256" s="525"/>
      <c r="AD256" s="527"/>
      <c r="AE256" s="315" t="s">
        <v>555</v>
      </c>
      <c r="AF256" s="278">
        <f t="shared" si="500"/>
        <v>18.22549383309121</v>
      </c>
      <c r="AG256" s="316">
        <f t="shared" si="505"/>
        <v>20</v>
      </c>
      <c r="AH256" s="312">
        <f t="shared" si="501"/>
        <v>0.91127469165456054</v>
      </c>
      <c r="AI256" s="168">
        <f>+$H$136</f>
        <v>2</v>
      </c>
      <c r="AJ256" s="157">
        <f t="shared" si="506"/>
        <v>1.2</v>
      </c>
      <c r="AK256" s="312">
        <f t="shared" si="496"/>
        <v>1.0935296299854727</v>
      </c>
      <c r="AL256" s="157">
        <f t="shared" si="502"/>
        <v>19.683533339738506</v>
      </c>
      <c r="BC256" s="478"/>
      <c r="BD256" s="478"/>
      <c r="BE256" s="333" t="str">
        <f>+$BE$4</f>
        <v>Técnicas de Comunicación</v>
      </c>
      <c r="BF256" s="278">
        <f>+BF$255</f>
        <v>30.356418990925555</v>
      </c>
      <c r="BG256" s="168">
        <v>40</v>
      </c>
      <c r="BH256" s="157">
        <f>BF256/BG256</f>
        <v>0.75891047477313889</v>
      </c>
      <c r="BI256" s="168">
        <f>+$BF$4</f>
        <v>2</v>
      </c>
      <c r="BJ256" s="157">
        <f>+BI256</f>
        <v>2</v>
      </c>
      <c r="BK256" s="157">
        <f t="shared" ref="BK256" si="507">BH256*BJ256</f>
        <v>1.5178209495462778</v>
      </c>
      <c r="BL256" s="157">
        <f>BK256*$BE$70</f>
        <v>27.320777091833001</v>
      </c>
      <c r="CC256" s="586"/>
      <c r="CD256" s="586"/>
      <c r="CE256" s="352" t="str">
        <f>+$BE$4</f>
        <v>Técnicas de Comunicación</v>
      </c>
      <c r="CF256" s="278">
        <f>+CF$255</f>
        <v>30.356418990925555</v>
      </c>
      <c r="CG256" s="168">
        <v>20</v>
      </c>
      <c r="CH256" s="157">
        <f>CF256/CG256</f>
        <v>1.5178209495462778</v>
      </c>
      <c r="CI256" s="168">
        <v>0</v>
      </c>
      <c r="CJ256" s="157">
        <f>+CI256</f>
        <v>0</v>
      </c>
      <c r="CK256" s="157">
        <f t="shared" ref="CK256" si="508">CH256*CJ256</f>
        <v>0</v>
      </c>
      <c r="CL256" s="157">
        <f>CK256*$BE$70</f>
        <v>0</v>
      </c>
    </row>
    <row r="257" spans="2:90" ht="25.5" x14ac:dyDescent="0.25">
      <c r="B257" s="477"/>
      <c r="C257" s="514"/>
      <c r="D257" s="315" t="s">
        <v>556</v>
      </c>
      <c r="E257" s="278">
        <f t="shared" si="497"/>
        <v>18.22549383309121</v>
      </c>
      <c r="F257" s="316">
        <f t="shared" si="503"/>
        <v>40</v>
      </c>
      <c r="G257" s="312">
        <f t="shared" si="498"/>
        <v>0.45563734582728027</v>
      </c>
      <c r="H257" s="168">
        <f>+$H$137</f>
        <v>2</v>
      </c>
      <c r="I257" s="157">
        <f t="shared" si="504"/>
        <v>0.8</v>
      </c>
      <c r="J257" s="312">
        <f t="shared" si="495"/>
        <v>0.36450987666182422</v>
      </c>
      <c r="K257" s="157">
        <f t="shared" si="499"/>
        <v>6.5611777799128355</v>
      </c>
      <c r="AC257" s="525"/>
      <c r="AD257" s="527"/>
      <c r="AE257" s="315" t="s">
        <v>556</v>
      </c>
      <c r="AF257" s="278">
        <f t="shared" si="500"/>
        <v>18.22549383309121</v>
      </c>
      <c r="AG257" s="316">
        <f t="shared" si="505"/>
        <v>20</v>
      </c>
      <c r="AH257" s="312">
        <f t="shared" si="501"/>
        <v>0.91127469165456054</v>
      </c>
      <c r="AI257" s="168">
        <f>+$H$137</f>
        <v>2</v>
      </c>
      <c r="AJ257" s="157">
        <f t="shared" si="506"/>
        <v>1.2</v>
      </c>
      <c r="AK257" s="312">
        <f t="shared" si="496"/>
        <v>1.0935296299854727</v>
      </c>
      <c r="AL257" s="157">
        <f t="shared" si="502"/>
        <v>19.683533339738506</v>
      </c>
      <c r="BC257" s="478"/>
      <c r="BD257" s="478"/>
      <c r="BE257" s="333" t="str">
        <f>+$BE$6</f>
        <v>Lógica y Funciones</v>
      </c>
      <c r="BF257" s="278">
        <f t="shared" ref="BF257:BF262" si="509">+BF$255</f>
        <v>30.356418990925555</v>
      </c>
      <c r="BG257" s="168">
        <v>40</v>
      </c>
      <c r="BH257" s="157">
        <f t="shared" ref="BH257:BH262" si="510">BF257/BG257</f>
        <v>0.75891047477313889</v>
      </c>
      <c r="BI257" s="168">
        <f>+$BF$6</f>
        <v>2</v>
      </c>
      <c r="BJ257" s="157">
        <f>+BI257</f>
        <v>2</v>
      </c>
      <c r="BK257" s="157">
        <f>BH257*BJ257</f>
        <v>1.5178209495462778</v>
      </c>
      <c r="BL257" s="157">
        <f t="shared" ref="BL257:BL262" si="511">BK257*$BE$70</f>
        <v>27.320777091833001</v>
      </c>
      <c r="CC257" s="586"/>
      <c r="CD257" s="586"/>
      <c r="CE257" s="352" t="str">
        <f>+$BE$6</f>
        <v>Lógica y Funciones</v>
      </c>
      <c r="CF257" s="278">
        <f t="shared" ref="CF257:CF262" si="512">+CF$255</f>
        <v>30.356418990925555</v>
      </c>
      <c r="CG257" s="168">
        <v>20</v>
      </c>
      <c r="CH257" s="157">
        <f t="shared" ref="CH257:CH262" si="513">CF257/CG257</f>
        <v>1.5178209495462778</v>
      </c>
      <c r="CI257" s="168">
        <v>0</v>
      </c>
      <c r="CJ257" s="157">
        <f>+CI257</f>
        <v>0</v>
      </c>
      <c r="CK257" s="157">
        <f>CH257*CJ257</f>
        <v>0</v>
      </c>
      <c r="CL257" s="157">
        <f t="shared" ref="CL257:CL262" si="514">CK257*$BE$70</f>
        <v>0</v>
      </c>
    </row>
    <row r="258" spans="2:90" ht="25.5" x14ac:dyDescent="0.25">
      <c r="B258" s="477"/>
      <c r="C258" s="514"/>
      <c r="D258" s="315" t="s">
        <v>557</v>
      </c>
      <c r="E258" s="278">
        <f t="shared" si="497"/>
        <v>18.22549383309121</v>
      </c>
      <c r="F258" s="316">
        <f t="shared" si="503"/>
        <v>40</v>
      </c>
      <c r="G258" s="312">
        <f t="shared" si="498"/>
        <v>0.45563734582728027</v>
      </c>
      <c r="H258" s="168">
        <f>+$H$138</f>
        <v>2</v>
      </c>
      <c r="I258" s="157">
        <f t="shared" si="504"/>
        <v>0.8</v>
      </c>
      <c r="J258" s="312">
        <f t="shared" si="495"/>
        <v>0.36450987666182422</v>
      </c>
      <c r="K258" s="157">
        <f t="shared" si="499"/>
        <v>6.5611777799128355</v>
      </c>
      <c r="AC258" s="525"/>
      <c r="AD258" s="527"/>
      <c r="AE258" s="315" t="s">
        <v>557</v>
      </c>
      <c r="AF258" s="278">
        <f t="shared" si="500"/>
        <v>18.22549383309121</v>
      </c>
      <c r="AG258" s="316">
        <f t="shared" si="505"/>
        <v>20</v>
      </c>
      <c r="AH258" s="312">
        <f t="shared" si="501"/>
        <v>0.91127469165456054</v>
      </c>
      <c r="AI258" s="168">
        <f>+$H$138</f>
        <v>2</v>
      </c>
      <c r="AJ258" s="157">
        <f t="shared" si="506"/>
        <v>1.2</v>
      </c>
      <c r="AK258" s="312">
        <f t="shared" si="496"/>
        <v>1.0935296299854727</v>
      </c>
      <c r="AL258" s="157">
        <f t="shared" si="502"/>
        <v>19.683533339738506</v>
      </c>
      <c r="BC258" s="478"/>
      <c r="BD258" s="478"/>
      <c r="BE258" s="333" t="str">
        <f>+$BE$10</f>
        <v>Cultura Fisica y Deporte</v>
      </c>
      <c r="BF258" s="278">
        <f t="shared" si="509"/>
        <v>30.356418990925555</v>
      </c>
      <c r="BG258" s="168">
        <v>40</v>
      </c>
      <c r="BH258" s="157">
        <f t="shared" si="510"/>
        <v>0.75891047477313889</v>
      </c>
      <c r="BI258" s="168">
        <f>+$BF$10</f>
        <v>2</v>
      </c>
      <c r="BJ258" s="157">
        <f t="shared" ref="BJ258:BJ259" si="515">+BI258</f>
        <v>2</v>
      </c>
      <c r="BK258" s="157">
        <f t="shared" ref="BK258:BK262" si="516">BH258*BJ258</f>
        <v>1.5178209495462778</v>
      </c>
      <c r="BL258" s="157">
        <f t="shared" si="511"/>
        <v>27.320777091833001</v>
      </c>
      <c r="CC258" s="586"/>
      <c r="CD258" s="586"/>
      <c r="CE258" s="352" t="str">
        <f>+$BE$10</f>
        <v>Cultura Fisica y Deporte</v>
      </c>
      <c r="CF258" s="278">
        <f t="shared" si="512"/>
        <v>30.356418990925555</v>
      </c>
      <c r="CG258" s="168">
        <v>20</v>
      </c>
      <c r="CH258" s="157">
        <f t="shared" si="513"/>
        <v>1.5178209495462778</v>
      </c>
      <c r="CI258" s="168">
        <v>0</v>
      </c>
      <c r="CJ258" s="157">
        <f t="shared" ref="CJ258:CJ259" si="517">+CI258</f>
        <v>0</v>
      </c>
      <c r="CK258" s="157">
        <f t="shared" ref="CK258:CK262" si="518">CH258*CJ258</f>
        <v>0</v>
      </c>
      <c r="CL258" s="157">
        <f t="shared" si="514"/>
        <v>0</v>
      </c>
    </row>
    <row r="259" spans="2:90" x14ac:dyDescent="0.25">
      <c r="B259" s="320"/>
      <c r="C259" s="317"/>
      <c r="D259" s="317"/>
      <c r="E259" s="319"/>
      <c r="F259" s="319"/>
      <c r="G259" s="319"/>
      <c r="H259" s="318"/>
      <c r="I259" s="319"/>
      <c r="J259" s="319"/>
      <c r="K259" s="319"/>
      <c r="AC259" s="320"/>
      <c r="AD259" s="317"/>
      <c r="AE259" s="317"/>
      <c r="AF259" s="319"/>
      <c r="AG259" s="319"/>
      <c r="AH259" s="319"/>
      <c r="AI259" s="318"/>
      <c r="AJ259" s="319"/>
      <c r="AK259" s="319"/>
      <c r="AL259" s="319"/>
      <c r="BC259" s="478"/>
      <c r="BD259" s="478"/>
      <c r="BE259" s="333" t="str">
        <f>+$BE$12</f>
        <v>Informática e Internet</v>
      </c>
      <c r="BF259" s="278">
        <f t="shared" si="509"/>
        <v>30.356418990925555</v>
      </c>
      <c r="BG259" s="168">
        <v>40</v>
      </c>
      <c r="BH259" s="157">
        <f t="shared" si="510"/>
        <v>0.75891047477313889</v>
      </c>
      <c r="BI259" s="168">
        <f>+$BF$12</f>
        <v>2</v>
      </c>
      <c r="BJ259" s="157">
        <f t="shared" si="515"/>
        <v>2</v>
      </c>
      <c r="BK259" s="157">
        <f t="shared" si="516"/>
        <v>1.5178209495462778</v>
      </c>
      <c r="BL259" s="157">
        <f t="shared" si="511"/>
        <v>27.320777091833001</v>
      </c>
      <c r="CC259" s="586"/>
      <c r="CD259" s="586"/>
      <c r="CE259" s="352" t="str">
        <f>+$BE$12</f>
        <v>Informática e Internet</v>
      </c>
      <c r="CF259" s="278">
        <f t="shared" si="512"/>
        <v>30.356418990925555</v>
      </c>
      <c r="CG259" s="168">
        <v>20</v>
      </c>
      <c r="CH259" s="157">
        <f t="shared" si="513"/>
        <v>1.5178209495462778</v>
      </c>
      <c r="CI259" s="168">
        <v>0</v>
      </c>
      <c r="CJ259" s="157">
        <f t="shared" si="517"/>
        <v>0</v>
      </c>
      <c r="CK259" s="157">
        <f t="shared" si="518"/>
        <v>0</v>
      </c>
      <c r="CL259" s="157">
        <f t="shared" si="514"/>
        <v>0</v>
      </c>
    </row>
    <row r="260" spans="2:90" ht="51" x14ac:dyDescent="0.25">
      <c r="B260" s="325" t="s">
        <v>336</v>
      </c>
      <c r="C260" s="327" t="s">
        <v>511</v>
      </c>
      <c r="D260" s="325" t="s">
        <v>512</v>
      </c>
      <c r="E260" s="325" t="s">
        <v>580</v>
      </c>
      <c r="F260" s="325" t="s">
        <v>513</v>
      </c>
      <c r="G260" s="325" t="s">
        <v>514</v>
      </c>
      <c r="H260" s="325" t="s">
        <v>515</v>
      </c>
      <c r="I260" s="291" t="s">
        <v>516</v>
      </c>
      <c r="J260" s="291" t="s">
        <v>517</v>
      </c>
      <c r="K260" s="291" t="s">
        <v>518</v>
      </c>
      <c r="AC260" s="367" t="s">
        <v>336</v>
      </c>
      <c r="AD260" s="368" t="s">
        <v>511</v>
      </c>
      <c r="AE260" s="367" t="s">
        <v>512</v>
      </c>
      <c r="AF260" s="367" t="s">
        <v>580</v>
      </c>
      <c r="AG260" s="367" t="s">
        <v>513</v>
      </c>
      <c r="AH260" s="367" t="s">
        <v>514</v>
      </c>
      <c r="AI260" s="367" t="s">
        <v>515</v>
      </c>
      <c r="AJ260" s="369" t="s">
        <v>516</v>
      </c>
      <c r="AK260" s="369" t="s">
        <v>517</v>
      </c>
      <c r="AL260" s="369" t="s">
        <v>518</v>
      </c>
      <c r="BC260" s="478"/>
      <c r="BD260" s="513" t="s">
        <v>485</v>
      </c>
      <c r="BE260" s="147" t="str">
        <f>+$BE$24</f>
        <v>Topografia General</v>
      </c>
      <c r="BF260" s="278">
        <f t="shared" si="509"/>
        <v>30.356418990925555</v>
      </c>
      <c r="BG260" s="168">
        <v>40</v>
      </c>
      <c r="BH260" s="157">
        <f t="shared" si="510"/>
        <v>0.75891047477313889</v>
      </c>
      <c r="BI260" s="168">
        <f>+$BF$24</f>
        <v>8</v>
      </c>
      <c r="BJ260" s="157">
        <f>BI260*0.4</f>
        <v>3.2</v>
      </c>
      <c r="BK260" s="157">
        <f t="shared" si="516"/>
        <v>2.4285135192740448</v>
      </c>
      <c r="BL260" s="157">
        <f t="shared" si="511"/>
        <v>43.713243346932806</v>
      </c>
      <c r="CC260" s="586"/>
      <c r="CD260" s="587" t="s">
        <v>485</v>
      </c>
      <c r="CE260" s="147" t="str">
        <f>+$BE$24</f>
        <v>Topografia General</v>
      </c>
      <c r="CF260" s="278">
        <f t="shared" si="512"/>
        <v>30.356418990925555</v>
      </c>
      <c r="CG260" s="168">
        <v>20</v>
      </c>
      <c r="CH260" s="157">
        <f t="shared" si="513"/>
        <v>1.5178209495462778</v>
      </c>
      <c r="CI260" s="168">
        <v>0</v>
      </c>
      <c r="CJ260" s="157">
        <f>CI260*0.6</f>
        <v>0</v>
      </c>
      <c r="CK260" s="157">
        <f t="shared" si="518"/>
        <v>0</v>
      </c>
      <c r="CL260" s="157">
        <f t="shared" si="514"/>
        <v>0</v>
      </c>
    </row>
    <row r="261" spans="2:90" ht="25.5" x14ac:dyDescent="0.25">
      <c r="B261" s="477" t="s">
        <v>531</v>
      </c>
      <c r="C261" s="529" t="s">
        <v>454</v>
      </c>
      <c r="D261" s="328"/>
      <c r="E261" s="276">
        <f>+'Pobl. Efectiva CP.'!F29</f>
        <v>18.409589730395162</v>
      </c>
      <c r="F261" s="328"/>
      <c r="G261" s="328"/>
      <c r="H261" s="328"/>
      <c r="I261" s="277">
        <f>SUM(I262:I268)</f>
        <v>15.6</v>
      </c>
      <c r="J261" s="277">
        <f>SUM(J262:J268)</f>
        <v>7.1797399948541143</v>
      </c>
      <c r="K261" s="277">
        <f>SUM(K262:K267)</f>
        <v>115.98041530148953</v>
      </c>
      <c r="AC261" s="525" t="s">
        <v>531</v>
      </c>
      <c r="AD261" s="526" t="s">
        <v>454</v>
      </c>
      <c r="AE261" s="335"/>
      <c r="AF261" s="276">
        <f>+E261</f>
        <v>18.409589730395162</v>
      </c>
      <c r="AG261" s="335"/>
      <c r="AH261" s="335"/>
      <c r="AI261" s="335"/>
      <c r="AJ261" s="277">
        <f>SUM(AJ262:AJ268)</f>
        <v>14.4</v>
      </c>
      <c r="AK261" s="277">
        <f>SUM(AK262:AK268)</f>
        <v>13.254904605884514</v>
      </c>
      <c r="AL261" s="277">
        <f>SUM(AL262:AL267)</f>
        <v>198.82356908826776</v>
      </c>
      <c r="BC261" s="478"/>
      <c r="BD261" s="513"/>
      <c r="BE261" s="147" t="str">
        <f>+$BE$25</f>
        <v>Dibujo Topografico Asistido por Computador</v>
      </c>
      <c r="BF261" s="278">
        <f t="shared" si="509"/>
        <v>30.356418990925555</v>
      </c>
      <c r="BG261" s="168">
        <v>40</v>
      </c>
      <c r="BH261" s="157">
        <f t="shared" si="510"/>
        <v>0.75891047477313889</v>
      </c>
      <c r="BI261" s="168">
        <f>+$BF$25</f>
        <v>6</v>
      </c>
      <c r="BJ261" s="157">
        <f t="shared" ref="BJ261:BJ262" si="519">BI261*0.4</f>
        <v>2.4000000000000004</v>
      </c>
      <c r="BK261" s="157">
        <f t="shared" si="516"/>
        <v>1.8213851394555336</v>
      </c>
      <c r="BL261" s="157">
        <f t="shared" si="511"/>
        <v>32.784932510199603</v>
      </c>
      <c r="CC261" s="586"/>
      <c r="CD261" s="587"/>
      <c r="CE261" s="147" t="str">
        <f>+$BE$25</f>
        <v>Dibujo Topografico Asistido por Computador</v>
      </c>
      <c r="CF261" s="278">
        <f t="shared" si="512"/>
        <v>30.356418990925555</v>
      </c>
      <c r="CG261" s="168">
        <v>20</v>
      </c>
      <c r="CH261" s="157">
        <f t="shared" si="513"/>
        <v>1.5178209495462778</v>
      </c>
      <c r="CI261" s="168">
        <v>0</v>
      </c>
      <c r="CJ261" s="157">
        <f t="shared" ref="CJ261:CJ262" si="520">CI261*0.6</f>
        <v>0</v>
      </c>
      <c r="CK261" s="157">
        <f t="shared" si="518"/>
        <v>0</v>
      </c>
      <c r="CL261" s="157">
        <f t="shared" si="514"/>
        <v>0</v>
      </c>
    </row>
    <row r="262" spans="2:90" x14ac:dyDescent="0.25">
      <c r="B262" s="477"/>
      <c r="C262" s="529"/>
      <c r="D262" s="326" t="s">
        <v>471</v>
      </c>
      <c r="E262" s="278">
        <f>+E261</f>
        <v>18.409589730395162</v>
      </c>
      <c r="F262" s="316">
        <f>+F257</f>
        <v>40</v>
      </c>
      <c r="G262" s="312">
        <f>E262/F262</f>
        <v>0.46023974325987904</v>
      </c>
      <c r="H262" s="168">
        <f>+$H$142</f>
        <v>2</v>
      </c>
      <c r="I262" s="157">
        <f>+H262</f>
        <v>2</v>
      </c>
      <c r="J262" s="157">
        <f>G262*I262</f>
        <v>0.92047948651975808</v>
      </c>
      <c r="K262" s="157">
        <f>J262*$D$70</f>
        <v>16.568630757355645</v>
      </c>
      <c r="AC262" s="525"/>
      <c r="AD262" s="526"/>
      <c r="AE262" s="333" t="s">
        <v>471</v>
      </c>
      <c r="AF262" s="278">
        <f>+AF261</f>
        <v>18.409589730395162</v>
      </c>
      <c r="AG262" s="316">
        <f>+AG257</f>
        <v>20</v>
      </c>
      <c r="AH262" s="312">
        <f>AF262/AG262</f>
        <v>0.92047948651975808</v>
      </c>
      <c r="AI262" s="168">
        <v>0</v>
      </c>
      <c r="AJ262" s="157">
        <f>+AI262</f>
        <v>0</v>
      </c>
      <c r="AK262" s="157">
        <f>AH262*AJ262</f>
        <v>0</v>
      </c>
      <c r="AL262" s="157">
        <f>AK262*$D$70</f>
        <v>0</v>
      </c>
      <c r="BC262" s="478"/>
      <c r="BD262" s="513"/>
      <c r="BE262" s="147" t="str">
        <f>+$BE$26</f>
        <v>Topografia para Catastro Urbano y Rural</v>
      </c>
      <c r="BF262" s="278">
        <f t="shared" si="509"/>
        <v>30.356418990925555</v>
      </c>
      <c r="BG262" s="168">
        <v>40</v>
      </c>
      <c r="BH262" s="157">
        <f t="shared" si="510"/>
        <v>0.75891047477313889</v>
      </c>
      <c r="BI262" s="168">
        <f>+$BF$26</f>
        <v>8</v>
      </c>
      <c r="BJ262" s="157">
        <f t="shared" si="519"/>
        <v>3.2</v>
      </c>
      <c r="BK262" s="157">
        <f t="shared" si="516"/>
        <v>2.4285135192740448</v>
      </c>
      <c r="BL262" s="157">
        <f t="shared" si="511"/>
        <v>43.713243346932806</v>
      </c>
      <c r="CC262" s="586"/>
      <c r="CD262" s="587"/>
      <c r="CE262" s="147" t="str">
        <f>+$BE$26</f>
        <v>Topografia para Catastro Urbano y Rural</v>
      </c>
      <c r="CF262" s="278">
        <f t="shared" si="512"/>
        <v>30.356418990925555</v>
      </c>
      <c r="CG262" s="168">
        <v>20</v>
      </c>
      <c r="CH262" s="157">
        <f t="shared" si="513"/>
        <v>1.5178209495462778</v>
      </c>
      <c r="CI262" s="168">
        <v>0</v>
      </c>
      <c r="CJ262" s="157">
        <f t="shared" si="520"/>
        <v>0</v>
      </c>
      <c r="CK262" s="157">
        <f t="shared" si="518"/>
        <v>0</v>
      </c>
      <c r="CL262" s="157">
        <f t="shared" si="514"/>
        <v>0</v>
      </c>
    </row>
    <row r="263" spans="2:90" x14ac:dyDescent="0.25">
      <c r="B263" s="477"/>
      <c r="C263" s="529"/>
      <c r="D263" s="326" t="s">
        <v>476</v>
      </c>
      <c r="E263" s="278">
        <f t="shared" ref="E263:E268" si="521">+E262</f>
        <v>18.409589730395162</v>
      </c>
      <c r="F263" s="316">
        <f>+F262</f>
        <v>40</v>
      </c>
      <c r="G263" s="312">
        <f t="shared" ref="G263:G268" si="522">E263/F263</f>
        <v>0.46023974325987904</v>
      </c>
      <c r="H263" s="168">
        <f>+$H$143</f>
        <v>4</v>
      </c>
      <c r="I263" s="157">
        <f>+H263</f>
        <v>4</v>
      </c>
      <c r="J263" s="157">
        <f t="shared" ref="J263:J268" si="523">G263*I263</f>
        <v>1.8409589730395162</v>
      </c>
      <c r="K263" s="157">
        <f t="shared" ref="K263:K268" si="524">J263*$D$70</f>
        <v>33.137261514711291</v>
      </c>
      <c r="AC263" s="525"/>
      <c r="AD263" s="526"/>
      <c r="AE263" s="333" t="s">
        <v>476</v>
      </c>
      <c r="AF263" s="278">
        <f t="shared" ref="AF263:AG268" si="525">+AF262</f>
        <v>18.409589730395162</v>
      </c>
      <c r="AG263" s="316">
        <f>+AG262</f>
        <v>20</v>
      </c>
      <c r="AH263" s="312">
        <f t="shared" ref="AH263:AH268" si="526">AF263/AG263</f>
        <v>0.92047948651975808</v>
      </c>
      <c r="AI263" s="168">
        <v>0</v>
      </c>
      <c r="AJ263" s="157">
        <f>+AI263</f>
        <v>0</v>
      </c>
      <c r="AK263" s="157">
        <f t="shared" ref="AK263:AK268" si="527">AH263*AJ263</f>
        <v>0</v>
      </c>
      <c r="AL263" s="157">
        <f t="shared" ref="AL263:AL268" si="528">AK263*$D$70</f>
        <v>0</v>
      </c>
      <c r="BE263" s="59"/>
      <c r="BJ263" s="281"/>
      <c r="BK263" s="262"/>
      <c r="BL263" s="262"/>
      <c r="CE263" s="59"/>
      <c r="CJ263" s="281"/>
      <c r="CK263" s="262"/>
      <c r="CL263" s="262"/>
    </row>
    <row r="264" spans="2:90" ht="25.5" x14ac:dyDescent="0.25">
      <c r="B264" s="477"/>
      <c r="C264" s="514" t="s">
        <v>485</v>
      </c>
      <c r="D264" s="315" t="s">
        <v>558</v>
      </c>
      <c r="E264" s="278">
        <f t="shared" si="521"/>
        <v>18.409589730395162</v>
      </c>
      <c r="F264" s="316">
        <f t="shared" ref="F264:F268" si="529">+F263</f>
        <v>40</v>
      </c>
      <c r="G264" s="312">
        <f t="shared" si="522"/>
        <v>0.46023974325987904</v>
      </c>
      <c r="H264" s="168">
        <f>+$H$144</f>
        <v>4</v>
      </c>
      <c r="I264" s="157">
        <f>+H264*0.4</f>
        <v>1.6</v>
      </c>
      <c r="J264" s="312">
        <f t="shared" si="523"/>
        <v>0.73638358921580649</v>
      </c>
      <c r="K264" s="157">
        <f t="shared" si="524"/>
        <v>13.254904605884517</v>
      </c>
      <c r="AC264" s="525"/>
      <c r="AD264" s="527" t="s">
        <v>485</v>
      </c>
      <c r="AE264" s="315" t="s">
        <v>558</v>
      </c>
      <c r="AF264" s="278">
        <f t="shared" si="525"/>
        <v>18.409589730395162</v>
      </c>
      <c r="AG264" s="316">
        <f t="shared" si="525"/>
        <v>20</v>
      </c>
      <c r="AH264" s="312">
        <f t="shared" si="526"/>
        <v>0.92047948651975808</v>
      </c>
      <c r="AI264" s="168">
        <f>+$H$144</f>
        <v>4</v>
      </c>
      <c r="AJ264" s="157">
        <f t="shared" ref="AJ264:AJ268" si="530">+AI264*0.6</f>
        <v>2.4</v>
      </c>
      <c r="AK264" s="312">
        <f t="shared" si="527"/>
        <v>2.2091507676474191</v>
      </c>
      <c r="AL264" s="157">
        <f t="shared" si="528"/>
        <v>39.764713817653544</v>
      </c>
      <c r="BE264" s="59"/>
      <c r="BJ264" s="262"/>
      <c r="BK264" s="262"/>
      <c r="BL264" s="262"/>
      <c r="CE264" s="59"/>
      <c r="CJ264" s="262"/>
      <c r="CK264" s="262"/>
      <c r="CL264" s="262"/>
    </row>
    <row r="265" spans="2:90" ht="51" x14ac:dyDescent="0.25">
      <c r="B265" s="477"/>
      <c r="C265" s="514"/>
      <c r="D265" s="315" t="s">
        <v>559</v>
      </c>
      <c r="E265" s="278">
        <f t="shared" si="521"/>
        <v>18.409589730395162</v>
      </c>
      <c r="F265" s="316">
        <f t="shared" si="529"/>
        <v>40</v>
      </c>
      <c r="G265" s="312">
        <f t="shared" si="522"/>
        <v>0.46023974325987904</v>
      </c>
      <c r="H265" s="168">
        <f>+$H$145</f>
        <v>10</v>
      </c>
      <c r="I265" s="157">
        <f>+H265*0.4</f>
        <v>4</v>
      </c>
      <c r="J265" s="312">
        <f t="shared" si="523"/>
        <v>1.8409589730395162</v>
      </c>
      <c r="K265" s="157">
        <f t="shared" si="524"/>
        <v>33.137261514711291</v>
      </c>
      <c r="AC265" s="525"/>
      <c r="AD265" s="527"/>
      <c r="AE265" s="315" t="s">
        <v>559</v>
      </c>
      <c r="AF265" s="278">
        <f t="shared" si="525"/>
        <v>18.409589730395162</v>
      </c>
      <c r="AG265" s="316">
        <f t="shared" si="525"/>
        <v>20</v>
      </c>
      <c r="AH265" s="312">
        <f t="shared" si="526"/>
        <v>0.92047948651975808</v>
      </c>
      <c r="AI265" s="168">
        <f>+$H$145</f>
        <v>10</v>
      </c>
      <c r="AJ265" s="157">
        <f t="shared" si="530"/>
        <v>6</v>
      </c>
      <c r="AK265" s="312">
        <f t="shared" si="527"/>
        <v>5.5228769191185485</v>
      </c>
      <c r="AL265" s="157">
        <f t="shared" si="528"/>
        <v>99.411784544133866</v>
      </c>
      <c r="BC265" s="332" t="s">
        <v>335</v>
      </c>
      <c r="BD265" s="332" t="s">
        <v>511</v>
      </c>
      <c r="BE265" s="332" t="s">
        <v>512</v>
      </c>
      <c r="BF265" s="332" t="s">
        <v>580</v>
      </c>
      <c r="BG265" s="332" t="s">
        <v>513</v>
      </c>
      <c r="BH265" s="332" t="s">
        <v>514</v>
      </c>
      <c r="BI265" s="332" t="s">
        <v>519</v>
      </c>
      <c r="BJ265" s="297" t="s">
        <v>516</v>
      </c>
      <c r="BK265" s="297" t="s">
        <v>517</v>
      </c>
      <c r="BL265" s="297" t="s">
        <v>518</v>
      </c>
      <c r="CC265" s="371" t="s">
        <v>335</v>
      </c>
      <c r="CD265" s="371" t="s">
        <v>511</v>
      </c>
      <c r="CE265" s="371" t="s">
        <v>512</v>
      </c>
      <c r="CF265" s="371" t="s">
        <v>580</v>
      </c>
      <c r="CG265" s="371" t="s">
        <v>513</v>
      </c>
      <c r="CH265" s="371" t="s">
        <v>514</v>
      </c>
      <c r="CI265" s="371" t="s">
        <v>519</v>
      </c>
      <c r="CJ265" s="372" t="s">
        <v>516</v>
      </c>
      <c r="CK265" s="372" t="s">
        <v>517</v>
      </c>
      <c r="CL265" s="372" t="s">
        <v>518</v>
      </c>
    </row>
    <row r="266" spans="2:90" ht="25.5" x14ac:dyDescent="0.25">
      <c r="B266" s="477"/>
      <c r="C266" s="514"/>
      <c r="D266" s="315" t="s">
        <v>560</v>
      </c>
      <c r="E266" s="278">
        <f t="shared" si="521"/>
        <v>18.409589730395162</v>
      </c>
      <c r="F266" s="316">
        <f t="shared" si="529"/>
        <v>40</v>
      </c>
      <c r="G266" s="312">
        <f t="shared" si="522"/>
        <v>0.46023974325987904</v>
      </c>
      <c r="H266" s="168">
        <f>+$H$146</f>
        <v>4</v>
      </c>
      <c r="I266" s="157">
        <f>+H266*0.4</f>
        <v>1.6</v>
      </c>
      <c r="J266" s="312">
        <f t="shared" si="523"/>
        <v>0.73638358921580649</v>
      </c>
      <c r="K266" s="157">
        <f t="shared" si="524"/>
        <v>13.254904605884517</v>
      </c>
      <c r="AC266" s="525"/>
      <c r="AD266" s="527"/>
      <c r="AE266" s="315" t="s">
        <v>560</v>
      </c>
      <c r="AF266" s="278">
        <f t="shared" si="525"/>
        <v>18.409589730395162</v>
      </c>
      <c r="AG266" s="316">
        <f t="shared" si="525"/>
        <v>20</v>
      </c>
      <c r="AH266" s="312">
        <f t="shared" si="526"/>
        <v>0.92047948651975808</v>
      </c>
      <c r="AI266" s="168">
        <f>+$H$146</f>
        <v>4</v>
      </c>
      <c r="AJ266" s="157">
        <f t="shared" si="530"/>
        <v>2.4</v>
      </c>
      <c r="AK266" s="312">
        <f t="shared" si="527"/>
        <v>2.2091507676474191</v>
      </c>
      <c r="AL266" s="157">
        <f t="shared" si="528"/>
        <v>39.764713817653544</v>
      </c>
      <c r="BC266" s="478" t="s">
        <v>524</v>
      </c>
      <c r="BD266" s="478" t="s">
        <v>590</v>
      </c>
      <c r="BE266" s="335"/>
      <c r="BF266" s="276">
        <f>+'Pobl. Efectiva CP.'!F54</f>
        <v>30.356418990925555</v>
      </c>
      <c r="BG266" s="335"/>
      <c r="BH266" s="335"/>
      <c r="BI266" s="335"/>
      <c r="BJ266" s="277">
        <f>SUM(BJ267:BJ274)</f>
        <v>18</v>
      </c>
      <c r="BK266" s="277">
        <f>SUM(BK267:BK274)</f>
        <v>13.660388545916501</v>
      </c>
      <c r="BL266" s="277">
        <f>SUM(BL267:BL274)</f>
        <v>245.88699382649705</v>
      </c>
      <c r="CC266" s="586" t="s">
        <v>524</v>
      </c>
      <c r="CD266" s="586" t="s">
        <v>590</v>
      </c>
      <c r="CE266" s="335"/>
      <c r="CF266" s="276">
        <f>+BF266</f>
        <v>30.356418990925555</v>
      </c>
      <c r="CG266" s="335"/>
      <c r="CH266" s="335"/>
      <c r="CI266" s="335"/>
      <c r="CJ266" s="277">
        <f>SUM(CJ267:CJ274)</f>
        <v>0</v>
      </c>
      <c r="CK266" s="277">
        <f>SUM(CK267:CK274)</f>
        <v>0</v>
      </c>
      <c r="CL266" s="277">
        <f>SUM(CL267:CL274)</f>
        <v>0</v>
      </c>
    </row>
    <row r="267" spans="2:90" ht="25.5" x14ac:dyDescent="0.25">
      <c r="B267" s="477"/>
      <c r="C267" s="514"/>
      <c r="D267" s="315" t="s">
        <v>562</v>
      </c>
      <c r="E267" s="278">
        <f t="shared" si="521"/>
        <v>18.409589730395162</v>
      </c>
      <c r="F267" s="316">
        <f t="shared" si="529"/>
        <v>40</v>
      </c>
      <c r="G267" s="312">
        <f t="shared" si="522"/>
        <v>0.46023974325987904</v>
      </c>
      <c r="H267" s="168">
        <f>+$H$147</f>
        <v>2</v>
      </c>
      <c r="I267" s="157">
        <f>+H267*0.4</f>
        <v>0.8</v>
      </c>
      <c r="J267" s="312">
        <f t="shared" si="523"/>
        <v>0.36819179460790324</v>
      </c>
      <c r="K267" s="157">
        <f t="shared" si="524"/>
        <v>6.6274523029422587</v>
      </c>
      <c r="AC267" s="525"/>
      <c r="AD267" s="527"/>
      <c r="AE267" s="315" t="s">
        <v>562</v>
      </c>
      <c r="AF267" s="278">
        <f t="shared" si="525"/>
        <v>18.409589730395162</v>
      </c>
      <c r="AG267" s="316">
        <f t="shared" si="525"/>
        <v>20</v>
      </c>
      <c r="AH267" s="312">
        <f t="shared" si="526"/>
        <v>0.92047948651975808</v>
      </c>
      <c r="AI267" s="168">
        <f>+$H$147</f>
        <v>2</v>
      </c>
      <c r="AJ267" s="157">
        <f t="shared" si="530"/>
        <v>1.2</v>
      </c>
      <c r="AK267" s="312">
        <f t="shared" si="527"/>
        <v>1.1045753838237096</v>
      </c>
      <c r="AL267" s="157">
        <f t="shared" si="528"/>
        <v>19.882356908826772</v>
      </c>
      <c r="BC267" s="478"/>
      <c r="BD267" s="478"/>
      <c r="BE267" s="333" t="str">
        <f>+$BE$5</f>
        <v>Interpretación y Producción de Textos</v>
      </c>
      <c r="BF267" s="278">
        <f>+BF$266</f>
        <v>30.356418990925555</v>
      </c>
      <c r="BG267" s="168">
        <v>40</v>
      </c>
      <c r="BH267" s="157">
        <f>BF267/BG267</f>
        <v>0.75891047477313889</v>
      </c>
      <c r="BI267" s="168">
        <f>+$BG$5</f>
        <v>2</v>
      </c>
      <c r="BJ267" s="157">
        <f>+BI267</f>
        <v>2</v>
      </c>
      <c r="BK267" s="157">
        <f t="shared" ref="BK267:BK274" si="531">BH267*BJ267</f>
        <v>1.5178209495462778</v>
      </c>
      <c r="BL267" s="157">
        <f t="shared" ref="BL267:BL274" si="532">BK267*$BE$70</f>
        <v>27.320777091833001</v>
      </c>
      <c r="CC267" s="586"/>
      <c r="CD267" s="586"/>
      <c r="CE267" s="352" t="str">
        <f>+$BE$5</f>
        <v>Interpretación y Producción de Textos</v>
      </c>
      <c r="CF267" s="278">
        <f>+CF$266</f>
        <v>30.356418990925555</v>
      </c>
      <c r="CG267" s="168">
        <v>20</v>
      </c>
      <c r="CH267" s="157">
        <f>CF267/CG267</f>
        <v>1.5178209495462778</v>
      </c>
      <c r="CI267" s="168">
        <v>0</v>
      </c>
      <c r="CJ267" s="157">
        <f>+CI267</f>
        <v>0</v>
      </c>
      <c r="CK267" s="157">
        <f t="shared" ref="CK267:CK274" si="533">CH267*CJ267</f>
        <v>0</v>
      </c>
      <c r="CL267" s="157">
        <f t="shared" ref="CL267:CL274" si="534">CK267*$BE$70</f>
        <v>0</v>
      </c>
    </row>
    <row r="268" spans="2:90" ht="25.5" x14ac:dyDescent="0.25">
      <c r="B268" s="477"/>
      <c r="C268" s="514"/>
      <c r="D268" s="315" t="s">
        <v>563</v>
      </c>
      <c r="E268" s="278">
        <f t="shared" si="521"/>
        <v>18.409589730395162</v>
      </c>
      <c r="F268" s="316">
        <f t="shared" si="529"/>
        <v>40</v>
      </c>
      <c r="G268" s="312">
        <f t="shared" si="522"/>
        <v>0.46023974325987904</v>
      </c>
      <c r="H268" s="168">
        <f>+$H$148</f>
        <v>4</v>
      </c>
      <c r="I268" s="157">
        <f>+H268*0.4</f>
        <v>1.6</v>
      </c>
      <c r="J268" s="312">
        <f t="shared" si="523"/>
        <v>0.73638358921580649</v>
      </c>
      <c r="K268" s="157">
        <f t="shared" si="524"/>
        <v>13.254904605884517</v>
      </c>
      <c r="AC268" s="525"/>
      <c r="AD268" s="527"/>
      <c r="AE268" s="315" t="s">
        <v>563</v>
      </c>
      <c r="AF268" s="278">
        <f t="shared" si="525"/>
        <v>18.409589730395162</v>
      </c>
      <c r="AG268" s="316">
        <f t="shared" si="525"/>
        <v>20</v>
      </c>
      <c r="AH268" s="312">
        <f t="shared" si="526"/>
        <v>0.92047948651975808</v>
      </c>
      <c r="AI268" s="168">
        <f>+$H$148</f>
        <v>4</v>
      </c>
      <c r="AJ268" s="157">
        <f t="shared" si="530"/>
        <v>2.4</v>
      </c>
      <c r="AK268" s="312">
        <f t="shared" si="527"/>
        <v>2.2091507676474191</v>
      </c>
      <c r="AL268" s="157">
        <f t="shared" si="528"/>
        <v>39.764713817653544</v>
      </c>
      <c r="BC268" s="478"/>
      <c r="BD268" s="478"/>
      <c r="BE268" s="333" t="str">
        <f>+$BE$7</f>
        <v>Estadistica General</v>
      </c>
      <c r="BF268" s="278">
        <f t="shared" ref="BF268:BF274" si="535">+BF$266</f>
        <v>30.356418990925555</v>
      </c>
      <c r="BG268" s="168">
        <v>40</v>
      </c>
      <c r="BH268" s="157">
        <f t="shared" ref="BH268:BH274" si="536">BF268/BG268</f>
        <v>0.75891047477313889</v>
      </c>
      <c r="BI268" s="168">
        <f>+$BG$7</f>
        <v>2</v>
      </c>
      <c r="BJ268" s="157">
        <f t="shared" ref="BJ268:BJ271" si="537">+BI268</f>
        <v>2</v>
      </c>
      <c r="BK268" s="157">
        <f t="shared" si="531"/>
        <v>1.5178209495462778</v>
      </c>
      <c r="BL268" s="157">
        <f t="shared" si="532"/>
        <v>27.320777091833001</v>
      </c>
      <c r="CC268" s="586"/>
      <c r="CD268" s="586"/>
      <c r="CE268" s="352" t="str">
        <f>+$BE$7</f>
        <v>Estadistica General</v>
      </c>
      <c r="CF268" s="278">
        <f t="shared" ref="CF268:CF274" si="538">+CF$266</f>
        <v>30.356418990925555</v>
      </c>
      <c r="CG268" s="168">
        <v>20</v>
      </c>
      <c r="CH268" s="157">
        <f t="shared" ref="CH268:CH274" si="539">CF268/CG268</f>
        <v>1.5178209495462778</v>
      </c>
      <c r="CI268" s="168">
        <v>0</v>
      </c>
      <c r="CJ268" s="157">
        <f t="shared" ref="CJ268:CJ271" si="540">+CI268</f>
        <v>0</v>
      </c>
      <c r="CK268" s="157">
        <f t="shared" si="533"/>
        <v>0</v>
      </c>
      <c r="CL268" s="157">
        <f t="shared" si="534"/>
        <v>0</v>
      </c>
    </row>
    <row r="269" spans="2:90" x14ac:dyDescent="0.25">
      <c r="C269" s="142"/>
      <c r="H269" s="142"/>
      <c r="I269" s="142"/>
      <c r="K269" s="142"/>
      <c r="BC269" s="478"/>
      <c r="BD269" s="478"/>
      <c r="BE269" s="333" t="str">
        <f>+$BE$11</f>
        <v>Cultura Artistica</v>
      </c>
      <c r="BF269" s="278">
        <f t="shared" si="535"/>
        <v>30.356418990925555</v>
      </c>
      <c r="BG269" s="168">
        <v>40</v>
      </c>
      <c r="BH269" s="157">
        <f t="shared" si="536"/>
        <v>0.75891047477313889</v>
      </c>
      <c r="BI269" s="168">
        <f>+$BG$11</f>
        <v>2</v>
      </c>
      <c r="BJ269" s="157">
        <f t="shared" si="537"/>
        <v>2</v>
      </c>
      <c r="BK269" s="157">
        <f t="shared" si="531"/>
        <v>1.5178209495462778</v>
      </c>
      <c r="BL269" s="157">
        <f t="shared" si="532"/>
        <v>27.320777091833001</v>
      </c>
      <c r="CC269" s="586"/>
      <c r="CD269" s="586"/>
      <c r="CE269" s="352" t="str">
        <f>+$BE$11</f>
        <v>Cultura Artistica</v>
      </c>
      <c r="CF269" s="278">
        <f t="shared" si="538"/>
        <v>30.356418990925555</v>
      </c>
      <c r="CG269" s="168">
        <v>20</v>
      </c>
      <c r="CH269" s="157">
        <f t="shared" si="539"/>
        <v>1.5178209495462778</v>
      </c>
      <c r="CI269" s="168">
        <v>0</v>
      </c>
      <c r="CJ269" s="157">
        <f t="shared" si="540"/>
        <v>0</v>
      </c>
      <c r="CK269" s="157">
        <f t="shared" si="533"/>
        <v>0</v>
      </c>
      <c r="CL269" s="157">
        <f t="shared" si="534"/>
        <v>0</v>
      </c>
    </row>
    <row r="270" spans="2:90" ht="51" x14ac:dyDescent="0.25">
      <c r="B270" s="325" t="s">
        <v>336</v>
      </c>
      <c r="C270" s="327" t="s">
        <v>511</v>
      </c>
      <c r="D270" s="325" t="s">
        <v>512</v>
      </c>
      <c r="E270" s="325" t="s">
        <v>580</v>
      </c>
      <c r="F270" s="325" t="s">
        <v>513</v>
      </c>
      <c r="G270" s="325" t="s">
        <v>514</v>
      </c>
      <c r="H270" s="325" t="s">
        <v>515</v>
      </c>
      <c r="I270" s="291" t="s">
        <v>516</v>
      </c>
      <c r="J270" s="291" t="s">
        <v>517</v>
      </c>
      <c r="K270" s="291" t="s">
        <v>518</v>
      </c>
      <c r="AC270" s="367" t="s">
        <v>336</v>
      </c>
      <c r="AD270" s="368" t="s">
        <v>511</v>
      </c>
      <c r="AE270" s="367" t="s">
        <v>512</v>
      </c>
      <c r="AF270" s="367" t="s">
        <v>580</v>
      </c>
      <c r="AG270" s="367" t="s">
        <v>513</v>
      </c>
      <c r="AH270" s="367" t="s">
        <v>514</v>
      </c>
      <c r="AI270" s="367" t="s">
        <v>515</v>
      </c>
      <c r="AJ270" s="369" t="s">
        <v>516</v>
      </c>
      <c r="AK270" s="369" t="s">
        <v>517</v>
      </c>
      <c r="AL270" s="369" t="s">
        <v>518</v>
      </c>
      <c r="BC270" s="478"/>
      <c r="BD270" s="478"/>
      <c r="BE270" s="333" t="str">
        <f>+$BE$13</f>
        <v>Ofimática</v>
      </c>
      <c r="BF270" s="278">
        <f t="shared" si="535"/>
        <v>30.356418990925555</v>
      </c>
      <c r="BG270" s="168">
        <v>40</v>
      </c>
      <c r="BH270" s="157">
        <f t="shared" si="536"/>
        <v>0.75891047477313889</v>
      </c>
      <c r="BI270" s="168">
        <f>+$BG$13</f>
        <v>2</v>
      </c>
      <c r="BJ270" s="157">
        <f t="shared" si="537"/>
        <v>2</v>
      </c>
      <c r="BK270" s="157">
        <f t="shared" si="531"/>
        <v>1.5178209495462778</v>
      </c>
      <c r="BL270" s="157">
        <f t="shared" si="532"/>
        <v>27.320777091833001</v>
      </c>
      <c r="CC270" s="586"/>
      <c r="CD270" s="586"/>
      <c r="CE270" s="352" t="str">
        <f>+$BE$13</f>
        <v>Ofimática</v>
      </c>
      <c r="CF270" s="278">
        <f t="shared" si="538"/>
        <v>30.356418990925555</v>
      </c>
      <c r="CG270" s="168">
        <v>20</v>
      </c>
      <c r="CH270" s="157">
        <f t="shared" si="539"/>
        <v>1.5178209495462778</v>
      </c>
      <c r="CI270" s="168">
        <v>0</v>
      </c>
      <c r="CJ270" s="157">
        <f t="shared" si="540"/>
        <v>0</v>
      </c>
      <c r="CK270" s="157">
        <f t="shared" si="533"/>
        <v>0</v>
      </c>
      <c r="CL270" s="157">
        <f t="shared" si="534"/>
        <v>0</v>
      </c>
    </row>
    <row r="271" spans="2:90" x14ac:dyDescent="0.25">
      <c r="B271" s="477" t="s">
        <v>532</v>
      </c>
      <c r="C271" s="529" t="s">
        <v>454</v>
      </c>
      <c r="D271" s="328"/>
      <c r="E271" s="276">
        <f>+'Pobl. Efectiva CP.'!F30</f>
        <v>9.753678258038212</v>
      </c>
      <c r="F271" s="328"/>
      <c r="G271" s="328"/>
      <c r="H271" s="328"/>
      <c r="I271" s="277">
        <f>SUM(I272:I280)</f>
        <v>15.6</v>
      </c>
      <c r="J271" s="277">
        <f>SUM(J272:J280)</f>
        <v>3.8039345206349027</v>
      </c>
      <c r="K271" s="313">
        <f>SUM(K272:K278)</f>
        <v>57.936848852746991</v>
      </c>
      <c r="AC271" s="525" t="s">
        <v>532</v>
      </c>
      <c r="AD271" s="526" t="s">
        <v>454</v>
      </c>
      <c r="AE271" s="335"/>
      <c r="AF271" s="276">
        <f>+E271</f>
        <v>9.753678258038212</v>
      </c>
      <c r="AG271" s="335"/>
      <c r="AH271" s="335"/>
      <c r="AI271" s="335"/>
      <c r="AJ271" s="277">
        <f>SUM(AJ272:AJ280)</f>
        <v>14.4</v>
      </c>
      <c r="AK271" s="277">
        <f>SUM(AK272:AK280)</f>
        <v>7.0226483457875117</v>
      </c>
      <c r="AL271" s="313">
        <f>SUM(AL272:AL278)</f>
        <v>94.805752668131419</v>
      </c>
      <c r="BC271" s="478"/>
      <c r="BD271" s="478"/>
      <c r="BE271" s="333" t="str">
        <f>+$BE$16</f>
        <v>Fundamentos de Investigación</v>
      </c>
      <c r="BF271" s="278">
        <f t="shared" si="535"/>
        <v>30.356418990925555</v>
      </c>
      <c r="BG271" s="168">
        <v>40</v>
      </c>
      <c r="BH271" s="157">
        <f t="shared" si="536"/>
        <v>0.75891047477313889</v>
      </c>
      <c r="BI271" s="168">
        <f>+$BG$16</f>
        <v>2</v>
      </c>
      <c r="BJ271" s="157">
        <f t="shared" si="537"/>
        <v>2</v>
      </c>
      <c r="BK271" s="157">
        <f t="shared" si="531"/>
        <v>1.5178209495462778</v>
      </c>
      <c r="BL271" s="157">
        <f t="shared" si="532"/>
        <v>27.320777091833001</v>
      </c>
      <c r="CC271" s="586"/>
      <c r="CD271" s="586"/>
      <c r="CE271" s="352" t="str">
        <f>+$BE$16</f>
        <v>Fundamentos de Investigación</v>
      </c>
      <c r="CF271" s="278">
        <f t="shared" si="538"/>
        <v>30.356418990925555</v>
      </c>
      <c r="CG271" s="168">
        <v>20</v>
      </c>
      <c r="CH271" s="157">
        <f t="shared" si="539"/>
        <v>1.5178209495462778</v>
      </c>
      <c r="CI271" s="168">
        <v>0</v>
      </c>
      <c r="CJ271" s="157">
        <f t="shared" si="540"/>
        <v>0</v>
      </c>
      <c r="CK271" s="157">
        <f t="shared" si="533"/>
        <v>0</v>
      </c>
      <c r="CL271" s="157">
        <f t="shared" si="534"/>
        <v>0</v>
      </c>
    </row>
    <row r="272" spans="2:90" x14ac:dyDescent="0.25">
      <c r="B272" s="477"/>
      <c r="C272" s="529"/>
      <c r="D272" s="46" t="s">
        <v>472</v>
      </c>
      <c r="E272" s="278">
        <f>+E$271</f>
        <v>9.753678258038212</v>
      </c>
      <c r="F272" s="316">
        <f>+F267</f>
        <v>40</v>
      </c>
      <c r="G272" s="312">
        <f>E272/F272</f>
        <v>0.2438419564509553</v>
      </c>
      <c r="H272" s="168">
        <f>+$I$15</f>
        <v>2</v>
      </c>
      <c r="I272" s="157">
        <f>+H272</f>
        <v>2</v>
      </c>
      <c r="J272" s="157">
        <f>G272*I272</f>
        <v>0.4876839129019106</v>
      </c>
      <c r="K272" s="314">
        <f>J272*$D$70</f>
        <v>8.7783104322343917</v>
      </c>
      <c r="AC272" s="525"/>
      <c r="AD272" s="526"/>
      <c r="AE272" s="46" t="s">
        <v>472</v>
      </c>
      <c r="AF272" s="278">
        <f>+AF$271</f>
        <v>9.753678258038212</v>
      </c>
      <c r="AG272" s="316">
        <f>+AG267</f>
        <v>20</v>
      </c>
      <c r="AH272" s="312">
        <f>AF272/AG272</f>
        <v>0.4876839129019106</v>
      </c>
      <c r="AI272" s="168">
        <v>0</v>
      </c>
      <c r="AJ272" s="157">
        <f>+AI272</f>
        <v>0</v>
      </c>
      <c r="AK272" s="157">
        <f>AH272*AJ272</f>
        <v>0</v>
      </c>
      <c r="AL272" s="314">
        <f>AK272*$D$70</f>
        <v>0</v>
      </c>
      <c r="BC272" s="478"/>
      <c r="BD272" s="513" t="s">
        <v>485</v>
      </c>
      <c r="BE272" s="147" t="str">
        <f>+$BE$27</f>
        <v>Topografia para Caminos y Vias Urbanas</v>
      </c>
      <c r="BF272" s="278">
        <f t="shared" si="535"/>
        <v>30.356418990925555</v>
      </c>
      <c r="BG272" s="168">
        <v>40</v>
      </c>
      <c r="BH272" s="157">
        <f t="shared" si="536"/>
        <v>0.75891047477313889</v>
      </c>
      <c r="BI272" s="168">
        <f>+$BG$27</f>
        <v>8</v>
      </c>
      <c r="BJ272" s="157">
        <f>+BI272*0.4</f>
        <v>3.2</v>
      </c>
      <c r="BK272" s="157">
        <f t="shared" si="531"/>
        <v>2.4285135192740448</v>
      </c>
      <c r="BL272" s="157">
        <f t="shared" si="532"/>
        <v>43.713243346932806</v>
      </c>
      <c r="CC272" s="586"/>
      <c r="CD272" s="587" t="s">
        <v>485</v>
      </c>
      <c r="CE272" s="147" t="str">
        <f>+$BE$27</f>
        <v>Topografia para Caminos y Vias Urbanas</v>
      </c>
      <c r="CF272" s="278">
        <f t="shared" si="538"/>
        <v>30.356418990925555</v>
      </c>
      <c r="CG272" s="168">
        <v>20</v>
      </c>
      <c r="CH272" s="157">
        <f t="shared" si="539"/>
        <v>1.5178209495462778</v>
      </c>
      <c r="CI272" s="168">
        <v>0</v>
      </c>
      <c r="CJ272" s="157">
        <f>+CI272*0.6</f>
        <v>0</v>
      </c>
      <c r="CK272" s="157">
        <f t="shared" si="533"/>
        <v>0</v>
      </c>
      <c r="CL272" s="157">
        <f t="shared" si="534"/>
        <v>0</v>
      </c>
    </row>
    <row r="273" spans="2:90" x14ac:dyDescent="0.25">
      <c r="B273" s="477"/>
      <c r="C273" s="529"/>
      <c r="D273" s="46" t="s">
        <v>478</v>
      </c>
      <c r="E273" s="278">
        <f t="shared" ref="E273:E280" si="541">+E$271</f>
        <v>9.753678258038212</v>
      </c>
      <c r="F273" s="316">
        <f>+F272</f>
        <v>40</v>
      </c>
      <c r="G273" s="312">
        <f t="shared" ref="G273" si="542">E273/F273</f>
        <v>0.2438419564509553</v>
      </c>
      <c r="H273" s="168">
        <f>+$I$19</f>
        <v>2</v>
      </c>
      <c r="I273" s="157">
        <f>+H273</f>
        <v>2</v>
      </c>
      <c r="J273" s="157">
        <f t="shared" ref="J273" si="543">G273*I273</f>
        <v>0.4876839129019106</v>
      </c>
      <c r="K273" s="314">
        <f t="shared" ref="K273:K280" si="544">J273*$D$70</f>
        <v>8.7783104322343917</v>
      </c>
      <c r="AC273" s="525"/>
      <c r="AD273" s="526"/>
      <c r="AE273" s="46" t="s">
        <v>478</v>
      </c>
      <c r="AF273" s="278">
        <f t="shared" ref="AF273:AF280" si="545">+AF$271</f>
        <v>9.753678258038212</v>
      </c>
      <c r="AG273" s="316">
        <f>+AG272</f>
        <v>20</v>
      </c>
      <c r="AH273" s="312">
        <f t="shared" ref="AH273:AH280" si="546">AF273/AG273</f>
        <v>0.4876839129019106</v>
      </c>
      <c r="AI273" s="168">
        <v>0</v>
      </c>
      <c r="AJ273" s="157">
        <f>+AI273</f>
        <v>0</v>
      </c>
      <c r="AK273" s="157">
        <f t="shared" ref="AK273:AK280" si="547">AH273*AJ273</f>
        <v>0</v>
      </c>
      <c r="AL273" s="314">
        <f t="shared" ref="AL273:AL280" si="548">AK273*$D$70</f>
        <v>0</v>
      </c>
      <c r="BC273" s="478"/>
      <c r="BD273" s="513"/>
      <c r="BE273" s="147" t="str">
        <f>+$BE$28</f>
        <v>Topografia para Irrigaciones</v>
      </c>
      <c r="BF273" s="278">
        <f t="shared" si="535"/>
        <v>30.356418990925555</v>
      </c>
      <c r="BG273" s="168">
        <v>40</v>
      </c>
      <c r="BH273" s="157">
        <f t="shared" si="536"/>
        <v>0.75891047477313889</v>
      </c>
      <c r="BI273" s="168">
        <f>+$BG$28</f>
        <v>7</v>
      </c>
      <c r="BJ273" s="157">
        <f t="shared" ref="BJ273:BJ274" si="549">+BI273*0.4</f>
        <v>2.8000000000000003</v>
      </c>
      <c r="BK273" s="157">
        <f t="shared" si="531"/>
        <v>2.1249493293647892</v>
      </c>
      <c r="BL273" s="157">
        <f t="shared" si="532"/>
        <v>38.249087928566205</v>
      </c>
      <c r="CC273" s="586"/>
      <c r="CD273" s="587"/>
      <c r="CE273" s="147" t="str">
        <f>+$BE$28</f>
        <v>Topografia para Irrigaciones</v>
      </c>
      <c r="CF273" s="278">
        <f t="shared" si="538"/>
        <v>30.356418990925555</v>
      </c>
      <c r="CG273" s="168">
        <v>20</v>
      </c>
      <c r="CH273" s="157">
        <f t="shared" si="539"/>
        <v>1.5178209495462778</v>
      </c>
      <c r="CI273" s="168">
        <v>0</v>
      </c>
      <c r="CJ273" s="157">
        <f t="shared" ref="CJ273:CJ274" si="550">+CI273*0.6</f>
        <v>0</v>
      </c>
      <c r="CK273" s="157">
        <f t="shared" si="533"/>
        <v>0</v>
      </c>
      <c r="CL273" s="157">
        <f t="shared" si="534"/>
        <v>0</v>
      </c>
    </row>
    <row r="274" spans="2:90" x14ac:dyDescent="0.25">
      <c r="B274" s="477"/>
      <c r="C274" s="529"/>
      <c r="D274" s="46" t="s">
        <v>481</v>
      </c>
      <c r="E274" s="278">
        <f t="shared" si="541"/>
        <v>9.753678258038212</v>
      </c>
      <c r="F274" s="316">
        <f>+F273</f>
        <v>40</v>
      </c>
      <c r="G274" s="312">
        <f t="shared" ref="G274" si="551">E274/F274</f>
        <v>0.2438419564509553</v>
      </c>
      <c r="H274" s="168">
        <f>+$I$21</f>
        <v>2</v>
      </c>
      <c r="I274" s="157">
        <f>+H274</f>
        <v>2</v>
      </c>
      <c r="J274" s="157">
        <f t="shared" ref="J274" si="552">G274*I274</f>
        <v>0.4876839129019106</v>
      </c>
      <c r="K274" s="314">
        <f t="shared" si="544"/>
        <v>8.7783104322343917</v>
      </c>
      <c r="AC274" s="525"/>
      <c r="AD274" s="526"/>
      <c r="AE274" s="46" t="s">
        <v>481</v>
      </c>
      <c r="AF274" s="278">
        <f t="shared" si="545"/>
        <v>9.753678258038212</v>
      </c>
      <c r="AG274" s="316">
        <f>+AG273</f>
        <v>20</v>
      </c>
      <c r="AH274" s="312">
        <f t="shared" si="546"/>
        <v>0.4876839129019106</v>
      </c>
      <c r="AI274" s="168">
        <v>0</v>
      </c>
      <c r="AJ274" s="157">
        <f>+AI274</f>
        <v>0</v>
      </c>
      <c r="AK274" s="157">
        <f t="shared" si="547"/>
        <v>0</v>
      </c>
      <c r="AL274" s="314">
        <f t="shared" si="548"/>
        <v>0</v>
      </c>
      <c r="BC274" s="478"/>
      <c r="BD274" s="513"/>
      <c r="BE274" s="147" t="str">
        <f>+$BE$29</f>
        <v>Topografia para Obras de Saneamiento</v>
      </c>
      <c r="BF274" s="278">
        <f t="shared" si="535"/>
        <v>30.356418990925555</v>
      </c>
      <c r="BG274" s="168">
        <v>40</v>
      </c>
      <c r="BH274" s="157">
        <f t="shared" si="536"/>
        <v>0.75891047477313889</v>
      </c>
      <c r="BI274" s="168">
        <f>+$BG$29</f>
        <v>5</v>
      </c>
      <c r="BJ274" s="157">
        <f t="shared" si="549"/>
        <v>2</v>
      </c>
      <c r="BK274" s="157">
        <f t="shared" si="531"/>
        <v>1.5178209495462778</v>
      </c>
      <c r="BL274" s="157">
        <f t="shared" si="532"/>
        <v>27.320777091833001</v>
      </c>
      <c r="CC274" s="586"/>
      <c r="CD274" s="587"/>
      <c r="CE274" s="147" t="str">
        <f>+$BE$29</f>
        <v>Topografia para Obras de Saneamiento</v>
      </c>
      <c r="CF274" s="278">
        <f t="shared" si="538"/>
        <v>30.356418990925555</v>
      </c>
      <c r="CG274" s="168">
        <v>20</v>
      </c>
      <c r="CH274" s="157">
        <f t="shared" si="539"/>
        <v>1.5178209495462778</v>
      </c>
      <c r="CI274" s="168">
        <v>0</v>
      </c>
      <c r="CJ274" s="157">
        <f t="shared" si="550"/>
        <v>0</v>
      </c>
      <c r="CK274" s="157">
        <f t="shared" si="533"/>
        <v>0</v>
      </c>
      <c r="CL274" s="157">
        <f t="shared" si="534"/>
        <v>0</v>
      </c>
    </row>
    <row r="275" spans="2:90" ht="25.5" x14ac:dyDescent="0.25">
      <c r="B275" s="477"/>
      <c r="C275" s="514" t="s">
        <v>485</v>
      </c>
      <c r="D275" s="298" t="s">
        <v>564</v>
      </c>
      <c r="E275" s="278">
        <f t="shared" si="541"/>
        <v>9.753678258038212</v>
      </c>
      <c r="F275" s="316">
        <f>+F273</f>
        <v>40</v>
      </c>
      <c r="G275" s="312">
        <f t="shared" ref="G275:G280" si="553">E275/F275</f>
        <v>0.2438419564509553</v>
      </c>
      <c r="H275" s="168">
        <f>+$I$48</f>
        <v>2</v>
      </c>
      <c r="I275" s="157">
        <f>+H275*0.4</f>
        <v>0.8</v>
      </c>
      <c r="J275" s="312">
        <f t="shared" ref="J275:J280" si="554">G275*I275</f>
        <v>0.19507356516076424</v>
      </c>
      <c r="K275" s="314">
        <f t="shared" si="544"/>
        <v>3.5113241728937563</v>
      </c>
      <c r="AC275" s="525"/>
      <c r="AD275" s="527" t="s">
        <v>485</v>
      </c>
      <c r="AE275" s="298" t="s">
        <v>564</v>
      </c>
      <c r="AF275" s="278">
        <f t="shared" si="545"/>
        <v>9.753678258038212</v>
      </c>
      <c r="AG275" s="316">
        <f>+AG273</f>
        <v>20</v>
      </c>
      <c r="AH275" s="312">
        <f t="shared" si="546"/>
        <v>0.4876839129019106</v>
      </c>
      <c r="AI275" s="168">
        <f>+$I$48</f>
        <v>2</v>
      </c>
      <c r="AJ275" s="157">
        <f t="shared" ref="AJ275:AJ280" si="555">+AI275*0.6</f>
        <v>1.2</v>
      </c>
      <c r="AK275" s="312">
        <f t="shared" si="547"/>
        <v>0.58522069548229272</v>
      </c>
      <c r="AL275" s="314">
        <f t="shared" si="548"/>
        <v>10.533972518681269</v>
      </c>
      <c r="BE275" s="59"/>
      <c r="BJ275" s="262">
        <f>AVERAGE(BJ267:BJ274)</f>
        <v>2.25</v>
      </c>
      <c r="BK275" s="262"/>
      <c r="BL275" s="262"/>
      <c r="CE275" s="59"/>
      <c r="CJ275" s="262">
        <f>AVERAGE(CJ267:CJ274)</f>
        <v>0</v>
      </c>
      <c r="CK275" s="262"/>
      <c r="CL275" s="262"/>
    </row>
    <row r="276" spans="2:90" ht="51" x14ac:dyDescent="0.25">
      <c r="B276" s="477"/>
      <c r="C276" s="514"/>
      <c r="D276" s="298" t="s">
        <v>565</v>
      </c>
      <c r="E276" s="278">
        <f t="shared" si="541"/>
        <v>9.753678258038212</v>
      </c>
      <c r="F276" s="316">
        <f t="shared" ref="F276:F280" si="556">+F275</f>
        <v>40</v>
      </c>
      <c r="G276" s="312">
        <f t="shared" si="553"/>
        <v>0.2438419564509553</v>
      </c>
      <c r="H276" s="168">
        <f>+$I$49</f>
        <v>3</v>
      </c>
      <c r="I276" s="157">
        <f>+H276*0.4</f>
        <v>1.2000000000000002</v>
      </c>
      <c r="J276" s="312">
        <f t="shared" si="554"/>
        <v>0.29261034774114641</v>
      </c>
      <c r="K276" s="314">
        <f t="shared" si="544"/>
        <v>5.2669862593406354</v>
      </c>
      <c r="AC276" s="525"/>
      <c r="AD276" s="527"/>
      <c r="AE276" s="298" t="s">
        <v>565</v>
      </c>
      <c r="AF276" s="278">
        <f t="shared" si="545"/>
        <v>9.753678258038212</v>
      </c>
      <c r="AG276" s="316">
        <f t="shared" ref="AG276:AG280" si="557">+AG275</f>
        <v>20</v>
      </c>
      <c r="AH276" s="312">
        <f t="shared" si="546"/>
        <v>0.4876839129019106</v>
      </c>
      <c r="AI276" s="168">
        <f>+$I$49</f>
        <v>3</v>
      </c>
      <c r="AJ276" s="157">
        <f t="shared" si="555"/>
        <v>1.7999999999999998</v>
      </c>
      <c r="AK276" s="312">
        <f t="shared" si="547"/>
        <v>0.87783104322343897</v>
      </c>
      <c r="AL276" s="314">
        <f t="shared" si="548"/>
        <v>15.800958778021901</v>
      </c>
      <c r="BC276" s="332" t="s">
        <v>335</v>
      </c>
      <c r="BD276" s="332" t="s">
        <v>511</v>
      </c>
      <c r="BE276" s="332" t="s">
        <v>512</v>
      </c>
      <c r="BF276" s="332" t="s">
        <v>580</v>
      </c>
      <c r="BG276" s="332" t="s">
        <v>513</v>
      </c>
      <c r="BH276" s="332" t="s">
        <v>514</v>
      </c>
      <c r="BI276" s="332" t="s">
        <v>519</v>
      </c>
      <c r="BJ276" s="297" t="s">
        <v>516</v>
      </c>
      <c r="BK276" s="297" t="s">
        <v>517</v>
      </c>
      <c r="BL276" s="297" t="s">
        <v>518</v>
      </c>
      <c r="CC276" s="371" t="s">
        <v>335</v>
      </c>
      <c r="CD276" s="371" t="s">
        <v>511</v>
      </c>
      <c r="CE276" s="371" t="s">
        <v>512</v>
      </c>
      <c r="CF276" s="371" t="s">
        <v>580</v>
      </c>
      <c r="CG276" s="371" t="s">
        <v>513</v>
      </c>
      <c r="CH276" s="371" t="s">
        <v>514</v>
      </c>
      <c r="CI276" s="371" t="s">
        <v>519</v>
      </c>
      <c r="CJ276" s="372" t="s">
        <v>516</v>
      </c>
      <c r="CK276" s="372" t="s">
        <v>517</v>
      </c>
      <c r="CL276" s="372" t="s">
        <v>518</v>
      </c>
    </row>
    <row r="277" spans="2:90" ht="25.5" x14ac:dyDescent="0.25">
      <c r="B277" s="477"/>
      <c r="C277" s="514"/>
      <c r="D277" s="298" t="s">
        <v>566</v>
      </c>
      <c r="E277" s="278">
        <f t="shared" si="541"/>
        <v>9.753678258038212</v>
      </c>
      <c r="F277" s="316">
        <f t="shared" si="556"/>
        <v>40</v>
      </c>
      <c r="G277" s="312">
        <f t="shared" si="553"/>
        <v>0.2438419564509553</v>
      </c>
      <c r="H277" s="168">
        <f>+$I$50</f>
        <v>4</v>
      </c>
      <c r="I277" s="157">
        <f>+H277*0.4</f>
        <v>1.6</v>
      </c>
      <c r="J277" s="312">
        <f t="shared" si="554"/>
        <v>0.39014713032152848</v>
      </c>
      <c r="K277" s="314">
        <f t="shared" si="544"/>
        <v>7.0226483457875126</v>
      </c>
      <c r="AC277" s="525"/>
      <c r="AD277" s="527"/>
      <c r="AE277" s="298" t="s">
        <v>566</v>
      </c>
      <c r="AF277" s="278">
        <f t="shared" si="545"/>
        <v>9.753678258038212</v>
      </c>
      <c r="AG277" s="316">
        <f t="shared" si="557"/>
        <v>20</v>
      </c>
      <c r="AH277" s="312">
        <f t="shared" si="546"/>
        <v>0.4876839129019106</v>
      </c>
      <c r="AI277" s="168">
        <f>+$I$50</f>
        <v>4</v>
      </c>
      <c r="AJ277" s="157">
        <f t="shared" si="555"/>
        <v>2.4</v>
      </c>
      <c r="AK277" s="312">
        <f t="shared" si="547"/>
        <v>1.1704413909645854</v>
      </c>
      <c r="AL277" s="314">
        <f t="shared" si="548"/>
        <v>21.067945037362538</v>
      </c>
      <c r="BC277" s="478" t="s">
        <v>530</v>
      </c>
      <c r="BD277" s="511" t="s">
        <v>590</v>
      </c>
      <c r="BE277" s="335"/>
      <c r="BF277" s="276">
        <f>+'Pobl. Efectiva CP.'!F55</f>
        <v>22.065069004903844</v>
      </c>
      <c r="BG277" s="335"/>
      <c r="BH277" s="335"/>
      <c r="BI277" s="335"/>
      <c r="BJ277" s="277">
        <f>SUM(BJ278:BJ284)</f>
        <v>16.8</v>
      </c>
      <c r="BK277" s="277">
        <f>SUM(BK278:BK284)</f>
        <v>9.267328982059615</v>
      </c>
      <c r="BL277" s="277">
        <f>SUM(BL278:BL284)</f>
        <v>166.81192167707309</v>
      </c>
      <c r="CC277" s="586" t="s">
        <v>530</v>
      </c>
      <c r="CD277" s="590" t="s">
        <v>590</v>
      </c>
      <c r="CE277" s="335"/>
      <c r="CF277" s="276">
        <f>+BF277</f>
        <v>22.065069004903844</v>
      </c>
      <c r="CG277" s="335"/>
      <c r="CH277" s="335"/>
      <c r="CI277" s="335"/>
      <c r="CJ277" s="277">
        <f>SUM(CJ278:CJ284)</f>
        <v>2.4</v>
      </c>
      <c r="CK277" s="277">
        <f>SUM(CK278:CK284)</f>
        <v>2.6478082805884613</v>
      </c>
      <c r="CL277" s="277">
        <f>SUM(CL278:CL284)</f>
        <v>47.660549050592302</v>
      </c>
    </row>
    <row r="278" spans="2:90" x14ac:dyDescent="0.25">
      <c r="B278" s="477"/>
      <c r="C278" s="514"/>
      <c r="D278" s="298" t="s">
        <v>567</v>
      </c>
      <c r="E278" s="278">
        <f t="shared" si="541"/>
        <v>9.753678258038212</v>
      </c>
      <c r="F278" s="316">
        <f t="shared" si="556"/>
        <v>40</v>
      </c>
      <c r="G278" s="312">
        <f t="shared" si="553"/>
        <v>0.2438419564509553</v>
      </c>
      <c r="H278" s="168">
        <f>+$I$51</f>
        <v>9</v>
      </c>
      <c r="I278" s="157">
        <f>+H278*0.4</f>
        <v>3.6</v>
      </c>
      <c r="J278" s="312">
        <f t="shared" si="554"/>
        <v>0.87783104322343908</v>
      </c>
      <c r="K278" s="314">
        <f t="shared" si="544"/>
        <v>15.800958778021904</v>
      </c>
      <c r="AC278" s="525"/>
      <c r="AD278" s="527"/>
      <c r="AE278" s="298" t="s">
        <v>567</v>
      </c>
      <c r="AF278" s="278">
        <f t="shared" si="545"/>
        <v>9.753678258038212</v>
      </c>
      <c r="AG278" s="316">
        <f t="shared" si="557"/>
        <v>20</v>
      </c>
      <c r="AH278" s="312">
        <f t="shared" si="546"/>
        <v>0.4876839129019106</v>
      </c>
      <c r="AI278" s="168">
        <f>+$I$51</f>
        <v>9</v>
      </c>
      <c r="AJ278" s="157">
        <f t="shared" si="555"/>
        <v>5.3999999999999995</v>
      </c>
      <c r="AK278" s="312">
        <f t="shared" si="547"/>
        <v>2.6334931296703168</v>
      </c>
      <c r="AL278" s="314">
        <f t="shared" si="548"/>
        <v>47.402876334065702</v>
      </c>
      <c r="BC278" s="478"/>
      <c r="BD278" s="523"/>
      <c r="BE278" s="333" t="str">
        <f>+$BE$8</f>
        <v>Sociedad y Economia en la Globalización</v>
      </c>
      <c r="BF278" s="278">
        <f>+BF$277</f>
        <v>22.065069004903844</v>
      </c>
      <c r="BG278" s="168">
        <v>40</v>
      </c>
      <c r="BH278" s="157">
        <f>BF278/BG278</f>
        <v>0.55162672512259614</v>
      </c>
      <c r="BI278" s="168">
        <f>+$BH$8</f>
        <v>3</v>
      </c>
      <c r="BJ278" s="157">
        <f>+BI278</f>
        <v>3</v>
      </c>
      <c r="BK278" s="157">
        <f t="shared" ref="BK278:BK284" si="558">BH278*BJ278</f>
        <v>1.6548801753677884</v>
      </c>
      <c r="BL278" s="157">
        <f t="shared" ref="BL278:BL284" si="559">BK278*$BE$70</f>
        <v>29.787843156620191</v>
      </c>
      <c r="CC278" s="586"/>
      <c r="CD278" s="591"/>
      <c r="CE278" s="352" t="str">
        <f>+$BE$8</f>
        <v>Sociedad y Economia en la Globalización</v>
      </c>
      <c r="CF278" s="278">
        <f>+CF$277</f>
        <v>22.065069004903844</v>
      </c>
      <c r="CG278" s="168">
        <v>20</v>
      </c>
      <c r="CH278" s="157">
        <f>CF278/CG278</f>
        <v>1.1032534502451923</v>
      </c>
      <c r="CI278" s="168">
        <v>0</v>
      </c>
      <c r="CJ278" s="157">
        <f>+CI278</f>
        <v>0</v>
      </c>
      <c r="CK278" s="157">
        <f t="shared" ref="CK278:CK284" si="560">CH278*CJ278</f>
        <v>0</v>
      </c>
      <c r="CL278" s="157">
        <f t="shared" ref="CL278:CL284" si="561">CK278*$BE$70</f>
        <v>0</v>
      </c>
    </row>
    <row r="279" spans="2:90" ht="25.5" x14ac:dyDescent="0.25">
      <c r="B279" s="477"/>
      <c r="C279" s="514"/>
      <c r="D279" s="298" t="s">
        <v>568</v>
      </c>
      <c r="E279" s="278">
        <f t="shared" si="541"/>
        <v>9.753678258038212</v>
      </c>
      <c r="F279" s="316">
        <f t="shared" si="556"/>
        <v>40</v>
      </c>
      <c r="G279" s="312">
        <f t="shared" si="553"/>
        <v>0.2438419564509553</v>
      </c>
      <c r="H279" s="168">
        <f>+$I$52</f>
        <v>4</v>
      </c>
      <c r="I279" s="157">
        <f>+H279*0.4</f>
        <v>1.6</v>
      </c>
      <c r="J279" s="312">
        <f t="shared" si="554"/>
        <v>0.39014713032152848</v>
      </c>
      <c r="K279" s="314">
        <f t="shared" si="544"/>
        <v>7.0226483457875126</v>
      </c>
      <c r="AC279" s="525"/>
      <c r="AD279" s="527"/>
      <c r="AE279" s="298" t="s">
        <v>568</v>
      </c>
      <c r="AF279" s="278">
        <f t="shared" si="545"/>
        <v>9.753678258038212</v>
      </c>
      <c r="AG279" s="316">
        <f t="shared" si="557"/>
        <v>20</v>
      </c>
      <c r="AH279" s="312">
        <f t="shared" si="546"/>
        <v>0.4876839129019106</v>
      </c>
      <c r="AI279" s="168">
        <f>+$I$52</f>
        <v>4</v>
      </c>
      <c r="AJ279" s="157">
        <f t="shared" si="555"/>
        <v>2.4</v>
      </c>
      <c r="AK279" s="312">
        <f t="shared" si="547"/>
        <v>1.1704413909645854</v>
      </c>
      <c r="AL279" s="314">
        <f t="shared" si="548"/>
        <v>21.067945037362538</v>
      </c>
      <c r="BC279" s="478"/>
      <c r="BD279" s="523"/>
      <c r="BE279" s="333" t="str">
        <f>+$BE$9</f>
        <v>Medio Ambiente y Desarrollo Sostenible</v>
      </c>
      <c r="BF279" s="278">
        <f t="shared" ref="BF279:BF284" si="562">+BF$277</f>
        <v>22.065069004903844</v>
      </c>
      <c r="BG279" s="168">
        <v>40</v>
      </c>
      <c r="BH279" s="157">
        <f t="shared" ref="BH279:BH284" si="563">BF279/BG279</f>
        <v>0.55162672512259614</v>
      </c>
      <c r="BI279" s="168">
        <f>+$BH$9</f>
        <v>3</v>
      </c>
      <c r="BJ279" s="157">
        <f>+BI279</f>
        <v>3</v>
      </c>
      <c r="BK279" s="157">
        <f t="shared" si="558"/>
        <v>1.6548801753677884</v>
      </c>
      <c r="BL279" s="157">
        <f t="shared" si="559"/>
        <v>29.787843156620191</v>
      </c>
      <c r="CC279" s="586"/>
      <c r="CD279" s="591"/>
      <c r="CE279" s="352" t="str">
        <f>+$BE$9</f>
        <v>Medio Ambiente y Desarrollo Sostenible</v>
      </c>
      <c r="CF279" s="278">
        <f t="shared" ref="CF279:CF284" si="564">+CF$277</f>
        <v>22.065069004903844</v>
      </c>
      <c r="CG279" s="168">
        <v>20</v>
      </c>
      <c r="CH279" s="157">
        <f t="shared" ref="CH279:CH284" si="565">CF279/CG279</f>
        <v>1.1032534502451923</v>
      </c>
      <c r="CI279" s="168">
        <v>0</v>
      </c>
      <c r="CJ279" s="157">
        <f>+CI279</f>
        <v>0</v>
      </c>
      <c r="CK279" s="157">
        <f t="shared" si="560"/>
        <v>0</v>
      </c>
      <c r="CL279" s="157">
        <f t="shared" si="561"/>
        <v>0</v>
      </c>
    </row>
    <row r="280" spans="2:90" ht="25.5" x14ac:dyDescent="0.25">
      <c r="B280" s="477"/>
      <c r="C280" s="514"/>
      <c r="D280" s="298" t="s">
        <v>570</v>
      </c>
      <c r="E280" s="278">
        <f t="shared" si="541"/>
        <v>9.753678258038212</v>
      </c>
      <c r="F280" s="316">
        <f t="shared" si="556"/>
        <v>40</v>
      </c>
      <c r="G280" s="312">
        <f t="shared" si="553"/>
        <v>0.2438419564509553</v>
      </c>
      <c r="H280" s="168">
        <f>+$I$53</f>
        <v>2</v>
      </c>
      <c r="I280" s="157">
        <f t="shared" ref="I280" si="566">+H280*0.4</f>
        <v>0.8</v>
      </c>
      <c r="J280" s="312">
        <f t="shared" si="554"/>
        <v>0.19507356516076424</v>
      </c>
      <c r="K280" s="314">
        <f t="shared" si="544"/>
        <v>3.5113241728937563</v>
      </c>
      <c r="AC280" s="525"/>
      <c r="AD280" s="527"/>
      <c r="AE280" s="298" t="s">
        <v>570</v>
      </c>
      <c r="AF280" s="278">
        <f t="shared" si="545"/>
        <v>9.753678258038212</v>
      </c>
      <c r="AG280" s="316">
        <f t="shared" si="557"/>
        <v>20</v>
      </c>
      <c r="AH280" s="312">
        <f t="shared" si="546"/>
        <v>0.4876839129019106</v>
      </c>
      <c r="AI280" s="168">
        <f>+$I$53</f>
        <v>2</v>
      </c>
      <c r="AJ280" s="157">
        <f t="shared" si="555"/>
        <v>1.2</v>
      </c>
      <c r="AK280" s="312">
        <f t="shared" si="547"/>
        <v>0.58522069548229272</v>
      </c>
      <c r="AL280" s="314">
        <f t="shared" si="548"/>
        <v>10.533972518681269</v>
      </c>
      <c r="BC280" s="478"/>
      <c r="BD280" s="512"/>
      <c r="BE280" s="333" t="str">
        <f>+$BE$17</f>
        <v>Investigación e Innovación Tecnológica</v>
      </c>
      <c r="BF280" s="278">
        <f t="shared" si="562"/>
        <v>22.065069004903844</v>
      </c>
      <c r="BG280" s="168">
        <v>40</v>
      </c>
      <c r="BH280" s="157">
        <f t="shared" si="563"/>
        <v>0.55162672512259614</v>
      </c>
      <c r="BI280" s="168">
        <f>+$BH$17</f>
        <v>2</v>
      </c>
      <c r="BJ280" s="157">
        <f>+BI280</f>
        <v>2</v>
      </c>
      <c r="BK280" s="157">
        <f t="shared" si="558"/>
        <v>1.1032534502451923</v>
      </c>
      <c r="BL280" s="157">
        <f t="shared" si="559"/>
        <v>19.858562104413462</v>
      </c>
      <c r="CC280" s="586"/>
      <c r="CD280" s="592"/>
      <c r="CE280" s="352" t="str">
        <f>+$BE$17</f>
        <v>Investigación e Innovación Tecnológica</v>
      </c>
      <c r="CF280" s="278">
        <f t="shared" si="564"/>
        <v>22.065069004903844</v>
      </c>
      <c r="CG280" s="168">
        <v>20</v>
      </c>
      <c r="CH280" s="157">
        <f t="shared" si="565"/>
        <v>1.1032534502451923</v>
      </c>
      <c r="CI280" s="168">
        <v>0</v>
      </c>
      <c r="CJ280" s="157">
        <f>+CI280</f>
        <v>0</v>
      </c>
      <c r="CK280" s="157">
        <f t="shared" si="560"/>
        <v>0</v>
      </c>
      <c r="CL280" s="157">
        <f t="shared" si="561"/>
        <v>0</v>
      </c>
    </row>
    <row r="281" spans="2:90" x14ac:dyDescent="0.25">
      <c r="E281" s="262"/>
      <c r="F281" s="262"/>
      <c r="G281" s="262"/>
      <c r="J281" s="262"/>
      <c r="K281" s="142"/>
      <c r="AD281" s="59"/>
      <c r="AF281" s="262"/>
      <c r="AG281" s="262"/>
      <c r="AH281" s="262"/>
      <c r="AI281" s="262"/>
      <c r="AJ281" s="262"/>
      <c r="AK281" s="262"/>
      <c r="BC281" s="478"/>
      <c r="BD281" s="513" t="str">
        <f>+BD272</f>
        <v>Formación Especifica (Módulos Técnico Profesionales)</v>
      </c>
      <c r="BE281" s="147" t="str">
        <f>+$BE$30</f>
        <v>Dibujo de Planos</v>
      </c>
      <c r="BF281" s="278">
        <f t="shared" si="562"/>
        <v>22.065069004903844</v>
      </c>
      <c r="BG281" s="168">
        <v>40</v>
      </c>
      <c r="BH281" s="157">
        <f t="shared" si="563"/>
        <v>0.55162672512259614</v>
      </c>
      <c r="BI281" s="168">
        <f>+$BH$30</f>
        <v>7</v>
      </c>
      <c r="BJ281" s="157">
        <f>+BI281*0.4</f>
        <v>2.8000000000000003</v>
      </c>
      <c r="BK281" s="157">
        <f t="shared" si="558"/>
        <v>1.5445548303432692</v>
      </c>
      <c r="BL281" s="157">
        <f t="shared" si="559"/>
        <v>27.801986946178847</v>
      </c>
      <c r="CC281" s="586"/>
      <c r="CD281" s="587" t="str">
        <f>+CD272</f>
        <v>Formación Especifica (Módulos Técnico Profesionales)</v>
      </c>
      <c r="CE281" s="147" t="str">
        <f>+$BE$30</f>
        <v>Dibujo de Planos</v>
      </c>
      <c r="CF281" s="278">
        <f t="shared" si="564"/>
        <v>22.065069004903844</v>
      </c>
      <c r="CG281" s="168">
        <v>20</v>
      </c>
      <c r="CH281" s="157">
        <f t="shared" si="565"/>
        <v>1.1032534502451923</v>
      </c>
      <c r="CI281" s="168">
        <v>0</v>
      </c>
      <c r="CJ281" s="157">
        <f>+CI281*0.6</f>
        <v>0</v>
      </c>
      <c r="CK281" s="157">
        <f t="shared" si="560"/>
        <v>0</v>
      </c>
      <c r="CL281" s="157">
        <f t="shared" si="561"/>
        <v>0</v>
      </c>
    </row>
    <row r="282" spans="2:90" ht="51" x14ac:dyDescent="0.25">
      <c r="B282" s="325" t="s">
        <v>336</v>
      </c>
      <c r="C282" s="327" t="s">
        <v>511</v>
      </c>
      <c r="D282" s="325" t="s">
        <v>512</v>
      </c>
      <c r="E282" s="325" t="s">
        <v>580</v>
      </c>
      <c r="F282" s="325" t="s">
        <v>513</v>
      </c>
      <c r="G282" s="325" t="s">
        <v>514</v>
      </c>
      <c r="H282" s="325" t="s">
        <v>515</v>
      </c>
      <c r="I282" s="291" t="s">
        <v>516</v>
      </c>
      <c r="J282" s="291" t="s">
        <v>517</v>
      </c>
      <c r="K282" s="291" t="s">
        <v>518</v>
      </c>
      <c r="AC282" s="367" t="s">
        <v>336</v>
      </c>
      <c r="AD282" s="368" t="s">
        <v>511</v>
      </c>
      <c r="AE282" s="367" t="s">
        <v>512</v>
      </c>
      <c r="AF282" s="367" t="s">
        <v>580</v>
      </c>
      <c r="AG282" s="367" t="s">
        <v>513</v>
      </c>
      <c r="AH282" s="367" t="s">
        <v>514</v>
      </c>
      <c r="AI282" s="367" t="s">
        <v>515</v>
      </c>
      <c r="AJ282" s="369" t="s">
        <v>516</v>
      </c>
      <c r="AK282" s="369" t="s">
        <v>517</v>
      </c>
      <c r="AL282" s="369" t="s">
        <v>518</v>
      </c>
      <c r="BC282" s="478"/>
      <c r="BD282" s="513"/>
      <c r="BE282" s="147" t="str">
        <f>+$BE$32</f>
        <v>Documentos de Obra</v>
      </c>
      <c r="BF282" s="278">
        <f t="shared" si="562"/>
        <v>22.065069004903844</v>
      </c>
      <c r="BG282" s="168">
        <v>40</v>
      </c>
      <c r="BH282" s="157">
        <f t="shared" si="563"/>
        <v>0.55162672512259614</v>
      </c>
      <c r="BI282" s="168">
        <f>+$BH$32</f>
        <v>4</v>
      </c>
      <c r="BJ282" s="157">
        <f t="shared" ref="BJ282:BJ284" si="567">+BI282*0.4</f>
        <v>1.6</v>
      </c>
      <c r="BK282" s="157">
        <f t="shared" si="558"/>
        <v>0.88260276019615391</v>
      </c>
      <c r="BL282" s="157">
        <f t="shared" si="559"/>
        <v>15.88684968353077</v>
      </c>
      <c r="CC282" s="586"/>
      <c r="CD282" s="587"/>
      <c r="CE282" s="147" t="str">
        <f>+$BE$32</f>
        <v>Documentos de Obra</v>
      </c>
      <c r="CF282" s="278">
        <f t="shared" si="564"/>
        <v>22.065069004903844</v>
      </c>
      <c r="CG282" s="168">
        <v>20</v>
      </c>
      <c r="CH282" s="157">
        <f t="shared" si="565"/>
        <v>1.1032534502451923</v>
      </c>
      <c r="CI282" s="168">
        <v>0</v>
      </c>
      <c r="CJ282" s="157">
        <f t="shared" ref="CJ282:CJ284" si="568">+CI282*0.6</f>
        <v>0</v>
      </c>
      <c r="CK282" s="157">
        <f t="shared" si="560"/>
        <v>0</v>
      </c>
      <c r="CL282" s="157">
        <f t="shared" si="561"/>
        <v>0</v>
      </c>
    </row>
    <row r="283" spans="2:90" x14ac:dyDescent="0.25">
      <c r="B283" s="477" t="s">
        <v>533</v>
      </c>
      <c r="C283" s="529" t="s">
        <v>454</v>
      </c>
      <c r="D283" s="328"/>
      <c r="E283" s="276">
        <f>+'Pobl. Efectiva CP.'!F31</f>
        <v>9.8522002606446595</v>
      </c>
      <c r="F283" s="328"/>
      <c r="G283" s="328"/>
      <c r="H283" s="328"/>
      <c r="I283" s="277">
        <f>SUM(I284:I292)</f>
        <v>15.6</v>
      </c>
      <c r="J283" s="277">
        <f>SUM(J284:J292)</f>
        <v>3.842358101651417</v>
      </c>
      <c r="K283" s="313">
        <f>SUM(K284:K290)</f>
        <v>58.522069548229275</v>
      </c>
      <c r="AC283" s="525" t="s">
        <v>533</v>
      </c>
      <c r="AD283" s="526" t="s">
        <v>454</v>
      </c>
      <c r="AE283" s="335"/>
      <c r="AF283" s="276">
        <f>+E283</f>
        <v>9.8522002606446595</v>
      </c>
      <c r="AG283" s="335"/>
      <c r="AH283" s="335"/>
      <c r="AI283" s="335"/>
      <c r="AJ283" s="277">
        <f>SUM(AJ284:AJ292)</f>
        <v>14.4</v>
      </c>
      <c r="AK283" s="277">
        <f>SUM(AK284:AK292)</f>
        <v>7.0935841876641543</v>
      </c>
      <c r="AL283" s="313">
        <f>SUM(AL284:AL290)</f>
        <v>95.763386533466075</v>
      </c>
      <c r="BC283" s="478"/>
      <c r="BD283" s="513"/>
      <c r="BE283" s="147" t="str">
        <f>+$BE$33</f>
        <v>Mecanica de Suelosy Diseño de Mezclas</v>
      </c>
      <c r="BF283" s="278">
        <f t="shared" si="562"/>
        <v>22.065069004903844</v>
      </c>
      <c r="BG283" s="168">
        <v>40</v>
      </c>
      <c r="BH283" s="157">
        <f t="shared" si="563"/>
        <v>0.55162672512259614</v>
      </c>
      <c r="BI283" s="168">
        <f>+$BH$33</f>
        <v>4</v>
      </c>
      <c r="BJ283" s="157">
        <f t="shared" si="567"/>
        <v>1.6</v>
      </c>
      <c r="BK283" s="157">
        <f t="shared" si="558"/>
        <v>0.88260276019615391</v>
      </c>
      <c r="BL283" s="157">
        <f t="shared" si="559"/>
        <v>15.88684968353077</v>
      </c>
      <c r="CC283" s="586"/>
      <c r="CD283" s="587"/>
      <c r="CE283" s="147" t="str">
        <f>+$BE$33</f>
        <v>Mecanica de Suelosy Diseño de Mezclas</v>
      </c>
      <c r="CF283" s="278">
        <f t="shared" si="564"/>
        <v>22.065069004903844</v>
      </c>
      <c r="CG283" s="168">
        <v>20</v>
      </c>
      <c r="CH283" s="157">
        <f t="shared" si="565"/>
        <v>1.1032534502451923</v>
      </c>
      <c r="CI283" s="168">
        <f>+$BH$33</f>
        <v>4</v>
      </c>
      <c r="CJ283" s="157">
        <f t="shared" si="568"/>
        <v>2.4</v>
      </c>
      <c r="CK283" s="157">
        <f t="shared" si="560"/>
        <v>2.6478082805884613</v>
      </c>
      <c r="CL283" s="157">
        <f t="shared" si="561"/>
        <v>47.660549050592302</v>
      </c>
    </row>
    <row r="284" spans="2:90" x14ac:dyDescent="0.25">
      <c r="B284" s="477"/>
      <c r="C284" s="529"/>
      <c r="D284" s="46" t="s">
        <v>479</v>
      </c>
      <c r="E284" s="278">
        <f>+E$283</f>
        <v>9.8522002606446595</v>
      </c>
      <c r="F284" s="316">
        <f>+F279</f>
        <v>40</v>
      </c>
      <c r="G284" s="312">
        <f>E284/F284</f>
        <v>0.24630500651611648</v>
      </c>
      <c r="H284" s="168">
        <f>+$I$15</f>
        <v>2</v>
      </c>
      <c r="I284" s="157">
        <f>+H284</f>
        <v>2</v>
      </c>
      <c r="J284" s="157">
        <f>G284*I284</f>
        <v>0.49261001303223295</v>
      </c>
      <c r="K284" s="314">
        <f>J284*$D$70</f>
        <v>8.8669802345801934</v>
      </c>
      <c r="AC284" s="525"/>
      <c r="AD284" s="526"/>
      <c r="AE284" s="46" t="s">
        <v>479</v>
      </c>
      <c r="AF284" s="278">
        <f>+AF$283</f>
        <v>9.8522002606446595</v>
      </c>
      <c r="AG284" s="316">
        <f>+AG279</f>
        <v>20</v>
      </c>
      <c r="AH284" s="312">
        <f>AF284/AG284</f>
        <v>0.49261001303223295</v>
      </c>
      <c r="AI284" s="168">
        <v>0</v>
      </c>
      <c r="AJ284" s="157">
        <f>+AI284</f>
        <v>0</v>
      </c>
      <c r="AK284" s="157">
        <f>AH284*AJ284</f>
        <v>0</v>
      </c>
      <c r="AL284" s="314">
        <f>AK284*$D$70</f>
        <v>0</v>
      </c>
      <c r="BC284" s="478"/>
      <c r="BD284" s="513"/>
      <c r="BE284" s="147" t="str">
        <f>+$BE$34</f>
        <v>Metrado de Obras</v>
      </c>
      <c r="BF284" s="278">
        <f t="shared" si="562"/>
        <v>22.065069004903844</v>
      </c>
      <c r="BG284" s="168">
        <v>40</v>
      </c>
      <c r="BH284" s="157">
        <f t="shared" si="563"/>
        <v>0.55162672512259614</v>
      </c>
      <c r="BI284" s="168">
        <f>+$BH$34</f>
        <v>7</v>
      </c>
      <c r="BJ284" s="157">
        <f t="shared" si="567"/>
        <v>2.8000000000000003</v>
      </c>
      <c r="BK284" s="157">
        <f t="shared" si="558"/>
        <v>1.5445548303432692</v>
      </c>
      <c r="BL284" s="157">
        <f t="shared" si="559"/>
        <v>27.801986946178847</v>
      </c>
      <c r="CC284" s="586"/>
      <c r="CD284" s="587"/>
      <c r="CE284" s="147" t="str">
        <f>+$BE$34</f>
        <v>Metrado de Obras</v>
      </c>
      <c r="CF284" s="278">
        <f t="shared" si="564"/>
        <v>22.065069004903844</v>
      </c>
      <c r="CG284" s="168">
        <v>20</v>
      </c>
      <c r="CH284" s="157">
        <f t="shared" si="565"/>
        <v>1.1032534502451923</v>
      </c>
      <c r="CI284" s="168">
        <v>0</v>
      </c>
      <c r="CJ284" s="157">
        <f t="shared" si="568"/>
        <v>0</v>
      </c>
      <c r="CK284" s="157">
        <f t="shared" si="560"/>
        <v>0</v>
      </c>
      <c r="CL284" s="157">
        <f t="shared" si="561"/>
        <v>0</v>
      </c>
    </row>
    <row r="285" spans="2:90" x14ac:dyDescent="0.25">
      <c r="B285" s="477"/>
      <c r="C285" s="529"/>
      <c r="D285" s="46" t="s">
        <v>482</v>
      </c>
      <c r="E285" s="278">
        <f t="shared" ref="E285:E292" si="569">+E$283</f>
        <v>9.8522002606446595</v>
      </c>
      <c r="F285" s="316">
        <f>+F284</f>
        <v>40</v>
      </c>
      <c r="G285" s="312">
        <f t="shared" ref="G285" si="570">E285/F285</f>
        <v>0.24630500651611648</v>
      </c>
      <c r="H285" s="168">
        <f>+$I$19</f>
        <v>2</v>
      </c>
      <c r="I285" s="157">
        <f>+H285</f>
        <v>2</v>
      </c>
      <c r="J285" s="157">
        <f t="shared" ref="J285" si="571">G285*I285</f>
        <v>0.49261001303223295</v>
      </c>
      <c r="K285" s="314">
        <f t="shared" ref="K285:K292" si="572">J285*$D$70</f>
        <v>8.8669802345801934</v>
      </c>
      <c r="AC285" s="525"/>
      <c r="AD285" s="526"/>
      <c r="AE285" s="46" t="s">
        <v>482</v>
      </c>
      <c r="AF285" s="278">
        <f t="shared" ref="AF285:AF292" si="573">+AF$283</f>
        <v>9.8522002606446595</v>
      </c>
      <c r="AG285" s="316">
        <f>+AG284</f>
        <v>20</v>
      </c>
      <c r="AH285" s="312">
        <f t="shared" ref="AH285:AH292" si="574">AF285/AG285</f>
        <v>0.49261001303223295</v>
      </c>
      <c r="AI285" s="168">
        <v>0</v>
      </c>
      <c r="AJ285" s="157">
        <f>+AI285</f>
        <v>0</v>
      </c>
      <c r="AK285" s="157">
        <f t="shared" ref="AK285:AK292" si="575">AH285*AJ285</f>
        <v>0</v>
      </c>
      <c r="AL285" s="314">
        <f t="shared" ref="AL285:AL292" si="576">AK285*$D$70</f>
        <v>0</v>
      </c>
      <c r="BE285" s="59"/>
      <c r="BJ285" s="262">
        <f>AVERAGE(BJ278:BJ284)</f>
        <v>2.4</v>
      </c>
      <c r="BK285" s="262"/>
      <c r="BL285" s="262"/>
      <c r="CE285" s="59"/>
      <c r="CJ285" s="262">
        <f>AVERAGE(CJ278:CJ284)</f>
        <v>0.34285714285714286</v>
      </c>
      <c r="CK285" s="262"/>
      <c r="CL285" s="262"/>
    </row>
    <row r="286" spans="2:90" ht="51" x14ac:dyDescent="0.25">
      <c r="B286" s="477"/>
      <c r="C286" s="529"/>
      <c r="D286" s="46" t="s">
        <v>484</v>
      </c>
      <c r="E286" s="278">
        <f t="shared" si="569"/>
        <v>9.8522002606446595</v>
      </c>
      <c r="F286" s="316">
        <f>+F285</f>
        <v>40</v>
      </c>
      <c r="G286" s="312">
        <f t="shared" ref="G286" si="577">E286/F286</f>
        <v>0.24630500651611648</v>
      </c>
      <c r="H286" s="168">
        <f>+$I$21</f>
        <v>2</v>
      </c>
      <c r="I286" s="157">
        <f>+H286</f>
        <v>2</v>
      </c>
      <c r="J286" s="157">
        <f t="shared" ref="J286" si="578">G286*I286</f>
        <v>0.49261001303223295</v>
      </c>
      <c r="K286" s="314">
        <f t="shared" si="572"/>
        <v>8.8669802345801934</v>
      </c>
      <c r="AC286" s="525"/>
      <c r="AD286" s="526"/>
      <c r="AE286" s="46" t="s">
        <v>484</v>
      </c>
      <c r="AF286" s="278">
        <f t="shared" si="573"/>
        <v>9.8522002606446595</v>
      </c>
      <c r="AG286" s="316">
        <f>+AG285</f>
        <v>20</v>
      </c>
      <c r="AH286" s="312">
        <f t="shared" si="574"/>
        <v>0.49261001303223295</v>
      </c>
      <c r="AI286" s="168">
        <v>0</v>
      </c>
      <c r="AJ286" s="157">
        <f>+AI286</f>
        <v>0</v>
      </c>
      <c r="AK286" s="157">
        <f t="shared" si="575"/>
        <v>0</v>
      </c>
      <c r="AL286" s="314">
        <f t="shared" si="576"/>
        <v>0</v>
      </c>
      <c r="BC286" s="332" t="s">
        <v>335</v>
      </c>
      <c r="BD286" s="332" t="s">
        <v>511</v>
      </c>
      <c r="BE286" s="332" t="s">
        <v>512</v>
      </c>
      <c r="BF286" s="332" t="s">
        <v>580</v>
      </c>
      <c r="BG286" s="332" t="s">
        <v>513</v>
      </c>
      <c r="BH286" s="332" t="s">
        <v>514</v>
      </c>
      <c r="BI286" s="332" t="s">
        <v>519</v>
      </c>
      <c r="BJ286" s="297" t="s">
        <v>516</v>
      </c>
      <c r="BK286" s="297" t="s">
        <v>517</v>
      </c>
      <c r="BL286" s="297" t="s">
        <v>518</v>
      </c>
      <c r="CC286" s="371" t="s">
        <v>335</v>
      </c>
      <c r="CD286" s="371" t="s">
        <v>511</v>
      </c>
      <c r="CE286" s="371" t="s">
        <v>512</v>
      </c>
      <c r="CF286" s="371" t="s">
        <v>580</v>
      </c>
      <c r="CG286" s="371" t="s">
        <v>513</v>
      </c>
      <c r="CH286" s="371" t="s">
        <v>514</v>
      </c>
      <c r="CI286" s="371" t="s">
        <v>519</v>
      </c>
      <c r="CJ286" s="372" t="s">
        <v>516</v>
      </c>
      <c r="CK286" s="372" t="s">
        <v>517</v>
      </c>
      <c r="CL286" s="372" t="s">
        <v>518</v>
      </c>
    </row>
    <row r="287" spans="2:90" x14ac:dyDescent="0.25">
      <c r="B287" s="477"/>
      <c r="C287" s="514" t="s">
        <v>485</v>
      </c>
      <c r="D287" s="298" t="s">
        <v>571</v>
      </c>
      <c r="E287" s="278">
        <f t="shared" si="569"/>
        <v>9.8522002606446595</v>
      </c>
      <c r="F287" s="316">
        <f>+F285</f>
        <v>40</v>
      </c>
      <c r="G287" s="312">
        <f t="shared" ref="G287:G292" si="579">E287/F287</f>
        <v>0.24630500651611648</v>
      </c>
      <c r="H287" s="168">
        <f>+$I$48</f>
        <v>2</v>
      </c>
      <c r="I287" s="157">
        <f>+H287*0.4</f>
        <v>0.8</v>
      </c>
      <c r="J287" s="312">
        <f t="shared" ref="J287:J292" si="580">G287*I287</f>
        <v>0.1970440052128932</v>
      </c>
      <c r="K287" s="314">
        <f t="shared" si="572"/>
        <v>3.5467920938320776</v>
      </c>
      <c r="AC287" s="525"/>
      <c r="AD287" s="527" t="s">
        <v>485</v>
      </c>
      <c r="AE287" s="298" t="s">
        <v>571</v>
      </c>
      <c r="AF287" s="278">
        <f t="shared" si="573"/>
        <v>9.8522002606446595</v>
      </c>
      <c r="AG287" s="316">
        <f>+AG285</f>
        <v>20</v>
      </c>
      <c r="AH287" s="312">
        <f t="shared" si="574"/>
        <v>0.49261001303223295</v>
      </c>
      <c r="AI287" s="168">
        <f>+$I$48</f>
        <v>2</v>
      </c>
      <c r="AJ287" s="157">
        <f t="shared" ref="AJ287:AJ292" si="581">+AI287*0.6</f>
        <v>1.2</v>
      </c>
      <c r="AK287" s="312">
        <f t="shared" si="575"/>
        <v>0.59113201563867956</v>
      </c>
      <c r="AL287" s="314">
        <f t="shared" si="576"/>
        <v>10.640376281496232</v>
      </c>
      <c r="BC287" s="478" t="s">
        <v>531</v>
      </c>
      <c r="BD287" s="511" t="s">
        <v>590</v>
      </c>
      <c r="BE287" s="335"/>
      <c r="BF287" s="276">
        <f>+'Pobl. Efectiva CP.'!F56</f>
        <v>14.457632057757518</v>
      </c>
      <c r="BG287" s="335"/>
      <c r="BH287" s="335"/>
      <c r="BI287" s="335"/>
      <c r="BJ287" s="277">
        <f>SUM(BJ288:BJ293)</f>
        <v>15.599999999999998</v>
      </c>
      <c r="BK287" s="277">
        <f>SUM(BK288:BK293)</f>
        <v>5.6384765025254326</v>
      </c>
      <c r="BL287" s="277">
        <f>SUM(BL288:BL293)</f>
        <v>101.49257704545778</v>
      </c>
      <c r="CC287" s="586" t="s">
        <v>531</v>
      </c>
      <c r="CD287" s="590" t="s">
        <v>590</v>
      </c>
      <c r="CE287" s="335"/>
      <c r="CF287" s="276">
        <f>+BF287</f>
        <v>14.457632057757518</v>
      </c>
      <c r="CG287" s="335"/>
      <c r="CH287" s="335"/>
      <c r="CI287" s="335"/>
      <c r="CJ287" s="277">
        <f>SUM(CJ288:CJ293)</f>
        <v>0</v>
      </c>
      <c r="CK287" s="277">
        <f>SUM(CK288:CK293)</f>
        <v>0</v>
      </c>
      <c r="CL287" s="277">
        <f>SUM(CL288:CL293)</f>
        <v>0</v>
      </c>
    </row>
    <row r="288" spans="2:90" x14ac:dyDescent="0.25">
      <c r="B288" s="477"/>
      <c r="C288" s="514"/>
      <c r="D288" s="298" t="s">
        <v>572</v>
      </c>
      <c r="E288" s="278">
        <f t="shared" si="569"/>
        <v>9.8522002606446595</v>
      </c>
      <c r="F288" s="316">
        <f t="shared" ref="F288:F292" si="582">+F287</f>
        <v>40</v>
      </c>
      <c r="G288" s="312">
        <f t="shared" si="579"/>
        <v>0.24630500651611648</v>
      </c>
      <c r="H288" s="168">
        <f>+$I$49</f>
        <v>3</v>
      </c>
      <c r="I288" s="157">
        <f>+H288*0.4</f>
        <v>1.2000000000000002</v>
      </c>
      <c r="J288" s="312">
        <f t="shared" si="580"/>
        <v>0.29556600781933984</v>
      </c>
      <c r="K288" s="314">
        <f t="shared" si="572"/>
        <v>5.3201881407481171</v>
      </c>
      <c r="AC288" s="525"/>
      <c r="AD288" s="527"/>
      <c r="AE288" s="298" t="s">
        <v>572</v>
      </c>
      <c r="AF288" s="278">
        <f t="shared" si="573"/>
        <v>9.8522002606446595</v>
      </c>
      <c r="AG288" s="316">
        <f t="shared" ref="AG288:AG292" si="583">+AG287</f>
        <v>20</v>
      </c>
      <c r="AH288" s="312">
        <f t="shared" si="574"/>
        <v>0.49261001303223295</v>
      </c>
      <c r="AI288" s="168">
        <f>+$I$49</f>
        <v>3</v>
      </c>
      <c r="AJ288" s="157">
        <f t="shared" si="581"/>
        <v>1.7999999999999998</v>
      </c>
      <c r="AK288" s="312">
        <f t="shared" si="575"/>
        <v>0.88669802345801918</v>
      </c>
      <c r="AL288" s="314">
        <f t="shared" si="576"/>
        <v>15.960564422244346</v>
      </c>
      <c r="BC288" s="478"/>
      <c r="BD288" s="523"/>
      <c r="BE288" s="333" t="str">
        <f>+$BE$14</f>
        <v>Comunicación Interpersonal</v>
      </c>
      <c r="BF288" s="278">
        <f>+BF$287</f>
        <v>14.457632057757518</v>
      </c>
      <c r="BG288" s="168">
        <v>40</v>
      </c>
      <c r="BH288" s="157">
        <f t="shared" ref="BH288:BH293" si="584">BF288/BG288</f>
        <v>0.36144080144393798</v>
      </c>
      <c r="BI288" s="168">
        <f>+$BI$14</f>
        <v>2</v>
      </c>
      <c r="BJ288" s="157">
        <f>+BI288</f>
        <v>2</v>
      </c>
      <c r="BK288" s="157">
        <f t="shared" ref="BK288" si="585">BH288*BJ288</f>
        <v>0.72288160288787595</v>
      </c>
      <c r="BL288" s="157">
        <f t="shared" ref="BL288:BL293" si="586">BK288*$BE$70</f>
        <v>13.011868851981767</v>
      </c>
      <c r="CC288" s="586"/>
      <c r="CD288" s="591"/>
      <c r="CE288" s="352" t="str">
        <f>+$BE$14</f>
        <v>Comunicación Interpersonal</v>
      </c>
      <c r="CF288" s="278">
        <f>+CF$287</f>
        <v>14.457632057757518</v>
      </c>
      <c r="CG288" s="168">
        <v>20</v>
      </c>
      <c r="CH288" s="157">
        <f t="shared" ref="CH288:CH293" si="587">CF288/CG288</f>
        <v>0.72288160288787595</v>
      </c>
      <c r="CI288" s="168">
        <v>0</v>
      </c>
      <c r="CJ288" s="157">
        <f>+CI288</f>
        <v>0</v>
      </c>
      <c r="CK288" s="157">
        <f t="shared" ref="CK288" si="588">CH288*CJ288</f>
        <v>0</v>
      </c>
      <c r="CL288" s="157">
        <f t="shared" ref="CL288:CL293" si="589">CK288*$BE$70</f>
        <v>0</v>
      </c>
    </row>
    <row r="289" spans="2:90" ht="25.5" x14ac:dyDescent="0.25">
      <c r="B289" s="477"/>
      <c r="C289" s="514"/>
      <c r="D289" s="298" t="s">
        <v>574</v>
      </c>
      <c r="E289" s="278">
        <f t="shared" si="569"/>
        <v>9.8522002606446595</v>
      </c>
      <c r="F289" s="316">
        <f t="shared" si="582"/>
        <v>40</v>
      </c>
      <c r="G289" s="312">
        <f t="shared" si="579"/>
        <v>0.24630500651611648</v>
      </c>
      <c r="H289" s="168">
        <f>+$I$50</f>
        <v>4</v>
      </c>
      <c r="I289" s="157">
        <f>+H289*0.4</f>
        <v>1.6</v>
      </c>
      <c r="J289" s="312">
        <f t="shared" si="580"/>
        <v>0.39408801042578639</v>
      </c>
      <c r="K289" s="314">
        <f t="shared" si="572"/>
        <v>7.0935841876641552</v>
      </c>
      <c r="AC289" s="525"/>
      <c r="AD289" s="527"/>
      <c r="AE289" s="298" t="s">
        <v>574</v>
      </c>
      <c r="AF289" s="278">
        <f t="shared" si="573"/>
        <v>9.8522002606446595</v>
      </c>
      <c r="AG289" s="316">
        <f t="shared" si="583"/>
        <v>20</v>
      </c>
      <c r="AH289" s="312">
        <f t="shared" si="574"/>
        <v>0.49261001303223295</v>
      </c>
      <c r="AI289" s="168">
        <f>+$I$50</f>
        <v>4</v>
      </c>
      <c r="AJ289" s="157">
        <f t="shared" si="581"/>
        <v>2.4</v>
      </c>
      <c r="AK289" s="312">
        <f t="shared" si="575"/>
        <v>1.1822640312773591</v>
      </c>
      <c r="AL289" s="314">
        <f t="shared" si="576"/>
        <v>21.280752562992465</v>
      </c>
      <c r="BC289" s="478"/>
      <c r="BD289" s="512"/>
      <c r="BE289" s="333" t="str">
        <f>+$BE$18</f>
        <v>Proyectos de Investigación e Innovación tecnológica</v>
      </c>
      <c r="BF289" s="278">
        <f t="shared" ref="BF289:BF293" si="590">+BF$287</f>
        <v>14.457632057757518</v>
      </c>
      <c r="BG289" s="168">
        <v>40</v>
      </c>
      <c r="BH289" s="157">
        <f t="shared" si="584"/>
        <v>0.36144080144393798</v>
      </c>
      <c r="BI289" s="168">
        <f>+$BI$18</f>
        <v>4</v>
      </c>
      <c r="BJ289" s="157">
        <f>+BI289</f>
        <v>4</v>
      </c>
      <c r="BK289" s="157">
        <f>BH289*BJ289</f>
        <v>1.4457632057757519</v>
      </c>
      <c r="BL289" s="157">
        <f t="shared" si="586"/>
        <v>26.023737703963533</v>
      </c>
      <c r="CC289" s="586"/>
      <c r="CD289" s="592"/>
      <c r="CE289" s="352" t="str">
        <f>+$BE$18</f>
        <v>Proyectos de Investigación e Innovación tecnológica</v>
      </c>
      <c r="CF289" s="278">
        <f t="shared" ref="CF289:CF293" si="591">+CF$287</f>
        <v>14.457632057757518</v>
      </c>
      <c r="CG289" s="168">
        <v>20</v>
      </c>
      <c r="CH289" s="157">
        <f t="shared" si="587"/>
        <v>0.72288160288787595</v>
      </c>
      <c r="CI289" s="168">
        <v>0</v>
      </c>
      <c r="CJ289" s="157">
        <f>+CI289</f>
        <v>0</v>
      </c>
      <c r="CK289" s="157">
        <f>CH289*CJ289</f>
        <v>0</v>
      </c>
      <c r="CL289" s="157">
        <f t="shared" si="589"/>
        <v>0</v>
      </c>
    </row>
    <row r="290" spans="2:90" x14ac:dyDescent="0.25">
      <c r="B290" s="477"/>
      <c r="C290" s="514"/>
      <c r="D290" s="298" t="s">
        <v>573</v>
      </c>
      <c r="E290" s="278">
        <f t="shared" si="569"/>
        <v>9.8522002606446595</v>
      </c>
      <c r="F290" s="316">
        <f t="shared" si="582"/>
        <v>40</v>
      </c>
      <c r="G290" s="312">
        <f t="shared" si="579"/>
        <v>0.24630500651611648</v>
      </c>
      <c r="H290" s="168">
        <f>+$I$51</f>
        <v>9</v>
      </c>
      <c r="I290" s="157">
        <f>+H290*0.4</f>
        <v>3.6</v>
      </c>
      <c r="J290" s="312">
        <f t="shared" si="580"/>
        <v>0.88669802345801929</v>
      </c>
      <c r="K290" s="314">
        <f t="shared" si="572"/>
        <v>15.960564422244348</v>
      </c>
      <c r="AC290" s="525"/>
      <c r="AD290" s="527"/>
      <c r="AE290" s="298" t="s">
        <v>573</v>
      </c>
      <c r="AF290" s="278">
        <f t="shared" si="573"/>
        <v>9.8522002606446595</v>
      </c>
      <c r="AG290" s="316">
        <f t="shared" si="583"/>
        <v>20</v>
      </c>
      <c r="AH290" s="312">
        <f t="shared" si="574"/>
        <v>0.49261001303223295</v>
      </c>
      <c r="AI290" s="168">
        <f>+$I$51</f>
        <v>9</v>
      </c>
      <c r="AJ290" s="157">
        <f t="shared" si="581"/>
        <v>5.3999999999999995</v>
      </c>
      <c r="AK290" s="312">
        <f t="shared" si="575"/>
        <v>2.6600940703740577</v>
      </c>
      <c r="AL290" s="314">
        <f t="shared" si="576"/>
        <v>47.881693266733038</v>
      </c>
      <c r="BC290" s="478"/>
      <c r="BD290" s="513" t="s">
        <v>485</v>
      </c>
      <c r="BE290" s="147" t="str">
        <f>+$BE$31</f>
        <v>Dibujo Asistido por Computador</v>
      </c>
      <c r="BF290" s="278">
        <f t="shared" si="590"/>
        <v>14.457632057757518</v>
      </c>
      <c r="BG290" s="168">
        <v>40</v>
      </c>
      <c r="BH290" s="157">
        <f t="shared" si="584"/>
        <v>0.36144080144393798</v>
      </c>
      <c r="BI290" s="168">
        <f>+$BI$31</f>
        <v>8</v>
      </c>
      <c r="BJ290" s="157">
        <f>+BI290*0.4</f>
        <v>3.2</v>
      </c>
      <c r="BK290" s="157">
        <f t="shared" ref="BK290:BK293" si="592">BH290*BJ290</f>
        <v>1.1566105646206015</v>
      </c>
      <c r="BL290" s="157">
        <f t="shared" si="586"/>
        <v>20.818990163170827</v>
      </c>
      <c r="CC290" s="586"/>
      <c r="CD290" s="587" t="s">
        <v>485</v>
      </c>
      <c r="CE290" s="147" t="str">
        <f>+$BE$31</f>
        <v>Dibujo Asistido por Computador</v>
      </c>
      <c r="CF290" s="278">
        <f t="shared" si="591"/>
        <v>14.457632057757518</v>
      </c>
      <c r="CG290" s="168">
        <v>20</v>
      </c>
      <c r="CH290" s="157">
        <f t="shared" si="587"/>
        <v>0.72288160288787595</v>
      </c>
      <c r="CI290" s="168">
        <v>0</v>
      </c>
      <c r="CJ290" s="157">
        <f>+CI290*0.6</f>
        <v>0</v>
      </c>
      <c r="CK290" s="157">
        <f t="shared" ref="CK290:CK293" si="593">CH290*CJ290</f>
        <v>0</v>
      </c>
      <c r="CL290" s="157">
        <f t="shared" si="589"/>
        <v>0</v>
      </c>
    </row>
    <row r="291" spans="2:90" x14ac:dyDescent="0.25">
      <c r="B291" s="477"/>
      <c r="C291" s="514"/>
      <c r="D291" s="298" t="s">
        <v>575</v>
      </c>
      <c r="E291" s="278">
        <f t="shared" si="569"/>
        <v>9.8522002606446595</v>
      </c>
      <c r="F291" s="316">
        <f t="shared" si="582"/>
        <v>40</v>
      </c>
      <c r="G291" s="312">
        <f t="shared" si="579"/>
        <v>0.24630500651611648</v>
      </c>
      <c r="H291" s="168">
        <f>+$I$52</f>
        <v>4</v>
      </c>
      <c r="I291" s="157">
        <f>+H291*0.4</f>
        <v>1.6</v>
      </c>
      <c r="J291" s="312">
        <f t="shared" si="580"/>
        <v>0.39408801042578639</v>
      </c>
      <c r="K291" s="314">
        <f t="shared" si="572"/>
        <v>7.0935841876641552</v>
      </c>
      <c r="AC291" s="525"/>
      <c r="AD291" s="527"/>
      <c r="AE291" s="298" t="s">
        <v>575</v>
      </c>
      <c r="AF291" s="278">
        <f t="shared" si="573"/>
        <v>9.8522002606446595</v>
      </c>
      <c r="AG291" s="316">
        <f t="shared" si="583"/>
        <v>20</v>
      </c>
      <c r="AH291" s="312">
        <f t="shared" si="574"/>
        <v>0.49261001303223295</v>
      </c>
      <c r="AI291" s="168">
        <f>+$I$52</f>
        <v>4</v>
      </c>
      <c r="AJ291" s="157">
        <f t="shared" si="581"/>
        <v>2.4</v>
      </c>
      <c r="AK291" s="312">
        <f t="shared" si="575"/>
        <v>1.1822640312773591</v>
      </c>
      <c r="AL291" s="314">
        <f t="shared" si="576"/>
        <v>21.280752562992465</v>
      </c>
      <c r="BC291" s="478"/>
      <c r="BD291" s="513"/>
      <c r="BE291" s="147" t="str">
        <f>+$BE$35</f>
        <v>Costos Unitarios y Presupuesto de Obra</v>
      </c>
      <c r="BF291" s="278">
        <f t="shared" si="590"/>
        <v>14.457632057757518</v>
      </c>
      <c r="BG291" s="168">
        <v>40</v>
      </c>
      <c r="BH291" s="157">
        <f t="shared" si="584"/>
        <v>0.36144080144393798</v>
      </c>
      <c r="BI291" s="168">
        <f>+$BI$35</f>
        <v>8</v>
      </c>
      <c r="BJ291" s="157">
        <f t="shared" ref="BJ291:BJ293" si="594">+BI291*0.4</f>
        <v>3.2</v>
      </c>
      <c r="BK291" s="157">
        <f t="shared" si="592"/>
        <v>1.1566105646206015</v>
      </c>
      <c r="BL291" s="157">
        <f t="shared" si="586"/>
        <v>20.818990163170827</v>
      </c>
      <c r="CC291" s="586"/>
      <c r="CD291" s="587"/>
      <c r="CE291" s="147" t="str">
        <f>+$BE$35</f>
        <v>Costos Unitarios y Presupuesto de Obra</v>
      </c>
      <c r="CF291" s="278">
        <f t="shared" si="591"/>
        <v>14.457632057757518</v>
      </c>
      <c r="CG291" s="168">
        <v>20</v>
      </c>
      <c r="CH291" s="157">
        <f t="shared" si="587"/>
        <v>0.72288160288787595</v>
      </c>
      <c r="CI291" s="168">
        <v>0</v>
      </c>
      <c r="CJ291" s="157">
        <f t="shared" ref="CJ291:CJ293" si="595">+CI291*0.6</f>
        <v>0</v>
      </c>
      <c r="CK291" s="157">
        <f t="shared" si="593"/>
        <v>0</v>
      </c>
      <c r="CL291" s="157">
        <f t="shared" si="589"/>
        <v>0</v>
      </c>
    </row>
    <row r="292" spans="2:90" x14ac:dyDescent="0.25">
      <c r="B292" s="477"/>
      <c r="C292" s="514"/>
      <c r="D292" s="298" t="s">
        <v>576</v>
      </c>
      <c r="E292" s="278">
        <f t="shared" si="569"/>
        <v>9.8522002606446595</v>
      </c>
      <c r="F292" s="316">
        <f t="shared" si="582"/>
        <v>40</v>
      </c>
      <c r="G292" s="312">
        <f t="shared" si="579"/>
        <v>0.24630500651611648</v>
      </c>
      <c r="H292" s="168">
        <f>+$I$53</f>
        <v>2</v>
      </c>
      <c r="I292" s="157">
        <f t="shared" ref="I292" si="596">+H292*0.4</f>
        <v>0.8</v>
      </c>
      <c r="J292" s="312">
        <f t="shared" si="580"/>
        <v>0.1970440052128932</v>
      </c>
      <c r="K292" s="314">
        <f t="shared" si="572"/>
        <v>3.5467920938320776</v>
      </c>
      <c r="AC292" s="525"/>
      <c r="AD292" s="527"/>
      <c r="AE292" s="298" t="s">
        <v>576</v>
      </c>
      <c r="AF292" s="278">
        <f t="shared" si="573"/>
        <v>9.8522002606446595</v>
      </c>
      <c r="AG292" s="316">
        <f t="shared" si="583"/>
        <v>20</v>
      </c>
      <c r="AH292" s="312">
        <f t="shared" si="574"/>
        <v>0.49261001303223295</v>
      </c>
      <c r="AI292" s="168">
        <f>+$I$53</f>
        <v>2</v>
      </c>
      <c r="AJ292" s="157">
        <f t="shared" si="581"/>
        <v>1.2</v>
      </c>
      <c r="AK292" s="312">
        <f t="shared" si="575"/>
        <v>0.59113201563867956</v>
      </c>
      <c r="AL292" s="314">
        <f t="shared" si="576"/>
        <v>10.640376281496232</v>
      </c>
      <c r="BC292" s="478"/>
      <c r="BD292" s="513"/>
      <c r="BE292" s="147" t="str">
        <f>+$BE$36</f>
        <v>Programación de Obra</v>
      </c>
      <c r="BF292" s="278">
        <f t="shared" si="590"/>
        <v>14.457632057757518</v>
      </c>
      <c r="BG292" s="168">
        <v>40</v>
      </c>
      <c r="BH292" s="157">
        <f t="shared" si="584"/>
        <v>0.36144080144393798</v>
      </c>
      <c r="BI292" s="168">
        <f>+$BI$36</f>
        <v>5</v>
      </c>
      <c r="BJ292" s="157">
        <f t="shared" si="594"/>
        <v>2</v>
      </c>
      <c r="BK292" s="157">
        <f t="shared" si="592"/>
        <v>0.72288160288787595</v>
      </c>
      <c r="BL292" s="157">
        <f t="shared" si="586"/>
        <v>13.011868851981767</v>
      </c>
      <c r="CC292" s="586"/>
      <c r="CD292" s="587"/>
      <c r="CE292" s="147" t="str">
        <f>+$BE$36</f>
        <v>Programación de Obra</v>
      </c>
      <c r="CF292" s="278">
        <f t="shared" si="591"/>
        <v>14.457632057757518</v>
      </c>
      <c r="CG292" s="168">
        <v>20</v>
      </c>
      <c r="CH292" s="157">
        <f t="shared" si="587"/>
        <v>0.72288160288787595</v>
      </c>
      <c r="CI292" s="168">
        <v>0</v>
      </c>
      <c r="CJ292" s="157">
        <f t="shared" si="595"/>
        <v>0</v>
      </c>
      <c r="CK292" s="157">
        <f t="shared" si="593"/>
        <v>0</v>
      </c>
      <c r="CL292" s="157">
        <f t="shared" si="589"/>
        <v>0</v>
      </c>
    </row>
    <row r="293" spans="2:90" x14ac:dyDescent="0.25">
      <c r="B293" s="339"/>
      <c r="K293" s="142"/>
      <c r="AC293" s="339"/>
      <c r="AD293" s="59"/>
      <c r="AI293" s="262"/>
      <c r="AJ293" s="262"/>
      <c r="BC293" s="478"/>
      <c r="BD293" s="513"/>
      <c r="BE293" s="147" t="str">
        <f>+$BE$37</f>
        <v>Análisis del Expediente Técnico</v>
      </c>
      <c r="BF293" s="278">
        <f t="shared" si="590"/>
        <v>14.457632057757518</v>
      </c>
      <c r="BG293" s="168">
        <v>40</v>
      </c>
      <c r="BH293" s="157">
        <f t="shared" si="584"/>
        <v>0.36144080144393798</v>
      </c>
      <c r="BI293" s="168">
        <f>+$BI$37</f>
        <v>3</v>
      </c>
      <c r="BJ293" s="157">
        <f t="shared" si="594"/>
        <v>1.2000000000000002</v>
      </c>
      <c r="BK293" s="157">
        <f t="shared" si="592"/>
        <v>0.43372896173272563</v>
      </c>
      <c r="BL293" s="157">
        <f t="shared" si="586"/>
        <v>7.8071213111890616</v>
      </c>
      <c r="CC293" s="586"/>
      <c r="CD293" s="587"/>
      <c r="CE293" s="147" t="str">
        <f>+$BE$37</f>
        <v>Análisis del Expediente Técnico</v>
      </c>
      <c r="CF293" s="278">
        <f t="shared" si="591"/>
        <v>14.457632057757518</v>
      </c>
      <c r="CG293" s="168">
        <v>20</v>
      </c>
      <c r="CH293" s="157">
        <f t="shared" si="587"/>
        <v>0.72288160288787595</v>
      </c>
      <c r="CI293" s="168">
        <v>0</v>
      </c>
      <c r="CJ293" s="157">
        <f t="shared" si="595"/>
        <v>0</v>
      </c>
      <c r="CK293" s="157">
        <f t="shared" si="593"/>
        <v>0</v>
      </c>
      <c r="CL293" s="157">
        <f t="shared" si="589"/>
        <v>0</v>
      </c>
    </row>
    <row r="294" spans="2:90" ht="51" x14ac:dyDescent="0.25">
      <c r="B294" s="325" t="s">
        <v>336</v>
      </c>
      <c r="C294" s="327" t="s">
        <v>511</v>
      </c>
      <c r="D294" s="325" t="s">
        <v>512</v>
      </c>
      <c r="E294" s="325" t="s">
        <v>581</v>
      </c>
      <c r="F294" s="325" t="s">
        <v>513</v>
      </c>
      <c r="G294" s="325" t="s">
        <v>514</v>
      </c>
      <c r="H294" s="325" t="s">
        <v>515</v>
      </c>
      <c r="I294" s="291" t="s">
        <v>516</v>
      </c>
      <c r="J294" s="291" t="s">
        <v>517</v>
      </c>
      <c r="K294" s="291" t="s">
        <v>518</v>
      </c>
      <c r="AC294" s="367" t="s">
        <v>336</v>
      </c>
      <c r="AD294" s="368" t="s">
        <v>511</v>
      </c>
      <c r="AE294" s="367" t="s">
        <v>512</v>
      </c>
      <c r="AF294" s="367" t="s">
        <v>581</v>
      </c>
      <c r="AG294" s="367" t="s">
        <v>513</v>
      </c>
      <c r="AH294" s="367" t="s">
        <v>514</v>
      </c>
      <c r="AI294" s="367" t="s">
        <v>515</v>
      </c>
      <c r="AJ294" s="369" t="s">
        <v>516</v>
      </c>
      <c r="AK294" s="369" t="s">
        <v>517</v>
      </c>
      <c r="AL294" s="369" t="s">
        <v>518</v>
      </c>
      <c r="BE294" s="59"/>
      <c r="BJ294" s="262">
        <f>AVERAGE(BJ288:BJ293)</f>
        <v>2.5999999999999996</v>
      </c>
      <c r="BK294" s="262"/>
      <c r="BL294" s="262"/>
      <c r="CE294" s="59"/>
      <c r="CJ294" s="262">
        <f>AVERAGE(CJ288:CJ293)</f>
        <v>0</v>
      </c>
      <c r="CK294" s="262"/>
      <c r="CL294" s="262"/>
    </row>
    <row r="295" spans="2:90" ht="51" x14ac:dyDescent="0.25">
      <c r="B295" s="477" t="s">
        <v>521</v>
      </c>
      <c r="C295" s="532" t="s">
        <v>454</v>
      </c>
      <c r="D295" s="328"/>
      <c r="E295" s="276">
        <f>+'Pobl. Efectiva CP.'!G26</f>
        <v>26.640820759864859</v>
      </c>
      <c r="F295" s="328"/>
      <c r="G295" s="328"/>
      <c r="H295" s="328"/>
      <c r="I295" s="277">
        <f>SUM(I296:I306)</f>
        <v>16.8</v>
      </c>
      <c r="J295" s="277">
        <f>SUM(J296:J306)</f>
        <v>11.189144719143243</v>
      </c>
      <c r="K295" s="313">
        <f>SUM(K296:K305)</f>
        <v>191.81390947102702</v>
      </c>
      <c r="AC295" s="525" t="s">
        <v>521</v>
      </c>
      <c r="AD295" s="528" t="s">
        <v>454</v>
      </c>
      <c r="AE295" s="335"/>
      <c r="AF295" s="276">
        <f>+E295</f>
        <v>26.640820759864859</v>
      </c>
      <c r="AG295" s="335"/>
      <c r="AH295" s="335"/>
      <c r="AI295" s="335"/>
      <c r="AJ295" s="277">
        <f>SUM(AJ296:AJ306)</f>
        <v>13.2</v>
      </c>
      <c r="AK295" s="277">
        <f>SUM(AK296:AK306)</f>
        <v>17.582941701510805</v>
      </c>
      <c r="AL295" s="313">
        <f>SUM(AL296:AL305)</f>
        <v>287.72086420654045</v>
      </c>
      <c r="BC295" s="332" t="s">
        <v>335</v>
      </c>
      <c r="BD295" s="332" t="s">
        <v>511</v>
      </c>
      <c r="BE295" s="332" t="s">
        <v>512</v>
      </c>
      <c r="BF295" s="332" t="s">
        <v>580</v>
      </c>
      <c r="BG295" s="332" t="s">
        <v>513</v>
      </c>
      <c r="BH295" s="332" t="s">
        <v>514</v>
      </c>
      <c r="BI295" s="332" t="s">
        <v>519</v>
      </c>
      <c r="BJ295" s="297" t="s">
        <v>516</v>
      </c>
      <c r="BK295" s="297" t="s">
        <v>517</v>
      </c>
      <c r="BL295" s="297" t="s">
        <v>518</v>
      </c>
      <c r="CC295" s="371" t="s">
        <v>335</v>
      </c>
      <c r="CD295" s="371" t="s">
        <v>511</v>
      </c>
      <c r="CE295" s="371" t="s">
        <v>512</v>
      </c>
      <c r="CF295" s="371" t="s">
        <v>580</v>
      </c>
      <c r="CG295" s="371" t="s">
        <v>513</v>
      </c>
      <c r="CH295" s="371" t="s">
        <v>514</v>
      </c>
      <c r="CI295" s="371" t="s">
        <v>519</v>
      </c>
      <c r="CJ295" s="372" t="s">
        <v>516</v>
      </c>
      <c r="CK295" s="372" t="s">
        <v>517</v>
      </c>
      <c r="CL295" s="372" t="s">
        <v>518</v>
      </c>
    </row>
    <row r="296" spans="2:90" x14ac:dyDescent="0.25">
      <c r="B296" s="477"/>
      <c r="C296" s="532"/>
      <c r="D296" s="326" t="s">
        <v>456</v>
      </c>
      <c r="E296" s="278">
        <f>+E$295</f>
        <v>26.640820759864859</v>
      </c>
      <c r="F296" s="316">
        <v>40</v>
      </c>
      <c r="G296" s="312">
        <f>E296/F296</f>
        <v>0.66602051899662151</v>
      </c>
      <c r="H296" s="168">
        <f>+$H$76</f>
        <v>2</v>
      </c>
      <c r="I296" s="157">
        <f>+H296</f>
        <v>2</v>
      </c>
      <c r="J296" s="157">
        <f t="shared" ref="J296:J297" si="597">G296*I296</f>
        <v>1.332041037993243</v>
      </c>
      <c r="K296" s="314">
        <f>J296*$D$70</f>
        <v>23.976738683878374</v>
      </c>
      <c r="AC296" s="525"/>
      <c r="AD296" s="528"/>
      <c r="AE296" s="333" t="s">
        <v>456</v>
      </c>
      <c r="AF296" s="278">
        <f>+AF$295</f>
        <v>26.640820759864859</v>
      </c>
      <c r="AG296" s="316">
        <v>20</v>
      </c>
      <c r="AH296" s="312">
        <f>AF296/AG296</f>
        <v>1.332041037993243</v>
      </c>
      <c r="AI296" s="168">
        <v>0</v>
      </c>
      <c r="AJ296" s="157">
        <f>+AI296</f>
        <v>0</v>
      </c>
      <c r="AK296" s="157">
        <f t="shared" ref="AK296:AK297" si="598">AH296*AJ296</f>
        <v>0</v>
      </c>
      <c r="AL296" s="314">
        <f>AK296*$D$70</f>
        <v>0</v>
      </c>
      <c r="BC296" s="478" t="s">
        <v>532</v>
      </c>
      <c r="BD296" s="334"/>
      <c r="BE296" s="335"/>
      <c r="BF296" s="276">
        <f>+'Pobl. Efectiva CP.'!F57</f>
        <v>14.313055737179942</v>
      </c>
      <c r="BG296" s="335"/>
      <c r="BH296" s="335"/>
      <c r="BI296" s="335"/>
      <c r="BJ296" s="277">
        <f>SUM(BJ297:BJ302)</f>
        <v>15.6</v>
      </c>
      <c r="BK296" s="277">
        <f>SUM(BK297:BK302)</f>
        <v>5.5820917375001775</v>
      </c>
      <c r="BL296" s="277">
        <f>SUM(BL297:BL302)</f>
        <v>100.47765127500321</v>
      </c>
      <c r="CC296" s="586" t="s">
        <v>532</v>
      </c>
      <c r="CD296" s="374"/>
      <c r="CE296" s="335"/>
      <c r="CF296" s="276">
        <f>+BF296</f>
        <v>14.313055737179942</v>
      </c>
      <c r="CG296" s="335"/>
      <c r="CH296" s="335"/>
      <c r="CI296" s="335"/>
      <c r="CJ296" s="277">
        <f>SUM(CJ297:CJ302)</f>
        <v>14.399999999999999</v>
      </c>
      <c r="CK296" s="277">
        <f>SUM(CK297:CK302)</f>
        <v>10.305400130769559</v>
      </c>
      <c r="CL296" s="277">
        <f>SUM(CL297:CL302)</f>
        <v>185.49720235385206</v>
      </c>
    </row>
    <row r="297" spans="2:90" x14ac:dyDescent="0.25">
      <c r="B297" s="477"/>
      <c r="C297" s="532"/>
      <c r="D297" s="326" t="s">
        <v>459</v>
      </c>
      <c r="E297" s="278">
        <f t="shared" ref="E297:E306" si="599">+E$295</f>
        <v>26.640820759864859</v>
      </c>
      <c r="F297" s="316">
        <f>+F296</f>
        <v>40</v>
      </c>
      <c r="G297" s="312">
        <f t="shared" ref="G297:G306" si="600">E297/F297</f>
        <v>0.66602051899662151</v>
      </c>
      <c r="H297" s="168">
        <f>+$H$77</f>
        <v>2</v>
      </c>
      <c r="I297" s="157">
        <f>+H297</f>
        <v>2</v>
      </c>
      <c r="J297" s="157">
        <f t="shared" si="597"/>
        <v>1.332041037993243</v>
      </c>
      <c r="K297" s="314">
        <f t="shared" ref="K297:K306" si="601">J297*$D$70</f>
        <v>23.976738683878374</v>
      </c>
      <c r="AC297" s="525"/>
      <c r="AD297" s="528"/>
      <c r="AE297" s="333" t="s">
        <v>459</v>
      </c>
      <c r="AF297" s="278">
        <f t="shared" ref="AF297:AF306" si="602">+AF$295</f>
        <v>26.640820759864859</v>
      </c>
      <c r="AG297" s="316">
        <f>+AG296</f>
        <v>20</v>
      </c>
      <c r="AH297" s="312">
        <f t="shared" ref="AH297:AH306" si="603">AF297/AG297</f>
        <v>1.332041037993243</v>
      </c>
      <c r="AI297" s="168">
        <v>0</v>
      </c>
      <c r="AJ297" s="157">
        <f>+AI297</f>
        <v>0</v>
      </c>
      <c r="AK297" s="157">
        <f t="shared" si="598"/>
        <v>0</v>
      </c>
      <c r="AL297" s="314">
        <f t="shared" ref="AL297:AL306" si="604">AK297*$D$70</f>
        <v>0</v>
      </c>
      <c r="BC297" s="478"/>
      <c r="BD297" s="478" t="s">
        <v>590</v>
      </c>
      <c r="BE297" s="333" t="str">
        <f>+$BE$15</f>
        <v>Comunicación Empresarial</v>
      </c>
      <c r="BF297" s="278">
        <f>+BF$296</f>
        <v>14.313055737179942</v>
      </c>
      <c r="BG297" s="168">
        <v>40</v>
      </c>
      <c r="BH297" s="157">
        <f t="shared" ref="BH297:BH302" si="605">BF297/BG297</f>
        <v>0.35782639342949857</v>
      </c>
      <c r="BI297" s="168">
        <f>+$BJ$15</f>
        <v>2</v>
      </c>
      <c r="BJ297" s="157">
        <f>+BI297</f>
        <v>2</v>
      </c>
      <c r="BK297" s="157">
        <f t="shared" ref="BK297:BK302" si="606">BH297*BJ297</f>
        <v>0.71565278685899714</v>
      </c>
      <c r="BL297" s="157">
        <f t="shared" ref="BL297:BL302" si="607">BK297*$BE$70</f>
        <v>12.881750163461948</v>
      </c>
      <c r="CC297" s="586"/>
      <c r="CD297" s="586" t="s">
        <v>590</v>
      </c>
      <c r="CE297" s="352" t="str">
        <f>+$BE$15</f>
        <v>Comunicación Empresarial</v>
      </c>
      <c r="CF297" s="278">
        <f>+CF$296</f>
        <v>14.313055737179942</v>
      </c>
      <c r="CG297" s="168">
        <v>20</v>
      </c>
      <c r="CH297" s="157">
        <f t="shared" ref="CH297:CH302" si="608">CF297/CG297</f>
        <v>0.71565278685899714</v>
      </c>
      <c r="CI297" s="168">
        <v>0</v>
      </c>
      <c r="CJ297" s="157">
        <f>+CI297</f>
        <v>0</v>
      </c>
      <c r="CK297" s="157">
        <f t="shared" ref="CK297:CK302" si="609">CH297*CJ297</f>
        <v>0</v>
      </c>
      <c r="CL297" s="157">
        <f t="shared" ref="CL297:CL302" si="610">CK297*$BE$70</f>
        <v>0</v>
      </c>
    </row>
    <row r="298" spans="2:90" x14ac:dyDescent="0.25">
      <c r="B298" s="477"/>
      <c r="C298" s="532"/>
      <c r="D298" s="326" t="s">
        <v>465</v>
      </c>
      <c r="E298" s="278">
        <f t="shared" si="599"/>
        <v>26.640820759864859</v>
      </c>
      <c r="F298" s="316">
        <f t="shared" ref="F298:F306" si="611">+F297</f>
        <v>40</v>
      </c>
      <c r="G298" s="312">
        <f t="shared" si="600"/>
        <v>0.66602051899662151</v>
      </c>
      <c r="H298" s="168">
        <f>+$H$78</f>
        <v>2</v>
      </c>
      <c r="I298" s="157">
        <f>+H298</f>
        <v>2</v>
      </c>
      <c r="J298" s="157">
        <f>G298*I298</f>
        <v>1.332041037993243</v>
      </c>
      <c r="K298" s="314">
        <f t="shared" si="601"/>
        <v>23.976738683878374</v>
      </c>
      <c r="AC298" s="525"/>
      <c r="AD298" s="528"/>
      <c r="AE298" s="333" t="s">
        <v>465</v>
      </c>
      <c r="AF298" s="278">
        <f t="shared" si="602"/>
        <v>26.640820759864859</v>
      </c>
      <c r="AG298" s="316">
        <f t="shared" ref="AG298:AG306" si="612">+AG297</f>
        <v>20</v>
      </c>
      <c r="AH298" s="312">
        <f t="shared" si="603"/>
        <v>1.332041037993243</v>
      </c>
      <c r="AI298" s="168">
        <v>0</v>
      </c>
      <c r="AJ298" s="157">
        <f>+AI298</f>
        <v>0</v>
      </c>
      <c r="AK298" s="157">
        <f>AH298*AJ298</f>
        <v>0</v>
      </c>
      <c r="AL298" s="314">
        <f t="shared" si="604"/>
        <v>0</v>
      </c>
      <c r="BC298" s="478"/>
      <c r="BD298" s="478"/>
      <c r="BE298" s="333" t="str">
        <f>+$BE$19</f>
        <v>Comportamiento Ético</v>
      </c>
      <c r="BF298" s="278">
        <f t="shared" ref="BF298:BF302" si="613">+BF$296</f>
        <v>14.313055737179942</v>
      </c>
      <c r="BG298" s="168">
        <v>40</v>
      </c>
      <c r="BH298" s="157">
        <f t="shared" si="605"/>
        <v>0.35782639342949857</v>
      </c>
      <c r="BI298" s="168">
        <f>+$BJ$19</f>
        <v>2</v>
      </c>
      <c r="BJ298" s="157">
        <f t="shared" ref="BJ298:BJ299" si="614">+BI298</f>
        <v>2</v>
      </c>
      <c r="BK298" s="157">
        <f t="shared" si="606"/>
        <v>0.71565278685899714</v>
      </c>
      <c r="BL298" s="157">
        <f t="shared" si="607"/>
        <v>12.881750163461948</v>
      </c>
      <c r="CC298" s="586"/>
      <c r="CD298" s="586"/>
      <c r="CE298" s="352" t="str">
        <f>+$BE$19</f>
        <v>Comportamiento Ético</v>
      </c>
      <c r="CF298" s="278">
        <f t="shared" ref="CF298:CF302" si="615">+CF$296</f>
        <v>14.313055737179942</v>
      </c>
      <c r="CG298" s="168">
        <v>20</v>
      </c>
      <c r="CH298" s="157">
        <f t="shared" si="608"/>
        <v>0.71565278685899714</v>
      </c>
      <c r="CI298" s="168">
        <v>0</v>
      </c>
      <c r="CJ298" s="157">
        <f t="shared" ref="CJ298:CJ299" si="616">+CI298</f>
        <v>0</v>
      </c>
      <c r="CK298" s="157">
        <f t="shared" si="609"/>
        <v>0</v>
      </c>
      <c r="CL298" s="157">
        <f t="shared" si="610"/>
        <v>0</v>
      </c>
    </row>
    <row r="299" spans="2:90" x14ac:dyDescent="0.25">
      <c r="B299" s="477"/>
      <c r="C299" s="532"/>
      <c r="D299" s="326" t="s">
        <v>468</v>
      </c>
      <c r="E299" s="278">
        <f t="shared" si="599"/>
        <v>26.640820759864859</v>
      </c>
      <c r="F299" s="316">
        <f t="shared" si="611"/>
        <v>40</v>
      </c>
      <c r="G299" s="312">
        <f t="shared" si="600"/>
        <v>0.66602051899662151</v>
      </c>
      <c r="H299" s="168">
        <f>+$H$79</f>
        <v>2</v>
      </c>
      <c r="I299" s="157">
        <f>+H299</f>
        <v>2</v>
      </c>
      <c r="J299" s="157">
        <f t="shared" ref="J299:J305" si="617">G299*I299</f>
        <v>1.332041037993243</v>
      </c>
      <c r="K299" s="314">
        <f t="shared" si="601"/>
        <v>23.976738683878374</v>
      </c>
      <c r="AC299" s="525"/>
      <c r="AD299" s="528"/>
      <c r="AE299" s="333" t="s">
        <v>468</v>
      </c>
      <c r="AF299" s="278">
        <f t="shared" si="602"/>
        <v>26.640820759864859</v>
      </c>
      <c r="AG299" s="316">
        <f t="shared" si="612"/>
        <v>20</v>
      </c>
      <c r="AH299" s="312">
        <f t="shared" si="603"/>
        <v>1.332041037993243</v>
      </c>
      <c r="AI299" s="168">
        <v>0</v>
      </c>
      <c r="AJ299" s="157">
        <f>+AI299</f>
        <v>0</v>
      </c>
      <c r="AK299" s="157">
        <f t="shared" ref="AK299:AK305" si="618">AH299*AJ299</f>
        <v>0</v>
      </c>
      <c r="AL299" s="314">
        <f t="shared" si="604"/>
        <v>0</v>
      </c>
      <c r="BC299" s="478"/>
      <c r="BD299" s="478"/>
      <c r="BE299" s="333" t="str">
        <f>+$BE$21</f>
        <v>Organización y Constitución de Empresas</v>
      </c>
      <c r="BF299" s="278">
        <f t="shared" si="613"/>
        <v>14.313055737179942</v>
      </c>
      <c r="BG299" s="168">
        <v>40</v>
      </c>
      <c r="BH299" s="157">
        <f t="shared" si="605"/>
        <v>0.35782639342949857</v>
      </c>
      <c r="BI299" s="168">
        <f>+$BJ$21</f>
        <v>2</v>
      </c>
      <c r="BJ299" s="157">
        <f t="shared" si="614"/>
        <v>2</v>
      </c>
      <c r="BK299" s="157">
        <f t="shared" si="606"/>
        <v>0.71565278685899714</v>
      </c>
      <c r="BL299" s="157">
        <f t="shared" si="607"/>
        <v>12.881750163461948</v>
      </c>
      <c r="CC299" s="586"/>
      <c r="CD299" s="586"/>
      <c r="CE299" s="352" t="str">
        <f>+$BE$21</f>
        <v>Organización y Constitución de Empresas</v>
      </c>
      <c r="CF299" s="278">
        <f t="shared" si="615"/>
        <v>14.313055737179942</v>
      </c>
      <c r="CG299" s="168">
        <v>20</v>
      </c>
      <c r="CH299" s="157">
        <f t="shared" si="608"/>
        <v>0.71565278685899714</v>
      </c>
      <c r="CI299" s="168">
        <v>0</v>
      </c>
      <c r="CJ299" s="157">
        <f t="shared" si="616"/>
        <v>0</v>
      </c>
      <c r="CK299" s="157">
        <f t="shared" si="609"/>
        <v>0</v>
      </c>
      <c r="CL299" s="157">
        <f t="shared" si="610"/>
        <v>0</v>
      </c>
    </row>
    <row r="300" spans="2:90" ht="25.5" x14ac:dyDescent="0.25">
      <c r="B300" s="477"/>
      <c r="C300" s="514" t="s">
        <v>485</v>
      </c>
      <c r="D300" s="315" t="s">
        <v>536</v>
      </c>
      <c r="E300" s="278">
        <f t="shared" si="599"/>
        <v>26.640820759864859</v>
      </c>
      <c r="F300" s="316">
        <f t="shared" si="611"/>
        <v>40</v>
      </c>
      <c r="G300" s="312">
        <f t="shared" si="600"/>
        <v>0.66602051899662151</v>
      </c>
      <c r="H300" s="168">
        <f>+$H$80</f>
        <v>2</v>
      </c>
      <c r="I300" s="157">
        <f t="shared" ref="I300:I306" si="619">+H300*0.4</f>
        <v>0.8</v>
      </c>
      <c r="J300" s="157">
        <f t="shared" si="617"/>
        <v>0.53281641519729728</v>
      </c>
      <c r="K300" s="314">
        <f t="shared" si="601"/>
        <v>9.5906954735513512</v>
      </c>
      <c r="AC300" s="525"/>
      <c r="AD300" s="527" t="s">
        <v>485</v>
      </c>
      <c r="AE300" s="315" t="s">
        <v>536</v>
      </c>
      <c r="AF300" s="278">
        <f t="shared" si="602"/>
        <v>26.640820759864859</v>
      </c>
      <c r="AG300" s="316">
        <f t="shared" si="612"/>
        <v>20</v>
      </c>
      <c r="AH300" s="312">
        <f t="shared" si="603"/>
        <v>1.332041037993243</v>
      </c>
      <c r="AI300" s="168">
        <f>+$H$80</f>
        <v>2</v>
      </c>
      <c r="AJ300" s="157">
        <f t="shared" ref="AJ300:AJ306" si="620">+AI300*0.6</f>
        <v>1.2</v>
      </c>
      <c r="AK300" s="157">
        <f t="shared" si="618"/>
        <v>1.5984492455918915</v>
      </c>
      <c r="AL300" s="314">
        <f t="shared" si="604"/>
        <v>28.772086420654048</v>
      </c>
      <c r="BC300" s="478"/>
      <c r="BD300" s="524" t="s">
        <v>485</v>
      </c>
      <c r="BE300" s="147" t="str">
        <f>+$BE$38</f>
        <v>Especificacones de los Materiales de Construcción</v>
      </c>
      <c r="BF300" s="278">
        <f t="shared" si="613"/>
        <v>14.313055737179942</v>
      </c>
      <c r="BG300" s="168">
        <v>40</v>
      </c>
      <c r="BH300" s="157">
        <f t="shared" si="605"/>
        <v>0.35782639342949857</v>
      </c>
      <c r="BI300" s="168">
        <f>+$BJ$38</f>
        <v>8</v>
      </c>
      <c r="BJ300" s="157">
        <f>+BI300*0.4</f>
        <v>3.2</v>
      </c>
      <c r="BK300" s="157">
        <f t="shared" si="606"/>
        <v>1.1450444589743956</v>
      </c>
      <c r="BL300" s="157">
        <f t="shared" si="607"/>
        <v>20.610800261539119</v>
      </c>
      <c r="CC300" s="586"/>
      <c r="CD300" s="593" t="s">
        <v>485</v>
      </c>
      <c r="CE300" s="147" t="str">
        <f>+$BE$38</f>
        <v>Especificacones de los Materiales de Construcción</v>
      </c>
      <c r="CF300" s="278">
        <f t="shared" si="615"/>
        <v>14.313055737179942</v>
      </c>
      <c r="CG300" s="168">
        <v>20</v>
      </c>
      <c r="CH300" s="157">
        <f t="shared" si="608"/>
        <v>0.71565278685899714</v>
      </c>
      <c r="CI300" s="168">
        <f>+$BJ$38</f>
        <v>8</v>
      </c>
      <c r="CJ300" s="157">
        <f t="shared" ref="CJ300:CJ302" si="621">+CI300*0.6</f>
        <v>4.8</v>
      </c>
      <c r="CK300" s="157">
        <f t="shared" si="609"/>
        <v>3.435133376923186</v>
      </c>
      <c r="CL300" s="157">
        <f t="shared" si="610"/>
        <v>61.832400784617349</v>
      </c>
    </row>
    <row r="301" spans="2:90" ht="25.5" x14ac:dyDescent="0.25">
      <c r="B301" s="477"/>
      <c r="C301" s="514"/>
      <c r="D301" s="315" t="s">
        <v>538</v>
      </c>
      <c r="E301" s="278">
        <f t="shared" si="599"/>
        <v>26.640820759864859</v>
      </c>
      <c r="F301" s="316">
        <f t="shared" si="611"/>
        <v>40</v>
      </c>
      <c r="G301" s="312">
        <f t="shared" si="600"/>
        <v>0.66602051899662151</v>
      </c>
      <c r="H301" s="168">
        <f>+$H$81</f>
        <v>4</v>
      </c>
      <c r="I301" s="157">
        <f t="shared" si="619"/>
        <v>1.6</v>
      </c>
      <c r="J301" s="157">
        <f t="shared" si="617"/>
        <v>1.0656328303945946</v>
      </c>
      <c r="K301" s="314">
        <f t="shared" si="601"/>
        <v>19.181390947102702</v>
      </c>
      <c r="AC301" s="525"/>
      <c r="AD301" s="527"/>
      <c r="AE301" s="315" t="s">
        <v>538</v>
      </c>
      <c r="AF301" s="278">
        <f t="shared" si="602"/>
        <v>26.640820759864859</v>
      </c>
      <c r="AG301" s="316">
        <f t="shared" si="612"/>
        <v>20</v>
      </c>
      <c r="AH301" s="312">
        <f t="shared" si="603"/>
        <v>1.332041037993243</v>
      </c>
      <c r="AI301" s="168">
        <f>+$H$81</f>
        <v>4</v>
      </c>
      <c r="AJ301" s="157">
        <f t="shared" si="620"/>
        <v>2.4</v>
      </c>
      <c r="AK301" s="157">
        <f t="shared" si="618"/>
        <v>3.196898491183783</v>
      </c>
      <c r="AL301" s="314">
        <f t="shared" si="604"/>
        <v>57.544172841308097</v>
      </c>
      <c r="BC301" s="478"/>
      <c r="BD301" s="524"/>
      <c r="BE301" s="147" t="str">
        <f>+$BE$40</f>
        <v>Mano de Obra y Equipo</v>
      </c>
      <c r="BF301" s="278">
        <f t="shared" si="613"/>
        <v>14.313055737179942</v>
      </c>
      <c r="BG301" s="168">
        <v>40</v>
      </c>
      <c r="BH301" s="157">
        <f t="shared" si="605"/>
        <v>0.35782639342949857</v>
      </c>
      <c r="BI301" s="168">
        <f>+$BJ$40</f>
        <v>6</v>
      </c>
      <c r="BJ301" s="157">
        <f t="shared" ref="BJ301:BJ302" si="622">+BI301*0.4</f>
        <v>2.4000000000000004</v>
      </c>
      <c r="BK301" s="157">
        <f t="shared" si="606"/>
        <v>0.85878334423079672</v>
      </c>
      <c r="BL301" s="157">
        <f t="shared" si="607"/>
        <v>15.458100196154341</v>
      </c>
      <c r="CC301" s="586"/>
      <c r="CD301" s="593"/>
      <c r="CE301" s="147" t="str">
        <f>+$BE$40</f>
        <v>Mano de Obra y Equipo</v>
      </c>
      <c r="CF301" s="278">
        <f t="shared" si="615"/>
        <v>14.313055737179942</v>
      </c>
      <c r="CG301" s="168">
        <v>20</v>
      </c>
      <c r="CH301" s="157">
        <f t="shared" si="608"/>
        <v>0.71565278685899714</v>
      </c>
      <c r="CI301" s="168">
        <f>+$BJ$40</f>
        <v>6</v>
      </c>
      <c r="CJ301" s="157">
        <f t="shared" si="621"/>
        <v>3.5999999999999996</v>
      </c>
      <c r="CK301" s="157">
        <f t="shared" si="609"/>
        <v>2.5763500326923894</v>
      </c>
      <c r="CL301" s="157">
        <f t="shared" si="610"/>
        <v>46.374300588463008</v>
      </c>
    </row>
    <row r="302" spans="2:90" ht="25.5" x14ac:dyDescent="0.25">
      <c r="B302" s="477"/>
      <c r="C302" s="514"/>
      <c r="D302" s="315" t="s">
        <v>539</v>
      </c>
      <c r="E302" s="278">
        <f t="shared" si="599"/>
        <v>26.640820759864859</v>
      </c>
      <c r="F302" s="316">
        <f t="shared" si="611"/>
        <v>40</v>
      </c>
      <c r="G302" s="312">
        <f t="shared" si="600"/>
        <v>0.66602051899662151</v>
      </c>
      <c r="H302" s="168">
        <f>+$H$82</f>
        <v>2</v>
      </c>
      <c r="I302" s="157">
        <f t="shared" si="619"/>
        <v>0.8</v>
      </c>
      <c r="J302" s="157">
        <f t="shared" si="617"/>
        <v>0.53281641519729728</v>
      </c>
      <c r="K302" s="314">
        <f t="shared" si="601"/>
        <v>9.5906954735513512</v>
      </c>
      <c r="AC302" s="525"/>
      <c r="AD302" s="527"/>
      <c r="AE302" s="315" t="s">
        <v>539</v>
      </c>
      <c r="AF302" s="278">
        <f t="shared" si="602"/>
        <v>26.640820759864859</v>
      </c>
      <c r="AG302" s="316">
        <f t="shared" si="612"/>
        <v>20</v>
      </c>
      <c r="AH302" s="312">
        <f t="shared" si="603"/>
        <v>1.332041037993243</v>
      </c>
      <c r="AI302" s="168">
        <f>+$H$82</f>
        <v>2</v>
      </c>
      <c r="AJ302" s="157">
        <f t="shared" si="620"/>
        <v>1.2</v>
      </c>
      <c r="AK302" s="157">
        <f t="shared" si="618"/>
        <v>1.5984492455918915</v>
      </c>
      <c r="AL302" s="314">
        <f t="shared" si="604"/>
        <v>28.772086420654048</v>
      </c>
      <c r="BC302" s="478"/>
      <c r="BD302" s="524"/>
      <c r="BE302" s="147" t="str">
        <f>+$BE$42</f>
        <v>Procedimientos Constructivosde Obras Civiles I</v>
      </c>
      <c r="BF302" s="278">
        <f t="shared" si="613"/>
        <v>14.313055737179942</v>
      </c>
      <c r="BG302" s="168">
        <v>40</v>
      </c>
      <c r="BH302" s="157">
        <f t="shared" si="605"/>
        <v>0.35782639342949857</v>
      </c>
      <c r="BI302" s="168">
        <f>+$BJ$42</f>
        <v>10</v>
      </c>
      <c r="BJ302" s="157">
        <f t="shared" si="622"/>
        <v>4</v>
      </c>
      <c r="BK302" s="157">
        <f t="shared" si="606"/>
        <v>1.4313055737179943</v>
      </c>
      <c r="BL302" s="157">
        <f t="shared" si="607"/>
        <v>25.763500326923896</v>
      </c>
      <c r="CC302" s="586"/>
      <c r="CD302" s="593"/>
      <c r="CE302" s="147" t="str">
        <f>+$BE$42</f>
        <v>Procedimientos Constructivosde Obras Civiles I</v>
      </c>
      <c r="CF302" s="278">
        <f t="shared" si="615"/>
        <v>14.313055737179942</v>
      </c>
      <c r="CG302" s="168">
        <v>20</v>
      </c>
      <c r="CH302" s="157">
        <f t="shared" si="608"/>
        <v>0.71565278685899714</v>
      </c>
      <c r="CI302" s="168">
        <f>+$BJ$42</f>
        <v>10</v>
      </c>
      <c r="CJ302" s="157">
        <f t="shared" si="621"/>
        <v>6</v>
      </c>
      <c r="CK302" s="157">
        <f t="shared" si="609"/>
        <v>4.293916721153983</v>
      </c>
      <c r="CL302" s="157">
        <f t="shared" si="610"/>
        <v>77.290500980771697</v>
      </c>
    </row>
    <row r="303" spans="2:90" ht="25.5" x14ac:dyDescent="0.25">
      <c r="B303" s="477"/>
      <c r="C303" s="514"/>
      <c r="D303" s="315" t="s">
        <v>540</v>
      </c>
      <c r="E303" s="278">
        <f t="shared" si="599"/>
        <v>26.640820759864859</v>
      </c>
      <c r="F303" s="316">
        <f t="shared" si="611"/>
        <v>40</v>
      </c>
      <c r="G303" s="312">
        <f t="shared" si="600"/>
        <v>0.66602051899662151</v>
      </c>
      <c r="H303" s="168">
        <f>+$H$83</f>
        <v>2</v>
      </c>
      <c r="I303" s="157">
        <f t="shared" si="619"/>
        <v>0.8</v>
      </c>
      <c r="J303" s="157">
        <f t="shared" si="617"/>
        <v>0.53281641519729728</v>
      </c>
      <c r="K303" s="314">
        <f t="shared" si="601"/>
        <v>9.5906954735513512</v>
      </c>
      <c r="AC303" s="525"/>
      <c r="AD303" s="527"/>
      <c r="AE303" s="315" t="s">
        <v>540</v>
      </c>
      <c r="AF303" s="278">
        <f t="shared" si="602"/>
        <v>26.640820759864859</v>
      </c>
      <c r="AG303" s="316">
        <f t="shared" si="612"/>
        <v>20</v>
      </c>
      <c r="AH303" s="312">
        <f t="shared" si="603"/>
        <v>1.332041037993243</v>
      </c>
      <c r="AI303" s="168">
        <f>+$H$83</f>
        <v>2</v>
      </c>
      <c r="AJ303" s="157">
        <f t="shared" si="620"/>
        <v>1.2</v>
      </c>
      <c r="AK303" s="157">
        <f t="shared" si="618"/>
        <v>1.5984492455918915</v>
      </c>
      <c r="AL303" s="314">
        <f t="shared" si="604"/>
        <v>28.772086420654048</v>
      </c>
      <c r="BE303" s="59"/>
      <c r="BJ303" s="262">
        <f>AVERAGE(BJ297:BJ302)</f>
        <v>2.6</v>
      </c>
      <c r="BK303" s="262"/>
      <c r="BL303" s="262"/>
      <c r="CE303" s="59"/>
      <c r="CJ303" s="262">
        <f>AVERAGE(CJ297:CJ302)</f>
        <v>2.4</v>
      </c>
      <c r="CK303" s="262"/>
      <c r="CL303" s="262"/>
    </row>
    <row r="304" spans="2:90" ht="51" x14ac:dyDescent="0.25">
      <c r="B304" s="477"/>
      <c r="C304" s="514"/>
      <c r="D304" s="315" t="s">
        <v>541</v>
      </c>
      <c r="E304" s="278">
        <f t="shared" si="599"/>
        <v>26.640820759864859</v>
      </c>
      <c r="F304" s="316">
        <f t="shared" si="611"/>
        <v>40</v>
      </c>
      <c r="G304" s="312">
        <f t="shared" si="600"/>
        <v>0.66602051899662151</v>
      </c>
      <c r="H304" s="168">
        <f>+$H$84</f>
        <v>4</v>
      </c>
      <c r="I304" s="157">
        <f t="shared" si="619"/>
        <v>1.6</v>
      </c>
      <c r="J304" s="157">
        <f t="shared" si="617"/>
        <v>1.0656328303945946</v>
      </c>
      <c r="K304" s="314">
        <f t="shared" si="601"/>
        <v>19.181390947102702</v>
      </c>
      <c r="AC304" s="525"/>
      <c r="AD304" s="527"/>
      <c r="AE304" s="315" t="s">
        <v>541</v>
      </c>
      <c r="AF304" s="278">
        <f t="shared" si="602"/>
        <v>26.640820759864859</v>
      </c>
      <c r="AG304" s="316">
        <f t="shared" si="612"/>
        <v>20</v>
      </c>
      <c r="AH304" s="312">
        <f t="shared" si="603"/>
        <v>1.332041037993243</v>
      </c>
      <c r="AI304" s="168">
        <f>+$H$84</f>
        <v>4</v>
      </c>
      <c r="AJ304" s="157">
        <f t="shared" si="620"/>
        <v>2.4</v>
      </c>
      <c r="AK304" s="157">
        <f t="shared" si="618"/>
        <v>3.196898491183783</v>
      </c>
      <c r="AL304" s="314">
        <f t="shared" si="604"/>
        <v>57.544172841308097</v>
      </c>
      <c r="BC304" s="332" t="s">
        <v>335</v>
      </c>
      <c r="BD304" s="332" t="s">
        <v>511</v>
      </c>
      <c r="BE304" s="332" t="s">
        <v>512</v>
      </c>
      <c r="BF304" s="332" t="s">
        <v>580</v>
      </c>
      <c r="BG304" s="332" t="s">
        <v>513</v>
      </c>
      <c r="BH304" s="332" t="s">
        <v>514</v>
      </c>
      <c r="BI304" s="332" t="s">
        <v>519</v>
      </c>
      <c r="BJ304" s="297" t="s">
        <v>516</v>
      </c>
      <c r="BK304" s="297" t="s">
        <v>517</v>
      </c>
      <c r="BL304" s="297" t="s">
        <v>518</v>
      </c>
      <c r="CC304" s="371" t="s">
        <v>335</v>
      </c>
      <c r="CD304" s="371" t="s">
        <v>511</v>
      </c>
      <c r="CE304" s="371" t="s">
        <v>512</v>
      </c>
      <c r="CF304" s="371" t="s">
        <v>580</v>
      </c>
      <c r="CG304" s="371" t="s">
        <v>513</v>
      </c>
      <c r="CH304" s="371" t="s">
        <v>514</v>
      </c>
      <c r="CI304" s="371" t="s">
        <v>519</v>
      </c>
      <c r="CJ304" s="372" t="s">
        <v>516</v>
      </c>
      <c r="CK304" s="372" t="s">
        <v>517</v>
      </c>
      <c r="CL304" s="372" t="s">
        <v>518</v>
      </c>
    </row>
    <row r="305" spans="2:90" x14ac:dyDescent="0.25">
      <c r="B305" s="477"/>
      <c r="C305" s="514"/>
      <c r="D305" s="315" t="s">
        <v>542</v>
      </c>
      <c r="E305" s="278">
        <f t="shared" si="599"/>
        <v>26.640820759864859</v>
      </c>
      <c r="F305" s="316">
        <f t="shared" si="611"/>
        <v>40</v>
      </c>
      <c r="G305" s="312">
        <f t="shared" si="600"/>
        <v>0.66602051899662151</v>
      </c>
      <c r="H305" s="168">
        <f>+$H$85</f>
        <v>6</v>
      </c>
      <c r="I305" s="157">
        <f t="shared" si="619"/>
        <v>2.4000000000000004</v>
      </c>
      <c r="J305" s="157">
        <f t="shared" si="617"/>
        <v>1.5984492455918919</v>
      </c>
      <c r="K305" s="314">
        <f t="shared" si="601"/>
        <v>28.772086420654055</v>
      </c>
      <c r="AC305" s="525"/>
      <c r="AD305" s="527"/>
      <c r="AE305" s="315" t="s">
        <v>542</v>
      </c>
      <c r="AF305" s="278">
        <f t="shared" si="602"/>
        <v>26.640820759864859</v>
      </c>
      <c r="AG305" s="316">
        <f t="shared" si="612"/>
        <v>20</v>
      </c>
      <c r="AH305" s="312">
        <f t="shared" si="603"/>
        <v>1.332041037993243</v>
      </c>
      <c r="AI305" s="168">
        <f>+$H$85</f>
        <v>6</v>
      </c>
      <c r="AJ305" s="157">
        <f t="shared" si="620"/>
        <v>3.5999999999999996</v>
      </c>
      <c r="AK305" s="157">
        <f t="shared" si="618"/>
        <v>4.7953477367756747</v>
      </c>
      <c r="AL305" s="314">
        <f t="shared" si="604"/>
        <v>86.316259261962145</v>
      </c>
      <c r="BC305" s="478" t="s">
        <v>533</v>
      </c>
      <c r="BD305" s="334"/>
      <c r="BE305" s="335"/>
      <c r="BF305" s="276">
        <f>+'Pobl. Efectiva CP.'!F58</f>
        <v>14.457632057757518</v>
      </c>
      <c r="BG305" s="335"/>
      <c r="BH305" s="335"/>
      <c r="BI305" s="335"/>
      <c r="BJ305" s="277">
        <f>SUM(BJ306:BJ312)</f>
        <v>22.200000000000003</v>
      </c>
      <c r="BK305" s="277">
        <f>SUM(BK306:BK312)</f>
        <v>8.0239857920554236</v>
      </c>
      <c r="BL305" s="277">
        <f>SUM(BL306:BL312)</f>
        <v>144.43174425699763</v>
      </c>
      <c r="CC305" s="586" t="s">
        <v>533</v>
      </c>
      <c r="CD305" s="374"/>
      <c r="CE305" s="335"/>
      <c r="CF305" s="276">
        <f>+BF305</f>
        <v>14.457632057757518</v>
      </c>
      <c r="CG305" s="335"/>
      <c r="CH305" s="335"/>
      <c r="CI305" s="335"/>
      <c r="CJ305" s="277">
        <f>SUM(CJ306:CJ312)</f>
        <v>17.799999999999997</v>
      </c>
      <c r="CK305" s="277">
        <f>SUM(CK306:CK312)</f>
        <v>12.867292531404193</v>
      </c>
      <c r="CL305" s="277">
        <f>SUM(CL306:CL312)</f>
        <v>231.61126556527546</v>
      </c>
    </row>
    <row r="306" spans="2:90" ht="25.5" x14ac:dyDescent="0.25">
      <c r="B306" s="477"/>
      <c r="C306" s="514"/>
      <c r="D306" s="315" t="s">
        <v>544</v>
      </c>
      <c r="E306" s="278">
        <f t="shared" si="599"/>
        <v>26.640820759864859</v>
      </c>
      <c r="F306" s="316">
        <f t="shared" si="611"/>
        <v>40</v>
      </c>
      <c r="G306" s="312">
        <f t="shared" si="600"/>
        <v>0.66602051899662151</v>
      </c>
      <c r="H306" s="168">
        <f>+$H$86</f>
        <v>2</v>
      </c>
      <c r="I306" s="157">
        <f t="shared" si="619"/>
        <v>0.8</v>
      </c>
      <c r="J306" s="157">
        <f>G306*I306</f>
        <v>0.53281641519729728</v>
      </c>
      <c r="K306" s="314">
        <f t="shared" si="601"/>
        <v>9.5906954735513512</v>
      </c>
      <c r="AC306" s="525"/>
      <c r="AD306" s="527"/>
      <c r="AE306" s="315" t="s">
        <v>544</v>
      </c>
      <c r="AF306" s="278">
        <f t="shared" si="602"/>
        <v>26.640820759864859</v>
      </c>
      <c r="AG306" s="316">
        <f t="shared" si="612"/>
        <v>20</v>
      </c>
      <c r="AH306" s="312">
        <f t="shared" si="603"/>
        <v>1.332041037993243</v>
      </c>
      <c r="AI306" s="168">
        <f>+$H$86</f>
        <v>2</v>
      </c>
      <c r="AJ306" s="157">
        <f t="shared" si="620"/>
        <v>1.2</v>
      </c>
      <c r="AK306" s="157">
        <f>AH306*AJ306</f>
        <v>1.5984492455918915</v>
      </c>
      <c r="AL306" s="314">
        <f t="shared" si="604"/>
        <v>28.772086420654048</v>
      </c>
      <c r="BC306" s="478"/>
      <c r="BD306" s="478" t="s">
        <v>590</v>
      </c>
      <c r="BE306" s="333" t="str">
        <f>+$BE$20</f>
        <v>Liderazgo y Trabajo en Equipo</v>
      </c>
      <c r="BF306" s="278">
        <f>+BF$305</f>
        <v>14.457632057757518</v>
      </c>
      <c r="BG306" s="168">
        <v>40</v>
      </c>
      <c r="BH306" s="157">
        <f t="shared" ref="BH306:BH312" si="623">BF306/BG306</f>
        <v>0.36144080144393798</v>
      </c>
      <c r="BI306" s="168">
        <f>+$BK$20</f>
        <v>2</v>
      </c>
      <c r="BJ306" s="157">
        <f>+BI306</f>
        <v>2</v>
      </c>
      <c r="BK306" s="157">
        <f t="shared" ref="BK306:BK312" si="624">BH306*BJ306</f>
        <v>0.72288160288787595</v>
      </c>
      <c r="BL306" s="157">
        <f t="shared" ref="BL306:BL312" si="625">BK306*$BE$70</f>
        <v>13.011868851981767</v>
      </c>
      <c r="CC306" s="586"/>
      <c r="CD306" s="586" t="s">
        <v>590</v>
      </c>
      <c r="CE306" s="352" t="str">
        <f>+$BE$20</f>
        <v>Liderazgo y Trabajo en Equipo</v>
      </c>
      <c r="CF306" s="278">
        <f>+CF$305</f>
        <v>14.457632057757518</v>
      </c>
      <c r="CG306" s="168">
        <v>20</v>
      </c>
      <c r="CH306" s="157">
        <f t="shared" ref="CH306:CH312" si="626">CF306/CG306</f>
        <v>0.72288160288787595</v>
      </c>
      <c r="CI306" s="168">
        <v>0</v>
      </c>
      <c r="CJ306" s="157">
        <f>+CI306</f>
        <v>0</v>
      </c>
      <c r="CK306" s="157">
        <f t="shared" ref="CK306:CK312" si="627">CH306*CJ306</f>
        <v>0</v>
      </c>
      <c r="CL306" s="157">
        <f t="shared" ref="CL306:CL312" si="628">CK306*$BE$70</f>
        <v>0</v>
      </c>
    </row>
    <row r="307" spans="2:90" x14ac:dyDescent="0.25">
      <c r="B307" s="285"/>
      <c r="C307" s="142"/>
      <c r="D307" s="59"/>
      <c r="H307" s="142"/>
      <c r="I307" s="262">
        <f>AVERAGE(I296:I306)</f>
        <v>1.5272727272727273</v>
      </c>
      <c r="J307" s="262"/>
      <c r="K307" s="286"/>
      <c r="AC307" s="285"/>
      <c r="AE307" s="59"/>
      <c r="AJ307" s="262">
        <f>AVERAGE(AJ296:AJ306)</f>
        <v>1.2</v>
      </c>
      <c r="AK307" s="262"/>
      <c r="AL307" s="286"/>
      <c r="BC307" s="478"/>
      <c r="BD307" s="478"/>
      <c r="BE307" s="333" t="str">
        <f>+$BE$22</f>
        <v>Proyecto Empresarial</v>
      </c>
      <c r="BF307" s="278">
        <f t="shared" ref="BF307:BF312" si="629">+BF$305</f>
        <v>14.457632057757518</v>
      </c>
      <c r="BG307" s="168">
        <v>40</v>
      </c>
      <c r="BH307" s="157">
        <f t="shared" si="623"/>
        <v>0.36144080144393798</v>
      </c>
      <c r="BI307" s="168">
        <f>+$BK$22</f>
        <v>2</v>
      </c>
      <c r="BJ307" s="157">
        <f>+BI307</f>
        <v>2</v>
      </c>
      <c r="BK307" s="157">
        <f t="shared" si="624"/>
        <v>0.72288160288787595</v>
      </c>
      <c r="BL307" s="157">
        <f t="shared" si="625"/>
        <v>13.011868851981767</v>
      </c>
      <c r="CC307" s="586"/>
      <c r="CD307" s="586"/>
      <c r="CE307" s="352" t="str">
        <f>+$BE$22</f>
        <v>Proyecto Empresarial</v>
      </c>
      <c r="CF307" s="278">
        <f t="shared" ref="CF307:CF312" si="630">+CF$305</f>
        <v>14.457632057757518</v>
      </c>
      <c r="CG307" s="168">
        <v>20</v>
      </c>
      <c r="CH307" s="157">
        <f t="shared" si="626"/>
        <v>0.72288160288787595</v>
      </c>
      <c r="CI307" s="168">
        <v>0</v>
      </c>
      <c r="CJ307" s="157">
        <f>+CI307</f>
        <v>0</v>
      </c>
      <c r="CK307" s="157">
        <f t="shared" si="627"/>
        <v>0</v>
      </c>
      <c r="CL307" s="157">
        <f t="shared" si="628"/>
        <v>0</v>
      </c>
    </row>
    <row r="308" spans="2:90" ht="51" x14ac:dyDescent="0.25">
      <c r="B308" s="325" t="s">
        <v>336</v>
      </c>
      <c r="C308" s="327" t="s">
        <v>511</v>
      </c>
      <c r="D308" s="325" t="s">
        <v>512</v>
      </c>
      <c r="E308" s="325" t="s">
        <v>581</v>
      </c>
      <c r="F308" s="325" t="s">
        <v>513</v>
      </c>
      <c r="G308" s="325" t="s">
        <v>514</v>
      </c>
      <c r="H308" s="325" t="s">
        <v>515</v>
      </c>
      <c r="I308" s="291" t="s">
        <v>516</v>
      </c>
      <c r="J308" s="291" t="s">
        <v>517</v>
      </c>
      <c r="K308" s="291" t="s">
        <v>518</v>
      </c>
      <c r="AC308" s="367" t="s">
        <v>336</v>
      </c>
      <c r="AD308" s="368" t="s">
        <v>511</v>
      </c>
      <c r="AE308" s="367" t="s">
        <v>512</v>
      </c>
      <c r="AF308" s="367" t="s">
        <v>581</v>
      </c>
      <c r="AG308" s="367" t="s">
        <v>513</v>
      </c>
      <c r="AH308" s="367" t="s">
        <v>514</v>
      </c>
      <c r="AI308" s="367" t="s">
        <v>515</v>
      </c>
      <c r="AJ308" s="369" t="s">
        <v>516</v>
      </c>
      <c r="AK308" s="369" t="s">
        <v>517</v>
      </c>
      <c r="AL308" s="369" t="s">
        <v>518</v>
      </c>
      <c r="BC308" s="478"/>
      <c r="BD308" s="478"/>
      <c r="BE308" s="333" t="str">
        <f>+$BE$23</f>
        <v>Legislación e Inserción Laboral</v>
      </c>
      <c r="BF308" s="278">
        <f t="shared" si="629"/>
        <v>14.457632057757518</v>
      </c>
      <c r="BG308" s="168">
        <v>40</v>
      </c>
      <c r="BH308" s="157">
        <f t="shared" si="623"/>
        <v>0.36144080144393798</v>
      </c>
      <c r="BI308" s="168">
        <f>+$BK$23</f>
        <v>3</v>
      </c>
      <c r="BJ308" s="157">
        <f>+BI308</f>
        <v>3</v>
      </c>
      <c r="BK308" s="157">
        <f t="shared" si="624"/>
        <v>1.084322404331814</v>
      </c>
      <c r="BL308" s="157">
        <f t="shared" si="625"/>
        <v>19.517803277972654</v>
      </c>
      <c r="CC308" s="586"/>
      <c r="CD308" s="586"/>
      <c r="CE308" s="352" t="str">
        <f>+$BE$23</f>
        <v>Legislación e Inserción Laboral</v>
      </c>
      <c r="CF308" s="278">
        <f t="shared" si="630"/>
        <v>14.457632057757518</v>
      </c>
      <c r="CG308" s="168">
        <v>20</v>
      </c>
      <c r="CH308" s="157">
        <f t="shared" si="626"/>
        <v>0.72288160288787595</v>
      </c>
      <c r="CI308" s="168">
        <v>0</v>
      </c>
      <c r="CJ308" s="157">
        <f>+CI308</f>
        <v>0</v>
      </c>
      <c r="CK308" s="157">
        <f t="shared" si="627"/>
        <v>0</v>
      </c>
      <c r="CL308" s="157">
        <f t="shared" si="628"/>
        <v>0</v>
      </c>
    </row>
    <row r="309" spans="2:90" ht="25.5" x14ac:dyDescent="0.25">
      <c r="B309" s="477" t="s">
        <v>524</v>
      </c>
      <c r="C309" s="529" t="s">
        <v>454</v>
      </c>
      <c r="D309" s="328"/>
      <c r="E309" s="276">
        <f>+'Pobl. Efectiva CP.'!G27</f>
        <v>26.640820759864859</v>
      </c>
      <c r="F309" s="328"/>
      <c r="G309" s="328"/>
      <c r="H309" s="328"/>
      <c r="I309" s="277">
        <f>SUM(I310:I320)</f>
        <v>18</v>
      </c>
      <c r="J309" s="277">
        <f>SUM(J310:J320)</f>
        <v>11.988369341939189</v>
      </c>
      <c r="K309" s="277">
        <f>SUM(K310:K320)</f>
        <v>215.79064815490543</v>
      </c>
      <c r="AC309" s="525" t="s">
        <v>524</v>
      </c>
      <c r="AD309" s="526" t="s">
        <v>454</v>
      </c>
      <c r="AE309" s="335"/>
      <c r="AF309" s="276">
        <f>+E309</f>
        <v>26.640820759864859</v>
      </c>
      <c r="AG309" s="335"/>
      <c r="AH309" s="335"/>
      <c r="AI309" s="335"/>
      <c r="AJ309" s="277">
        <f>SUM(AJ310:AJ320)</f>
        <v>12</v>
      </c>
      <c r="AK309" s="277">
        <f>SUM(AK310:AK320)</f>
        <v>15.984492455918915</v>
      </c>
      <c r="AL309" s="277">
        <f>SUM(AL310:AL320)</f>
        <v>287.72086420654045</v>
      </c>
      <c r="BC309" s="478"/>
      <c r="BD309" s="513" t="s">
        <v>485</v>
      </c>
      <c r="BE309" s="147" t="str">
        <f>+$BE$39</f>
        <v>Distribución de los Materiales de Construcción</v>
      </c>
      <c r="BF309" s="278">
        <f t="shared" si="629"/>
        <v>14.457632057757518</v>
      </c>
      <c r="BG309" s="168">
        <v>40</v>
      </c>
      <c r="BH309" s="157">
        <f t="shared" si="623"/>
        <v>0.36144080144393798</v>
      </c>
      <c r="BI309" s="168">
        <f>+$BK$39</f>
        <v>7</v>
      </c>
      <c r="BJ309" s="157">
        <f t="shared" ref="BJ309:BJ310" si="631">+BI309</f>
        <v>7</v>
      </c>
      <c r="BK309" s="157">
        <f t="shared" si="624"/>
        <v>2.5300856101075659</v>
      </c>
      <c r="BL309" s="157">
        <f t="shared" si="625"/>
        <v>45.541540981936187</v>
      </c>
      <c r="CC309" s="586"/>
      <c r="CD309" s="587" t="s">
        <v>485</v>
      </c>
      <c r="CE309" s="147" t="str">
        <f>+$BE$39</f>
        <v>Distribución de los Materiales de Construcción</v>
      </c>
      <c r="CF309" s="278">
        <f t="shared" si="630"/>
        <v>14.457632057757518</v>
      </c>
      <c r="CG309" s="168">
        <v>20</v>
      </c>
      <c r="CH309" s="157">
        <f t="shared" si="626"/>
        <v>0.72288160288787595</v>
      </c>
      <c r="CI309" s="168">
        <f>+$BK$39</f>
        <v>7</v>
      </c>
      <c r="CJ309" s="157">
        <f t="shared" ref="CJ309:CJ310" si="632">+CI309</f>
        <v>7</v>
      </c>
      <c r="CK309" s="157">
        <f t="shared" si="627"/>
        <v>5.0601712202151319</v>
      </c>
      <c r="CL309" s="157">
        <f t="shared" si="628"/>
        <v>91.083081963872374</v>
      </c>
    </row>
    <row r="310" spans="2:90" x14ac:dyDescent="0.25">
      <c r="B310" s="477"/>
      <c r="C310" s="529"/>
      <c r="D310" s="326" t="s">
        <v>457</v>
      </c>
      <c r="E310" s="278">
        <f>+E$309</f>
        <v>26.640820759864859</v>
      </c>
      <c r="F310" s="316">
        <f>+F305</f>
        <v>40</v>
      </c>
      <c r="G310" s="312">
        <f t="shared" ref="G310:G320" si="633">E310/F310</f>
        <v>0.66602051899662151</v>
      </c>
      <c r="H310" s="168">
        <f>+$H$90</f>
        <v>2</v>
      </c>
      <c r="I310" s="157">
        <f>+H310</f>
        <v>2</v>
      </c>
      <c r="J310" s="157">
        <f t="shared" ref="J310:J319" si="634">G310*I310</f>
        <v>1.332041037993243</v>
      </c>
      <c r="K310" s="314">
        <f>J310*$D$70</f>
        <v>23.976738683878374</v>
      </c>
      <c r="AC310" s="525"/>
      <c r="AD310" s="526"/>
      <c r="AE310" s="333" t="s">
        <v>457</v>
      </c>
      <c r="AF310" s="278">
        <f>+AF$309</f>
        <v>26.640820759864859</v>
      </c>
      <c r="AG310" s="316">
        <f>+AG305</f>
        <v>20</v>
      </c>
      <c r="AH310" s="312">
        <f t="shared" ref="AH310:AH320" si="635">AF310/AG310</f>
        <v>1.332041037993243</v>
      </c>
      <c r="AI310" s="168">
        <v>0</v>
      </c>
      <c r="AJ310" s="157">
        <f>+AI310</f>
        <v>0</v>
      </c>
      <c r="AK310" s="157">
        <f t="shared" ref="AK310:AK319" si="636">AH310*AJ310</f>
        <v>0</v>
      </c>
      <c r="AL310" s="314">
        <f>AK310*$D$70</f>
        <v>0</v>
      </c>
      <c r="BC310" s="478"/>
      <c r="BD310" s="513"/>
      <c r="BE310" s="147" t="str">
        <f>+$BE$41</f>
        <v>Seguridad e Higiene</v>
      </c>
      <c r="BF310" s="278">
        <f t="shared" si="629"/>
        <v>14.457632057757518</v>
      </c>
      <c r="BG310" s="168">
        <v>40</v>
      </c>
      <c r="BH310" s="157">
        <f t="shared" si="623"/>
        <v>0.36144080144393798</v>
      </c>
      <c r="BI310" s="168">
        <f>+$BK$41</f>
        <v>3</v>
      </c>
      <c r="BJ310" s="157">
        <f t="shared" si="631"/>
        <v>3</v>
      </c>
      <c r="BK310" s="157">
        <f t="shared" si="624"/>
        <v>1.084322404331814</v>
      </c>
      <c r="BL310" s="157">
        <f t="shared" si="625"/>
        <v>19.517803277972654</v>
      </c>
      <c r="CC310" s="586"/>
      <c r="CD310" s="587"/>
      <c r="CE310" s="147" t="str">
        <f>+$BE$41</f>
        <v>Seguridad e Higiene</v>
      </c>
      <c r="CF310" s="278">
        <f t="shared" si="630"/>
        <v>14.457632057757518</v>
      </c>
      <c r="CG310" s="168">
        <v>20</v>
      </c>
      <c r="CH310" s="157">
        <f t="shared" si="626"/>
        <v>0.72288160288787595</v>
      </c>
      <c r="CI310" s="168">
        <f>+$BK$41</f>
        <v>3</v>
      </c>
      <c r="CJ310" s="157">
        <f t="shared" si="632"/>
        <v>3</v>
      </c>
      <c r="CK310" s="157">
        <f t="shared" si="627"/>
        <v>2.1686448086636281</v>
      </c>
      <c r="CL310" s="157">
        <f t="shared" si="628"/>
        <v>39.035606555945307</v>
      </c>
    </row>
    <row r="311" spans="2:90" ht="25.5" x14ac:dyDescent="0.25">
      <c r="B311" s="477"/>
      <c r="C311" s="529"/>
      <c r="D311" s="326" t="s">
        <v>460</v>
      </c>
      <c r="E311" s="278">
        <f t="shared" ref="E311:E320" si="637">+E$309</f>
        <v>26.640820759864859</v>
      </c>
      <c r="F311" s="316">
        <f>+F310</f>
        <v>40</v>
      </c>
      <c r="G311" s="312">
        <f t="shared" si="633"/>
        <v>0.66602051899662151</v>
      </c>
      <c r="H311" s="168">
        <f>+$H$91</f>
        <v>2</v>
      </c>
      <c r="I311" s="157">
        <f>+H311</f>
        <v>2</v>
      </c>
      <c r="J311" s="157">
        <f t="shared" si="634"/>
        <v>1.332041037993243</v>
      </c>
      <c r="K311" s="314">
        <f t="shared" ref="K311:K320" si="638">J311*$D$70</f>
        <v>23.976738683878374</v>
      </c>
      <c r="AC311" s="525"/>
      <c r="AD311" s="526"/>
      <c r="AE311" s="333" t="s">
        <v>460</v>
      </c>
      <c r="AF311" s="278">
        <f t="shared" ref="AF311:AF320" si="639">+AF$309</f>
        <v>26.640820759864859</v>
      </c>
      <c r="AG311" s="316">
        <f>+AG310</f>
        <v>20</v>
      </c>
      <c r="AH311" s="312">
        <f t="shared" si="635"/>
        <v>1.332041037993243</v>
      </c>
      <c r="AI311" s="168">
        <v>0</v>
      </c>
      <c r="AJ311" s="157">
        <f>+AI311</f>
        <v>0</v>
      </c>
      <c r="AK311" s="157">
        <f t="shared" si="636"/>
        <v>0</v>
      </c>
      <c r="AL311" s="314">
        <f t="shared" ref="AL311:AL320" si="640">AK311*$D$70</f>
        <v>0</v>
      </c>
      <c r="BC311" s="478"/>
      <c r="BD311" s="513"/>
      <c r="BE311" s="147" t="str">
        <f>+$BE$43</f>
        <v>Procedimientos Constructivosde Obras Civiles II</v>
      </c>
      <c r="BF311" s="278">
        <f t="shared" si="629"/>
        <v>14.457632057757518</v>
      </c>
      <c r="BG311" s="168">
        <v>40</v>
      </c>
      <c r="BH311" s="157">
        <f t="shared" si="623"/>
        <v>0.36144080144393798</v>
      </c>
      <c r="BI311" s="168">
        <f>+$BK$43</f>
        <v>9</v>
      </c>
      <c r="BJ311" s="157">
        <f>+BI311*0.4</f>
        <v>3.6</v>
      </c>
      <c r="BK311" s="157">
        <f t="shared" si="624"/>
        <v>1.3011868851981767</v>
      </c>
      <c r="BL311" s="157">
        <f t="shared" si="625"/>
        <v>23.421363933567182</v>
      </c>
      <c r="CC311" s="586"/>
      <c r="CD311" s="587"/>
      <c r="CE311" s="147" t="str">
        <f>+$BE$43</f>
        <v>Procedimientos Constructivosde Obras Civiles II</v>
      </c>
      <c r="CF311" s="278">
        <f t="shared" si="630"/>
        <v>14.457632057757518</v>
      </c>
      <c r="CG311" s="168">
        <v>20</v>
      </c>
      <c r="CH311" s="157">
        <f t="shared" si="626"/>
        <v>0.72288160288787595</v>
      </c>
      <c r="CI311" s="168">
        <f>+$BK$43</f>
        <v>9</v>
      </c>
      <c r="CJ311" s="157">
        <f t="shared" ref="CJ311:CJ312" si="641">+CI311*0.6</f>
        <v>5.3999999999999995</v>
      </c>
      <c r="CK311" s="157">
        <f t="shared" si="627"/>
        <v>3.9035606555945299</v>
      </c>
      <c r="CL311" s="157">
        <f t="shared" si="628"/>
        <v>70.264091800701536</v>
      </c>
    </row>
    <row r="312" spans="2:90" x14ac:dyDescent="0.25">
      <c r="B312" s="477"/>
      <c r="C312" s="529"/>
      <c r="D312" s="326" t="s">
        <v>466</v>
      </c>
      <c r="E312" s="278">
        <f t="shared" si="637"/>
        <v>26.640820759864859</v>
      </c>
      <c r="F312" s="316">
        <f t="shared" ref="F312:F320" si="642">+F311</f>
        <v>40</v>
      </c>
      <c r="G312" s="312">
        <f t="shared" si="633"/>
        <v>0.66602051899662151</v>
      </c>
      <c r="H312" s="168">
        <f>+$H$92</f>
        <v>2</v>
      </c>
      <c r="I312" s="157">
        <f>+H312</f>
        <v>2</v>
      </c>
      <c r="J312" s="157">
        <f t="shared" si="634"/>
        <v>1.332041037993243</v>
      </c>
      <c r="K312" s="314">
        <f t="shared" si="638"/>
        <v>23.976738683878374</v>
      </c>
      <c r="AC312" s="525"/>
      <c r="AD312" s="526"/>
      <c r="AE312" s="333" t="s">
        <v>466</v>
      </c>
      <c r="AF312" s="278">
        <f t="shared" si="639"/>
        <v>26.640820759864859</v>
      </c>
      <c r="AG312" s="316">
        <f t="shared" ref="AG312:AG320" si="643">+AG311</f>
        <v>20</v>
      </c>
      <c r="AH312" s="312">
        <f t="shared" si="635"/>
        <v>1.332041037993243</v>
      </c>
      <c r="AI312" s="168">
        <v>0</v>
      </c>
      <c r="AJ312" s="157">
        <f>+AI312</f>
        <v>0</v>
      </c>
      <c r="AK312" s="157">
        <f t="shared" si="636"/>
        <v>0</v>
      </c>
      <c r="AL312" s="314">
        <f t="shared" si="640"/>
        <v>0</v>
      </c>
      <c r="BC312" s="478"/>
      <c r="BD312" s="513"/>
      <c r="BE312" s="147" t="str">
        <f>+$BE$44</f>
        <v>Control de Obra</v>
      </c>
      <c r="BF312" s="278">
        <f t="shared" si="629"/>
        <v>14.457632057757518</v>
      </c>
      <c r="BG312" s="168">
        <v>40</v>
      </c>
      <c r="BH312" s="157">
        <f t="shared" si="623"/>
        <v>0.36144080144393798</v>
      </c>
      <c r="BI312" s="168">
        <f>+$BK$44</f>
        <v>4</v>
      </c>
      <c r="BJ312" s="157">
        <f>+BI312*0.4</f>
        <v>1.6</v>
      </c>
      <c r="BK312" s="157">
        <f t="shared" si="624"/>
        <v>0.57830528231030076</v>
      </c>
      <c r="BL312" s="157">
        <f t="shared" si="625"/>
        <v>10.409495081585414</v>
      </c>
      <c r="CC312" s="586"/>
      <c r="CD312" s="587"/>
      <c r="CE312" s="147" t="str">
        <f>+$BE$44</f>
        <v>Control de Obra</v>
      </c>
      <c r="CF312" s="278">
        <f t="shared" si="630"/>
        <v>14.457632057757518</v>
      </c>
      <c r="CG312" s="168">
        <v>20</v>
      </c>
      <c r="CH312" s="157">
        <f t="shared" si="626"/>
        <v>0.72288160288787595</v>
      </c>
      <c r="CI312" s="168">
        <f>+$BK$44</f>
        <v>4</v>
      </c>
      <c r="CJ312" s="157">
        <f t="shared" si="641"/>
        <v>2.4</v>
      </c>
      <c r="CK312" s="157">
        <f t="shared" si="627"/>
        <v>1.7349158469309023</v>
      </c>
      <c r="CL312" s="157">
        <f t="shared" si="628"/>
        <v>31.228485244756243</v>
      </c>
    </row>
    <row r="313" spans="2:90" x14ac:dyDescent="0.25">
      <c r="B313" s="477"/>
      <c r="C313" s="529"/>
      <c r="D313" s="326" t="s">
        <v>469</v>
      </c>
      <c r="E313" s="278">
        <f t="shared" si="637"/>
        <v>26.640820759864859</v>
      </c>
      <c r="F313" s="316">
        <f t="shared" si="642"/>
        <v>40</v>
      </c>
      <c r="G313" s="312">
        <f t="shared" si="633"/>
        <v>0.66602051899662151</v>
      </c>
      <c r="H313" s="168">
        <f>+$H$93</f>
        <v>2</v>
      </c>
      <c r="I313" s="157">
        <f>+H313</f>
        <v>2</v>
      </c>
      <c r="J313" s="157">
        <f t="shared" si="634"/>
        <v>1.332041037993243</v>
      </c>
      <c r="K313" s="314">
        <f t="shared" si="638"/>
        <v>23.976738683878374</v>
      </c>
      <c r="AC313" s="525"/>
      <c r="AD313" s="526"/>
      <c r="AE313" s="333" t="s">
        <v>469</v>
      </c>
      <c r="AF313" s="278">
        <f t="shared" si="639"/>
        <v>26.640820759864859</v>
      </c>
      <c r="AG313" s="316">
        <f t="shared" si="643"/>
        <v>20</v>
      </c>
      <c r="AH313" s="312">
        <f t="shared" si="635"/>
        <v>1.332041037993243</v>
      </c>
      <c r="AI313" s="168">
        <v>0</v>
      </c>
      <c r="AJ313" s="157">
        <f>+AI313</f>
        <v>0</v>
      </c>
      <c r="AK313" s="157">
        <f t="shared" si="636"/>
        <v>0</v>
      </c>
      <c r="AL313" s="314">
        <f t="shared" si="640"/>
        <v>0</v>
      </c>
      <c r="BC313" s="360"/>
      <c r="BD313" s="360"/>
      <c r="BE313" s="360"/>
      <c r="CC313" s="360"/>
      <c r="CD313" s="360"/>
      <c r="CE313" s="360"/>
    </row>
    <row r="314" spans="2:90" ht="51" x14ac:dyDescent="0.25">
      <c r="B314" s="477"/>
      <c r="C314" s="529"/>
      <c r="D314" s="326" t="s">
        <v>474</v>
      </c>
      <c r="E314" s="278">
        <f t="shared" si="637"/>
        <v>26.640820759864859</v>
      </c>
      <c r="F314" s="316">
        <f t="shared" si="642"/>
        <v>40</v>
      </c>
      <c r="G314" s="312">
        <f t="shared" si="633"/>
        <v>0.66602051899662151</v>
      </c>
      <c r="H314" s="168">
        <f>+$H$94</f>
        <v>2</v>
      </c>
      <c r="I314" s="157">
        <f>+H314</f>
        <v>2</v>
      </c>
      <c r="J314" s="157">
        <f t="shared" si="634"/>
        <v>1.332041037993243</v>
      </c>
      <c r="K314" s="314">
        <f t="shared" si="638"/>
        <v>23.976738683878374</v>
      </c>
      <c r="AC314" s="525"/>
      <c r="AD314" s="526"/>
      <c r="AE314" s="333" t="s">
        <v>474</v>
      </c>
      <c r="AF314" s="278">
        <f t="shared" si="639"/>
        <v>26.640820759864859</v>
      </c>
      <c r="AG314" s="316">
        <f t="shared" si="643"/>
        <v>20</v>
      </c>
      <c r="AH314" s="312">
        <f t="shared" si="635"/>
        <v>1.332041037993243</v>
      </c>
      <c r="AI314" s="168">
        <v>0</v>
      </c>
      <c r="AJ314" s="157">
        <f>+AI314</f>
        <v>0</v>
      </c>
      <c r="AK314" s="157">
        <f t="shared" si="636"/>
        <v>0</v>
      </c>
      <c r="AL314" s="314">
        <f t="shared" si="640"/>
        <v>0</v>
      </c>
      <c r="BC314" s="332" t="s">
        <v>335</v>
      </c>
      <c r="BD314" s="332" t="s">
        <v>511</v>
      </c>
      <c r="BE314" s="332" t="s">
        <v>512</v>
      </c>
      <c r="BF314" s="332" t="s">
        <v>581</v>
      </c>
      <c r="BG314" s="332" t="s">
        <v>513</v>
      </c>
      <c r="BH314" s="332" t="s">
        <v>514</v>
      </c>
      <c r="BI314" s="332" t="s">
        <v>519</v>
      </c>
      <c r="BJ314" s="297" t="s">
        <v>516</v>
      </c>
      <c r="BK314" s="297" t="s">
        <v>517</v>
      </c>
      <c r="BL314" s="297" t="s">
        <v>518</v>
      </c>
      <c r="CC314" s="371" t="s">
        <v>335</v>
      </c>
      <c r="CD314" s="371" t="s">
        <v>511</v>
      </c>
      <c r="CE314" s="371" t="s">
        <v>512</v>
      </c>
      <c r="CF314" s="371" t="s">
        <v>581</v>
      </c>
      <c r="CG314" s="371" t="s">
        <v>513</v>
      </c>
      <c r="CH314" s="371" t="s">
        <v>514</v>
      </c>
      <c r="CI314" s="371" t="s">
        <v>519</v>
      </c>
      <c r="CJ314" s="372" t="s">
        <v>516</v>
      </c>
      <c r="CK314" s="372" t="s">
        <v>517</v>
      </c>
      <c r="CL314" s="372" t="s">
        <v>518</v>
      </c>
    </row>
    <row r="315" spans="2:90" ht="25.5" x14ac:dyDescent="0.25">
      <c r="B315" s="477"/>
      <c r="C315" s="514" t="s">
        <v>485</v>
      </c>
      <c r="D315" s="315" t="s">
        <v>546</v>
      </c>
      <c r="E315" s="278">
        <f t="shared" si="637"/>
        <v>26.640820759864859</v>
      </c>
      <c r="F315" s="316">
        <f t="shared" si="642"/>
        <v>40</v>
      </c>
      <c r="G315" s="312">
        <f t="shared" si="633"/>
        <v>0.66602051899662151</v>
      </c>
      <c r="H315" s="168">
        <f>+$H$95</f>
        <v>2</v>
      </c>
      <c r="I315" s="157">
        <f t="shared" ref="I315:I320" si="644">+H315*0.4</f>
        <v>0.8</v>
      </c>
      <c r="J315" s="312">
        <f t="shared" si="634"/>
        <v>0.53281641519729728</v>
      </c>
      <c r="K315" s="314">
        <f t="shared" si="638"/>
        <v>9.5906954735513512</v>
      </c>
      <c r="AC315" s="525"/>
      <c r="AD315" s="527" t="s">
        <v>485</v>
      </c>
      <c r="AE315" s="315" t="s">
        <v>546</v>
      </c>
      <c r="AF315" s="278">
        <f t="shared" si="639"/>
        <v>26.640820759864859</v>
      </c>
      <c r="AG315" s="316">
        <f t="shared" si="643"/>
        <v>20</v>
      </c>
      <c r="AH315" s="312">
        <f t="shared" si="635"/>
        <v>1.332041037993243</v>
      </c>
      <c r="AI315" s="168">
        <f>+$H$95</f>
        <v>2</v>
      </c>
      <c r="AJ315" s="157">
        <f t="shared" ref="AJ315:AJ320" si="645">+AI315*0.6</f>
        <v>1.2</v>
      </c>
      <c r="AK315" s="312">
        <f t="shared" si="636"/>
        <v>1.5984492455918915</v>
      </c>
      <c r="AL315" s="314">
        <f t="shared" si="640"/>
        <v>28.772086420654048</v>
      </c>
      <c r="BC315" s="478" t="s">
        <v>521</v>
      </c>
      <c r="BD315" s="478" t="s">
        <v>590</v>
      </c>
      <c r="BE315" s="335"/>
      <c r="BF315" s="276">
        <f>+'Pobl. Efectiva CP.'!G53</f>
        <v>38.650968781678017</v>
      </c>
      <c r="BG315" s="335"/>
      <c r="BH315" s="335"/>
      <c r="BI315" s="335"/>
      <c r="BJ315" s="277">
        <f>SUM(BJ316:BJ322)</f>
        <v>16.8</v>
      </c>
      <c r="BK315" s="277">
        <f>SUM(BK316:BK322)</f>
        <v>16.233406888304771</v>
      </c>
      <c r="BL315" s="277">
        <f>SUM(BL316:BL322)</f>
        <v>292.20132398948584</v>
      </c>
      <c r="CC315" s="586" t="s">
        <v>521</v>
      </c>
      <c r="CD315" s="586" t="s">
        <v>590</v>
      </c>
      <c r="CE315" s="335"/>
      <c r="CF315" s="276">
        <f>+BF315</f>
        <v>38.650968781678017</v>
      </c>
      <c r="CG315" s="335"/>
      <c r="CH315" s="335"/>
      <c r="CI315" s="335"/>
      <c r="CJ315" s="277">
        <f>SUM(CJ316:CJ322)</f>
        <v>0</v>
      </c>
      <c r="CK315" s="277">
        <f>SUM(CK316:CK322)</f>
        <v>0</v>
      </c>
      <c r="CL315" s="277">
        <f>SUM(CL316:CL322)</f>
        <v>0</v>
      </c>
    </row>
    <row r="316" spans="2:90" ht="25.5" x14ac:dyDescent="0.25">
      <c r="B316" s="477"/>
      <c r="C316" s="514"/>
      <c r="D316" s="315" t="s">
        <v>547</v>
      </c>
      <c r="E316" s="278">
        <f t="shared" si="637"/>
        <v>26.640820759864859</v>
      </c>
      <c r="F316" s="316">
        <f t="shared" si="642"/>
        <v>40</v>
      </c>
      <c r="G316" s="312">
        <f t="shared" si="633"/>
        <v>0.66602051899662151</v>
      </c>
      <c r="H316" s="168">
        <f>+$H$96</f>
        <v>4</v>
      </c>
      <c r="I316" s="157">
        <f t="shared" si="644"/>
        <v>1.6</v>
      </c>
      <c r="J316" s="312">
        <f t="shared" si="634"/>
        <v>1.0656328303945946</v>
      </c>
      <c r="K316" s="314">
        <f t="shared" si="638"/>
        <v>19.181390947102702</v>
      </c>
      <c r="AC316" s="525"/>
      <c r="AD316" s="527"/>
      <c r="AE316" s="315" t="s">
        <v>547</v>
      </c>
      <c r="AF316" s="278">
        <f t="shared" si="639"/>
        <v>26.640820759864859</v>
      </c>
      <c r="AG316" s="316">
        <f t="shared" si="643"/>
        <v>20</v>
      </c>
      <c r="AH316" s="312">
        <f t="shared" si="635"/>
        <v>1.332041037993243</v>
      </c>
      <c r="AI316" s="168">
        <f>+$H$96</f>
        <v>4</v>
      </c>
      <c r="AJ316" s="157">
        <f t="shared" si="645"/>
        <v>2.4</v>
      </c>
      <c r="AK316" s="312">
        <f t="shared" si="636"/>
        <v>3.196898491183783</v>
      </c>
      <c r="AL316" s="314">
        <f t="shared" si="640"/>
        <v>57.544172841308097</v>
      </c>
      <c r="BC316" s="478"/>
      <c r="BD316" s="478"/>
      <c r="BE316" s="333" t="str">
        <f>+$BE$4</f>
        <v>Técnicas de Comunicación</v>
      </c>
      <c r="BF316" s="278">
        <f>+BF$315</f>
        <v>38.650968781678017</v>
      </c>
      <c r="BG316" s="168">
        <v>40</v>
      </c>
      <c r="BH316" s="157">
        <f>BF316/BG316</f>
        <v>0.96627421954195047</v>
      </c>
      <c r="BI316" s="168">
        <f>+$BF$4</f>
        <v>2</v>
      </c>
      <c r="BJ316" s="157">
        <f>+BI316</f>
        <v>2</v>
      </c>
      <c r="BK316" s="157">
        <f t="shared" ref="BK316" si="646">BH316*BJ316</f>
        <v>1.9325484390839009</v>
      </c>
      <c r="BL316" s="157">
        <f>BK316*$BE$70</f>
        <v>34.78587190351022</v>
      </c>
      <c r="CC316" s="586"/>
      <c r="CD316" s="586"/>
      <c r="CE316" s="352" t="str">
        <f>+$BE$4</f>
        <v>Técnicas de Comunicación</v>
      </c>
      <c r="CF316" s="278">
        <f>+CF$315</f>
        <v>38.650968781678017</v>
      </c>
      <c r="CG316" s="168">
        <v>20</v>
      </c>
      <c r="CH316" s="157">
        <f>CF316/CG316</f>
        <v>1.9325484390839009</v>
      </c>
      <c r="CI316" s="168">
        <v>0</v>
      </c>
      <c r="CJ316" s="157">
        <f>+CI316</f>
        <v>0</v>
      </c>
      <c r="CK316" s="157">
        <f t="shared" ref="CK316" si="647">CH316*CJ316</f>
        <v>0</v>
      </c>
      <c r="CL316" s="157">
        <f>CK316*$BE$70</f>
        <v>0</v>
      </c>
    </row>
    <row r="317" spans="2:90" ht="25.5" x14ac:dyDescent="0.25">
      <c r="B317" s="477"/>
      <c r="C317" s="514"/>
      <c r="D317" s="315" t="s">
        <v>548</v>
      </c>
      <c r="E317" s="278">
        <f t="shared" si="637"/>
        <v>26.640820759864859</v>
      </c>
      <c r="F317" s="316">
        <f t="shared" si="642"/>
        <v>40</v>
      </c>
      <c r="G317" s="312">
        <f t="shared" si="633"/>
        <v>0.66602051899662151</v>
      </c>
      <c r="H317" s="168">
        <f>+$H$97</f>
        <v>2</v>
      </c>
      <c r="I317" s="157">
        <f t="shared" si="644"/>
        <v>0.8</v>
      </c>
      <c r="J317" s="312">
        <f t="shared" si="634"/>
        <v>0.53281641519729728</v>
      </c>
      <c r="K317" s="314">
        <f t="shared" si="638"/>
        <v>9.5906954735513512</v>
      </c>
      <c r="AC317" s="525"/>
      <c r="AD317" s="527"/>
      <c r="AE317" s="315" t="s">
        <v>548</v>
      </c>
      <c r="AF317" s="278">
        <f t="shared" si="639"/>
        <v>26.640820759864859</v>
      </c>
      <c r="AG317" s="316">
        <f t="shared" si="643"/>
        <v>20</v>
      </c>
      <c r="AH317" s="312">
        <f t="shared" si="635"/>
        <v>1.332041037993243</v>
      </c>
      <c r="AI317" s="168">
        <f>+$H$97</f>
        <v>2</v>
      </c>
      <c r="AJ317" s="157">
        <f t="shared" si="645"/>
        <v>1.2</v>
      </c>
      <c r="AK317" s="312">
        <f t="shared" si="636"/>
        <v>1.5984492455918915</v>
      </c>
      <c r="AL317" s="314">
        <f t="shared" si="640"/>
        <v>28.772086420654048</v>
      </c>
      <c r="BC317" s="478"/>
      <c r="BD317" s="478"/>
      <c r="BE317" s="333" t="str">
        <f>+$BE$6</f>
        <v>Lógica y Funciones</v>
      </c>
      <c r="BF317" s="278">
        <f t="shared" ref="BF317:BF322" si="648">+BF$315</f>
        <v>38.650968781678017</v>
      </c>
      <c r="BG317" s="168">
        <v>40</v>
      </c>
      <c r="BH317" s="157">
        <f t="shared" ref="BH317:BH322" si="649">BF317/BG317</f>
        <v>0.96627421954195047</v>
      </c>
      <c r="BI317" s="168">
        <f>+$BF$6</f>
        <v>2</v>
      </c>
      <c r="BJ317" s="157">
        <f>+BI317</f>
        <v>2</v>
      </c>
      <c r="BK317" s="157">
        <f>BH317*BJ317</f>
        <v>1.9325484390839009</v>
      </c>
      <c r="BL317" s="157">
        <f t="shared" ref="BL317:BL322" si="650">BK317*$BE$70</f>
        <v>34.78587190351022</v>
      </c>
      <c r="CC317" s="586"/>
      <c r="CD317" s="586"/>
      <c r="CE317" s="352" t="str">
        <f>+$BE$6</f>
        <v>Lógica y Funciones</v>
      </c>
      <c r="CF317" s="278">
        <f t="shared" ref="CF317:CF322" si="651">+CF$315</f>
        <v>38.650968781678017</v>
      </c>
      <c r="CG317" s="168">
        <v>20</v>
      </c>
      <c r="CH317" s="157">
        <f t="shared" ref="CH317:CH322" si="652">CF317/CG317</f>
        <v>1.9325484390839009</v>
      </c>
      <c r="CI317" s="168">
        <v>0</v>
      </c>
      <c r="CJ317" s="157">
        <f>+CI317</f>
        <v>0</v>
      </c>
      <c r="CK317" s="157">
        <f>CH317*CJ317</f>
        <v>0</v>
      </c>
      <c r="CL317" s="157">
        <f t="shared" ref="CL317:CL322" si="653">CK317*$BE$70</f>
        <v>0</v>
      </c>
    </row>
    <row r="318" spans="2:90" ht="25.5" x14ac:dyDescent="0.25">
      <c r="B318" s="477"/>
      <c r="C318" s="514"/>
      <c r="D318" s="315" t="s">
        <v>549</v>
      </c>
      <c r="E318" s="278">
        <f t="shared" si="637"/>
        <v>26.640820759864859</v>
      </c>
      <c r="F318" s="316">
        <f t="shared" si="642"/>
        <v>40</v>
      </c>
      <c r="G318" s="312">
        <f t="shared" si="633"/>
        <v>0.66602051899662151</v>
      </c>
      <c r="H318" s="168">
        <f>+$H$98</f>
        <v>2</v>
      </c>
      <c r="I318" s="157">
        <f t="shared" si="644"/>
        <v>0.8</v>
      </c>
      <c r="J318" s="312">
        <f t="shared" si="634"/>
        <v>0.53281641519729728</v>
      </c>
      <c r="K318" s="314">
        <f t="shared" si="638"/>
        <v>9.5906954735513512</v>
      </c>
      <c r="AC318" s="525"/>
      <c r="AD318" s="527"/>
      <c r="AE318" s="315" t="s">
        <v>549</v>
      </c>
      <c r="AF318" s="278">
        <f t="shared" si="639"/>
        <v>26.640820759864859</v>
      </c>
      <c r="AG318" s="316">
        <f t="shared" si="643"/>
        <v>20</v>
      </c>
      <c r="AH318" s="312">
        <f t="shared" si="635"/>
        <v>1.332041037993243</v>
      </c>
      <c r="AI318" s="168">
        <f>+$H$98</f>
        <v>2</v>
      </c>
      <c r="AJ318" s="157">
        <f t="shared" si="645"/>
        <v>1.2</v>
      </c>
      <c r="AK318" s="312">
        <f t="shared" si="636"/>
        <v>1.5984492455918915</v>
      </c>
      <c r="AL318" s="314">
        <f t="shared" si="640"/>
        <v>28.772086420654048</v>
      </c>
      <c r="BC318" s="478"/>
      <c r="BD318" s="478"/>
      <c r="BE318" s="333" t="str">
        <f>+$BE$10</f>
        <v>Cultura Fisica y Deporte</v>
      </c>
      <c r="BF318" s="278">
        <f t="shared" si="648"/>
        <v>38.650968781678017</v>
      </c>
      <c r="BG318" s="168">
        <v>40</v>
      </c>
      <c r="BH318" s="157">
        <f t="shared" si="649"/>
        <v>0.96627421954195047</v>
      </c>
      <c r="BI318" s="168">
        <f>+$BF$10</f>
        <v>2</v>
      </c>
      <c r="BJ318" s="157">
        <f t="shared" ref="BJ318:BJ319" si="654">+BI318</f>
        <v>2</v>
      </c>
      <c r="BK318" s="157">
        <f t="shared" ref="BK318:BK322" si="655">BH318*BJ318</f>
        <v>1.9325484390839009</v>
      </c>
      <c r="BL318" s="157">
        <f t="shared" si="650"/>
        <v>34.78587190351022</v>
      </c>
      <c r="CC318" s="586"/>
      <c r="CD318" s="586"/>
      <c r="CE318" s="352" t="str">
        <f>+$BE$10</f>
        <v>Cultura Fisica y Deporte</v>
      </c>
      <c r="CF318" s="278">
        <f t="shared" si="651"/>
        <v>38.650968781678017</v>
      </c>
      <c r="CG318" s="168">
        <v>20</v>
      </c>
      <c r="CH318" s="157">
        <f t="shared" si="652"/>
        <v>1.9325484390839009</v>
      </c>
      <c r="CI318" s="168">
        <v>0</v>
      </c>
      <c r="CJ318" s="157">
        <f t="shared" ref="CJ318:CJ319" si="656">+CI318</f>
        <v>0</v>
      </c>
      <c r="CK318" s="157">
        <f t="shared" ref="CK318:CK322" si="657">CH318*CJ318</f>
        <v>0</v>
      </c>
      <c r="CL318" s="157">
        <f t="shared" si="653"/>
        <v>0</v>
      </c>
    </row>
    <row r="319" spans="2:90" x14ac:dyDescent="0.25">
      <c r="B319" s="477"/>
      <c r="C319" s="514"/>
      <c r="D319" s="315" t="s">
        <v>552</v>
      </c>
      <c r="E319" s="278">
        <f t="shared" si="637"/>
        <v>26.640820759864859</v>
      </c>
      <c r="F319" s="316">
        <f t="shared" si="642"/>
        <v>40</v>
      </c>
      <c r="G319" s="312">
        <f t="shared" si="633"/>
        <v>0.66602051899662151</v>
      </c>
      <c r="H319" s="168">
        <f>+$H$99</f>
        <v>4</v>
      </c>
      <c r="I319" s="157">
        <f t="shared" si="644"/>
        <v>1.6</v>
      </c>
      <c r="J319" s="312">
        <f t="shared" si="634"/>
        <v>1.0656328303945946</v>
      </c>
      <c r="K319" s="314">
        <f t="shared" si="638"/>
        <v>19.181390947102702</v>
      </c>
      <c r="AC319" s="525"/>
      <c r="AD319" s="527"/>
      <c r="AE319" s="315" t="s">
        <v>552</v>
      </c>
      <c r="AF319" s="278">
        <f t="shared" si="639"/>
        <v>26.640820759864859</v>
      </c>
      <c r="AG319" s="316">
        <f t="shared" si="643"/>
        <v>20</v>
      </c>
      <c r="AH319" s="312">
        <f t="shared" si="635"/>
        <v>1.332041037993243</v>
      </c>
      <c r="AI319" s="168">
        <f>+$H$99</f>
        <v>4</v>
      </c>
      <c r="AJ319" s="157">
        <f t="shared" si="645"/>
        <v>2.4</v>
      </c>
      <c r="AK319" s="312">
        <f t="shared" si="636"/>
        <v>3.196898491183783</v>
      </c>
      <c r="AL319" s="314">
        <f t="shared" si="640"/>
        <v>57.544172841308097</v>
      </c>
      <c r="BC319" s="478"/>
      <c r="BD319" s="478"/>
      <c r="BE319" s="333" t="str">
        <f>+$BE$12</f>
        <v>Informática e Internet</v>
      </c>
      <c r="BF319" s="278">
        <f t="shared" si="648"/>
        <v>38.650968781678017</v>
      </c>
      <c r="BG319" s="168">
        <v>40</v>
      </c>
      <c r="BH319" s="157">
        <f t="shared" si="649"/>
        <v>0.96627421954195047</v>
      </c>
      <c r="BI319" s="168">
        <f>+$BF$12</f>
        <v>2</v>
      </c>
      <c r="BJ319" s="157">
        <f t="shared" si="654"/>
        <v>2</v>
      </c>
      <c r="BK319" s="157">
        <f t="shared" si="655"/>
        <v>1.9325484390839009</v>
      </c>
      <c r="BL319" s="157">
        <f t="shared" si="650"/>
        <v>34.78587190351022</v>
      </c>
      <c r="CC319" s="586"/>
      <c r="CD319" s="586"/>
      <c r="CE319" s="352" t="str">
        <f>+$BE$12</f>
        <v>Informática e Internet</v>
      </c>
      <c r="CF319" s="278">
        <f t="shared" si="651"/>
        <v>38.650968781678017</v>
      </c>
      <c r="CG319" s="168">
        <v>20</v>
      </c>
      <c r="CH319" s="157">
        <f t="shared" si="652"/>
        <v>1.9325484390839009</v>
      </c>
      <c r="CI319" s="168">
        <v>0</v>
      </c>
      <c r="CJ319" s="157">
        <f t="shared" si="656"/>
        <v>0</v>
      </c>
      <c r="CK319" s="157">
        <f t="shared" si="657"/>
        <v>0</v>
      </c>
      <c r="CL319" s="157">
        <f t="shared" si="653"/>
        <v>0</v>
      </c>
    </row>
    <row r="320" spans="2:90" x14ac:dyDescent="0.25">
      <c r="B320" s="477"/>
      <c r="C320" s="514"/>
      <c r="D320" s="315" t="s">
        <v>543</v>
      </c>
      <c r="E320" s="278">
        <f t="shared" si="637"/>
        <v>26.640820759864859</v>
      </c>
      <c r="F320" s="316">
        <f t="shared" si="642"/>
        <v>40</v>
      </c>
      <c r="G320" s="312">
        <f t="shared" si="633"/>
        <v>0.66602051899662151</v>
      </c>
      <c r="H320" s="168">
        <f>+$H$100</f>
        <v>6</v>
      </c>
      <c r="I320" s="157">
        <f t="shared" si="644"/>
        <v>2.4000000000000004</v>
      </c>
      <c r="J320" s="157">
        <f>G320*I320</f>
        <v>1.5984492455918919</v>
      </c>
      <c r="K320" s="314">
        <f t="shared" si="638"/>
        <v>28.772086420654055</v>
      </c>
      <c r="AC320" s="525"/>
      <c r="AD320" s="527"/>
      <c r="AE320" s="315" t="s">
        <v>543</v>
      </c>
      <c r="AF320" s="278">
        <f t="shared" si="639"/>
        <v>26.640820759864859</v>
      </c>
      <c r="AG320" s="316">
        <f t="shared" si="643"/>
        <v>20</v>
      </c>
      <c r="AH320" s="312">
        <f t="shared" si="635"/>
        <v>1.332041037993243</v>
      </c>
      <c r="AI320" s="168">
        <f>+$H$100</f>
        <v>6</v>
      </c>
      <c r="AJ320" s="157">
        <f t="shared" si="645"/>
        <v>3.5999999999999996</v>
      </c>
      <c r="AK320" s="157">
        <f>AH320*AJ320</f>
        <v>4.7953477367756747</v>
      </c>
      <c r="AL320" s="314">
        <f t="shared" si="640"/>
        <v>86.316259261962145</v>
      </c>
      <c r="BC320" s="478"/>
      <c r="BD320" s="513" t="s">
        <v>485</v>
      </c>
      <c r="BE320" s="147" t="str">
        <f>+$BE$24</f>
        <v>Topografia General</v>
      </c>
      <c r="BF320" s="278">
        <f t="shared" si="648"/>
        <v>38.650968781678017</v>
      </c>
      <c r="BG320" s="168">
        <v>40</v>
      </c>
      <c r="BH320" s="157">
        <f t="shared" si="649"/>
        <v>0.96627421954195047</v>
      </c>
      <c r="BI320" s="168">
        <f>+$BF$24</f>
        <v>8</v>
      </c>
      <c r="BJ320" s="157">
        <f>BI320*0.4</f>
        <v>3.2</v>
      </c>
      <c r="BK320" s="157">
        <f t="shared" si="655"/>
        <v>3.0920775025342415</v>
      </c>
      <c r="BL320" s="157">
        <f t="shared" si="650"/>
        <v>55.657395045616347</v>
      </c>
      <c r="CC320" s="586"/>
      <c r="CD320" s="587" t="s">
        <v>485</v>
      </c>
      <c r="CE320" s="147" t="str">
        <f>+$BE$24</f>
        <v>Topografia General</v>
      </c>
      <c r="CF320" s="278">
        <f t="shared" si="651"/>
        <v>38.650968781678017</v>
      </c>
      <c r="CG320" s="168">
        <v>20</v>
      </c>
      <c r="CH320" s="157">
        <f t="shared" si="652"/>
        <v>1.9325484390839009</v>
      </c>
      <c r="CI320" s="168">
        <v>0</v>
      </c>
      <c r="CJ320" s="157">
        <f t="shared" ref="CJ320:CJ322" si="658">+CI320*0.6</f>
        <v>0</v>
      </c>
      <c r="CK320" s="157">
        <f t="shared" si="657"/>
        <v>0</v>
      </c>
      <c r="CL320" s="157">
        <f t="shared" si="653"/>
        <v>0</v>
      </c>
    </row>
    <row r="321" spans="2:90" ht="25.5" x14ac:dyDescent="0.25">
      <c r="B321" s="285"/>
      <c r="C321" s="142"/>
      <c r="D321" s="59"/>
      <c r="H321" s="142"/>
      <c r="I321" s="262">
        <f>AVERAGE(I310:I320)</f>
        <v>1.6363636363636365</v>
      </c>
      <c r="J321" s="262"/>
      <c r="K321" s="286"/>
      <c r="AC321" s="285"/>
      <c r="AE321" s="59"/>
      <c r="AJ321" s="262">
        <f>AVERAGE(AJ310:AJ320)</f>
        <v>1.0909090909090908</v>
      </c>
      <c r="AK321" s="262"/>
      <c r="AL321" s="286"/>
      <c r="BC321" s="478"/>
      <c r="BD321" s="513"/>
      <c r="BE321" s="147" t="str">
        <f>+$BE$25</f>
        <v>Dibujo Topografico Asistido por Computador</v>
      </c>
      <c r="BF321" s="278">
        <f t="shared" si="648"/>
        <v>38.650968781678017</v>
      </c>
      <c r="BG321" s="168">
        <v>40</v>
      </c>
      <c r="BH321" s="157">
        <f t="shared" si="649"/>
        <v>0.96627421954195047</v>
      </c>
      <c r="BI321" s="168">
        <f>+$BF$25</f>
        <v>6</v>
      </c>
      <c r="BJ321" s="157">
        <f t="shared" ref="BJ321:BJ322" si="659">BI321*0.4</f>
        <v>2.4000000000000004</v>
      </c>
      <c r="BK321" s="157">
        <f t="shared" si="655"/>
        <v>2.3190581269006816</v>
      </c>
      <c r="BL321" s="157">
        <f t="shared" si="650"/>
        <v>41.743046284212269</v>
      </c>
      <c r="CC321" s="586"/>
      <c r="CD321" s="587"/>
      <c r="CE321" s="147" t="str">
        <f>+$BE$25</f>
        <v>Dibujo Topografico Asistido por Computador</v>
      </c>
      <c r="CF321" s="278">
        <f t="shared" si="651"/>
        <v>38.650968781678017</v>
      </c>
      <c r="CG321" s="168">
        <v>20</v>
      </c>
      <c r="CH321" s="157">
        <f t="shared" si="652"/>
        <v>1.9325484390839009</v>
      </c>
      <c r="CI321" s="168">
        <v>0</v>
      </c>
      <c r="CJ321" s="157">
        <f t="shared" si="658"/>
        <v>0</v>
      </c>
      <c r="CK321" s="157">
        <f t="shared" si="657"/>
        <v>0</v>
      </c>
      <c r="CL321" s="157">
        <f t="shared" si="653"/>
        <v>0</v>
      </c>
    </row>
    <row r="322" spans="2:90" ht="51" x14ac:dyDescent="0.25">
      <c r="B322" s="325" t="s">
        <v>336</v>
      </c>
      <c r="C322" s="327" t="s">
        <v>511</v>
      </c>
      <c r="D322" s="325" t="s">
        <v>512</v>
      </c>
      <c r="E322" s="325" t="s">
        <v>581</v>
      </c>
      <c r="F322" s="325" t="s">
        <v>513</v>
      </c>
      <c r="G322" s="325" t="s">
        <v>514</v>
      </c>
      <c r="H322" s="325" t="s">
        <v>515</v>
      </c>
      <c r="I322" s="291" t="s">
        <v>516</v>
      </c>
      <c r="J322" s="291" t="s">
        <v>517</v>
      </c>
      <c r="K322" s="291" t="s">
        <v>518</v>
      </c>
      <c r="AC322" s="367" t="s">
        <v>336</v>
      </c>
      <c r="AD322" s="368" t="s">
        <v>511</v>
      </c>
      <c r="AE322" s="367" t="s">
        <v>512</v>
      </c>
      <c r="AF322" s="367" t="s">
        <v>581</v>
      </c>
      <c r="AG322" s="367" t="s">
        <v>513</v>
      </c>
      <c r="AH322" s="367" t="s">
        <v>514</v>
      </c>
      <c r="AI322" s="367" t="s">
        <v>515</v>
      </c>
      <c r="AJ322" s="369" t="s">
        <v>516</v>
      </c>
      <c r="AK322" s="369" t="s">
        <v>517</v>
      </c>
      <c r="AL322" s="369" t="s">
        <v>518</v>
      </c>
      <c r="BC322" s="478"/>
      <c r="BD322" s="513"/>
      <c r="BE322" s="147" t="str">
        <f>+$BE$26</f>
        <v>Topografia para Catastro Urbano y Rural</v>
      </c>
      <c r="BF322" s="278">
        <f t="shared" si="648"/>
        <v>38.650968781678017</v>
      </c>
      <c r="BG322" s="168">
        <v>40</v>
      </c>
      <c r="BH322" s="157">
        <f t="shared" si="649"/>
        <v>0.96627421954195047</v>
      </c>
      <c r="BI322" s="168">
        <f>+$BF$26</f>
        <v>8</v>
      </c>
      <c r="BJ322" s="157">
        <f t="shared" si="659"/>
        <v>3.2</v>
      </c>
      <c r="BK322" s="157">
        <f t="shared" si="655"/>
        <v>3.0920775025342415</v>
      </c>
      <c r="BL322" s="157">
        <f t="shared" si="650"/>
        <v>55.657395045616347</v>
      </c>
      <c r="CC322" s="586"/>
      <c r="CD322" s="587"/>
      <c r="CE322" s="147" t="str">
        <f>+$BE$26</f>
        <v>Topografia para Catastro Urbano y Rural</v>
      </c>
      <c r="CF322" s="278">
        <f t="shared" si="651"/>
        <v>38.650968781678017</v>
      </c>
      <c r="CG322" s="168">
        <v>20</v>
      </c>
      <c r="CH322" s="157">
        <f t="shared" si="652"/>
        <v>1.9325484390839009</v>
      </c>
      <c r="CI322" s="168">
        <v>0</v>
      </c>
      <c r="CJ322" s="157">
        <f t="shared" si="658"/>
        <v>0</v>
      </c>
      <c r="CK322" s="157">
        <f t="shared" si="657"/>
        <v>0</v>
      </c>
      <c r="CL322" s="157">
        <f t="shared" si="653"/>
        <v>0</v>
      </c>
    </row>
    <row r="323" spans="2:90" x14ac:dyDescent="0.25">
      <c r="B323" s="477" t="s">
        <v>530</v>
      </c>
      <c r="C323" s="529" t="s">
        <v>454</v>
      </c>
      <c r="D323" s="328"/>
      <c r="E323" s="276">
        <f>+'Pobl. Efectiva CP.'!G28</f>
        <v>22.253156360776291</v>
      </c>
      <c r="F323" s="328"/>
      <c r="G323" s="328"/>
      <c r="H323" s="328"/>
      <c r="I323" s="277">
        <f>SUM(I324:I330)</f>
        <v>11.200000000000003</v>
      </c>
      <c r="J323" s="277">
        <f>SUM(J324:J330)</f>
        <v>6.2308837810173596</v>
      </c>
      <c r="K323" s="277">
        <f>SUM(K324:K330)</f>
        <v>112.15590805831248</v>
      </c>
      <c r="AC323" s="525" t="s">
        <v>530</v>
      </c>
      <c r="AD323" s="526" t="s">
        <v>454</v>
      </c>
      <c r="AE323" s="335"/>
      <c r="AF323" s="276">
        <f>+E323</f>
        <v>22.253156360776291</v>
      </c>
      <c r="AG323" s="335"/>
      <c r="AH323" s="335"/>
      <c r="AI323" s="335"/>
      <c r="AJ323" s="277">
        <f>SUM(AJ324:AJ330)</f>
        <v>4.8</v>
      </c>
      <c r="AK323" s="277">
        <f>SUM(AK324:AK330)</f>
        <v>5.3407575265863096</v>
      </c>
      <c r="AL323" s="277">
        <f>SUM(AL324:AL330)</f>
        <v>96.133635478553572</v>
      </c>
      <c r="BE323" s="59"/>
      <c r="BJ323" s="281"/>
      <c r="BK323" s="262"/>
      <c r="BL323" s="262"/>
      <c r="CE323" s="59"/>
      <c r="CJ323" s="281"/>
      <c r="CK323" s="262"/>
      <c r="CL323" s="262"/>
    </row>
    <row r="324" spans="2:90" x14ac:dyDescent="0.25">
      <c r="B324" s="477"/>
      <c r="C324" s="529"/>
      <c r="D324" s="326" t="s">
        <v>462</v>
      </c>
      <c r="E324" s="278">
        <f>+E$323</f>
        <v>22.253156360776291</v>
      </c>
      <c r="F324" s="316">
        <f>+F319</f>
        <v>40</v>
      </c>
      <c r="G324" s="312">
        <f>E324/F324</f>
        <v>0.55632890901940724</v>
      </c>
      <c r="H324" s="168">
        <f>+$H$132</f>
        <v>3</v>
      </c>
      <c r="I324" s="157">
        <f>+H324</f>
        <v>3</v>
      </c>
      <c r="J324" s="157">
        <f t="shared" ref="J324:J330" si="660">G324*I324</f>
        <v>1.6689867270582217</v>
      </c>
      <c r="K324" s="314">
        <f>J324*$D$70</f>
        <v>30.041761087047991</v>
      </c>
      <c r="AC324" s="525"/>
      <c r="AD324" s="526"/>
      <c r="AE324" s="333" t="s">
        <v>462</v>
      </c>
      <c r="AF324" s="278">
        <f>+AF$323</f>
        <v>22.253156360776291</v>
      </c>
      <c r="AG324" s="316">
        <f>+AG319</f>
        <v>20</v>
      </c>
      <c r="AH324" s="312">
        <f>AF324/AG324</f>
        <v>1.1126578180388145</v>
      </c>
      <c r="AI324" s="168">
        <v>0</v>
      </c>
      <c r="AJ324" s="157">
        <f>+AI324</f>
        <v>0</v>
      </c>
      <c r="AK324" s="157">
        <f t="shared" ref="AK324:AK330" si="661">AH324*AJ324</f>
        <v>0</v>
      </c>
      <c r="AL324" s="314">
        <f>AK324*$D$70</f>
        <v>0</v>
      </c>
      <c r="BE324" s="59"/>
      <c r="BJ324" s="262"/>
      <c r="BK324" s="262"/>
      <c r="BL324" s="262"/>
      <c r="CE324" s="59"/>
      <c r="CJ324" s="262"/>
      <c r="CK324" s="262"/>
      <c r="CL324" s="262"/>
    </row>
    <row r="325" spans="2:90" ht="51" x14ac:dyDescent="0.25">
      <c r="B325" s="477"/>
      <c r="C325" s="529"/>
      <c r="D325" s="326" t="s">
        <v>463</v>
      </c>
      <c r="E325" s="278">
        <f t="shared" ref="E325:E330" si="662">+E$323</f>
        <v>22.253156360776291</v>
      </c>
      <c r="F325" s="316">
        <f>+F324</f>
        <v>40</v>
      </c>
      <c r="G325" s="312">
        <f t="shared" ref="G325:G330" si="663">E325/F325</f>
        <v>0.55632890901940724</v>
      </c>
      <c r="H325" s="168">
        <f>+$H$133</f>
        <v>3</v>
      </c>
      <c r="I325" s="157">
        <f>+H325</f>
        <v>3</v>
      </c>
      <c r="J325" s="157">
        <f t="shared" si="660"/>
        <v>1.6689867270582217</v>
      </c>
      <c r="K325" s="314">
        <f t="shared" ref="K325:K330" si="664">J325*$D$70</f>
        <v>30.041761087047991</v>
      </c>
      <c r="AC325" s="525"/>
      <c r="AD325" s="526"/>
      <c r="AE325" s="333" t="s">
        <v>463</v>
      </c>
      <c r="AF325" s="278">
        <f t="shared" ref="AF325:AF330" si="665">+AF$323</f>
        <v>22.253156360776291</v>
      </c>
      <c r="AG325" s="316">
        <f>+AG324</f>
        <v>20</v>
      </c>
      <c r="AH325" s="312">
        <f t="shared" ref="AH325:AH330" si="666">AF325/AG325</f>
        <v>1.1126578180388145</v>
      </c>
      <c r="AI325" s="168">
        <v>0</v>
      </c>
      <c r="AJ325" s="157">
        <f>+AI325</f>
        <v>0</v>
      </c>
      <c r="AK325" s="157">
        <f t="shared" si="661"/>
        <v>0</v>
      </c>
      <c r="AL325" s="314">
        <f t="shared" ref="AL325:AL330" si="667">AK325*$D$70</f>
        <v>0</v>
      </c>
      <c r="BC325" s="332" t="s">
        <v>335</v>
      </c>
      <c r="BD325" s="332" t="s">
        <v>511</v>
      </c>
      <c r="BE325" s="332" t="s">
        <v>512</v>
      </c>
      <c r="BF325" s="332" t="s">
        <v>581</v>
      </c>
      <c r="BG325" s="332" t="s">
        <v>513</v>
      </c>
      <c r="BH325" s="332" t="s">
        <v>514</v>
      </c>
      <c r="BI325" s="332" t="s">
        <v>519</v>
      </c>
      <c r="BJ325" s="297" t="s">
        <v>516</v>
      </c>
      <c r="BK325" s="297" t="s">
        <v>517</v>
      </c>
      <c r="BL325" s="297" t="s">
        <v>518</v>
      </c>
      <c r="CC325" s="371" t="s">
        <v>335</v>
      </c>
      <c r="CD325" s="371" t="s">
        <v>511</v>
      </c>
      <c r="CE325" s="371" t="s">
        <v>512</v>
      </c>
      <c r="CF325" s="371" t="s">
        <v>581</v>
      </c>
      <c r="CG325" s="371" t="s">
        <v>513</v>
      </c>
      <c r="CH325" s="371" t="s">
        <v>514</v>
      </c>
      <c r="CI325" s="371" t="s">
        <v>519</v>
      </c>
      <c r="CJ325" s="372" t="s">
        <v>516</v>
      </c>
      <c r="CK325" s="372" t="s">
        <v>517</v>
      </c>
      <c r="CL325" s="372" t="s">
        <v>518</v>
      </c>
    </row>
    <row r="326" spans="2:90" x14ac:dyDescent="0.25">
      <c r="B326" s="477"/>
      <c r="C326" s="529"/>
      <c r="D326" s="326" t="s">
        <v>475</v>
      </c>
      <c r="E326" s="278">
        <f t="shared" si="662"/>
        <v>22.253156360776291</v>
      </c>
      <c r="F326" s="316">
        <f>+F325</f>
        <v>40</v>
      </c>
      <c r="G326" s="312">
        <f t="shared" si="663"/>
        <v>0.55632890901940724</v>
      </c>
      <c r="H326" s="168">
        <f>+$H$134</f>
        <v>2</v>
      </c>
      <c r="I326" s="157">
        <f>+H326</f>
        <v>2</v>
      </c>
      <c r="J326" s="157">
        <f t="shared" si="660"/>
        <v>1.1126578180388145</v>
      </c>
      <c r="K326" s="314">
        <f t="shared" si="664"/>
        <v>20.02784072469866</v>
      </c>
      <c r="AC326" s="525"/>
      <c r="AD326" s="526"/>
      <c r="AE326" s="333" t="s">
        <v>475</v>
      </c>
      <c r="AF326" s="278">
        <f t="shared" si="665"/>
        <v>22.253156360776291</v>
      </c>
      <c r="AG326" s="316">
        <f>+AG325</f>
        <v>20</v>
      </c>
      <c r="AH326" s="312">
        <f t="shared" si="666"/>
        <v>1.1126578180388145</v>
      </c>
      <c r="AI326" s="168">
        <v>0</v>
      </c>
      <c r="AJ326" s="157">
        <f>+AI326</f>
        <v>0</v>
      </c>
      <c r="AK326" s="157">
        <f t="shared" si="661"/>
        <v>0</v>
      </c>
      <c r="AL326" s="314">
        <f t="shared" si="667"/>
        <v>0</v>
      </c>
      <c r="BC326" s="478" t="s">
        <v>524</v>
      </c>
      <c r="BD326" s="478" t="s">
        <v>590</v>
      </c>
      <c r="BE326" s="335"/>
      <c r="BF326" s="276">
        <f>+'Pobl. Efectiva CP.'!G54</f>
        <v>38.650968781678017</v>
      </c>
      <c r="BG326" s="335"/>
      <c r="BH326" s="335"/>
      <c r="BI326" s="335"/>
      <c r="BJ326" s="277">
        <f>SUM(BJ327:BJ334)</f>
        <v>18</v>
      </c>
      <c r="BK326" s="277">
        <f>SUM(BK327:BK334)</f>
        <v>17.39293595175511</v>
      </c>
      <c r="BL326" s="277">
        <f>SUM(BL327:BL334)</f>
        <v>313.07284713159197</v>
      </c>
      <c r="CC326" s="586" t="s">
        <v>524</v>
      </c>
      <c r="CD326" s="586" t="s">
        <v>590</v>
      </c>
      <c r="CE326" s="335"/>
      <c r="CF326" s="276">
        <f>+BF326</f>
        <v>38.650968781678017</v>
      </c>
      <c r="CG326" s="335"/>
      <c r="CH326" s="335"/>
      <c r="CI326" s="335"/>
      <c r="CJ326" s="277">
        <f>SUM(CJ327:CJ334)</f>
        <v>0</v>
      </c>
      <c r="CK326" s="277">
        <f>SUM(CK327:CK334)</f>
        <v>0</v>
      </c>
      <c r="CL326" s="277">
        <f>SUM(CL327:CL334)</f>
        <v>0</v>
      </c>
    </row>
    <row r="327" spans="2:90" ht="25.5" x14ac:dyDescent="0.25">
      <c r="B327" s="477"/>
      <c r="C327" s="514" t="s">
        <v>485</v>
      </c>
      <c r="D327" s="315" t="s">
        <v>554</v>
      </c>
      <c r="E327" s="278">
        <f t="shared" si="662"/>
        <v>22.253156360776291</v>
      </c>
      <c r="F327" s="316">
        <f t="shared" ref="F327:F330" si="668">+F326</f>
        <v>40</v>
      </c>
      <c r="G327" s="312">
        <f t="shared" si="663"/>
        <v>0.55632890901940724</v>
      </c>
      <c r="H327" s="168">
        <f>+$H$135</f>
        <v>2</v>
      </c>
      <c r="I327" s="157">
        <f t="shared" ref="I327:I330" si="669">+H327*0.4</f>
        <v>0.8</v>
      </c>
      <c r="J327" s="312">
        <f t="shared" si="660"/>
        <v>0.44506312721552582</v>
      </c>
      <c r="K327" s="314">
        <f t="shared" si="664"/>
        <v>8.0111362898794649</v>
      </c>
      <c r="AC327" s="525"/>
      <c r="AD327" s="527" t="s">
        <v>485</v>
      </c>
      <c r="AE327" s="315" t="s">
        <v>554</v>
      </c>
      <c r="AF327" s="278">
        <f t="shared" si="665"/>
        <v>22.253156360776291</v>
      </c>
      <c r="AG327" s="316">
        <f t="shared" ref="AG327:AG330" si="670">+AG326</f>
        <v>20</v>
      </c>
      <c r="AH327" s="312">
        <f t="shared" si="666"/>
        <v>1.1126578180388145</v>
      </c>
      <c r="AI327" s="168">
        <f>+$H$135</f>
        <v>2</v>
      </c>
      <c r="AJ327" s="157">
        <f t="shared" ref="AJ327:AJ330" si="671">+AI327*0.6</f>
        <v>1.2</v>
      </c>
      <c r="AK327" s="312">
        <f t="shared" si="661"/>
        <v>1.3351893816465774</v>
      </c>
      <c r="AL327" s="314">
        <f t="shared" si="667"/>
        <v>24.033408869638393</v>
      </c>
      <c r="BC327" s="478"/>
      <c r="BD327" s="478"/>
      <c r="BE327" s="333" t="str">
        <f>+$BE$5</f>
        <v>Interpretación y Producción de Textos</v>
      </c>
      <c r="BF327" s="278">
        <f>+BF$326</f>
        <v>38.650968781678017</v>
      </c>
      <c r="BG327" s="168">
        <v>40</v>
      </c>
      <c r="BH327" s="157">
        <f>BF327/BG327</f>
        <v>0.96627421954195047</v>
      </c>
      <c r="BI327" s="168">
        <f>+$BG$5</f>
        <v>2</v>
      </c>
      <c r="BJ327" s="157">
        <f>+BI327</f>
        <v>2</v>
      </c>
      <c r="BK327" s="157">
        <f t="shared" ref="BK327:BK334" si="672">BH327*BJ327</f>
        <v>1.9325484390839009</v>
      </c>
      <c r="BL327" s="157">
        <f t="shared" ref="BL327:BL334" si="673">BK327*$BE$70</f>
        <v>34.78587190351022</v>
      </c>
      <c r="CC327" s="586"/>
      <c r="CD327" s="586"/>
      <c r="CE327" s="352" t="str">
        <f>+$BE$5</f>
        <v>Interpretación y Producción de Textos</v>
      </c>
      <c r="CF327" s="278">
        <f>+CF$326</f>
        <v>38.650968781678017</v>
      </c>
      <c r="CG327" s="168">
        <v>20</v>
      </c>
      <c r="CH327" s="157">
        <f>CF327/CG327</f>
        <v>1.9325484390839009</v>
      </c>
      <c r="CI327" s="168">
        <v>0</v>
      </c>
      <c r="CJ327" s="157">
        <f>+CI327</f>
        <v>0</v>
      </c>
      <c r="CK327" s="157">
        <f t="shared" ref="CK327:CK334" si="674">CH327*CJ327</f>
        <v>0</v>
      </c>
      <c r="CL327" s="157">
        <f t="shared" ref="CL327:CL334" si="675">CK327*$BE$70</f>
        <v>0</v>
      </c>
    </row>
    <row r="328" spans="2:90" ht="25.5" x14ac:dyDescent="0.25">
      <c r="B328" s="477"/>
      <c r="C328" s="514"/>
      <c r="D328" s="315" t="s">
        <v>555</v>
      </c>
      <c r="E328" s="278">
        <f t="shared" si="662"/>
        <v>22.253156360776291</v>
      </c>
      <c r="F328" s="316">
        <f t="shared" si="668"/>
        <v>40</v>
      </c>
      <c r="G328" s="312">
        <f t="shared" si="663"/>
        <v>0.55632890901940724</v>
      </c>
      <c r="H328" s="168">
        <f>+$H$136</f>
        <v>2</v>
      </c>
      <c r="I328" s="157">
        <f t="shared" si="669"/>
        <v>0.8</v>
      </c>
      <c r="J328" s="312">
        <f t="shared" si="660"/>
        <v>0.44506312721552582</v>
      </c>
      <c r="K328" s="314">
        <f t="shared" si="664"/>
        <v>8.0111362898794649</v>
      </c>
      <c r="AC328" s="525"/>
      <c r="AD328" s="527"/>
      <c r="AE328" s="315" t="s">
        <v>555</v>
      </c>
      <c r="AF328" s="278">
        <f t="shared" si="665"/>
        <v>22.253156360776291</v>
      </c>
      <c r="AG328" s="316">
        <f t="shared" si="670"/>
        <v>20</v>
      </c>
      <c r="AH328" s="312">
        <f t="shared" si="666"/>
        <v>1.1126578180388145</v>
      </c>
      <c r="AI328" s="168">
        <f>+$H$136</f>
        <v>2</v>
      </c>
      <c r="AJ328" s="157">
        <f t="shared" si="671"/>
        <v>1.2</v>
      </c>
      <c r="AK328" s="312">
        <f t="shared" si="661"/>
        <v>1.3351893816465774</v>
      </c>
      <c r="AL328" s="314">
        <f t="shared" si="667"/>
        <v>24.033408869638393</v>
      </c>
      <c r="BC328" s="478"/>
      <c r="BD328" s="478"/>
      <c r="BE328" s="333" t="str">
        <f>+$BE$7</f>
        <v>Estadistica General</v>
      </c>
      <c r="BF328" s="278">
        <f t="shared" ref="BF328:BF334" si="676">+BF$326</f>
        <v>38.650968781678017</v>
      </c>
      <c r="BG328" s="168">
        <v>40</v>
      </c>
      <c r="BH328" s="157">
        <f t="shared" ref="BH328:BH334" si="677">BF328/BG328</f>
        <v>0.96627421954195047</v>
      </c>
      <c r="BI328" s="168">
        <f>+$BG$7</f>
        <v>2</v>
      </c>
      <c r="BJ328" s="157">
        <f t="shared" ref="BJ328:BJ331" si="678">+BI328</f>
        <v>2</v>
      </c>
      <c r="BK328" s="157">
        <f t="shared" si="672"/>
        <v>1.9325484390839009</v>
      </c>
      <c r="BL328" s="157">
        <f t="shared" si="673"/>
        <v>34.78587190351022</v>
      </c>
      <c r="CC328" s="586"/>
      <c r="CD328" s="586"/>
      <c r="CE328" s="352" t="str">
        <f>+$BE$7</f>
        <v>Estadistica General</v>
      </c>
      <c r="CF328" s="278">
        <f t="shared" ref="CF328:CF334" si="679">+CF$326</f>
        <v>38.650968781678017</v>
      </c>
      <c r="CG328" s="168">
        <v>20</v>
      </c>
      <c r="CH328" s="157">
        <f t="shared" ref="CH328:CH334" si="680">CF328/CG328</f>
        <v>1.9325484390839009</v>
      </c>
      <c r="CI328" s="168">
        <v>0</v>
      </c>
      <c r="CJ328" s="157">
        <f t="shared" ref="CJ328:CJ331" si="681">+CI328</f>
        <v>0</v>
      </c>
      <c r="CK328" s="157">
        <f t="shared" si="674"/>
        <v>0</v>
      </c>
      <c r="CL328" s="157">
        <f t="shared" si="675"/>
        <v>0</v>
      </c>
    </row>
    <row r="329" spans="2:90" ht="25.5" x14ac:dyDescent="0.25">
      <c r="B329" s="477"/>
      <c r="C329" s="514"/>
      <c r="D329" s="315" t="s">
        <v>556</v>
      </c>
      <c r="E329" s="278">
        <f t="shared" si="662"/>
        <v>22.253156360776291</v>
      </c>
      <c r="F329" s="316">
        <f t="shared" si="668"/>
        <v>40</v>
      </c>
      <c r="G329" s="312">
        <f t="shared" si="663"/>
        <v>0.55632890901940724</v>
      </c>
      <c r="H329" s="168">
        <f>+$H$137</f>
        <v>2</v>
      </c>
      <c r="I329" s="157">
        <f t="shared" si="669"/>
        <v>0.8</v>
      </c>
      <c r="J329" s="312">
        <f t="shared" si="660"/>
        <v>0.44506312721552582</v>
      </c>
      <c r="K329" s="314">
        <f t="shared" si="664"/>
        <v>8.0111362898794649</v>
      </c>
      <c r="AC329" s="525"/>
      <c r="AD329" s="527"/>
      <c r="AE329" s="315" t="s">
        <v>556</v>
      </c>
      <c r="AF329" s="278">
        <f t="shared" si="665"/>
        <v>22.253156360776291</v>
      </c>
      <c r="AG329" s="316">
        <f t="shared" si="670"/>
        <v>20</v>
      </c>
      <c r="AH329" s="312">
        <f t="shared" si="666"/>
        <v>1.1126578180388145</v>
      </c>
      <c r="AI329" s="168">
        <f>+$H$137</f>
        <v>2</v>
      </c>
      <c r="AJ329" s="157">
        <f t="shared" si="671"/>
        <v>1.2</v>
      </c>
      <c r="AK329" s="312">
        <f t="shared" si="661"/>
        <v>1.3351893816465774</v>
      </c>
      <c r="AL329" s="314">
        <f t="shared" si="667"/>
        <v>24.033408869638393</v>
      </c>
      <c r="BC329" s="478"/>
      <c r="BD329" s="478"/>
      <c r="BE329" s="333" t="str">
        <f>+$BE$11</f>
        <v>Cultura Artistica</v>
      </c>
      <c r="BF329" s="278">
        <f t="shared" si="676"/>
        <v>38.650968781678017</v>
      </c>
      <c r="BG329" s="168">
        <v>40</v>
      </c>
      <c r="BH329" s="157">
        <f t="shared" si="677"/>
        <v>0.96627421954195047</v>
      </c>
      <c r="BI329" s="168">
        <f>+$BG$11</f>
        <v>2</v>
      </c>
      <c r="BJ329" s="157">
        <f t="shared" si="678"/>
        <v>2</v>
      </c>
      <c r="BK329" s="157">
        <f t="shared" si="672"/>
        <v>1.9325484390839009</v>
      </c>
      <c r="BL329" s="157">
        <f t="shared" si="673"/>
        <v>34.78587190351022</v>
      </c>
      <c r="CC329" s="586"/>
      <c r="CD329" s="586"/>
      <c r="CE329" s="352" t="str">
        <f>+$BE$11</f>
        <v>Cultura Artistica</v>
      </c>
      <c r="CF329" s="278">
        <f t="shared" si="679"/>
        <v>38.650968781678017</v>
      </c>
      <c r="CG329" s="168">
        <v>20</v>
      </c>
      <c r="CH329" s="157">
        <f t="shared" si="680"/>
        <v>1.9325484390839009</v>
      </c>
      <c r="CI329" s="168">
        <v>0</v>
      </c>
      <c r="CJ329" s="157">
        <f t="shared" si="681"/>
        <v>0</v>
      </c>
      <c r="CK329" s="157">
        <f t="shared" si="674"/>
        <v>0</v>
      </c>
      <c r="CL329" s="157">
        <f t="shared" si="675"/>
        <v>0</v>
      </c>
    </row>
    <row r="330" spans="2:90" ht="25.5" x14ac:dyDescent="0.25">
      <c r="B330" s="477"/>
      <c r="C330" s="514"/>
      <c r="D330" s="315" t="s">
        <v>557</v>
      </c>
      <c r="E330" s="278">
        <f t="shared" si="662"/>
        <v>22.253156360776291</v>
      </c>
      <c r="F330" s="316">
        <f t="shared" si="668"/>
        <v>40</v>
      </c>
      <c r="G330" s="312">
        <f t="shared" si="663"/>
        <v>0.55632890901940724</v>
      </c>
      <c r="H330" s="168">
        <f>+$H$138</f>
        <v>2</v>
      </c>
      <c r="I330" s="157">
        <f t="shared" si="669"/>
        <v>0.8</v>
      </c>
      <c r="J330" s="312">
        <f t="shared" si="660"/>
        <v>0.44506312721552582</v>
      </c>
      <c r="K330" s="314">
        <f t="shared" si="664"/>
        <v>8.0111362898794649</v>
      </c>
      <c r="AC330" s="525"/>
      <c r="AD330" s="527"/>
      <c r="AE330" s="315" t="s">
        <v>557</v>
      </c>
      <c r="AF330" s="278">
        <f t="shared" si="665"/>
        <v>22.253156360776291</v>
      </c>
      <c r="AG330" s="316">
        <f t="shared" si="670"/>
        <v>20</v>
      </c>
      <c r="AH330" s="312">
        <f t="shared" si="666"/>
        <v>1.1126578180388145</v>
      </c>
      <c r="AI330" s="168">
        <f>+$H$138</f>
        <v>2</v>
      </c>
      <c r="AJ330" s="157">
        <f t="shared" si="671"/>
        <v>1.2</v>
      </c>
      <c r="AK330" s="312">
        <f t="shared" si="661"/>
        <v>1.3351893816465774</v>
      </c>
      <c r="AL330" s="314">
        <f t="shared" si="667"/>
        <v>24.033408869638393</v>
      </c>
      <c r="BC330" s="478"/>
      <c r="BD330" s="478"/>
      <c r="BE330" s="333" t="str">
        <f>+$BE$13</f>
        <v>Ofimática</v>
      </c>
      <c r="BF330" s="278">
        <f t="shared" si="676"/>
        <v>38.650968781678017</v>
      </c>
      <c r="BG330" s="168">
        <v>40</v>
      </c>
      <c r="BH330" s="157">
        <f t="shared" si="677"/>
        <v>0.96627421954195047</v>
      </c>
      <c r="BI330" s="168">
        <f>+$BG$13</f>
        <v>2</v>
      </c>
      <c r="BJ330" s="157">
        <f t="shared" si="678"/>
        <v>2</v>
      </c>
      <c r="BK330" s="157">
        <f t="shared" si="672"/>
        <v>1.9325484390839009</v>
      </c>
      <c r="BL330" s="157">
        <f t="shared" si="673"/>
        <v>34.78587190351022</v>
      </c>
      <c r="CC330" s="586"/>
      <c r="CD330" s="586"/>
      <c r="CE330" s="352" t="str">
        <f>+$BE$13</f>
        <v>Ofimática</v>
      </c>
      <c r="CF330" s="278">
        <f t="shared" si="679"/>
        <v>38.650968781678017</v>
      </c>
      <c r="CG330" s="168">
        <v>20</v>
      </c>
      <c r="CH330" s="157">
        <f t="shared" si="680"/>
        <v>1.9325484390839009</v>
      </c>
      <c r="CI330" s="168">
        <v>0</v>
      </c>
      <c r="CJ330" s="157">
        <f t="shared" si="681"/>
        <v>0</v>
      </c>
      <c r="CK330" s="157">
        <f t="shared" si="674"/>
        <v>0</v>
      </c>
      <c r="CL330" s="157">
        <f t="shared" si="675"/>
        <v>0</v>
      </c>
    </row>
    <row r="331" spans="2:90" x14ac:dyDescent="0.25">
      <c r="B331" s="320"/>
      <c r="C331" s="317"/>
      <c r="D331" s="317"/>
      <c r="E331" s="319"/>
      <c r="F331" s="319"/>
      <c r="G331" s="319"/>
      <c r="H331" s="318"/>
      <c r="I331" s="319"/>
      <c r="J331" s="319"/>
      <c r="K331" s="319"/>
      <c r="AC331" s="320"/>
      <c r="AD331" s="317"/>
      <c r="AE331" s="317"/>
      <c r="AF331" s="319"/>
      <c r="AG331" s="319"/>
      <c r="AH331" s="319"/>
      <c r="AI331" s="318"/>
      <c r="AJ331" s="319"/>
      <c r="AK331" s="319"/>
      <c r="AL331" s="319"/>
      <c r="BC331" s="478"/>
      <c r="BD331" s="478"/>
      <c r="BE331" s="333" t="str">
        <f>+$BE$16</f>
        <v>Fundamentos de Investigación</v>
      </c>
      <c r="BF331" s="278">
        <f t="shared" si="676"/>
        <v>38.650968781678017</v>
      </c>
      <c r="BG331" s="168">
        <v>40</v>
      </c>
      <c r="BH331" s="157">
        <f t="shared" si="677"/>
        <v>0.96627421954195047</v>
      </c>
      <c r="BI331" s="168">
        <f>+$BG$16</f>
        <v>2</v>
      </c>
      <c r="BJ331" s="157">
        <f t="shared" si="678"/>
        <v>2</v>
      </c>
      <c r="BK331" s="157">
        <f t="shared" si="672"/>
        <v>1.9325484390839009</v>
      </c>
      <c r="BL331" s="157">
        <f t="shared" si="673"/>
        <v>34.78587190351022</v>
      </c>
      <c r="CC331" s="586"/>
      <c r="CD331" s="586"/>
      <c r="CE331" s="352" t="str">
        <f>+$BE$16</f>
        <v>Fundamentos de Investigación</v>
      </c>
      <c r="CF331" s="278">
        <f t="shared" si="679"/>
        <v>38.650968781678017</v>
      </c>
      <c r="CG331" s="168">
        <v>20</v>
      </c>
      <c r="CH331" s="157">
        <f t="shared" si="680"/>
        <v>1.9325484390839009</v>
      </c>
      <c r="CI331" s="168">
        <v>0</v>
      </c>
      <c r="CJ331" s="157">
        <f t="shared" si="681"/>
        <v>0</v>
      </c>
      <c r="CK331" s="157">
        <f t="shared" si="674"/>
        <v>0</v>
      </c>
      <c r="CL331" s="157">
        <f t="shared" si="675"/>
        <v>0</v>
      </c>
    </row>
    <row r="332" spans="2:90" ht="51" x14ac:dyDescent="0.25">
      <c r="B332" s="325" t="s">
        <v>336</v>
      </c>
      <c r="C332" s="327" t="s">
        <v>511</v>
      </c>
      <c r="D332" s="325" t="s">
        <v>512</v>
      </c>
      <c r="E332" s="325" t="s">
        <v>581</v>
      </c>
      <c r="F332" s="325" t="s">
        <v>513</v>
      </c>
      <c r="G332" s="325" t="s">
        <v>514</v>
      </c>
      <c r="H332" s="325" t="s">
        <v>515</v>
      </c>
      <c r="I332" s="291" t="s">
        <v>516</v>
      </c>
      <c r="J332" s="291" t="s">
        <v>517</v>
      </c>
      <c r="K332" s="291" t="s">
        <v>518</v>
      </c>
      <c r="AC332" s="367" t="s">
        <v>336</v>
      </c>
      <c r="AD332" s="368" t="s">
        <v>511</v>
      </c>
      <c r="AE332" s="367" t="s">
        <v>512</v>
      </c>
      <c r="AF332" s="367" t="s">
        <v>581</v>
      </c>
      <c r="AG332" s="367" t="s">
        <v>513</v>
      </c>
      <c r="AH332" s="367" t="s">
        <v>514</v>
      </c>
      <c r="AI332" s="367" t="s">
        <v>515</v>
      </c>
      <c r="AJ332" s="369" t="s">
        <v>516</v>
      </c>
      <c r="AK332" s="369" t="s">
        <v>517</v>
      </c>
      <c r="AL332" s="369" t="s">
        <v>518</v>
      </c>
      <c r="BC332" s="478"/>
      <c r="BD332" s="513" t="s">
        <v>485</v>
      </c>
      <c r="BE332" s="147" t="str">
        <f>+$BE$27</f>
        <v>Topografia para Caminos y Vias Urbanas</v>
      </c>
      <c r="BF332" s="278">
        <f t="shared" si="676"/>
        <v>38.650968781678017</v>
      </c>
      <c r="BG332" s="168">
        <v>40</v>
      </c>
      <c r="BH332" s="157">
        <f t="shared" si="677"/>
        <v>0.96627421954195047</v>
      </c>
      <c r="BI332" s="168">
        <f>+$BG$27</f>
        <v>8</v>
      </c>
      <c r="BJ332" s="157">
        <f>+BI332*0.4</f>
        <v>3.2</v>
      </c>
      <c r="BK332" s="157">
        <f t="shared" si="672"/>
        <v>3.0920775025342415</v>
      </c>
      <c r="BL332" s="157">
        <f t="shared" si="673"/>
        <v>55.657395045616347</v>
      </c>
      <c r="CC332" s="586"/>
      <c r="CD332" s="587" t="s">
        <v>485</v>
      </c>
      <c r="CE332" s="147" t="str">
        <f>+$BE$27</f>
        <v>Topografia para Caminos y Vias Urbanas</v>
      </c>
      <c r="CF332" s="278">
        <f t="shared" si="679"/>
        <v>38.650968781678017</v>
      </c>
      <c r="CG332" s="168">
        <v>20</v>
      </c>
      <c r="CH332" s="157">
        <f t="shared" si="680"/>
        <v>1.9325484390839009</v>
      </c>
      <c r="CI332" s="168">
        <v>0</v>
      </c>
      <c r="CJ332" s="157">
        <f t="shared" ref="CJ332:CJ334" si="682">+CI332*0.6</f>
        <v>0</v>
      </c>
      <c r="CK332" s="157">
        <f t="shared" si="674"/>
        <v>0</v>
      </c>
      <c r="CL332" s="157">
        <f t="shared" si="675"/>
        <v>0</v>
      </c>
    </row>
    <row r="333" spans="2:90" x14ac:dyDescent="0.25">
      <c r="B333" s="477" t="s">
        <v>531</v>
      </c>
      <c r="C333" s="529" t="s">
        <v>454</v>
      </c>
      <c r="D333" s="328"/>
      <c r="E333" s="276">
        <f>+'Pobl. Efectiva CP.'!G29</f>
        <v>22.477935717955852</v>
      </c>
      <c r="F333" s="328"/>
      <c r="G333" s="328"/>
      <c r="H333" s="328"/>
      <c r="I333" s="277">
        <f>SUM(I334:I340)</f>
        <v>15.6</v>
      </c>
      <c r="J333" s="277">
        <f>SUM(J334:J340)</f>
        <v>8.7663949300027841</v>
      </c>
      <c r="K333" s="277">
        <f>SUM(K334:K339)</f>
        <v>141.61099502312189</v>
      </c>
      <c r="AC333" s="525" t="s">
        <v>531</v>
      </c>
      <c r="AD333" s="526" t="s">
        <v>454</v>
      </c>
      <c r="AE333" s="335"/>
      <c r="AF333" s="276">
        <f>+E333</f>
        <v>22.477935717955852</v>
      </c>
      <c r="AG333" s="335"/>
      <c r="AH333" s="335"/>
      <c r="AI333" s="335"/>
      <c r="AJ333" s="277">
        <f>SUM(AJ334:AJ340)</f>
        <v>14.4</v>
      </c>
      <c r="AK333" s="277">
        <f>SUM(AK334:AK340)</f>
        <v>16.184113716928216</v>
      </c>
      <c r="AL333" s="277">
        <f>SUM(AL334:AL339)</f>
        <v>242.7617057539232</v>
      </c>
      <c r="BC333" s="478"/>
      <c r="BD333" s="513"/>
      <c r="BE333" s="147" t="str">
        <f>+$BE$28</f>
        <v>Topografia para Irrigaciones</v>
      </c>
      <c r="BF333" s="278">
        <f t="shared" si="676"/>
        <v>38.650968781678017</v>
      </c>
      <c r="BG333" s="168">
        <v>40</v>
      </c>
      <c r="BH333" s="157">
        <f t="shared" si="677"/>
        <v>0.96627421954195047</v>
      </c>
      <c r="BI333" s="168">
        <f>+$BG$28</f>
        <v>7</v>
      </c>
      <c r="BJ333" s="157">
        <f t="shared" ref="BJ333:BJ334" si="683">+BI333*0.4</f>
        <v>2.8000000000000003</v>
      </c>
      <c r="BK333" s="157">
        <f t="shared" si="672"/>
        <v>2.7055678147174618</v>
      </c>
      <c r="BL333" s="157">
        <f t="shared" si="673"/>
        <v>48.700220664914312</v>
      </c>
      <c r="CC333" s="586"/>
      <c r="CD333" s="587"/>
      <c r="CE333" s="147" t="str">
        <f>+$BE$28</f>
        <v>Topografia para Irrigaciones</v>
      </c>
      <c r="CF333" s="278">
        <f t="shared" si="679"/>
        <v>38.650968781678017</v>
      </c>
      <c r="CG333" s="168">
        <v>20</v>
      </c>
      <c r="CH333" s="157">
        <f t="shared" si="680"/>
        <v>1.9325484390839009</v>
      </c>
      <c r="CI333" s="168">
        <v>0</v>
      </c>
      <c r="CJ333" s="157">
        <f t="shared" si="682"/>
        <v>0</v>
      </c>
      <c r="CK333" s="157">
        <f t="shared" si="674"/>
        <v>0</v>
      </c>
      <c r="CL333" s="157">
        <f t="shared" si="675"/>
        <v>0</v>
      </c>
    </row>
    <row r="334" spans="2:90" x14ac:dyDescent="0.25">
      <c r="B334" s="477"/>
      <c r="C334" s="529"/>
      <c r="D334" s="326" t="s">
        <v>471</v>
      </c>
      <c r="E334" s="278">
        <f>+E$333</f>
        <v>22.477935717955852</v>
      </c>
      <c r="F334" s="316">
        <f>+F329</f>
        <v>40</v>
      </c>
      <c r="G334" s="312">
        <f>E334/F334</f>
        <v>0.56194839294889631</v>
      </c>
      <c r="H334" s="168">
        <f>+$H$142</f>
        <v>2</v>
      </c>
      <c r="I334" s="157">
        <f>+H334</f>
        <v>2</v>
      </c>
      <c r="J334" s="157">
        <f>G334*I334</f>
        <v>1.1238967858977926</v>
      </c>
      <c r="K334" s="314">
        <f>J334*$D$70</f>
        <v>20.230142146160269</v>
      </c>
      <c r="AC334" s="525"/>
      <c r="AD334" s="526"/>
      <c r="AE334" s="333" t="s">
        <v>471</v>
      </c>
      <c r="AF334" s="278">
        <f>+AF$333</f>
        <v>22.477935717955852</v>
      </c>
      <c r="AG334" s="316">
        <f>+AG329</f>
        <v>20</v>
      </c>
      <c r="AH334" s="312">
        <f>AF334/AG334</f>
        <v>1.1238967858977926</v>
      </c>
      <c r="AI334" s="168">
        <v>0</v>
      </c>
      <c r="AJ334" s="157">
        <f>+AI334</f>
        <v>0</v>
      </c>
      <c r="AK334" s="157">
        <f>AH334*AJ334</f>
        <v>0</v>
      </c>
      <c r="AL334" s="314">
        <f>AK334*$D$70</f>
        <v>0</v>
      </c>
      <c r="BC334" s="478"/>
      <c r="BD334" s="513"/>
      <c r="BE334" s="147" t="str">
        <f>+$BE$29</f>
        <v>Topografia para Obras de Saneamiento</v>
      </c>
      <c r="BF334" s="278">
        <f t="shared" si="676"/>
        <v>38.650968781678017</v>
      </c>
      <c r="BG334" s="168">
        <v>40</v>
      </c>
      <c r="BH334" s="157">
        <f t="shared" si="677"/>
        <v>0.96627421954195047</v>
      </c>
      <c r="BI334" s="168">
        <f>+$BG$29</f>
        <v>5</v>
      </c>
      <c r="BJ334" s="157">
        <f t="shared" si="683"/>
        <v>2</v>
      </c>
      <c r="BK334" s="157">
        <f t="shared" si="672"/>
        <v>1.9325484390839009</v>
      </c>
      <c r="BL334" s="157">
        <f t="shared" si="673"/>
        <v>34.78587190351022</v>
      </c>
      <c r="CC334" s="586"/>
      <c r="CD334" s="587"/>
      <c r="CE334" s="147" t="str">
        <f>+$BE$29</f>
        <v>Topografia para Obras de Saneamiento</v>
      </c>
      <c r="CF334" s="278">
        <f t="shared" si="679"/>
        <v>38.650968781678017</v>
      </c>
      <c r="CG334" s="168">
        <v>20</v>
      </c>
      <c r="CH334" s="157">
        <f t="shared" si="680"/>
        <v>1.9325484390839009</v>
      </c>
      <c r="CI334" s="168">
        <v>0</v>
      </c>
      <c r="CJ334" s="157">
        <f t="shared" si="682"/>
        <v>0</v>
      </c>
      <c r="CK334" s="157">
        <f t="shared" si="674"/>
        <v>0</v>
      </c>
      <c r="CL334" s="157">
        <f t="shared" si="675"/>
        <v>0</v>
      </c>
    </row>
    <row r="335" spans="2:90" x14ac:dyDescent="0.25">
      <c r="B335" s="477"/>
      <c r="C335" s="529"/>
      <c r="D335" s="326" t="s">
        <v>476</v>
      </c>
      <c r="E335" s="278">
        <f t="shared" ref="E335:E340" si="684">+E$333</f>
        <v>22.477935717955852</v>
      </c>
      <c r="F335" s="316">
        <f>+F334</f>
        <v>40</v>
      </c>
      <c r="G335" s="312">
        <f t="shared" ref="G335:G340" si="685">E335/F335</f>
        <v>0.56194839294889631</v>
      </c>
      <c r="H335" s="168">
        <f>+$H$143</f>
        <v>4</v>
      </c>
      <c r="I335" s="157">
        <f>+H335</f>
        <v>4</v>
      </c>
      <c r="J335" s="157">
        <f t="shared" ref="J335:J340" si="686">G335*I335</f>
        <v>2.2477935717955853</v>
      </c>
      <c r="K335" s="314">
        <f t="shared" ref="K335:K340" si="687">J335*$D$70</f>
        <v>40.460284292320537</v>
      </c>
      <c r="AC335" s="525"/>
      <c r="AD335" s="526"/>
      <c r="AE335" s="333" t="s">
        <v>476</v>
      </c>
      <c r="AF335" s="278">
        <f t="shared" ref="AF335:AF340" si="688">+AF$333</f>
        <v>22.477935717955852</v>
      </c>
      <c r="AG335" s="316">
        <f>+AG334</f>
        <v>20</v>
      </c>
      <c r="AH335" s="312">
        <f t="shared" ref="AH335:AH340" si="689">AF335/AG335</f>
        <v>1.1238967858977926</v>
      </c>
      <c r="AI335" s="168">
        <v>0</v>
      </c>
      <c r="AJ335" s="157">
        <f>+AI335</f>
        <v>0</v>
      </c>
      <c r="AK335" s="157">
        <f t="shared" ref="AK335:AK340" si="690">AH335*AJ335</f>
        <v>0</v>
      </c>
      <c r="AL335" s="314">
        <f t="shared" ref="AL335:AL340" si="691">AK335*$D$70</f>
        <v>0</v>
      </c>
      <c r="BE335" s="59"/>
      <c r="BJ335" s="262">
        <f>AVERAGE(BJ327:BJ334)</f>
        <v>2.25</v>
      </c>
      <c r="BK335" s="262"/>
      <c r="BL335" s="262"/>
      <c r="CE335" s="59"/>
      <c r="CJ335" s="262">
        <f>AVERAGE(CJ327:CJ334)</f>
        <v>0</v>
      </c>
      <c r="CK335" s="262"/>
      <c r="CL335" s="262"/>
    </row>
    <row r="336" spans="2:90" ht="51" x14ac:dyDescent="0.25">
      <c r="B336" s="477"/>
      <c r="C336" s="514" t="s">
        <v>485</v>
      </c>
      <c r="D336" s="315" t="s">
        <v>558</v>
      </c>
      <c r="E336" s="278">
        <f t="shared" si="684"/>
        <v>22.477935717955852</v>
      </c>
      <c r="F336" s="316">
        <f t="shared" ref="F336:F340" si="692">+F335</f>
        <v>40</v>
      </c>
      <c r="G336" s="312">
        <f t="shared" si="685"/>
        <v>0.56194839294889631</v>
      </c>
      <c r="H336" s="168">
        <f>+$H$144</f>
        <v>4</v>
      </c>
      <c r="I336" s="157">
        <f>+H336*0.4</f>
        <v>1.6</v>
      </c>
      <c r="J336" s="312">
        <f t="shared" si="686"/>
        <v>0.89911742871823419</v>
      </c>
      <c r="K336" s="314">
        <f t="shared" si="687"/>
        <v>16.184113716928216</v>
      </c>
      <c r="AC336" s="525"/>
      <c r="AD336" s="527" t="s">
        <v>485</v>
      </c>
      <c r="AE336" s="315" t="s">
        <v>558</v>
      </c>
      <c r="AF336" s="278">
        <f t="shared" si="688"/>
        <v>22.477935717955852</v>
      </c>
      <c r="AG336" s="316">
        <f t="shared" ref="AG336:AG340" si="693">+AG335</f>
        <v>20</v>
      </c>
      <c r="AH336" s="312">
        <f t="shared" si="689"/>
        <v>1.1238967858977926</v>
      </c>
      <c r="AI336" s="168">
        <f>+$H$144</f>
        <v>4</v>
      </c>
      <c r="AJ336" s="157">
        <f t="shared" ref="AJ336:AJ340" si="694">+AI336*0.6</f>
        <v>2.4</v>
      </c>
      <c r="AK336" s="312">
        <f t="shared" si="690"/>
        <v>2.6973522861547021</v>
      </c>
      <c r="AL336" s="314">
        <f t="shared" si="691"/>
        <v>48.552341150784642</v>
      </c>
      <c r="BC336" s="332" t="s">
        <v>335</v>
      </c>
      <c r="BD336" s="332" t="s">
        <v>511</v>
      </c>
      <c r="BE336" s="332" t="s">
        <v>512</v>
      </c>
      <c r="BF336" s="332" t="s">
        <v>581</v>
      </c>
      <c r="BG336" s="332" t="s">
        <v>513</v>
      </c>
      <c r="BH336" s="332" t="s">
        <v>514</v>
      </c>
      <c r="BI336" s="332" t="s">
        <v>519</v>
      </c>
      <c r="BJ336" s="297" t="s">
        <v>516</v>
      </c>
      <c r="BK336" s="297" t="s">
        <v>517</v>
      </c>
      <c r="BL336" s="297" t="s">
        <v>518</v>
      </c>
      <c r="CC336" s="371" t="s">
        <v>335</v>
      </c>
      <c r="CD336" s="371" t="s">
        <v>511</v>
      </c>
      <c r="CE336" s="371" t="s">
        <v>512</v>
      </c>
      <c r="CF336" s="371" t="s">
        <v>581</v>
      </c>
      <c r="CG336" s="371" t="s">
        <v>513</v>
      </c>
      <c r="CH336" s="371" t="s">
        <v>514</v>
      </c>
      <c r="CI336" s="371" t="s">
        <v>519</v>
      </c>
      <c r="CJ336" s="372" t="s">
        <v>516</v>
      </c>
      <c r="CK336" s="372" t="s">
        <v>517</v>
      </c>
      <c r="CL336" s="372" t="s">
        <v>518</v>
      </c>
    </row>
    <row r="337" spans="2:90" x14ac:dyDescent="0.25">
      <c r="B337" s="477"/>
      <c r="C337" s="514"/>
      <c r="D337" s="315" t="s">
        <v>559</v>
      </c>
      <c r="E337" s="278">
        <f t="shared" si="684"/>
        <v>22.477935717955852</v>
      </c>
      <c r="F337" s="316">
        <f t="shared" si="692"/>
        <v>40</v>
      </c>
      <c r="G337" s="312">
        <f t="shared" si="685"/>
        <v>0.56194839294889631</v>
      </c>
      <c r="H337" s="168">
        <f>+$H$145</f>
        <v>10</v>
      </c>
      <c r="I337" s="157">
        <f>+H337*0.4</f>
        <v>4</v>
      </c>
      <c r="J337" s="312">
        <f t="shared" si="686"/>
        <v>2.2477935717955853</v>
      </c>
      <c r="K337" s="314">
        <f t="shared" si="687"/>
        <v>40.460284292320537</v>
      </c>
      <c r="AC337" s="525"/>
      <c r="AD337" s="527"/>
      <c r="AE337" s="315" t="s">
        <v>559</v>
      </c>
      <c r="AF337" s="278">
        <f t="shared" si="688"/>
        <v>22.477935717955852</v>
      </c>
      <c r="AG337" s="316">
        <f t="shared" si="693"/>
        <v>20</v>
      </c>
      <c r="AH337" s="312">
        <f t="shared" si="689"/>
        <v>1.1238967858977926</v>
      </c>
      <c r="AI337" s="168">
        <f>+$H$145</f>
        <v>10</v>
      </c>
      <c r="AJ337" s="157">
        <f t="shared" si="694"/>
        <v>6</v>
      </c>
      <c r="AK337" s="312">
        <f t="shared" si="690"/>
        <v>6.7433807153867562</v>
      </c>
      <c r="AL337" s="314">
        <f t="shared" si="691"/>
        <v>121.38085287696161</v>
      </c>
      <c r="BC337" s="478" t="s">
        <v>530</v>
      </c>
      <c r="BD337" s="511" t="s">
        <v>590</v>
      </c>
      <c r="BE337" s="335"/>
      <c r="BF337" s="276">
        <f>+'Pobl. Efectiva CP.'!G55</f>
        <v>30.052854801016299</v>
      </c>
      <c r="BG337" s="335"/>
      <c r="BH337" s="335"/>
      <c r="BI337" s="335"/>
      <c r="BJ337" s="277">
        <f>SUM(BJ338:BJ344)</f>
        <v>16.8</v>
      </c>
      <c r="BK337" s="277">
        <f>SUM(BK338:BK344)</f>
        <v>12.622199016426844</v>
      </c>
      <c r="BL337" s="277">
        <f>SUM(BL338:BL344)</f>
        <v>227.1995822956832</v>
      </c>
      <c r="CC337" s="586" t="s">
        <v>530</v>
      </c>
      <c r="CD337" s="590" t="s">
        <v>590</v>
      </c>
      <c r="CE337" s="335"/>
      <c r="CF337" s="276">
        <f>+BF337</f>
        <v>30.052854801016299</v>
      </c>
      <c r="CG337" s="335"/>
      <c r="CH337" s="335"/>
      <c r="CI337" s="335"/>
      <c r="CJ337" s="277">
        <f>SUM(CJ338:CJ344)</f>
        <v>2.4</v>
      </c>
      <c r="CK337" s="277">
        <f>SUM(CK338:CK344)</f>
        <v>3.6063425761219556</v>
      </c>
      <c r="CL337" s="277">
        <f>SUM(CL338:CL344)</f>
        <v>64.914166370195204</v>
      </c>
    </row>
    <row r="338" spans="2:90" ht="25.5" x14ac:dyDescent="0.25">
      <c r="B338" s="477"/>
      <c r="C338" s="514"/>
      <c r="D338" s="315" t="s">
        <v>560</v>
      </c>
      <c r="E338" s="278">
        <f t="shared" si="684"/>
        <v>22.477935717955852</v>
      </c>
      <c r="F338" s="316">
        <f t="shared" si="692"/>
        <v>40</v>
      </c>
      <c r="G338" s="312">
        <f t="shared" si="685"/>
        <v>0.56194839294889631</v>
      </c>
      <c r="H338" s="168">
        <f>+$H$146</f>
        <v>4</v>
      </c>
      <c r="I338" s="157">
        <f>+H338*0.4</f>
        <v>1.6</v>
      </c>
      <c r="J338" s="312">
        <f t="shared" si="686"/>
        <v>0.89911742871823419</v>
      </c>
      <c r="K338" s="314">
        <f t="shared" si="687"/>
        <v>16.184113716928216</v>
      </c>
      <c r="AC338" s="525"/>
      <c r="AD338" s="527"/>
      <c r="AE338" s="315" t="s">
        <v>560</v>
      </c>
      <c r="AF338" s="278">
        <f t="shared" si="688"/>
        <v>22.477935717955852</v>
      </c>
      <c r="AG338" s="316">
        <f t="shared" si="693"/>
        <v>20</v>
      </c>
      <c r="AH338" s="312">
        <f t="shared" si="689"/>
        <v>1.1238967858977926</v>
      </c>
      <c r="AI338" s="168">
        <f>+$H$146</f>
        <v>4</v>
      </c>
      <c r="AJ338" s="157">
        <f t="shared" si="694"/>
        <v>2.4</v>
      </c>
      <c r="AK338" s="312">
        <f t="shared" si="690"/>
        <v>2.6973522861547021</v>
      </c>
      <c r="AL338" s="314">
        <f t="shared" si="691"/>
        <v>48.552341150784642</v>
      </c>
      <c r="BC338" s="478"/>
      <c r="BD338" s="523"/>
      <c r="BE338" s="333" t="str">
        <f>+$BE$8</f>
        <v>Sociedad y Economia en la Globalización</v>
      </c>
      <c r="BF338" s="278">
        <f>+BF$337</f>
        <v>30.052854801016299</v>
      </c>
      <c r="BG338" s="168">
        <v>40</v>
      </c>
      <c r="BH338" s="157">
        <f>BF338/BG338</f>
        <v>0.75132137002540744</v>
      </c>
      <c r="BI338" s="168">
        <f>+$BH$8</f>
        <v>3</v>
      </c>
      <c r="BJ338" s="157">
        <f>+BI338</f>
        <v>3</v>
      </c>
      <c r="BK338" s="157">
        <f t="shared" ref="BK338:BK344" si="695">BH338*BJ338</f>
        <v>2.2539641100762222</v>
      </c>
      <c r="BL338" s="157">
        <f t="shared" ref="BL338:BL344" si="696">BK338*$BE$70</f>
        <v>40.571353981371999</v>
      </c>
      <c r="CC338" s="586"/>
      <c r="CD338" s="591"/>
      <c r="CE338" s="352" t="str">
        <f>+$BE$8</f>
        <v>Sociedad y Economia en la Globalización</v>
      </c>
      <c r="CF338" s="278">
        <f>+CF$337</f>
        <v>30.052854801016299</v>
      </c>
      <c r="CG338" s="168">
        <v>20</v>
      </c>
      <c r="CH338" s="157">
        <f>CF338/CG338</f>
        <v>1.5026427400508149</v>
      </c>
      <c r="CI338" s="168">
        <v>0</v>
      </c>
      <c r="CJ338" s="157">
        <f>+CI338</f>
        <v>0</v>
      </c>
      <c r="CK338" s="157">
        <f t="shared" ref="CK338:CK344" si="697">CH338*CJ338</f>
        <v>0</v>
      </c>
      <c r="CL338" s="157">
        <f t="shared" ref="CL338:CL344" si="698">CK338*$BE$70</f>
        <v>0</v>
      </c>
    </row>
    <row r="339" spans="2:90" ht="25.5" x14ac:dyDescent="0.25">
      <c r="B339" s="477"/>
      <c r="C339" s="514"/>
      <c r="D339" s="315" t="s">
        <v>562</v>
      </c>
      <c r="E339" s="278">
        <f t="shared" si="684"/>
        <v>22.477935717955852</v>
      </c>
      <c r="F339" s="316">
        <f t="shared" si="692"/>
        <v>40</v>
      </c>
      <c r="G339" s="312">
        <f t="shared" si="685"/>
        <v>0.56194839294889631</v>
      </c>
      <c r="H339" s="168">
        <f>+$H$147</f>
        <v>2</v>
      </c>
      <c r="I339" s="157">
        <f>+H339*0.4</f>
        <v>0.8</v>
      </c>
      <c r="J339" s="312">
        <f t="shared" si="686"/>
        <v>0.4495587143591171</v>
      </c>
      <c r="K339" s="314">
        <f t="shared" si="687"/>
        <v>8.0920568584641082</v>
      </c>
      <c r="AC339" s="525"/>
      <c r="AD339" s="527"/>
      <c r="AE339" s="315" t="s">
        <v>562</v>
      </c>
      <c r="AF339" s="278">
        <f t="shared" si="688"/>
        <v>22.477935717955852</v>
      </c>
      <c r="AG339" s="316">
        <f t="shared" si="693"/>
        <v>20</v>
      </c>
      <c r="AH339" s="312">
        <f t="shared" si="689"/>
        <v>1.1238967858977926</v>
      </c>
      <c r="AI339" s="168">
        <f>+$H$147</f>
        <v>2</v>
      </c>
      <c r="AJ339" s="157">
        <f t="shared" si="694"/>
        <v>1.2</v>
      </c>
      <c r="AK339" s="312">
        <f t="shared" si="690"/>
        <v>1.3486761430773511</v>
      </c>
      <c r="AL339" s="314">
        <f t="shared" si="691"/>
        <v>24.276170575392321</v>
      </c>
      <c r="BC339" s="478"/>
      <c r="BD339" s="523"/>
      <c r="BE339" s="333" t="str">
        <f>+$BE$9</f>
        <v>Medio Ambiente y Desarrollo Sostenible</v>
      </c>
      <c r="BF339" s="278">
        <f t="shared" ref="BF339:BF344" si="699">+BF$337</f>
        <v>30.052854801016299</v>
      </c>
      <c r="BG339" s="168">
        <v>40</v>
      </c>
      <c r="BH339" s="157">
        <f t="shared" ref="BH339:BH344" si="700">BF339/BG339</f>
        <v>0.75132137002540744</v>
      </c>
      <c r="BI339" s="168">
        <f>+$BH$9</f>
        <v>3</v>
      </c>
      <c r="BJ339" s="157">
        <f>+BI339</f>
        <v>3</v>
      </c>
      <c r="BK339" s="157">
        <f t="shared" si="695"/>
        <v>2.2539641100762222</v>
      </c>
      <c r="BL339" s="157">
        <f t="shared" si="696"/>
        <v>40.571353981371999</v>
      </c>
      <c r="CC339" s="586"/>
      <c r="CD339" s="591"/>
      <c r="CE339" s="352" t="str">
        <f>+$BE$9</f>
        <v>Medio Ambiente y Desarrollo Sostenible</v>
      </c>
      <c r="CF339" s="278">
        <f t="shared" ref="CF339:CF344" si="701">+CF$337</f>
        <v>30.052854801016299</v>
      </c>
      <c r="CG339" s="168">
        <v>20</v>
      </c>
      <c r="CH339" s="157">
        <f t="shared" ref="CH339:CH344" si="702">CF339/CG339</f>
        <v>1.5026427400508149</v>
      </c>
      <c r="CI339" s="168">
        <v>0</v>
      </c>
      <c r="CJ339" s="157">
        <f>+CI339</f>
        <v>0</v>
      </c>
      <c r="CK339" s="157">
        <f t="shared" si="697"/>
        <v>0</v>
      </c>
      <c r="CL339" s="157">
        <f t="shared" si="698"/>
        <v>0</v>
      </c>
    </row>
    <row r="340" spans="2:90" ht="25.5" x14ac:dyDescent="0.25">
      <c r="B340" s="477"/>
      <c r="C340" s="514"/>
      <c r="D340" s="315" t="s">
        <v>563</v>
      </c>
      <c r="E340" s="278">
        <f t="shared" si="684"/>
        <v>22.477935717955852</v>
      </c>
      <c r="F340" s="316">
        <f t="shared" si="692"/>
        <v>40</v>
      </c>
      <c r="G340" s="312">
        <f t="shared" si="685"/>
        <v>0.56194839294889631</v>
      </c>
      <c r="H340" s="168">
        <f>+$H$148</f>
        <v>4</v>
      </c>
      <c r="I340" s="157">
        <f>+H340*0.4</f>
        <v>1.6</v>
      </c>
      <c r="J340" s="312">
        <f t="shared" si="686"/>
        <v>0.89911742871823419</v>
      </c>
      <c r="K340" s="314">
        <f t="shared" si="687"/>
        <v>16.184113716928216</v>
      </c>
      <c r="AC340" s="525"/>
      <c r="AD340" s="527"/>
      <c r="AE340" s="315" t="s">
        <v>563</v>
      </c>
      <c r="AF340" s="278">
        <f t="shared" si="688"/>
        <v>22.477935717955852</v>
      </c>
      <c r="AG340" s="316">
        <f t="shared" si="693"/>
        <v>20</v>
      </c>
      <c r="AH340" s="312">
        <f t="shared" si="689"/>
        <v>1.1238967858977926</v>
      </c>
      <c r="AI340" s="168">
        <f>+$H$148</f>
        <v>4</v>
      </c>
      <c r="AJ340" s="157">
        <f t="shared" si="694"/>
        <v>2.4</v>
      </c>
      <c r="AK340" s="312">
        <f t="shared" si="690"/>
        <v>2.6973522861547021</v>
      </c>
      <c r="AL340" s="314">
        <f t="shared" si="691"/>
        <v>48.552341150784642</v>
      </c>
      <c r="BC340" s="478"/>
      <c r="BD340" s="512"/>
      <c r="BE340" s="333" t="str">
        <f>+$BE$17</f>
        <v>Investigación e Innovación Tecnológica</v>
      </c>
      <c r="BF340" s="278">
        <f t="shared" si="699"/>
        <v>30.052854801016299</v>
      </c>
      <c r="BG340" s="168">
        <v>40</v>
      </c>
      <c r="BH340" s="157">
        <f t="shared" si="700"/>
        <v>0.75132137002540744</v>
      </c>
      <c r="BI340" s="168">
        <f>+$BH$17</f>
        <v>2</v>
      </c>
      <c r="BJ340" s="157">
        <f>+BI340</f>
        <v>2</v>
      </c>
      <c r="BK340" s="157">
        <f t="shared" si="695"/>
        <v>1.5026427400508149</v>
      </c>
      <c r="BL340" s="157">
        <f t="shared" si="696"/>
        <v>27.047569320914668</v>
      </c>
      <c r="CC340" s="586"/>
      <c r="CD340" s="592"/>
      <c r="CE340" s="352" t="str">
        <f>+$BE$17</f>
        <v>Investigación e Innovación Tecnológica</v>
      </c>
      <c r="CF340" s="278">
        <f t="shared" si="701"/>
        <v>30.052854801016299</v>
      </c>
      <c r="CG340" s="168">
        <v>20</v>
      </c>
      <c r="CH340" s="157">
        <f t="shared" si="702"/>
        <v>1.5026427400508149</v>
      </c>
      <c r="CI340" s="168">
        <v>0</v>
      </c>
      <c r="CJ340" s="157">
        <f>+CI340</f>
        <v>0</v>
      </c>
      <c r="CK340" s="157">
        <f t="shared" si="697"/>
        <v>0</v>
      </c>
      <c r="CL340" s="157">
        <f t="shared" si="698"/>
        <v>0</v>
      </c>
    </row>
    <row r="341" spans="2:90" x14ac:dyDescent="0.25">
      <c r="C341" s="142"/>
      <c r="H341" s="142"/>
      <c r="I341" s="142"/>
      <c r="K341" s="142"/>
      <c r="BC341" s="478"/>
      <c r="BD341" s="513" t="str">
        <f>+BD332</f>
        <v>Formación Especifica (Módulos Técnico Profesionales)</v>
      </c>
      <c r="BE341" s="147" t="str">
        <f>+$BE$30</f>
        <v>Dibujo de Planos</v>
      </c>
      <c r="BF341" s="278">
        <f t="shared" si="699"/>
        <v>30.052854801016299</v>
      </c>
      <c r="BG341" s="168">
        <v>40</v>
      </c>
      <c r="BH341" s="157">
        <f t="shared" si="700"/>
        <v>0.75132137002540744</v>
      </c>
      <c r="BI341" s="168">
        <f>+$BH$30</f>
        <v>7</v>
      </c>
      <c r="BJ341" s="157">
        <f>+BI341*0.4</f>
        <v>2.8000000000000003</v>
      </c>
      <c r="BK341" s="157">
        <f t="shared" si="695"/>
        <v>2.103699836071141</v>
      </c>
      <c r="BL341" s="157">
        <f t="shared" si="696"/>
        <v>37.866597049280536</v>
      </c>
      <c r="CC341" s="586"/>
      <c r="CD341" s="587" t="str">
        <f>+CD332</f>
        <v>Formación Especifica (Módulos Técnico Profesionales)</v>
      </c>
      <c r="CE341" s="147" t="str">
        <f>+$BE$30</f>
        <v>Dibujo de Planos</v>
      </c>
      <c r="CF341" s="278">
        <f t="shared" si="701"/>
        <v>30.052854801016299</v>
      </c>
      <c r="CG341" s="168">
        <v>20</v>
      </c>
      <c r="CH341" s="157">
        <f t="shared" si="702"/>
        <v>1.5026427400508149</v>
      </c>
      <c r="CI341" s="168">
        <v>0</v>
      </c>
      <c r="CJ341" s="157">
        <f t="shared" ref="CJ341:CJ344" si="703">+CI341*0.6</f>
        <v>0</v>
      </c>
      <c r="CK341" s="157">
        <f t="shared" si="697"/>
        <v>0</v>
      </c>
      <c r="CL341" s="157">
        <f t="shared" si="698"/>
        <v>0</v>
      </c>
    </row>
    <row r="342" spans="2:90" ht="51" x14ac:dyDescent="0.25">
      <c r="B342" s="325" t="s">
        <v>336</v>
      </c>
      <c r="C342" s="327" t="s">
        <v>511</v>
      </c>
      <c r="D342" s="325" t="s">
        <v>512</v>
      </c>
      <c r="E342" s="325" t="s">
        <v>581</v>
      </c>
      <c r="F342" s="325" t="s">
        <v>513</v>
      </c>
      <c r="G342" s="325" t="s">
        <v>514</v>
      </c>
      <c r="H342" s="325" t="s">
        <v>515</v>
      </c>
      <c r="I342" s="291" t="s">
        <v>516</v>
      </c>
      <c r="J342" s="291" t="s">
        <v>517</v>
      </c>
      <c r="K342" s="291" t="s">
        <v>518</v>
      </c>
      <c r="AC342" s="367" t="s">
        <v>336</v>
      </c>
      <c r="AD342" s="368" t="s">
        <v>511</v>
      </c>
      <c r="AE342" s="367" t="s">
        <v>512</v>
      </c>
      <c r="AF342" s="367" t="s">
        <v>581</v>
      </c>
      <c r="AG342" s="367" t="s">
        <v>513</v>
      </c>
      <c r="AH342" s="367" t="s">
        <v>514</v>
      </c>
      <c r="AI342" s="367" t="s">
        <v>515</v>
      </c>
      <c r="AJ342" s="369" t="s">
        <v>516</v>
      </c>
      <c r="AK342" s="369" t="s">
        <v>517</v>
      </c>
      <c r="AL342" s="369" t="s">
        <v>518</v>
      </c>
      <c r="BC342" s="478"/>
      <c r="BD342" s="513"/>
      <c r="BE342" s="147" t="str">
        <f>+$BE$32</f>
        <v>Documentos de Obra</v>
      </c>
      <c r="BF342" s="278">
        <f t="shared" si="699"/>
        <v>30.052854801016299</v>
      </c>
      <c r="BG342" s="168">
        <v>40</v>
      </c>
      <c r="BH342" s="157">
        <f t="shared" si="700"/>
        <v>0.75132137002540744</v>
      </c>
      <c r="BI342" s="168">
        <f>+$BH$32</f>
        <v>4</v>
      </c>
      <c r="BJ342" s="157">
        <f t="shared" ref="BJ342:BJ344" si="704">+BI342*0.4</f>
        <v>1.6</v>
      </c>
      <c r="BK342" s="157">
        <f t="shared" si="695"/>
        <v>1.202114192040652</v>
      </c>
      <c r="BL342" s="157">
        <f t="shared" si="696"/>
        <v>21.638055456731735</v>
      </c>
      <c r="CC342" s="586"/>
      <c r="CD342" s="587"/>
      <c r="CE342" s="147" t="str">
        <f>+$BE$32</f>
        <v>Documentos de Obra</v>
      </c>
      <c r="CF342" s="278">
        <f t="shared" si="701"/>
        <v>30.052854801016299</v>
      </c>
      <c r="CG342" s="168">
        <v>20</v>
      </c>
      <c r="CH342" s="157">
        <f t="shared" si="702"/>
        <v>1.5026427400508149</v>
      </c>
      <c r="CI342" s="168">
        <v>0</v>
      </c>
      <c r="CJ342" s="157">
        <f t="shared" si="703"/>
        <v>0</v>
      </c>
      <c r="CK342" s="157">
        <f t="shared" si="697"/>
        <v>0</v>
      </c>
      <c r="CL342" s="157">
        <f t="shared" si="698"/>
        <v>0</v>
      </c>
    </row>
    <row r="343" spans="2:90" x14ac:dyDescent="0.25">
      <c r="B343" s="477" t="s">
        <v>532</v>
      </c>
      <c r="C343" s="529" t="s">
        <v>454</v>
      </c>
      <c r="D343" s="328"/>
      <c r="E343" s="276">
        <f>+'Pobl. Efectiva CP.'!G30</f>
        <v>18.22549383309121</v>
      </c>
      <c r="F343" s="328"/>
      <c r="G343" s="328"/>
      <c r="H343" s="328"/>
      <c r="I343" s="277">
        <f>SUM(I344:I352)</f>
        <v>15.6</v>
      </c>
      <c r="J343" s="277">
        <f>SUM(J344:J352)</f>
        <v>7.1079425949055715</v>
      </c>
      <c r="K343" s="313">
        <f>SUM(K344:K350)</f>
        <v>108.2594333685618</v>
      </c>
      <c r="AC343" s="525" t="s">
        <v>532</v>
      </c>
      <c r="AD343" s="526" t="s">
        <v>454</v>
      </c>
      <c r="AE343" s="335"/>
      <c r="AF343" s="276">
        <f>+E343</f>
        <v>18.22549383309121</v>
      </c>
      <c r="AG343" s="335"/>
      <c r="AH343" s="335"/>
      <c r="AI343" s="335"/>
      <c r="AJ343" s="277">
        <f>SUM(AJ344:AJ352)</f>
        <v>14.4</v>
      </c>
      <c r="AK343" s="277">
        <f>SUM(AK344:AK352)</f>
        <v>13.122355559825673</v>
      </c>
      <c r="AL343" s="313">
        <f>SUM(AL344:AL350)</f>
        <v>177.15180005764654</v>
      </c>
      <c r="BC343" s="478"/>
      <c r="BD343" s="513"/>
      <c r="BE343" s="147" t="str">
        <f>+$BE$33</f>
        <v>Mecanica de Suelosy Diseño de Mezclas</v>
      </c>
      <c r="BF343" s="278">
        <f t="shared" si="699"/>
        <v>30.052854801016299</v>
      </c>
      <c r="BG343" s="168">
        <v>40</v>
      </c>
      <c r="BH343" s="157">
        <f t="shared" si="700"/>
        <v>0.75132137002540744</v>
      </c>
      <c r="BI343" s="168">
        <f>+$BH$33</f>
        <v>4</v>
      </c>
      <c r="BJ343" s="157">
        <f t="shared" si="704"/>
        <v>1.6</v>
      </c>
      <c r="BK343" s="157">
        <f t="shared" si="695"/>
        <v>1.202114192040652</v>
      </c>
      <c r="BL343" s="157">
        <f t="shared" si="696"/>
        <v>21.638055456731735</v>
      </c>
      <c r="CC343" s="586"/>
      <c r="CD343" s="587"/>
      <c r="CE343" s="147" t="str">
        <f>+$BE$33</f>
        <v>Mecanica de Suelosy Diseño de Mezclas</v>
      </c>
      <c r="CF343" s="278">
        <f t="shared" si="701"/>
        <v>30.052854801016299</v>
      </c>
      <c r="CG343" s="168">
        <v>20</v>
      </c>
      <c r="CH343" s="157">
        <f t="shared" si="702"/>
        <v>1.5026427400508149</v>
      </c>
      <c r="CI343" s="168">
        <f>+$BH$33</f>
        <v>4</v>
      </c>
      <c r="CJ343" s="157">
        <f t="shared" si="703"/>
        <v>2.4</v>
      </c>
      <c r="CK343" s="157">
        <f t="shared" si="697"/>
        <v>3.6063425761219556</v>
      </c>
      <c r="CL343" s="157">
        <f t="shared" si="698"/>
        <v>64.914166370195204</v>
      </c>
    </row>
    <row r="344" spans="2:90" x14ac:dyDescent="0.25">
      <c r="B344" s="477"/>
      <c r="C344" s="529"/>
      <c r="D344" s="46" t="s">
        <v>472</v>
      </c>
      <c r="E344" s="278">
        <f>+E$343</f>
        <v>18.22549383309121</v>
      </c>
      <c r="F344" s="316">
        <f>+F339</f>
        <v>40</v>
      </c>
      <c r="G344" s="312">
        <f>E344/F344</f>
        <v>0.45563734582728027</v>
      </c>
      <c r="H344" s="168">
        <f>+$I$15</f>
        <v>2</v>
      </c>
      <c r="I344" s="157">
        <f>+H344</f>
        <v>2</v>
      </c>
      <c r="J344" s="157">
        <f>G344*I344</f>
        <v>0.91127469165456054</v>
      </c>
      <c r="K344" s="314">
        <f>J344*$D$70</f>
        <v>16.40294444978209</v>
      </c>
      <c r="AC344" s="525"/>
      <c r="AD344" s="526"/>
      <c r="AE344" s="46" t="s">
        <v>472</v>
      </c>
      <c r="AF344" s="278">
        <f>+AF$343</f>
        <v>18.22549383309121</v>
      </c>
      <c r="AG344" s="316">
        <f>+AG339</f>
        <v>20</v>
      </c>
      <c r="AH344" s="312">
        <f>AF344/AG344</f>
        <v>0.91127469165456054</v>
      </c>
      <c r="AI344" s="168">
        <v>0</v>
      </c>
      <c r="AJ344" s="157">
        <f>+AI344</f>
        <v>0</v>
      </c>
      <c r="AK344" s="157">
        <f>AH344*AJ344</f>
        <v>0</v>
      </c>
      <c r="AL344" s="314">
        <f>AK344*$D$70</f>
        <v>0</v>
      </c>
      <c r="BC344" s="478"/>
      <c r="BD344" s="513"/>
      <c r="BE344" s="147" t="str">
        <f>+$BE$34</f>
        <v>Metrado de Obras</v>
      </c>
      <c r="BF344" s="278">
        <f t="shared" si="699"/>
        <v>30.052854801016299</v>
      </c>
      <c r="BG344" s="168">
        <v>40</v>
      </c>
      <c r="BH344" s="157">
        <f t="shared" si="700"/>
        <v>0.75132137002540744</v>
      </c>
      <c r="BI344" s="168">
        <f>+$BH$34</f>
        <v>7</v>
      </c>
      <c r="BJ344" s="157">
        <f t="shared" si="704"/>
        <v>2.8000000000000003</v>
      </c>
      <c r="BK344" s="157">
        <f t="shared" si="695"/>
        <v>2.103699836071141</v>
      </c>
      <c r="BL344" s="157">
        <f t="shared" si="696"/>
        <v>37.866597049280536</v>
      </c>
      <c r="CC344" s="586"/>
      <c r="CD344" s="587"/>
      <c r="CE344" s="147" t="str">
        <f>+$BE$34</f>
        <v>Metrado de Obras</v>
      </c>
      <c r="CF344" s="278">
        <f t="shared" si="701"/>
        <v>30.052854801016299</v>
      </c>
      <c r="CG344" s="168">
        <v>20</v>
      </c>
      <c r="CH344" s="157">
        <f t="shared" si="702"/>
        <v>1.5026427400508149</v>
      </c>
      <c r="CI344" s="168">
        <v>0</v>
      </c>
      <c r="CJ344" s="157">
        <f t="shared" si="703"/>
        <v>0</v>
      </c>
      <c r="CK344" s="157">
        <f t="shared" si="697"/>
        <v>0</v>
      </c>
      <c r="CL344" s="157">
        <f t="shared" si="698"/>
        <v>0</v>
      </c>
    </row>
    <row r="345" spans="2:90" x14ac:dyDescent="0.25">
      <c r="B345" s="477"/>
      <c r="C345" s="529"/>
      <c r="D345" s="46" t="s">
        <v>478</v>
      </c>
      <c r="E345" s="278">
        <f t="shared" ref="E345:E352" si="705">+E$343</f>
        <v>18.22549383309121</v>
      </c>
      <c r="F345" s="316">
        <f>+F344</f>
        <v>40</v>
      </c>
      <c r="G345" s="312">
        <f t="shared" ref="G345" si="706">E345/F345</f>
        <v>0.45563734582728027</v>
      </c>
      <c r="H345" s="168">
        <f>+$I$19</f>
        <v>2</v>
      </c>
      <c r="I345" s="157">
        <f>+H345</f>
        <v>2</v>
      </c>
      <c r="J345" s="157">
        <f t="shared" ref="J345" si="707">G345*I345</f>
        <v>0.91127469165456054</v>
      </c>
      <c r="K345" s="314">
        <f t="shared" ref="K345:K352" si="708">J345*$D$70</f>
        <v>16.40294444978209</v>
      </c>
      <c r="AC345" s="525"/>
      <c r="AD345" s="526"/>
      <c r="AE345" s="46" t="s">
        <v>478</v>
      </c>
      <c r="AF345" s="278">
        <f t="shared" ref="AF345:AF352" si="709">+AF$343</f>
        <v>18.22549383309121</v>
      </c>
      <c r="AG345" s="316">
        <f>+AG344</f>
        <v>20</v>
      </c>
      <c r="AH345" s="312">
        <f t="shared" ref="AH345:AH352" si="710">AF345/AG345</f>
        <v>0.91127469165456054</v>
      </c>
      <c r="AI345" s="168">
        <v>0</v>
      </c>
      <c r="AJ345" s="157">
        <f>+AI345</f>
        <v>0</v>
      </c>
      <c r="AK345" s="157">
        <f t="shared" ref="AK345:AK352" si="711">AH345*AJ345</f>
        <v>0</v>
      </c>
      <c r="AL345" s="314">
        <f t="shared" ref="AL345:AL346" si="712">AK345*$D$70</f>
        <v>0</v>
      </c>
      <c r="BE345" s="59"/>
      <c r="BJ345" s="262">
        <f>AVERAGE(BJ338:BJ344)</f>
        <v>2.4</v>
      </c>
      <c r="BK345" s="262"/>
      <c r="BL345" s="262"/>
      <c r="CE345" s="59"/>
      <c r="CJ345" s="262">
        <f>AVERAGE(CJ338:CJ344)</f>
        <v>0.34285714285714286</v>
      </c>
      <c r="CK345" s="262"/>
      <c r="CL345" s="262"/>
    </row>
    <row r="346" spans="2:90" ht="51" x14ac:dyDescent="0.25">
      <c r="B346" s="477"/>
      <c r="C346" s="529"/>
      <c r="D346" s="46" t="s">
        <v>481</v>
      </c>
      <c r="E346" s="278">
        <f t="shared" si="705"/>
        <v>18.22549383309121</v>
      </c>
      <c r="F346" s="316">
        <f>+F345</f>
        <v>40</v>
      </c>
      <c r="G346" s="312">
        <f t="shared" ref="G346" si="713">E346/F346</f>
        <v>0.45563734582728027</v>
      </c>
      <c r="H346" s="168">
        <f>+$I$21</f>
        <v>2</v>
      </c>
      <c r="I346" s="157">
        <f>+H346</f>
        <v>2</v>
      </c>
      <c r="J346" s="157">
        <f t="shared" ref="J346" si="714">G346*I346</f>
        <v>0.91127469165456054</v>
      </c>
      <c r="K346" s="314">
        <f t="shared" si="708"/>
        <v>16.40294444978209</v>
      </c>
      <c r="AC346" s="525"/>
      <c r="AD346" s="526"/>
      <c r="AE346" s="46" t="s">
        <v>481</v>
      </c>
      <c r="AF346" s="278">
        <f t="shared" si="709"/>
        <v>18.22549383309121</v>
      </c>
      <c r="AG346" s="316">
        <f>+AG345</f>
        <v>20</v>
      </c>
      <c r="AH346" s="312">
        <f t="shared" si="710"/>
        <v>0.91127469165456054</v>
      </c>
      <c r="AI346" s="168">
        <v>0</v>
      </c>
      <c r="AJ346" s="157">
        <f>+AI346</f>
        <v>0</v>
      </c>
      <c r="AK346" s="157">
        <f t="shared" si="711"/>
        <v>0</v>
      </c>
      <c r="AL346" s="314">
        <f t="shared" si="712"/>
        <v>0</v>
      </c>
      <c r="BC346" s="332" t="s">
        <v>335</v>
      </c>
      <c r="BD346" s="332" t="s">
        <v>511</v>
      </c>
      <c r="BE346" s="332" t="s">
        <v>512</v>
      </c>
      <c r="BF346" s="332" t="s">
        <v>581</v>
      </c>
      <c r="BG346" s="332" t="s">
        <v>513</v>
      </c>
      <c r="BH346" s="332" t="s">
        <v>514</v>
      </c>
      <c r="BI346" s="332" t="s">
        <v>519</v>
      </c>
      <c r="BJ346" s="297" t="s">
        <v>516</v>
      </c>
      <c r="BK346" s="297" t="s">
        <v>517</v>
      </c>
      <c r="BL346" s="297" t="s">
        <v>518</v>
      </c>
      <c r="CC346" s="371" t="s">
        <v>335</v>
      </c>
      <c r="CD346" s="371" t="s">
        <v>511</v>
      </c>
      <c r="CE346" s="371" t="s">
        <v>512</v>
      </c>
      <c r="CF346" s="371" t="s">
        <v>581</v>
      </c>
      <c r="CG346" s="371" t="s">
        <v>513</v>
      </c>
      <c r="CH346" s="371" t="s">
        <v>514</v>
      </c>
      <c r="CI346" s="371" t="s">
        <v>519</v>
      </c>
      <c r="CJ346" s="372" t="s">
        <v>516</v>
      </c>
      <c r="CK346" s="372" t="s">
        <v>517</v>
      </c>
      <c r="CL346" s="372" t="s">
        <v>518</v>
      </c>
    </row>
    <row r="347" spans="2:90" ht="25.5" x14ac:dyDescent="0.25">
      <c r="B347" s="477"/>
      <c r="C347" s="514" t="s">
        <v>485</v>
      </c>
      <c r="D347" s="298" t="s">
        <v>564</v>
      </c>
      <c r="E347" s="278">
        <f t="shared" si="705"/>
        <v>18.22549383309121</v>
      </c>
      <c r="F347" s="316">
        <f>+F345</f>
        <v>40</v>
      </c>
      <c r="G347" s="312">
        <f t="shared" ref="G347:G352" si="715">E347/F347</f>
        <v>0.45563734582728027</v>
      </c>
      <c r="H347" s="168">
        <f>+$I$48</f>
        <v>2</v>
      </c>
      <c r="I347" s="157">
        <f>+H347*0.4</f>
        <v>0.8</v>
      </c>
      <c r="J347" s="312">
        <f t="shared" ref="J347:J352" si="716">G347*I347</f>
        <v>0.36450987666182422</v>
      </c>
      <c r="K347" s="314">
        <f>J347*$D$70</f>
        <v>6.5611777799128355</v>
      </c>
      <c r="AC347" s="525"/>
      <c r="AD347" s="527" t="s">
        <v>485</v>
      </c>
      <c r="AE347" s="298" t="s">
        <v>564</v>
      </c>
      <c r="AF347" s="278">
        <f t="shared" si="709"/>
        <v>18.22549383309121</v>
      </c>
      <c r="AG347" s="316">
        <f>+AG345</f>
        <v>20</v>
      </c>
      <c r="AH347" s="312">
        <f t="shared" si="710"/>
        <v>0.91127469165456054</v>
      </c>
      <c r="AI347" s="168">
        <f>+$I$48</f>
        <v>2</v>
      </c>
      <c r="AJ347" s="157">
        <f t="shared" ref="AJ347:AJ352" si="717">+AI347*0.6</f>
        <v>1.2</v>
      </c>
      <c r="AK347" s="312">
        <f t="shared" si="711"/>
        <v>1.0935296299854727</v>
      </c>
      <c r="AL347" s="314">
        <f>AK347*$D$70</f>
        <v>19.683533339738506</v>
      </c>
      <c r="BC347" s="478" t="s">
        <v>531</v>
      </c>
      <c r="BD347" s="511" t="s">
        <v>590</v>
      </c>
      <c r="BE347" s="335"/>
      <c r="BF347" s="276">
        <f>+'Pobl. Efectiva CP.'!G56</f>
        <v>22.287948489801863</v>
      </c>
      <c r="BG347" s="335"/>
      <c r="BH347" s="335"/>
      <c r="BI347" s="335"/>
      <c r="BJ347" s="277">
        <f>SUM(BJ348:BJ353)</f>
        <v>15.599999999999998</v>
      </c>
      <c r="BK347" s="277">
        <f>SUM(BK348:BK353)</f>
        <v>8.6922999110227277</v>
      </c>
      <c r="BL347" s="277">
        <f>SUM(BL348:BL353)</f>
        <v>156.46139839840907</v>
      </c>
      <c r="CC347" s="586" t="s">
        <v>531</v>
      </c>
      <c r="CD347" s="590" t="s">
        <v>590</v>
      </c>
      <c r="CE347" s="335"/>
      <c r="CF347" s="276">
        <f>+BF347</f>
        <v>22.287948489801863</v>
      </c>
      <c r="CG347" s="335"/>
      <c r="CH347" s="335"/>
      <c r="CI347" s="335"/>
      <c r="CJ347" s="277">
        <f>SUM(CJ348:CJ353)</f>
        <v>0</v>
      </c>
      <c r="CK347" s="277">
        <f>SUM(CK348:CK353)</f>
        <v>0</v>
      </c>
      <c r="CL347" s="277">
        <f>SUM(CL348:CL353)</f>
        <v>0</v>
      </c>
    </row>
    <row r="348" spans="2:90" ht="25.5" x14ac:dyDescent="0.25">
      <c r="B348" s="477"/>
      <c r="C348" s="514"/>
      <c r="D348" s="298" t="s">
        <v>565</v>
      </c>
      <c r="E348" s="278">
        <f t="shared" si="705"/>
        <v>18.22549383309121</v>
      </c>
      <c r="F348" s="316">
        <f t="shared" ref="F348:F352" si="718">+F347</f>
        <v>40</v>
      </c>
      <c r="G348" s="312">
        <f t="shared" si="715"/>
        <v>0.45563734582728027</v>
      </c>
      <c r="H348" s="168">
        <f>+$I$49</f>
        <v>3</v>
      </c>
      <c r="I348" s="157">
        <f>+H348*0.4</f>
        <v>1.2000000000000002</v>
      </c>
      <c r="J348" s="312">
        <f t="shared" si="716"/>
        <v>0.54676481499273644</v>
      </c>
      <c r="K348" s="314">
        <f t="shared" si="708"/>
        <v>9.841766669869255</v>
      </c>
      <c r="AC348" s="525"/>
      <c r="AD348" s="527"/>
      <c r="AE348" s="298" t="s">
        <v>565</v>
      </c>
      <c r="AF348" s="278">
        <f t="shared" si="709"/>
        <v>18.22549383309121</v>
      </c>
      <c r="AG348" s="316">
        <f t="shared" ref="AG348:AG352" si="719">+AG347</f>
        <v>20</v>
      </c>
      <c r="AH348" s="312">
        <f t="shared" si="710"/>
        <v>0.91127469165456054</v>
      </c>
      <c r="AI348" s="168">
        <f>+$I$49</f>
        <v>3</v>
      </c>
      <c r="AJ348" s="157">
        <f t="shared" si="717"/>
        <v>1.7999999999999998</v>
      </c>
      <c r="AK348" s="312">
        <f t="shared" si="711"/>
        <v>1.6402944449782089</v>
      </c>
      <c r="AL348" s="314">
        <f t="shared" ref="AL348:AL352" si="720">AK348*$D$70</f>
        <v>29.525300009607761</v>
      </c>
      <c r="BC348" s="478"/>
      <c r="BD348" s="523"/>
      <c r="BE348" s="333" t="str">
        <f>+$BE$14</f>
        <v>Comunicación Interpersonal</v>
      </c>
      <c r="BF348" s="278">
        <f>+BF$347</f>
        <v>22.287948489801863</v>
      </c>
      <c r="BG348" s="168">
        <v>40</v>
      </c>
      <c r="BH348" s="157">
        <f t="shared" ref="BH348:BH353" si="721">BF348/BG348</f>
        <v>0.55719871224504658</v>
      </c>
      <c r="BI348" s="168">
        <f>+$BI$14</f>
        <v>2</v>
      </c>
      <c r="BJ348" s="157">
        <f>+BI348</f>
        <v>2</v>
      </c>
      <c r="BK348" s="157">
        <f t="shared" ref="BK348" si="722">BH348*BJ348</f>
        <v>1.1143974244900932</v>
      </c>
      <c r="BL348" s="157">
        <f t="shared" ref="BL348:BL353" si="723">BK348*$BE$70</f>
        <v>20.059153640821677</v>
      </c>
      <c r="CC348" s="586"/>
      <c r="CD348" s="591"/>
      <c r="CE348" s="352" t="str">
        <f>+$BE$14</f>
        <v>Comunicación Interpersonal</v>
      </c>
      <c r="CF348" s="278">
        <f>+CF$347</f>
        <v>22.287948489801863</v>
      </c>
      <c r="CG348" s="168">
        <v>20</v>
      </c>
      <c r="CH348" s="157">
        <f t="shared" ref="CH348:CH353" si="724">CF348/CG348</f>
        <v>1.1143974244900932</v>
      </c>
      <c r="CI348" s="168">
        <v>0</v>
      </c>
      <c r="CJ348" s="157">
        <f>+CI348</f>
        <v>0</v>
      </c>
      <c r="CK348" s="157">
        <f t="shared" ref="CK348" si="725">CH348*CJ348</f>
        <v>0</v>
      </c>
      <c r="CL348" s="157">
        <f t="shared" ref="CL348:CL353" si="726">CK348*$BE$70</f>
        <v>0</v>
      </c>
    </row>
    <row r="349" spans="2:90" ht="25.5" x14ac:dyDescent="0.25">
      <c r="B349" s="477"/>
      <c r="C349" s="514"/>
      <c r="D349" s="298" t="s">
        <v>566</v>
      </c>
      <c r="E349" s="278">
        <f t="shared" si="705"/>
        <v>18.22549383309121</v>
      </c>
      <c r="F349" s="316">
        <f t="shared" si="718"/>
        <v>40</v>
      </c>
      <c r="G349" s="312">
        <f t="shared" si="715"/>
        <v>0.45563734582728027</v>
      </c>
      <c r="H349" s="168">
        <f>+$I$50</f>
        <v>4</v>
      </c>
      <c r="I349" s="157">
        <f>+H349*0.4</f>
        <v>1.6</v>
      </c>
      <c r="J349" s="312">
        <f t="shared" si="716"/>
        <v>0.72901975332364843</v>
      </c>
      <c r="K349" s="314">
        <f t="shared" si="708"/>
        <v>13.122355559825671</v>
      </c>
      <c r="AC349" s="525"/>
      <c r="AD349" s="527"/>
      <c r="AE349" s="298" t="s">
        <v>566</v>
      </c>
      <c r="AF349" s="278">
        <f t="shared" si="709"/>
        <v>18.22549383309121</v>
      </c>
      <c r="AG349" s="316">
        <f t="shared" si="719"/>
        <v>20</v>
      </c>
      <c r="AH349" s="312">
        <f t="shared" si="710"/>
        <v>0.91127469165456054</v>
      </c>
      <c r="AI349" s="168">
        <f>+$I$50</f>
        <v>4</v>
      </c>
      <c r="AJ349" s="157">
        <f t="shared" si="717"/>
        <v>2.4</v>
      </c>
      <c r="AK349" s="312">
        <f t="shared" si="711"/>
        <v>2.1870592599709453</v>
      </c>
      <c r="AL349" s="314">
        <f t="shared" si="720"/>
        <v>39.367066679477013</v>
      </c>
      <c r="BC349" s="478"/>
      <c r="BD349" s="512"/>
      <c r="BE349" s="333" t="str">
        <f>+$BE$18</f>
        <v>Proyectos de Investigación e Innovación tecnológica</v>
      </c>
      <c r="BF349" s="278">
        <f t="shared" ref="BF349:BF353" si="727">+BF$347</f>
        <v>22.287948489801863</v>
      </c>
      <c r="BG349" s="168">
        <v>40</v>
      </c>
      <c r="BH349" s="157">
        <f t="shared" si="721"/>
        <v>0.55719871224504658</v>
      </c>
      <c r="BI349" s="168">
        <f>+$BI$18</f>
        <v>4</v>
      </c>
      <c r="BJ349" s="157">
        <f>+BI349</f>
        <v>4</v>
      </c>
      <c r="BK349" s="157">
        <f>BH349*BJ349</f>
        <v>2.2287948489801863</v>
      </c>
      <c r="BL349" s="157">
        <f t="shared" si="723"/>
        <v>40.118307281643354</v>
      </c>
      <c r="CC349" s="586"/>
      <c r="CD349" s="592"/>
      <c r="CE349" s="352" t="str">
        <f>+$BE$18</f>
        <v>Proyectos de Investigación e Innovación tecnológica</v>
      </c>
      <c r="CF349" s="278">
        <f t="shared" ref="CF349:CF353" si="728">+CF$347</f>
        <v>22.287948489801863</v>
      </c>
      <c r="CG349" s="168">
        <v>20</v>
      </c>
      <c r="CH349" s="157">
        <f t="shared" si="724"/>
        <v>1.1143974244900932</v>
      </c>
      <c r="CI349" s="168">
        <v>0</v>
      </c>
      <c r="CJ349" s="157">
        <f>+CI349</f>
        <v>0</v>
      </c>
      <c r="CK349" s="157">
        <f>CH349*CJ349</f>
        <v>0</v>
      </c>
      <c r="CL349" s="157">
        <f t="shared" si="726"/>
        <v>0</v>
      </c>
    </row>
    <row r="350" spans="2:90" x14ac:dyDescent="0.25">
      <c r="B350" s="477"/>
      <c r="C350" s="514"/>
      <c r="D350" s="298" t="s">
        <v>567</v>
      </c>
      <c r="E350" s="278">
        <f t="shared" si="705"/>
        <v>18.22549383309121</v>
      </c>
      <c r="F350" s="316">
        <f t="shared" si="718"/>
        <v>40</v>
      </c>
      <c r="G350" s="312">
        <f t="shared" si="715"/>
        <v>0.45563734582728027</v>
      </c>
      <c r="H350" s="168">
        <f>+$I$51</f>
        <v>9</v>
      </c>
      <c r="I350" s="157">
        <f>+H350*0.4</f>
        <v>3.6</v>
      </c>
      <c r="J350" s="312">
        <f t="shared" si="716"/>
        <v>1.6402944449782091</v>
      </c>
      <c r="K350" s="314">
        <f t="shared" si="708"/>
        <v>29.525300009607765</v>
      </c>
      <c r="AC350" s="525"/>
      <c r="AD350" s="527"/>
      <c r="AE350" s="298" t="s">
        <v>567</v>
      </c>
      <c r="AF350" s="278">
        <f t="shared" si="709"/>
        <v>18.22549383309121</v>
      </c>
      <c r="AG350" s="316">
        <f t="shared" si="719"/>
        <v>20</v>
      </c>
      <c r="AH350" s="312">
        <f t="shared" si="710"/>
        <v>0.91127469165456054</v>
      </c>
      <c r="AI350" s="168">
        <f>+$I$51</f>
        <v>9</v>
      </c>
      <c r="AJ350" s="157">
        <f t="shared" si="717"/>
        <v>5.3999999999999995</v>
      </c>
      <c r="AK350" s="312">
        <f t="shared" si="711"/>
        <v>4.9208833349346266</v>
      </c>
      <c r="AL350" s="314">
        <f t="shared" si="720"/>
        <v>88.575900028823284</v>
      </c>
      <c r="BC350" s="478"/>
      <c r="BD350" s="513" t="s">
        <v>485</v>
      </c>
      <c r="BE350" s="147" t="str">
        <f>+$BE$31</f>
        <v>Dibujo Asistido por Computador</v>
      </c>
      <c r="BF350" s="278">
        <f t="shared" si="727"/>
        <v>22.287948489801863</v>
      </c>
      <c r="BG350" s="168">
        <v>40</v>
      </c>
      <c r="BH350" s="157">
        <f t="shared" si="721"/>
        <v>0.55719871224504658</v>
      </c>
      <c r="BI350" s="168">
        <f>+$BI$31</f>
        <v>8</v>
      </c>
      <c r="BJ350" s="157">
        <f>+BI350*0.4</f>
        <v>3.2</v>
      </c>
      <c r="BK350" s="157">
        <f t="shared" ref="BK350:BK353" si="729">BH350*BJ350</f>
        <v>1.7830358791841492</v>
      </c>
      <c r="BL350" s="157">
        <f t="shared" si="723"/>
        <v>32.094645825314686</v>
      </c>
      <c r="CC350" s="586"/>
      <c r="CD350" s="587" t="s">
        <v>485</v>
      </c>
      <c r="CE350" s="147" t="str">
        <f>+$BE$31</f>
        <v>Dibujo Asistido por Computador</v>
      </c>
      <c r="CF350" s="278">
        <f t="shared" si="728"/>
        <v>22.287948489801863</v>
      </c>
      <c r="CG350" s="168">
        <v>20</v>
      </c>
      <c r="CH350" s="157">
        <f t="shared" si="724"/>
        <v>1.1143974244900932</v>
      </c>
      <c r="CI350" s="168">
        <v>0</v>
      </c>
      <c r="CJ350" s="157">
        <f t="shared" ref="CJ350:CJ353" si="730">+CI350*0.6</f>
        <v>0</v>
      </c>
      <c r="CK350" s="157">
        <f t="shared" ref="CK350:CK353" si="731">CH350*CJ350</f>
        <v>0</v>
      </c>
      <c r="CL350" s="157">
        <f t="shared" si="726"/>
        <v>0</v>
      </c>
    </row>
    <row r="351" spans="2:90" ht="25.5" x14ac:dyDescent="0.25">
      <c r="B351" s="477"/>
      <c r="C351" s="514"/>
      <c r="D351" s="298" t="s">
        <v>568</v>
      </c>
      <c r="E351" s="278">
        <f t="shared" si="705"/>
        <v>18.22549383309121</v>
      </c>
      <c r="F351" s="316">
        <f t="shared" si="718"/>
        <v>40</v>
      </c>
      <c r="G351" s="312">
        <f t="shared" si="715"/>
        <v>0.45563734582728027</v>
      </c>
      <c r="H351" s="168">
        <f>+$I$52</f>
        <v>4</v>
      </c>
      <c r="I351" s="157">
        <f>+H351*0.4</f>
        <v>1.6</v>
      </c>
      <c r="J351" s="312">
        <f t="shared" si="716"/>
        <v>0.72901975332364843</v>
      </c>
      <c r="K351" s="314">
        <f t="shared" si="708"/>
        <v>13.122355559825671</v>
      </c>
      <c r="AC351" s="525"/>
      <c r="AD351" s="527"/>
      <c r="AE351" s="298" t="s">
        <v>568</v>
      </c>
      <c r="AF351" s="278">
        <f t="shared" si="709"/>
        <v>18.22549383309121</v>
      </c>
      <c r="AG351" s="316">
        <f t="shared" si="719"/>
        <v>20</v>
      </c>
      <c r="AH351" s="312">
        <f t="shared" si="710"/>
        <v>0.91127469165456054</v>
      </c>
      <c r="AI351" s="168">
        <f>+$I$52</f>
        <v>4</v>
      </c>
      <c r="AJ351" s="157">
        <f t="shared" si="717"/>
        <v>2.4</v>
      </c>
      <c r="AK351" s="312">
        <f t="shared" si="711"/>
        <v>2.1870592599709453</v>
      </c>
      <c r="AL351" s="314">
        <f t="shared" si="720"/>
        <v>39.367066679477013</v>
      </c>
      <c r="BC351" s="478"/>
      <c r="BD351" s="513"/>
      <c r="BE351" s="147" t="str">
        <f>+$BE$35</f>
        <v>Costos Unitarios y Presupuesto de Obra</v>
      </c>
      <c r="BF351" s="278">
        <f t="shared" si="727"/>
        <v>22.287948489801863</v>
      </c>
      <c r="BG351" s="168">
        <v>40</v>
      </c>
      <c r="BH351" s="157">
        <f t="shared" si="721"/>
        <v>0.55719871224504658</v>
      </c>
      <c r="BI351" s="168">
        <f>+$BI$35</f>
        <v>8</v>
      </c>
      <c r="BJ351" s="157">
        <f t="shared" ref="BJ351:BJ353" si="732">+BI351*0.4</f>
        <v>3.2</v>
      </c>
      <c r="BK351" s="157">
        <f t="shared" si="729"/>
        <v>1.7830358791841492</v>
      </c>
      <c r="BL351" s="157">
        <f t="shared" si="723"/>
        <v>32.094645825314686</v>
      </c>
      <c r="CC351" s="586"/>
      <c r="CD351" s="587"/>
      <c r="CE351" s="147" t="str">
        <f>+$BE$35</f>
        <v>Costos Unitarios y Presupuesto de Obra</v>
      </c>
      <c r="CF351" s="278">
        <f t="shared" si="728"/>
        <v>22.287948489801863</v>
      </c>
      <c r="CG351" s="168">
        <v>20</v>
      </c>
      <c r="CH351" s="157">
        <f t="shared" si="724"/>
        <v>1.1143974244900932</v>
      </c>
      <c r="CI351" s="168">
        <v>0</v>
      </c>
      <c r="CJ351" s="157">
        <f t="shared" si="730"/>
        <v>0</v>
      </c>
      <c r="CK351" s="157">
        <f t="shared" si="731"/>
        <v>0</v>
      </c>
      <c r="CL351" s="157">
        <f t="shared" si="726"/>
        <v>0</v>
      </c>
    </row>
    <row r="352" spans="2:90" ht="25.5" x14ac:dyDescent="0.25">
      <c r="B352" s="477"/>
      <c r="C352" s="514"/>
      <c r="D352" s="298" t="s">
        <v>570</v>
      </c>
      <c r="E352" s="278">
        <f t="shared" si="705"/>
        <v>18.22549383309121</v>
      </c>
      <c r="F352" s="316">
        <f t="shared" si="718"/>
        <v>40</v>
      </c>
      <c r="G352" s="312">
        <f t="shared" si="715"/>
        <v>0.45563734582728027</v>
      </c>
      <c r="H352" s="168">
        <f>+$I$53</f>
        <v>2</v>
      </c>
      <c r="I352" s="157">
        <f t="shared" ref="I352" si="733">+H352*0.4</f>
        <v>0.8</v>
      </c>
      <c r="J352" s="312">
        <f t="shared" si="716"/>
        <v>0.36450987666182422</v>
      </c>
      <c r="K352" s="314">
        <f t="shared" si="708"/>
        <v>6.5611777799128355</v>
      </c>
      <c r="AC352" s="525"/>
      <c r="AD352" s="527"/>
      <c r="AE352" s="298" t="s">
        <v>570</v>
      </c>
      <c r="AF352" s="278">
        <f t="shared" si="709"/>
        <v>18.22549383309121</v>
      </c>
      <c r="AG352" s="316">
        <f t="shared" si="719"/>
        <v>20</v>
      </c>
      <c r="AH352" s="312">
        <f t="shared" si="710"/>
        <v>0.91127469165456054</v>
      </c>
      <c r="AI352" s="168">
        <f>+$I$53</f>
        <v>2</v>
      </c>
      <c r="AJ352" s="157">
        <f t="shared" si="717"/>
        <v>1.2</v>
      </c>
      <c r="AK352" s="312">
        <f t="shared" si="711"/>
        <v>1.0935296299854727</v>
      </c>
      <c r="AL352" s="314">
        <f t="shared" si="720"/>
        <v>19.683533339738506</v>
      </c>
      <c r="BC352" s="478"/>
      <c r="BD352" s="513"/>
      <c r="BE352" s="147" t="str">
        <f>+$BE$36</f>
        <v>Programación de Obra</v>
      </c>
      <c r="BF352" s="278">
        <f t="shared" si="727"/>
        <v>22.287948489801863</v>
      </c>
      <c r="BG352" s="168">
        <v>40</v>
      </c>
      <c r="BH352" s="157">
        <f t="shared" si="721"/>
        <v>0.55719871224504658</v>
      </c>
      <c r="BI352" s="168">
        <f>+$BI$36</f>
        <v>5</v>
      </c>
      <c r="BJ352" s="157">
        <f t="shared" si="732"/>
        <v>2</v>
      </c>
      <c r="BK352" s="157">
        <f t="shared" si="729"/>
        <v>1.1143974244900932</v>
      </c>
      <c r="BL352" s="157">
        <f t="shared" si="723"/>
        <v>20.059153640821677</v>
      </c>
      <c r="CC352" s="586"/>
      <c r="CD352" s="587"/>
      <c r="CE352" s="147" t="str">
        <f>+$BE$36</f>
        <v>Programación de Obra</v>
      </c>
      <c r="CF352" s="278">
        <f t="shared" si="728"/>
        <v>22.287948489801863</v>
      </c>
      <c r="CG352" s="168">
        <v>20</v>
      </c>
      <c r="CH352" s="157">
        <f t="shared" si="724"/>
        <v>1.1143974244900932</v>
      </c>
      <c r="CI352" s="168">
        <v>0</v>
      </c>
      <c r="CJ352" s="157">
        <f t="shared" si="730"/>
        <v>0</v>
      </c>
      <c r="CK352" s="157">
        <f t="shared" si="731"/>
        <v>0</v>
      </c>
      <c r="CL352" s="157">
        <f t="shared" si="726"/>
        <v>0</v>
      </c>
    </row>
    <row r="353" spans="2:90" x14ac:dyDescent="0.25">
      <c r="E353" s="262"/>
      <c r="F353" s="262"/>
      <c r="G353" s="262"/>
      <c r="J353" s="262"/>
      <c r="K353" s="142"/>
      <c r="AD353" s="59"/>
      <c r="AF353" s="262"/>
      <c r="AG353" s="262"/>
      <c r="AH353" s="262"/>
      <c r="AI353" s="262"/>
      <c r="AJ353" s="262"/>
      <c r="AK353" s="262"/>
      <c r="BC353" s="478"/>
      <c r="BD353" s="513"/>
      <c r="BE353" s="147" t="str">
        <f>+$BE$37</f>
        <v>Análisis del Expediente Técnico</v>
      </c>
      <c r="BF353" s="278">
        <f t="shared" si="727"/>
        <v>22.287948489801863</v>
      </c>
      <c r="BG353" s="168">
        <v>40</v>
      </c>
      <c r="BH353" s="157">
        <f t="shared" si="721"/>
        <v>0.55719871224504658</v>
      </c>
      <c r="BI353" s="168">
        <f>+$BI$37</f>
        <v>3</v>
      </c>
      <c r="BJ353" s="157">
        <f t="shared" si="732"/>
        <v>1.2000000000000002</v>
      </c>
      <c r="BK353" s="157">
        <f t="shared" si="729"/>
        <v>0.66863845469405603</v>
      </c>
      <c r="BL353" s="157">
        <f t="shared" si="723"/>
        <v>12.035492184493009</v>
      </c>
      <c r="CC353" s="586"/>
      <c r="CD353" s="587"/>
      <c r="CE353" s="147" t="str">
        <f>+$BE$37</f>
        <v>Análisis del Expediente Técnico</v>
      </c>
      <c r="CF353" s="278">
        <f t="shared" si="728"/>
        <v>22.287948489801863</v>
      </c>
      <c r="CG353" s="168">
        <v>20</v>
      </c>
      <c r="CH353" s="157">
        <f t="shared" si="724"/>
        <v>1.1143974244900932</v>
      </c>
      <c r="CI353" s="168">
        <v>0</v>
      </c>
      <c r="CJ353" s="157">
        <f t="shared" si="730"/>
        <v>0</v>
      </c>
      <c r="CK353" s="157">
        <f t="shared" si="731"/>
        <v>0</v>
      </c>
      <c r="CL353" s="157">
        <f t="shared" si="726"/>
        <v>0</v>
      </c>
    </row>
    <row r="354" spans="2:90" ht="51" x14ac:dyDescent="0.25">
      <c r="B354" s="325" t="s">
        <v>336</v>
      </c>
      <c r="C354" s="327" t="s">
        <v>511</v>
      </c>
      <c r="D354" s="325" t="s">
        <v>512</v>
      </c>
      <c r="E354" s="325" t="s">
        <v>581</v>
      </c>
      <c r="F354" s="325" t="s">
        <v>513</v>
      </c>
      <c r="G354" s="325" t="s">
        <v>514</v>
      </c>
      <c r="H354" s="325" t="s">
        <v>515</v>
      </c>
      <c r="I354" s="291" t="s">
        <v>516</v>
      </c>
      <c r="J354" s="291" t="s">
        <v>517</v>
      </c>
      <c r="K354" s="291" t="s">
        <v>518</v>
      </c>
      <c r="AC354" s="367" t="s">
        <v>336</v>
      </c>
      <c r="AD354" s="368" t="s">
        <v>511</v>
      </c>
      <c r="AE354" s="367" t="s">
        <v>512</v>
      </c>
      <c r="AF354" s="367" t="s">
        <v>581</v>
      </c>
      <c r="AG354" s="367" t="s">
        <v>513</v>
      </c>
      <c r="AH354" s="367" t="s">
        <v>514</v>
      </c>
      <c r="AI354" s="367" t="s">
        <v>515</v>
      </c>
      <c r="AJ354" s="369" t="s">
        <v>516</v>
      </c>
      <c r="AK354" s="369" t="s">
        <v>517</v>
      </c>
      <c r="AL354" s="369" t="s">
        <v>518</v>
      </c>
      <c r="BE354" s="59"/>
      <c r="BJ354" s="262">
        <f>AVERAGE(BJ348:BJ353)</f>
        <v>2.5999999999999996</v>
      </c>
      <c r="BK354" s="262"/>
      <c r="BL354" s="262"/>
      <c r="CE354" s="59"/>
      <c r="CJ354" s="262">
        <f>AVERAGE(CJ348:CJ353)</f>
        <v>0</v>
      </c>
      <c r="CK354" s="262"/>
      <c r="CL354" s="262"/>
    </row>
    <row r="355" spans="2:90" ht="51" x14ac:dyDescent="0.25">
      <c r="B355" s="477" t="s">
        <v>533</v>
      </c>
      <c r="C355" s="529" t="s">
        <v>454</v>
      </c>
      <c r="D355" s="328"/>
      <c r="E355" s="276">
        <f>+'Pobl. Efectiva CP.'!G31</f>
        <v>18.409589730395162</v>
      </c>
      <c r="F355" s="328"/>
      <c r="G355" s="328"/>
      <c r="H355" s="328"/>
      <c r="I355" s="277">
        <f>SUM(I356:I364)</f>
        <v>15.6</v>
      </c>
      <c r="J355" s="277">
        <f>SUM(J356:J364)</f>
        <v>7.1797399948541143</v>
      </c>
      <c r="K355" s="313">
        <f>SUM(K356:K362)</f>
        <v>109.35296299854727</v>
      </c>
      <c r="AC355" s="525" t="s">
        <v>533</v>
      </c>
      <c r="AD355" s="526" t="s">
        <v>454</v>
      </c>
      <c r="AE355" s="335"/>
      <c r="AF355" s="276">
        <f>+E355</f>
        <v>18.409589730395162</v>
      </c>
      <c r="AG355" s="335"/>
      <c r="AH355" s="335"/>
      <c r="AI355" s="335"/>
      <c r="AJ355" s="277">
        <f>SUM(AJ356:AJ364)</f>
        <v>14.4</v>
      </c>
      <c r="AK355" s="277">
        <f>SUM(AK356:AK364)</f>
        <v>13.254904605884514</v>
      </c>
      <c r="AL355" s="313">
        <f>SUM(AL356:AL362)</f>
        <v>178.94121217944095</v>
      </c>
      <c r="BC355" s="332" t="s">
        <v>335</v>
      </c>
      <c r="BD355" s="332" t="s">
        <v>511</v>
      </c>
      <c r="BE355" s="332" t="s">
        <v>512</v>
      </c>
      <c r="BF355" s="332" t="s">
        <v>581</v>
      </c>
      <c r="BG355" s="332" t="s">
        <v>513</v>
      </c>
      <c r="BH355" s="332" t="s">
        <v>514</v>
      </c>
      <c r="BI355" s="332" t="s">
        <v>519</v>
      </c>
      <c r="BJ355" s="297" t="s">
        <v>516</v>
      </c>
      <c r="BK355" s="297" t="s">
        <v>517</v>
      </c>
      <c r="BL355" s="297" t="s">
        <v>518</v>
      </c>
      <c r="CC355" s="371" t="s">
        <v>335</v>
      </c>
      <c r="CD355" s="371" t="s">
        <v>511</v>
      </c>
      <c r="CE355" s="371" t="s">
        <v>512</v>
      </c>
      <c r="CF355" s="371" t="s">
        <v>581</v>
      </c>
      <c r="CG355" s="371" t="s">
        <v>513</v>
      </c>
      <c r="CH355" s="371" t="s">
        <v>514</v>
      </c>
      <c r="CI355" s="371" t="s">
        <v>519</v>
      </c>
      <c r="CJ355" s="372" t="s">
        <v>516</v>
      </c>
      <c r="CK355" s="372" t="s">
        <v>517</v>
      </c>
      <c r="CL355" s="372" t="s">
        <v>518</v>
      </c>
    </row>
    <row r="356" spans="2:90" x14ac:dyDescent="0.25">
      <c r="B356" s="477"/>
      <c r="C356" s="529"/>
      <c r="D356" s="46" t="s">
        <v>479</v>
      </c>
      <c r="E356" s="278">
        <f>+E$355</f>
        <v>18.409589730395162</v>
      </c>
      <c r="F356" s="316">
        <f>+F351</f>
        <v>40</v>
      </c>
      <c r="G356" s="312">
        <f>E356/F356</f>
        <v>0.46023974325987904</v>
      </c>
      <c r="H356" s="168">
        <f>+$I$15</f>
        <v>2</v>
      </c>
      <c r="I356" s="157">
        <f>+H356</f>
        <v>2</v>
      </c>
      <c r="J356" s="157">
        <f>G356*I356</f>
        <v>0.92047948651975808</v>
      </c>
      <c r="K356" s="314">
        <f t="shared" ref="K356:K364" si="734">J356*$D$70</f>
        <v>16.568630757355645</v>
      </c>
      <c r="AC356" s="525"/>
      <c r="AD356" s="526"/>
      <c r="AE356" s="46" t="s">
        <v>479</v>
      </c>
      <c r="AF356" s="278">
        <f>+AF$355</f>
        <v>18.409589730395162</v>
      </c>
      <c r="AG356" s="316">
        <f>+AG351</f>
        <v>20</v>
      </c>
      <c r="AH356" s="312">
        <f>AF356/AG356</f>
        <v>0.92047948651975808</v>
      </c>
      <c r="AI356" s="168">
        <v>0</v>
      </c>
      <c r="AJ356" s="157">
        <f>+AI356</f>
        <v>0</v>
      </c>
      <c r="AK356" s="157">
        <f>AH356*AJ356</f>
        <v>0</v>
      </c>
      <c r="AL356" s="314">
        <f t="shared" ref="AL356:AL364" si="735">AK356*$D$70</f>
        <v>0</v>
      </c>
      <c r="BC356" s="478" t="s">
        <v>532</v>
      </c>
      <c r="BD356" s="334"/>
      <c r="BE356" s="335"/>
      <c r="BF356" s="276">
        <f>+'Pobl. Efectiva CP.'!G57</f>
        <v>22.065069004903844</v>
      </c>
      <c r="BG356" s="335"/>
      <c r="BH356" s="335"/>
      <c r="BI356" s="335"/>
      <c r="BJ356" s="277">
        <f>SUM(BJ357:BJ362)</f>
        <v>15.6</v>
      </c>
      <c r="BK356" s="277">
        <f>SUM(BK357:BK362)</f>
        <v>8.6053769119125008</v>
      </c>
      <c r="BL356" s="277">
        <f>SUM(BL357:BL362)</f>
        <v>154.89678441442501</v>
      </c>
      <c r="CC356" s="586" t="s">
        <v>532</v>
      </c>
      <c r="CD356" s="374"/>
      <c r="CE356" s="335"/>
      <c r="CF356" s="276">
        <f>+BF356</f>
        <v>22.065069004903844</v>
      </c>
      <c r="CG356" s="335"/>
      <c r="CH356" s="335"/>
      <c r="CI356" s="335"/>
      <c r="CJ356" s="277">
        <f>SUM(CJ357:CJ362)</f>
        <v>14.399999999999999</v>
      </c>
      <c r="CK356" s="277">
        <f>SUM(CK357:CK362)</f>
        <v>15.88684968353077</v>
      </c>
      <c r="CL356" s="277">
        <f>SUM(CL357:CL362)</f>
        <v>285.96329430355382</v>
      </c>
    </row>
    <row r="357" spans="2:90" x14ac:dyDescent="0.25">
      <c r="B357" s="477"/>
      <c r="C357" s="529"/>
      <c r="D357" s="46" t="s">
        <v>482</v>
      </c>
      <c r="E357" s="278">
        <f t="shared" ref="E357:E364" si="736">+E$355</f>
        <v>18.409589730395162</v>
      </c>
      <c r="F357" s="316">
        <f>+F356</f>
        <v>40</v>
      </c>
      <c r="G357" s="312">
        <f t="shared" ref="G357" si="737">E357/F357</f>
        <v>0.46023974325987904</v>
      </c>
      <c r="H357" s="168">
        <f>+$I$19</f>
        <v>2</v>
      </c>
      <c r="I357" s="157">
        <f>+H357</f>
        <v>2</v>
      </c>
      <c r="J357" s="157">
        <f t="shared" ref="J357" si="738">G357*I357</f>
        <v>0.92047948651975808</v>
      </c>
      <c r="K357" s="314">
        <f t="shared" si="734"/>
        <v>16.568630757355645</v>
      </c>
      <c r="AC357" s="525"/>
      <c r="AD357" s="526"/>
      <c r="AE357" s="46" t="s">
        <v>482</v>
      </c>
      <c r="AF357" s="278">
        <f t="shared" ref="AF357:AF364" si="739">+AF$355</f>
        <v>18.409589730395162</v>
      </c>
      <c r="AG357" s="316">
        <f>+AG356</f>
        <v>20</v>
      </c>
      <c r="AH357" s="312">
        <f t="shared" ref="AH357:AH364" si="740">AF357/AG357</f>
        <v>0.92047948651975808</v>
      </c>
      <c r="AI357" s="168">
        <v>0</v>
      </c>
      <c r="AJ357" s="157">
        <f>+AI357</f>
        <v>0</v>
      </c>
      <c r="AK357" s="157">
        <f t="shared" ref="AK357:AK364" si="741">AH357*AJ357</f>
        <v>0</v>
      </c>
      <c r="AL357" s="314">
        <f t="shared" si="735"/>
        <v>0</v>
      </c>
      <c r="BC357" s="478"/>
      <c r="BD357" s="478" t="s">
        <v>590</v>
      </c>
      <c r="BE357" s="333" t="str">
        <f>+$BE$15</f>
        <v>Comunicación Empresarial</v>
      </c>
      <c r="BF357" s="278">
        <f>+BF$356</f>
        <v>22.065069004903844</v>
      </c>
      <c r="BG357" s="168">
        <v>40</v>
      </c>
      <c r="BH357" s="157">
        <f t="shared" ref="BH357:BH362" si="742">BF357/BG357</f>
        <v>0.55162672512259614</v>
      </c>
      <c r="BI357" s="168">
        <f>+$BJ$15</f>
        <v>2</v>
      </c>
      <c r="BJ357" s="157">
        <f>+BI357</f>
        <v>2</v>
      </c>
      <c r="BK357" s="157">
        <f t="shared" ref="BK357:BK362" si="743">BH357*BJ357</f>
        <v>1.1032534502451923</v>
      </c>
      <c r="BL357" s="157">
        <f t="shared" ref="BL357:BL362" si="744">BK357*$BE$70</f>
        <v>19.858562104413462</v>
      </c>
      <c r="CC357" s="586"/>
      <c r="CD357" s="586" t="s">
        <v>590</v>
      </c>
      <c r="CE357" s="352" t="str">
        <f>+$BE$15</f>
        <v>Comunicación Empresarial</v>
      </c>
      <c r="CF357" s="278">
        <f>+CF$356</f>
        <v>22.065069004903844</v>
      </c>
      <c r="CG357" s="168">
        <v>20</v>
      </c>
      <c r="CH357" s="157">
        <f t="shared" ref="CH357:CH362" si="745">CF357/CG357</f>
        <v>1.1032534502451923</v>
      </c>
      <c r="CI357" s="168">
        <v>0</v>
      </c>
      <c r="CJ357" s="157">
        <f>+CI357</f>
        <v>0</v>
      </c>
      <c r="CK357" s="157">
        <f t="shared" ref="CK357:CK362" si="746">CH357*CJ357</f>
        <v>0</v>
      </c>
      <c r="CL357" s="157">
        <f t="shared" ref="CL357:CL362" si="747">CK357*$BE$70</f>
        <v>0</v>
      </c>
    </row>
    <row r="358" spans="2:90" x14ac:dyDescent="0.25">
      <c r="B358" s="477"/>
      <c r="C358" s="529"/>
      <c r="D358" s="46" t="s">
        <v>484</v>
      </c>
      <c r="E358" s="278">
        <f t="shared" si="736"/>
        <v>18.409589730395162</v>
      </c>
      <c r="F358" s="316">
        <f>+F357</f>
        <v>40</v>
      </c>
      <c r="G358" s="312">
        <f t="shared" ref="G358" si="748">E358/F358</f>
        <v>0.46023974325987904</v>
      </c>
      <c r="H358" s="168">
        <f>+$I$21</f>
        <v>2</v>
      </c>
      <c r="I358" s="157">
        <f>+H358</f>
        <v>2</v>
      </c>
      <c r="J358" s="157">
        <f t="shared" ref="J358" si="749">G358*I358</f>
        <v>0.92047948651975808</v>
      </c>
      <c r="K358" s="314">
        <f t="shared" si="734"/>
        <v>16.568630757355645</v>
      </c>
      <c r="AC358" s="525"/>
      <c r="AD358" s="526"/>
      <c r="AE358" s="46" t="s">
        <v>484</v>
      </c>
      <c r="AF358" s="278">
        <f t="shared" si="739"/>
        <v>18.409589730395162</v>
      </c>
      <c r="AG358" s="316">
        <f>+AG357</f>
        <v>20</v>
      </c>
      <c r="AH358" s="312">
        <f t="shared" si="740"/>
        <v>0.92047948651975808</v>
      </c>
      <c r="AI358" s="168">
        <v>0</v>
      </c>
      <c r="AJ358" s="157">
        <f>+AI358</f>
        <v>0</v>
      </c>
      <c r="AK358" s="157">
        <f t="shared" si="741"/>
        <v>0</v>
      </c>
      <c r="AL358" s="314">
        <f t="shared" si="735"/>
        <v>0</v>
      </c>
      <c r="BC358" s="478"/>
      <c r="BD358" s="478"/>
      <c r="BE358" s="333" t="str">
        <f>+$BE$19</f>
        <v>Comportamiento Ético</v>
      </c>
      <c r="BF358" s="278">
        <f t="shared" ref="BF358:BF362" si="750">+BF$356</f>
        <v>22.065069004903844</v>
      </c>
      <c r="BG358" s="168">
        <v>40</v>
      </c>
      <c r="BH358" s="157">
        <f t="shared" si="742"/>
        <v>0.55162672512259614</v>
      </c>
      <c r="BI358" s="168">
        <f>+$BJ$19</f>
        <v>2</v>
      </c>
      <c r="BJ358" s="157">
        <f t="shared" ref="BJ358:BJ359" si="751">+BI358</f>
        <v>2</v>
      </c>
      <c r="BK358" s="157">
        <f t="shared" si="743"/>
        <v>1.1032534502451923</v>
      </c>
      <c r="BL358" s="157">
        <f t="shared" si="744"/>
        <v>19.858562104413462</v>
      </c>
      <c r="CC358" s="586"/>
      <c r="CD358" s="586"/>
      <c r="CE358" s="352" t="str">
        <f>+$BE$19</f>
        <v>Comportamiento Ético</v>
      </c>
      <c r="CF358" s="278">
        <f t="shared" ref="CF358:CF362" si="752">+CF$356</f>
        <v>22.065069004903844</v>
      </c>
      <c r="CG358" s="168">
        <v>20</v>
      </c>
      <c r="CH358" s="157">
        <f t="shared" si="745"/>
        <v>1.1032534502451923</v>
      </c>
      <c r="CI358" s="168">
        <v>0</v>
      </c>
      <c r="CJ358" s="157">
        <f t="shared" ref="CJ358:CJ359" si="753">+CI358</f>
        <v>0</v>
      </c>
      <c r="CK358" s="157">
        <f t="shared" si="746"/>
        <v>0</v>
      </c>
      <c r="CL358" s="157">
        <f t="shared" si="747"/>
        <v>0</v>
      </c>
    </row>
    <row r="359" spans="2:90" x14ac:dyDescent="0.25">
      <c r="B359" s="477"/>
      <c r="C359" s="514" t="s">
        <v>485</v>
      </c>
      <c r="D359" s="298" t="s">
        <v>571</v>
      </c>
      <c r="E359" s="278">
        <f t="shared" si="736"/>
        <v>18.409589730395162</v>
      </c>
      <c r="F359" s="316">
        <f>+F357</f>
        <v>40</v>
      </c>
      <c r="G359" s="312">
        <f t="shared" ref="G359:G364" si="754">E359/F359</f>
        <v>0.46023974325987904</v>
      </c>
      <c r="H359" s="168">
        <f>+$I$48</f>
        <v>2</v>
      </c>
      <c r="I359" s="157">
        <f>+H359*0.4</f>
        <v>0.8</v>
      </c>
      <c r="J359" s="312">
        <f t="shared" ref="J359:J364" si="755">G359*I359</f>
        <v>0.36819179460790324</v>
      </c>
      <c r="K359" s="314">
        <f t="shared" si="734"/>
        <v>6.6274523029422587</v>
      </c>
      <c r="AC359" s="525"/>
      <c r="AD359" s="527" t="s">
        <v>485</v>
      </c>
      <c r="AE359" s="298" t="s">
        <v>571</v>
      </c>
      <c r="AF359" s="278">
        <f t="shared" si="739"/>
        <v>18.409589730395162</v>
      </c>
      <c r="AG359" s="316">
        <f>+AG357</f>
        <v>20</v>
      </c>
      <c r="AH359" s="312">
        <f t="shared" si="740"/>
        <v>0.92047948651975808</v>
      </c>
      <c r="AI359" s="168">
        <f>+$I$48</f>
        <v>2</v>
      </c>
      <c r="AJ359" s="157">
        <f t="shared" ref="AJ359:AJ364" si="756">+AI359*0.6</f>
        <v>1.2</v>
      </c>
      <c r="AK359" s="312">
        <f t="shared" si="741"/>
        <v>1.1045753838237096</v>
      </c>
      <c r="AL359" s="314">
        <f t="shared" si="735"/>
        <v>19.882356908826772</v>
      </c>
      <c r="BC359" s="478"/>
      <c r="BD359" s="478"/>
      <c r="BE359" s="333" t="str">
        <f>+$BE$21</f>
        <v>Organización y Constitución de Empresas</v>
      </c>
      <c r="BF359" s="278">
        <f t="shared" si="750"/>
        <v>22.065069004903844</v>
      </c>
      <c r="BG359" s="168">
        <v>40</v>
      </c>
      <c r="BH359" s="157">
        <f t="shared" si="742"/>
        <v>0.55162672512259614</v>
      </c>
      <c r="BI359" s="168">
        <f>+$BJ$21</f>
        <v>2</v>
      </c>
      <c r="BJ359" s="157">
        <f t="shared" si="751"/>
        <v>2</v>
      </c>
      <c r="BK359" s="157">
        <f t="shared" si="743"/>
        <v>1.1032534502451923</v>
      </c>
      <c r="BL359" s="157">
        <f t="shared" si="744"/>
        <v>19.858562104413462</v>
      </c>
      <c r="CC359" s="586"/>
      <c r="CD359" s="586"/>
      <c r="CE359" s="352" t="str">
        <f>+$BE$21</f>
        <v>Organización y Constitución de Empresas</v>
      </c>
      <c r="CF359" s="278">
        <f t="shared" si="752"/>
        <v>22.065069004903844</v>
      </c>
      <c r="CG359" s="168">
        <v>20</v>
      </c>
      <c r="CH359" s="157">
        <f t="shared" si="745"/>
        <v>1.1032534502451923</v>
      </c>
      <c r="CI359" s="168">
        <v>0</v>
      </c>
      <c r="CJ359" s="157">
        <f t="shared" si="753"/>
        <v>0</v>
      </c>
      <c r="CK359" s="157">
        <f t="shared" si="746"/>
        <v>0</v>
      </c>
      <c r="CL359" s="157">
        <f t="shared" si="747"/>
        <v>0</v>
      </c>
    </row>
    <row r="360" spans="2:90" ht="25.5" x14ac:dyDescent="0.25">
      <c r="B360" s="477"/>
      <c r="C360" s="514"/>
      <c r="D360" s="298" t="s">
        <v>572</v>
      </c>
      <c r="E360" s="278">
        <f t="shared" si="736"/>
        <v>18.409589730395162</v>
      </c>
      <c r="F360" s="316">
        <f t="shared" ref="F360:F364" si="757">+F359</f>
        <v>40</v>
      </c>
      <c r="G360" s="312">
        <f t="shared" si="754"/>
        <v>0.46023974325987904</v>
      </c>
      <c r="H360" s="168">
        <f>+$I$49</f>
        <v>3</v>
      </c>
      <c r="I360" s="157">
        <f>+H360*0.4</f>
        <v>1.2000000000000002</v>
      </c>
      <c r="J360" s="312">
        <f t="shared" si="755"/>
        <v>0.55228769191185489</v>
      </c>
      <c r="K360" s="314">
        <f t="shared" si="734"/>
        <v>9.9411784544133877</v>
      </c>
      <c r="AC360" s="525"/>
      <c r="AD360" s="527"/>
      <c r="AE360" s="298" t="s">
        <v>572</v>
      </c>
      <c r="AF360" s="278">
        <f t="shared" si="739"/>
        <v>18.409589730395162</v>
      </c>
      <c r="AG360" s="316">
        <f t="shared" ref="AG360:AG364" si="758">+AG359</f>
        <v>20</v>
      </c>
      <c r="AH360" s="312">
        <f t="shared" si="740"/>
        <v>0.92047948651975808</v>
      </c>
      <c r="AI360" s="168">
        <f>+$I$49</f>
        <v>3</v>
      </c>
      <c r="AJ360" s="157">
        <f t="shared" si="756"/>
        <v>1.7999999999999998</v>
      </c>
      <c r="AK360" s="312">
        <f t="shared" si="741"/>
        <v>1.6568630757355645</v>
      </c>
      <c r="AL360" s="314">
        <f t="shared" si="735"/>
        <v>29.823535363240161</v>
      </c>
      <c r="BC360" s="478"/>
      <c r="BD360" s="524" t="s">
        <v>485</v>
      </c>
      <c r="BE360" s="147" t="str">
        <f>+$BE$38</f>
        <v>Especificacones de los Materiales de Construcción</v>
      </c>
      <c r="BF360" s="278">
        <f t="shared" si="750"/>
        <v>22.065069004903844</v>
      </c>
      <c r="BG360" s="168">
        <v>40</v>
      </c>
      <c r="BH360" s="157">
        <f t="shared" si="742"/>
        <v>0.55162672512259614</v>
      </c>
      <c r="BI360" s="168">
        <f>+$BJ$38</f>
        <v>8</v>
      </c>
      <c r="BJ360" s="157">
        <f>+BI360*0.4</f>
        <v>3.2</v>
      </c>
      <c r="BK360" s="157">
        <f t="shared" si="743"/>
        <v>1.7652055203923078</v>
      </c>
      <c r="BL360" s="157">
        <f t="shared" si="744"/>
        <v>31.773699367061539</v>
      </c>
      <c r="CC360" s="586"/>
      <c r="CD360" s="593" t="s">
        <v>485</v>
      </c>
      <c r="CE360" s="147" t="str">
        <f>+$BE$38</f>
        <v>Especificacones de los Materiales de Construcción</v>
      </c>
      <c r="CF360" s="278">
        <f t="shared" si="752"/>
        <v>22.065069004903844</v>
      </c>
      <c r="CG360" s="168">
        <v>20</v>
      </c>
      <c r="CH360" s="157">
        <f t="shared" si="745"/>
        <v>1.1032534502451923</v>
      </c>
      <c r="CI360" s="168">
        <f>+$BJ$38</f>
        <v>8</v>
      </c>
      <c r="CJ360" s="157">
        <f t="shared" ref="CJ360:CJ362" si="759">+CI360*0.6</f>
        <v>4.8</v>
      </c>
      <c r="CK360" s="157">
        <f t="shared" si="746"/>
        <v>5.2956165611769226</v>
      </c>
      <c r="CL360" s="157">
        <f t="shared" si="747"/>
        <v>95.321098101184603</v>
      </c>
    </row>
    <row r="361" spans="2:90" ht="25.5" x14ac:dyDescent="0.25">
      <c r="B361" s="477"/>
      <c r="C361" s="514"/>
      <c r="D361" s="298" t="s">
        <v>574</v>
      </c>
      <c r="E361" s="278">
        <f t="shared" si="736"/>
        <v>18.409589730395162</v>
      </c>
      <c r="F361" s="316">
        <f t="shared" si="757"/>
        <v>40</v>
      </c>
      <c r="G361" s="312">
        <f t="shared" si="754"/>
        <v>0.46023974325987904</v>
      </c>
      <c r="H361" s="168">
        <f>+$I$50</f>
        <v>4</v>
      </c>
      <c r="I361" s="157">
        <f>+H361*0.4</f>
        <v>1.6</v>
      </c>
      <c r="J361" s="312">
        <f t="shared" si="755"/>
        <v>0.73638358921580649</v>
      </c>
      <c r="K361" s="314">
        <f t="shared" si="734"/>
        <v>13.254904605884517</v>
      </c>
      <c r="AC361" s="525"/>
      <c r="AD361" s="527"/>
      <c r="AE361" s="298" t="s">
        <v>574</v>
      </c>
      <c r="AF361" s="278">
        <f t="shared" si="739"/>
        <v>18.409589730395162</v>
      </c>
      <c r="AG361" s="316">
        <f t="shared" si="758"/>
        <v>20</v>
      </c>
      <c r="AH361" s="312">
        <f t="shared" si="740"/>
        <v>0.92047948651975808</v>
      </c>
      <c r="AI361" s="168">
        <f>+$I$50</f>
        <v>4</v>
      </c>
      <c r="AJ361" s="157">
        <f t="shared" si="756"/>
        <v>2.4</v>
      </c>
      <c r="AK361" s="312">
        <f t="shared" si="741"/>
        <v>2.2091507676474191</v>
      </c>
      <c r="AL361" s="314">
        <f t="shared" si="735"/>
        <v>39.764713817653544</v>
      </c>
      <c r="BC361" s="478"/>
      <c r="BD361" s="524"/>
      <c r="BE361" s="147" t="str">
        <f>+$BE$40</f>
        <v>Mano de Obra y Equipo</v>
      </c>
      <c r="BF361" s="278">
        <f t="shared" si="750"/>
        <v>22.065069004903844</v>
      </c>
      <c r="BG361" s="168">
        <v>40</v>
      </c>
      <c r="BH361" s="157">
        <f t="shared" si="742"/>
        <v>0.55162672512259614</v>
      </c>
      <c r="BI361" s="168">
        <f>+$BJ$40</f>
        <v>6</v>
      </c>
      <c r="BJ361" s="157">
        <f t="shared" ref="BJ361:BJ362" si="760">+BI361*0.4</f>
        <v>2.4000000000000004</v>
      </c>
      <c r="BK361" s="157">
        <f t="shared" si="743"/>
        <v>1.3239041402942309</v>
      </c>
      <c r="BL361" s="157">
        <f t="shared" si="744"/>
        <v>23.830274525296154</v>
      </c>
      <c r="CC361" s="586"/>
      <c r="CD361" s="593"/>
      <c r="CE361" s="147" t="str">
        <f>+$BE$40</f>
        <v>Mano de Obra y Equipo</v>
      </c>
      <c r="CF361" s="278">
        <f t="shared" si="752"/>
        <v>22.065069004903844</v>
      </c>
      <c r="CG361" s="168">
        <v>20</v>
      </c>
      <c r="CH361" s="157">
        <f t="shared" si="745"/>
        <v>1.1032534502451923</v>
      </c>
      <c r="CI361" s="168">
        <f>+$BJ$40</f>
        <v>6</v>
      </c>
      <c r="CJ361" s="157">
        <f t="shared" si="759"/>
        <v>3.5999999999999996</v>
      </c>
      <c r="CK361" s="157">
        <f t="shared" si="746"/>
        <v>3.9717124208826919</v>
      </c>
      <c r="CL361" s="157">
        <f t="shared" si="747"/>
        <v>71.490823575888456</v>
      </c>
    </row>
    <row r="362" spans="2:90" ht="25.5" x14ac:dyDescent="0.25">
      <c r="B362" s="477"/>
      <c r="C362" s="514"/>
      <c r="D362" s="298" t="s">
        <v>573</v>
      </c>
      <c r="E362" s="278">
        <f t="shared" si="736"/>
        <v>18.409589730395162</v>
      </c>
      <c r="F362" s="316">
        <f t="shared" si="757"/>
        <v>40</v>
      </c>
      <c r="G362" s="312">
        <f t="shared" si="754"/>
        <v>0.46023974325987904</v>
      </c>
      <c r="H362" s="168">
        <f>+$I$51</f>
        <v>9</v>
      </c>
      <c r="I362" s="157">
        <f>+H362*0.4</f>
        <v>3.6</v>
      </c>
      <c r="J362" s="312">
        <f t="shared" si="755"/>
        <v>1.6568630757355647</v>
      </c>
      <c r="K362" s="314">
        <f t="shared" si="734"/>
        <v>29.823535363240165</v>
      </c>
      <c r="AC362" s="525"/>
      <c r="AD362" s="527"/>
      <c r="AE362" s="298" t="s">
        <v>573</v>
      </c>
      <c r="AF362" s="278">
        <f t="shared" si="739"/>
        <v>18.409589730395162</v>
      </c>
      <c r="AG362" s="316">
        <f t="shared" si="758"/>
        <v>20</v>
      </c>
      <c r="AH362" s="312">
        <f t="shared" si="740"/>
        <v>0.92047948651975808</v>
      </c>
      <c r="AI362" s="168">
        <f>+$I$51</f>
        <v>9</v>
      </c>
      <c r="AJ362" s="157">
        <f t="shared" si="756"/>
        <v>5.3999999999999995</v>
      </c>
      <c r="AK362" s="312">
        <f t="shared" si="741"/>
        <v>4.9705892272066929</v>
      </c>
      <c r="AL362" s="314">
        <f t="shared" si="735"/>
        <v>89.470606089720476</v>
      </c>
      <c r="BC362" s="478"/>
      <c r="BD362" s="524"/>
      <c r="BE362" s="147" t="str">
        <f>+$BE$42</f>
        <v>Procedimientos Constructivosde Obras Civiles I</v>
      </c>
      <c r="BF362" s="278">
        <f t="shared" si="750"/>
        <v>22.065069004903844</v>
      </c>
      <c r="BG362" s="168">
        <v>40</v>
      </c>
      <c r="BH362" s="157">
        <f t="shared" si="742"/>
        <v>0.55162672512259614</v>
      </c>
      <c r="BI362" s="168">
        <f>+$BJ$42</f>
        <v>10</v>
      </c>
      <c r="BJ362" s="157">
        <f t="shared" si="760"/>
        <v>4</v>
      </c>
      <c r="BK362" s="157">
        <f t="shared" si="743"/>
        <v>2.2065069004903846</v>
      </c>
      <c r="BL362" s="157">
        <f t="shared" si="744"/>
        <v>39.717124208826924</v>
      </c>
      <c r="CC362" s="586"/>
      <c r="CD362" s="593"/>
      <c r="CE362" s="147" t="str">
        <f>+$BE$42</f>
        <v>Procedimientos Constructivosde Obras Civiles I</v>
      </c>
      <c r="CF362" s="278">
        <f t="shared" si="752"/>
        <v>22.065069004903844</v>
      </c>
      <c r="CG362" s="168">
        <v>20</v>
      </c>
      <c r="CH362" s="157">
        <f t="shared" si="745"/>
        <v>1.1032534502451923</v>
      </c>
      <c r="CI362" s="168">
        <f>+$BJ$42</f>
        <v>10</v>
      </c>
      <c r="CJ362" s="157">
        <f t="shared" si="759"/>
        <v>6</v>
      </c>
      <c r="CK362" s="157">
        <f t="shared" si="746"/>
        <v>6.6195207014711537</v>
      </c>
      <c r="CL362" s="157">
        <f t="shared" si="747"/>
        <v>119.15137262648076</v>
      </c>
    </row>
    <row r="363" spans="2:90" x14ac:dyDescent="0.25">
      <c r="B363" s="477"/>
      <c r="C363" s="514"/>
      <c r="D363" s="298" t="s">
        <v>575</v>
      </c>
      <c r="E363" s="278">
        <f t="shared" si="736"/>
        <v>18.409589730395162</v>
      </c>
      <c r="F363" s="316">
        <f t="shared" si="757"/>
        <v>40</v>
      </c>
      <c r="G363" s="312">
        <f t="shared" si="754"/>
        <v>0.46023974325987904</v>
      </c>
      <c r="H363" s="168">
        <f>+$I$52</f>
        <v>4</v>
      </c>
      <c r="I363" s="157">
        <f>+H363*0.4</f>
        <v>1.6</v>
      </c>
      <c r="J363" s="312">
        <f t="shared" si="755"/>
        <v>0.73638358921580649</v>
      </c>
      <c r="K363" s="314">
        <f t="shared" si="734"/>
        <v>13.254904605884517</v>
      </c>
      <c r="AC363" s="525"/>
      <c r="AD363" s="527"/>
      <c r="AE363" s="298" t="s">
        <v>575</v>
      </c>
      <c r="AF363" s="278">
        <f t="shared" si="739"/>
        <v>18.409589730395162</v>
      </c>
      <c r="AG363" s="316">
        <f t="shared" si="758"/>
        <v>20</v>
      </c>
      <c r="AH363" s="312">
        <f t="shared" si="740"/>
        <v>0.92047948651975808</v>
      </c>
      <c r="AI363" s="168">
        <f>+$I$52</f>
        <v>4</v>
      </c>
      <c r="AJ363" s="157">
        <f t="shared" si="756"/>
        <v>2.4</v>
      </c>
      <c r="AK363" s="312">
        <f t="shared" si="741"/>
        <v>2.2091507676474191</v>
      </c>
      <c r="AL363" s="314">
        <f t="shared" si="735"/>
        <v>39.764713817653544</v>
      </c>
      <c r="BE363" s="59"/>
      <c r="BJ363" s="262">
        <f>AVERAGE(BJ357:BJ362)</f>
        <v>2.6</v>
      </c>
      <c r="BK363" s="262"/>
      <c r="BL363" s="262"/>
      <c r="CE363" s="59"/>
      <c r="CJ363" s="262">
        <f>AVERAGE(CJ357:CJ362)</f>
        <v>2.4</v>
      </c>
      <c r="CK363" s="262"/>
      <c r="CL363" s="262"/>
    </row>
    <row r="364" spans="2:90" ht="51" x14ac:dyDescent="0.25">
      <c r="B364" s="477"/>
      <c r="C364" s="514"/>
      <c r="D364" s="298" t="s">
        <v>576</v>
      </c>
      <c r="E364" s="278">
        <f t="shared" si="736"/>
        <v>18.409589730395162</v>
      </c>
      <c r="F364" s="316">
        <f t="shared" si="757"/>
        <v>40</v>
      </c>
      <c r="G364" s="312">
        <f t="shared" si="754"/>
        <v>0.46023974325987904</v>
      </c>
      <c r="H364" s="168">
        <f>+$I$53</f>
        <v>2</v>
      </c>
      <c r="I364" s="157">
        <f t="shared" ref="I364" si="761">+H364*0.4</f>
        <v>0.8</v>
      </c>
      <c r="J364" s="312">
        <f t="shared" si="755"/>
        <v>0.36819179460790324</v>
      </c>
      <c r="K364" s="314">
        <f t="shared" si="734"/>
        <v>6.6274523029422587</v>
      </c>
      <c r="AC364" s="525"/>
      <c r="AD364" s="527"/>
      <c r="AE364" s="298" t="s">
        <v>576</v>
      </c>
      <c r="AF364" s="278">
        <f t="shared" si="739"/>
        <v>18.409589730395162</v>
      </c>
      <c r="AG364" s="316">
        <f t="shared" si="758"/>
        <v>20</v>
      </c>
      <c r="AH364" s="312">
        <f t="shared" si="740"/>
        <v>0.92047948651975808</v>
      </c>
      <c r="AI364" s="168">
        <f>+$I$53</f>
        <v>2</v>
      </c>
      <c r="AJ364" s="157">
        <f t="shared" si="756"/>
        <v>1.2</v>
      </c>
      <c r="AK364" s="312">
        <f t="shared" si="741"/>
        <v>1.1045753838237096</v>
      </c>
      <c r="AL364" s="314">
        <f t="shared" si="735"/>
        <v>19.882356908826772</v>
      </c>
      <c r="BC364" s="332" t="s">
        <v>335</v>
      </c>
      <c r="BD364" s="332" t="s">
        <v>511</v>
      </c>
      <c r="BE364" s="332" t="s">
        <v>512</v>
      </c>
      <c r="BF364" s="332" t="s">
        <v>581</v>
      </c>
      <c r="BG364" s="332" t="s">
        <v>513</v>
      </c>
      <c r="BH364" s="332" t="s">
        <v>514</v>
      </c>
      <c r="BI364" s="332" t="s">
        <v>519</v>
      </c>
      <c r="BJ364" s="297" t="s">
        <v>516</v>
      </c>
      <c r="BK364" s="297" t="s">
        <v>517</v>
      </c>
      <c r="BL364" s="297" t="s">
        <v>518</v>
      </c>
      <c r="CC364" s="371" t="s">
        <v>335</v>
      </c>
      <c r="CD364" s="371" t="s">
        <v>511</v>
      </c>
      <c r="CE364" s="371" t="s">
        <v>512</v>
      </c>
      <c r="CF364" s="371" t="s">
        <v>581</v>
      </c>
      <c r="CG364" s="371" t="s">
        <v>513</v>
      </c>
      <c r="CH364" s="371" t="s">
        <v>514</v>
      </c>
      <c r="CI364" s="371" t="s">
        <v>519</v>
      </c>
      <c r="CJ364" s="372" t="s">
        <v>516</v>
      </c>
      <c r="CK364" s="372" t="s">
        <v>517</v>
      </c>
      <c r="CL364" s="372" t="s">
        <v>518</v>
      </c>
    </row>
    <row r="365" spans="2:90" x14ac:dyDescent="0.25">
      <c r="B365" s="340"/>
      <c r="K365" s="142"/>
      <c r="AC365" s="340"/>
      <c r="AD365" s="59"/>
      <c r="AI365" s="262"/>
      <c r="AJ365" s="262"/>
      <c r="BC365" s="478" t="s">
        <v>533</v>
      </c>
      <c r="BD365" s="334"/>
      <c r="BE365" s="335"/>
      <c r="BF365" s="276">
        <f>+'Pobl. Efectiva CP.'!G58</f>
        <v>22.287948489801863</v>
      </c>
      <c r="BG365" s="335"/>
      <c r="BH365" s="335"/>
      <c r="BI365" s="335"/>
      <c r="BJ365" s="277">
        <f>SUM(BJ366:BJ372)</f>
        <v>22.200000000000003</v>
      </c>
      <c r="BK365" s="277">
        <f>SUM(BK366:BK372)</f>
        <v>12.369811411840033</v>
      </c>
      <c r="BL365" s="277">
        <f>SUM(BL366:BL372)</f>
        <v>222.65660541312062</v>
      </c>
      <c r="CC365" s="586" t="s">
        <v>533</v>
      </c>
      <c r="CD365" s="374"/>
      <c r="CE365" s="335"/>
      <c r="CF365" s="276">
        <f>+BF365</f>
        <v>22.287948489801863</v>
      </c>
      <c r="CG365" s="335"/>
      <c r="CH365" s="335"/>
      <c r="CI365" s="335"/>
      <c r="CJ365" s="277">
        <f>SUM(CJ366:CJ372)</f>
        <v>17.799999999999997</v>
      </c>
      <c r="CK365" s="277">
        <f>SUM(CK366:CK372)</f>
        <v>19.836274155923661</v>
      </c>
      <c r="CL365" s="277">
        <f>SUM(CL366:CL372)</f>
        <v>357.05293480662584</v>
      </c>
    </row>
    <row r="366" spans="2:90" ht="51" x14ac:dyDescent="0.25">
      <c r="B366" s="325" t="s">
        <v>336</v>
      </c>
      <c r="C366" s="327" t="s">
        <v>511</v>
      </c>
      <c r="D366" s="325" t="s">
        <v>512</v>
      </c>
      <c r="E366" s="325" t="s">
        <v>582</v>
      </c>
      <c r="F366" s="325" t="s">
        <v>513</v>
      </c>
      <c r="G366" s="325" t="s">
        <v>514</v>
      </c>
      <c r="H366" s="325" t="s">
        <v>515</v>
      </c>
      <c r="I366" s="291" t="s">
        <v>516</v>
      </c>
      <c r="J366" s="291" t="s">
        <v>517</v>
      </c>
      <c r="K366" s="291" t="s">
        <v>518</v>
      </c>
      <c r="AC366" s="367" t="s">
        <v>336</v>
      </c>
      <c r="AD366" s="368" t="s">
        <v>511</v>
      </c>
      <c r="AE366" s="367" t="s">
        <v>512</v>
      </c>
      <c r="AF366" s="367" t="s">
        <v>582</v>
      </c>
      <c r="AG366" s="367" t="s">
        <v>513</v>
      </c>
      <c r="AH366" s="367" t="s">
        <v>514</v>
      </c>
      <c r="AI366" s="367" t="s">
        <v>515</v>
      </c>
      <c r="AJ366" s="369" t="s">
        <v>516</v>
      </c>
      <c r="AK366" s="369" t="s">
        <v>517</v>
      </c>
      <c r="AL366" s="369" t="s">
        <v>518</v>
      </c>
      <c r="BC366" s="478"/>
      <c r="BD366" s="478" t="s">
        <v>590</v>
      </c>
      <c r="BE366" s="333" t="str">
        <f>+$BE$20</f>
        <v>Liderazgo y Trabajo en Equipo</v>
      </c>
      <c r="BF366" s="278">
        <f>+BF$365</f>
        <v>22.287948489801863</v>
      </c>
      <c r="BG366" s="168">
        <v>40</v>
      </c>
      <c r="BH366" s="157">
        <f t="shared" ref="BH366:BH372" si="762">BF366/BG366</f>
        <v>0.55719871224504658</v>
      </c>
      <c r="BI366" s="168">
        <f>+$BK$20</f>
        <v>2</v>
      </c>
      <c r="BJ366" s="157">
        <f>+BI366</f>
        <v>2</v>
      </c>
      <c r="BK366" s="157">
        <f t="shared" ref="BK366:BK372" si="763">BH366*BJ366</f>
        <v>1.1143974244900932</v>
      </c>
      <c r="BL366" s="157">
        <f t="shared" ref="BL366:BL372" si="764">BK366*$BE$70</f>
        <v>20.059153640821677</v>
      </c>
      <c r="CC366" s="586"/>
      <c r="CD366" s="586" t="s">
        <v>590</v>
      </c>
      <c r="CE366" s="352" t="str">
        <f>+$BE$20</f>
        <v>Liderazgo y Trabajo en Equipo</v>
      </c>
      <c r="CF366" s="278">
        <f>+CF$365</f>
        <v>22.287948489801863</v>
      </c>
      <c r="CG366" s="168">
        <v>20</v>
      </c>
      <c r="CH366" s="157">
        <f t="shared" ref="CH366:CH372" si="765">CF366/CG366</f>
        <v>1.1143974244900932</v>
      </c>
      <c r="CI366" s="168">
        <v>0</v>
      </c>
      <c r="CJ366" s="157">
        <f>+CI366</f>
        <v>0</v>
      </c>
      <c r="CK366" s="157">
        <f t="shared" ref="CK366:CK372" si="766">CH366*CJ366</f>
        <v>0</v>
      </c>
      <c r="CL366" s="157">
        <f t="shared" ref="CL366:CL372" si="767">CK366*$BE$70</f>
        <v>0</v>
      </c>
    </row>
    <row r="367" spans="2:90" x14ac:dyDescent="0.25">
      <c r="B367" s="477" t="s">
        <v>521</v>
      </c>
      <c r="C367" s="532" t="s">
        <v>454</v>
      </c>
      <c r="D367" s="328"/>
      <c r="E367" s="276">
        <f>+'Pobl. Efectiva CP.'!H26</f>
        <v>35.586136321960268</v>
      </c>
      <c r="F367" s="328"/>
      <c r="G367" s="328"/>
      <c r="H367" s="328"/>
      <c r="I367" s="277">
        <f>SUM(I368:I378)</f>
        <v>16.8</v>
      </c>
      <c r="J367" s="277">
        <f>SUM(J368:J378)</f>
        <v>14.946177255223315</v>
      </c>
      <c r="K367" s="313">
        <f>SUM(K368:K377)</f>
        <v>256.22018151811398</v>
      </c>
      <c r="AC367" s="525" t="s">
        <v>521</v>
      </c>
      <c r="AD367" s="528" t="s">
        <v>454</v>
      </c>
      <c r="AE367" s="335"/>
      <c r="AF367" s="276">
        <f>+E367</f>
        <v>35.586136321960268</v>
      </c>
      <c r="AG367" s="335"/>
      <c r="AH367" s="335"/>
      <c r="AI367" s="335"/>
      <c r="AJ367" s="277">
        <f>SUM(AJ368:AJ378)</f>
        <v>13.2</v>
      </c>
      <c r="AK367" s="277">
        <f>SUM(AK368:AK378)</f>
        <v>23.486849972493779</v>
      </c>
      <c r="AL367" s="313">
        <f>SUM(AL368:AL377)</f>
        <v>384.33027227717093</v>
      </c>
      <c r="BC367" s="478"/>
      <c r="BD367" s="478"/>
      <c r="BE367" s="333" t="str">
        <f>+$BE$22</f>
        <v>Proyecto Empresarial</v>
      </c>
      <c r="BF367" s="278">
        <f t="shared" ref="BF367:BF372" si="768">+BF$365</f>
        <v>22.287948489801863</v>
      </c>
      <c r="BG367" s="168">
        <v>40</v>
      </c>
      <c r="BH367" s="157">
        <f t="shared" si="762"/>
        <v>0.55719871224504658</v>
      </c>
      <c r="BI367" s="168">
        <f>+$BK$22</f>
        <v>2</v>
      </c>
      <c r="BJ367" s="157">
        <f>+BI367</f>
        <v>2</v>
      </c>
      <c r="BK367" s="157">
        <f t="shared" si="763"/>
        <v>1.1143974244900932</v>
      </c>
      <c r="BL367" s="157">
        <f t="shared" si="764"/>
        <v>20.059153640821677</v>
      </c>
      <c r="CC367" s="586"/>
      <c r="CD367" s="586"/>
      <c r="CE367" s="352" t="str">
        <f>+$BE$22</f>
        <v>Proyecto Empresarial</v>
      </c>
      <c r="CF367" s="278">
        <f t="shared" ref="CF367:CF372" si="769">+CF$365</f>
        <v>22.287948489801863</v>
      </c>
      <c r="CG367" s="168">
        <v>20</v>
      </c>
      <c r="CH367" s="157">
        <f t="shared" si="765"/>
        <v>1.1143974244900932</v>
      </c>
      <c r="CI367" s="168">
        <v>0</v>
      </c>
      <c r="CJ367" s="157">
        <f>+CI367</f>
        <v>0</v>
      </c>
      <c r="CK367" s="157">
        <f t="shared" si="766"/>
        <v>0</v>
      </c>
      <c r="CL367" s="157">
        <f t="shared" si="767"/>
        <v>0</v>
      </c>
    </row>
    <row r="368" spans="2:90" x14ac:dyDescent="0.25">
      <c r="B368" s="477"/>
      <c r="C368" s="532"/>
      <c r="D368" s="326" t="s">
        <v>456</v>
      </c>
      <c r="E368" s="278">
        <f>+E$367</f>
        <v>35.586136321960268</v>
      </c>
      <c r="F368" s="316">
        <v>40</v>
      </c>
      <c r="G368" s="312">
        <f>E368/F368</f>
        <v>0.88965340804900672</v>
      </c>
      <c r="H368" s="168">
        <f>+$H$76</f>
        <v>2</v>
      </c>
      <c r="I368" s="157">
        <f>+H368</f>
        <v>2</v>
      </c>
      <c r="J368" s="157">
        <f t="shared" ref="J368:J369" si="770">G368*I368</f>
        <v>1.7793068160980134</v>
      </c>
      <c r="K368" s="314">
        <f t="shared" ref="K368:K378" si="771">J368*$D$70</f>
        <v>32.02752268976424</v>
      </c>
      <c r="AC368" s="525"/>
      <c r="AD368" s="528"/>
      <c r="AE368" s="333" t="s">
        <v>456</v>
      </c>
      <c r="AF368" s="278">
        <f>+AF$367</f>
        <v>35.586136321960268</v>
      </c>
      <c r="AG368" s="316">
        <v>20</v>
      </c>
      <c r="AH368" s="312">
        <f>AF368/AG368</f>
        <v>1.7793068160980134</v>
      </c>
      <c r="AI368" s="168">
        <v>0</v>
      </c>
      <c r="AJ368" s="157">
        <f>+AI368</f>
        <v>0</v>
      </c>
      <c r="AK368" s="157">
        <f t="shared" ref="AK368:AK369" si="772">AH368*AJ368</f>
        <v>0</v>
      </c>
      <c r="AL368" s="314">
        <f t="shared" ref="AL368:AL378" si="773">AK368*$D$70</f>
        <v>0</v>
      </c>
      <c r="BC368" s="478"/>
      <c r="BD368" s="478"/>
      <c r="BE368" s="333" t="str">
        <f>+$BE$23</f>
        <v>Legislación e Inserción Laboral</v>
      </c>
      <c r="BF368" s="278">
        <f t="shared" si="768"/>
        <v>22.287948489801863</v>
      </c>
      <c r="BG368" s="168">
        <v>40</v>
      </c>
      <c r="BH368" s="157">
        <f t="shared" si="762"/>
        <v>0.55719871224504658</v>
      </c>
      <c r="BI368" s="168">
        <f>+$BK$23</f>
        <v>3</v>
      </c>
      <c r="BJ368" s="157">
        <f>+BI368</f>
        <v>3</v>
      </c>
      <c r="BK368" s="157">
        <f t="shared" si="763"/>
        <v>1.6715961367351397</v>
      </c>
      <c r="BL368" s="157">
        <f t="shared" si="764"/>
        <v>30.088730461232515</v>
      </c>
      <c r="CC368" s="586"/>
      <c r="CD368" s="586"/>
      <c r="CE368" s="352" t="str">
        <f>+$BE$23</f>
        <v>Legislación e Inserción Laboral</v>
      </c>
      <c r="CF368" s="278">
        <f t="shared" si="769"/>
        <v>22.287948489801863</v>
      </c>
      <c r="CG368" s="168">
        <v>20</v>
      </c>
      <c r="CH368" s="157">
        <f t="shared" si="765"/>
        <v>1.1143974244900932</v>
      </c>
      <c r="CI368" s="168">
        <v>0</v>
      </c>
      <c r="CJ368" s="157">
        <f>+CI368</f>
        <v>0</v>
      </c>
      <c r="CK368" s="157">
        <f t="shared" si="766"/>
        <v>0</v>
      </c>
      <c r="CL368" s="157">
        <f t="shared" si="767"/>
        <v>0</v>
      </c>
    </row>
    <row r="369" spans="2:90" ht="25.5" x14ac:dyDescent="0.25">
      <c r="B369" s="477"/>
      <c r="C369" s="532"/>
      <c r="D369" s="326" t="s">
        <v>459</v>
      </c>
      <c r="E369" s="278">
        <f t="shared" ref="E369:E378" si="774">+E$367</f>
        <v>35.586136321960268</v>
      </c>
      <c r="F369" s="316">
        <f>+F368</f>
        <v>40</v>
      </c>
      <c r="G369" s="312">
        <f t="shared" ref="G369:G378" si="775">E369/F369</f>
        <v>0.88965340804900672</v>
      </c>
      <c r="H369" s="168">
        <f>+$H$77</f>
        <v>2</v>
      </c>
      <c r="I369" s="157">
        <f>+H369</f>
        <v>2</v>
      </c>
      <c r="J369" s="157">
        <f t="shared" si="770"/>
        <v>1.7793068160980134</v>
      </c>
      <c r="K369" s="314">
        <f t="shared" si="771"/>
        <v>32.02752268976424</v>
      </c>
      <c r="AC369" s="525"/>
      <c r="AD369" s="528"/>
      <c r="AE369" s="333" t="s">
        <v>459</v>
      </c>
      <c r="AF369" s="278">
        <f t="shared" ref="AF369:AF378" si="776">+AF$367</f>
        <v>35.586136321960268</v>
      </c>
      <c r="AG369" s="316">
        <f>+AG368</f>
        <v>20</v>
      </c>
      <c r="AH369" s="312">
        <f t="shared" ref="AH369:AH378" si="777">AF369/AG369</f>
        <v>1.7793068160980134</v>
      </c>
      <c r="AI369" s="168">
        <v>0</v>
      </c>
      <c r="AJ369" s="157">
        <f>+AI369</f>
        <v>0</v>
      </c>
      <c r="AK369" s="157">
        <f t="shared" si="772"/>
        <v>0</v>
      </c>
      <c r="AL369" s="314">
        <f t="shared" si="773"/>
        <v>0</v>
      </c>
      <c r="BC369" s="478"/>
      <c r="BD369" s="513" t="s">
        <v>485</v>
      </c>
      <c r="BE369" s="147" t="str">
        <f>+$BE$39</f>
        <v>Distribución de los Materiales de Construcción</v>
      </c>
      <c r="BF369" s="278">
        <f t="shared" si="768"/>
        <v>22.287948489801863</v>
      </c>
      <c r="BG369" s="168">
        <v>40</v>
      </c>
      <c r="BH369" s="157">
        <f t="shared" si="762"/>
        <v>0.55719871224504658</v>
      </c>
      <c r="BI369" s="168">
        <f>+$BK$39</f>
        <v>7</v>
      </c>
      <c r="BJ369" s="157">
        <f t="shared" ref="BJ369:BJ370" si="778">+BI369</f>
        <v>7</v>
      </c>
      <c r="BK369" s="157">
        <f t="shared" si="763"/>
        <v>3.9003909857153261</v>
      </c>
      <c r="BL369" s="157">
        <f t="shared" si="764"/>
        <v>70.207037742875869</v>
      </c>
      <c r="CC369" s="586"/>
      <c r="CD369" s="587" t="s">
        <v>485</v>
      </c>
      <c r="CE369" s="147" t="str">
        <f>+$BE$39</f>
        <v>Distribución de los Materiales de Construcción</v>
      </c>
      <c r="CF369" s="278">
        <f t="shared" si="769"/>
        <v>22.287948489801863</v>
      </c>
      <c r="CG369" s="168">
        <v>20</v>
      </c>
      <c r="CH369" s="157">
        <f t="shared" si="765"/>
        <v>1.1143974244900932</v>
      </c>
      <c r="CI369" s="168">
        <f>+$BK$39</f>
        <v>7</v>
      </c>
      <c r="CJ369" s="157">
        <f t="shared" ref="CJ369:CJ370" si="779">+CI369</f>
        <v>7</v>
      </c>
      <c r="CK369" s="157">
        <f t="shared" si="766"/>
        <v>7.8007819714306521</v>
      </c>
      <c r="CL369" s="157">
        <f t="shared" si="767"/>
        <v>140.41407548575174</v>
      </c>
    </row>
    <row r="370" spans="2:90" x14ac:dyDescent="0.25">
      <c r="B370" s="477"/>
      <c r="C370" s="532"/>
      <c r="D370" s="326" t="s">
        <v>465</v>
      </c>
      <c r="E370" s="278">
        <f t="shared" si="774"/>
        <v>35.586136321960268</v>
      </c>
      <c r="F370" s="316">
        <f t="shared" ref="F370:F378" si="780">+F369</f>
        <v>40</v>
      </c>
      <c r="G370" s="312">
        <f t="shared" si="775"/>
        <v>0.88965340804900672</v>
      </c>
      <c r="H370" s="168">
        <f>+$H$78</f>
        <v>2</v>
      </c>
      <c r="I370" s="157">
        <f>+H370</f>
        <v>2</v>
      </c>
      <c r="J370" s="157">
        <f>G370*I370</f>
        <v>1.7793068160980134</v>
      </c>
      <c r="K370" s="314">
        <f t="shared" si="771"/>
        <v>32.02752268976424</v>
      </c>
      <c r="AC370" s="525"/>
      <c r="AD370" s="528"/>
      <c r="AE370" s="333" t="s">
        <v>465</v>
      </c>
      <c r="AF370" s="278">
        <f t="shared" si="776"/>
        <v>35.586136321960268</v>
      </c>
      <c r="AG370" s="316">
        <f t="shared" ref="AG370:AG378" si="781">+AG369</f>
        <v>20</v>
      </c>
      <c r="AH370" s="312">
        <f t="shared" si="777"/>
        <v>1.7793068160980134</v>
      </c>
      <c r="AI370" s="168">
        <v>0</v>
      </c>
      <c r="AJ370" s="157">
        <f>+AI370</f>
        <v>0</v>
      </c>
      <c r="AK370" s="157">
        <f>AH370*AJ370</f>
        <v>0</v>
      </c>
      <c r="AL370" s="314">
        <f t="shared" si="773"/>
        <v>0</v>
      </c>
      <c r="BC370" s="478"/>
      <c r="BD370" s="513"/>
      <c r="BE370" s="147" t="str">
        <f>+$BE$41</f>
        <v>Seguridad e Higiene</v>
      </c>
      <c r="BF370" s="278">
        <f t="shared" si="768"/>
        <v>22.287948489801863</v>
      </c>
      <c r="BG370" s="168">
        <v>40</v>
      </c>
      <c r="BH370" s="157">
        <f t="shared" si="762"/>
        <v>0.55719871224504658</v>
      </c>
      <c r="BI370" s="168">
        <f>+$BK$41</f>
        <v>3</v>
      </c>
      <c r="BJ370" s="157">
        <f t="shared" si="778"/>
        <v>3</v>
      </c>
      <c r="BK370" s="157">
        <f t="shared" si="763"/>
        <v>1.6715961367351397</v>
      </c>
      <c r="BL370" s="157">
        <f t="shared" si="764"/>
        <v>30.088730461232515</v>
      </c>
      <c r="CC370" s="586"/>
      <c r="CD370" s="587"/>
      <c r="CE370" s="147" t="str">
        <f>+$BE$41</f>
        <v>Seguridad e Higiene</v>
      </c>
      <c r="CF370" s="278">
        <f t="shared" si="769"/>
        <v>22.287948489801863</v>
      </c>
      <c r="CG370" s="168">
        <v>20</v>
      </c>
      <c r="CH370" s="157">
        <f t="shared" si="765"/>
        <v>1.1143974244900932</v>
      </c>
      <c r="CI370" s="168">
        <f>+$BK$41</f>
        <v>3</v>
      </c>
      <c r="CJ370" s="157">
        <f t="shared" si="779"/>
        <v>3</v>
      </c>
      <c r="CK370" s="157">
        <f t="shared" si="766"/>
        <v>3.3431922734702795</v>
      </c>
      <c r="CL370" s="157">
        <f t="shared" si="767"/>
        <v>60.177460922465031</v>
      </c>
    </row>
    <row r="371" spans="2:90" ht="25.5" x14ac:dyDescent="0.25">
      <c r="B371" s="477"/>
      <c r="C371" s="532"/>
      <c r="D371" s="326" t="s">
        <v>468</v>
      </c>
      <c r="E371" s="278">
        <f t="shared" si="774"/>
        <v>35.586136321960268</v>
      </c>
      <c r="F371" s="316">
        <f t="shared" si="780"/>
        <v>40</v>
      </c>
      <c r="G371" s="312">
        <f t="shared" si="775"/>
        <v>0.88965340804900672</v>
      </c>
      <c r="H371" s="168">
        <f>+$H$79</f>
        <v>2</v>
      </c>
      <c r="I371" s="157">
        <f>+H371</f>
        <v>2</v>
      </c>
      <c r="J371" s="157">
        <f t="shared" ref="J371:J377" si="782">G371*I371</f>
        <v>1.7793068160980134</v>
      </c>
      <c r="K371" s="314">
        <f t="shared" si="771"/>
        <v>32.02752268976424</v>
      </c>
      <c r="AC371" s="525"/>
      <c r="AD371" s="528"/>
      <c r="AE371" s="333" t="s">
        <v>468</v>
      </c>
      <c r="AF371" s="278">
        <f t="shared" si="776"/>
        <v>35.586136321960268</v>
      </c>
      <c r="AG371" s="316">
        <f t="shared" si="781"/>
        <v>20</v>
      </c>
      <c r="AH371" s="312">
        <f t="shared" si="777"/>
        <v>1.7793068160980134</v>
      </c>
      <c r="AI371" s="168">
        <v>0</v>
      </c>
      <c r="AJ371" s="157">
        <f>+AI371</f>
        <v>0</v>
      </c>
      <c r="AK371" s="157">
        <f t="shared" ref="AK371:AK377" si="783">AH371*AJ371</f>
        <v>0</v>
      </c>
      <c r="AL371" s="314">
        <f t="shared" si="773"/>
        <v>0</v>
      </c>
      <c r="BC371" s="478"/>
      <c r="BD371" s="513"/>
      <c r="BE371" s="147" t="str">
        <f>+$BE$43</f>
        <v>Procedimientos Constructivosde Obras Civiles II</v>
      </c>
      <c r="BF371" s="278">
        <f t="shared" si="768"/>
        <v>22.287948489801863</v>
      </c>
      <c r="BG371" s="168">
        <v>40</v>
      </c>
      <c r="BH371" s="157">
        <f t="shared" si="762"/>
        <v>0.55719871224504658</v>
      </c>
      <c r="BI371" s="168">
        <f>+$BK$43</f>
        <v>9</v>
      </c>
      <c r="BJ371" s="157">
        <f>+BI371*0.4</f>
        <v>3.6</v>
      </c>
      <c r="BK371" s="157">
        <f t="shared" si="763"/>
        <v>2.0059153640821679</v>
      </c>
      <c r="BL371" s="157">
        <f t="shared" si="764"/>
        <v>36.10647655347902</v>
      </c>
      <c r="CC371" s="586"/>
      <c r="CD371" s="587"/>
      <c r="CE371" s="147" t="str">
        <f>+$BE$43</f>
        <v>Procedimientos Constructivosde Obras Civiles II</v>
      </c>
      <c r="CF371" s="278">
        <f t="shared" si="769"/>
        <v>22.287948489801863</v>
      </c>
      <c r="CG371" s="168">
        <v>20</v>
      </c>
      <c r="CH371" s="157">
        <f t="shared" si="765"/>
        <v>1.1143974244900932</v>
      </c>
      <c r="CI371" s="168">
        <f>+$BK$43</f>
        <v>9</v>
      </c>
      <c r="CJ371" s="157">
        <f t="shared" ref="CJ371:CJ372" si="784">+CI371*0.6</f>
        <v>5.3999999999999995</v>
      </c>
      <c r="CK371" s="157">
        <f t="shared" si="766"/>
        <v>6.0177460922465027</v>
      </c>
      <c r="CL371" s="157">
        <f t="shared" si="767"/>
        <v>108.31942966043705</v>
      </c>
    </row>
    <row r="372" spans="2:90" ht="25.5" x14ac:dyDescent="0.25">
      <c r="B372" s="477"/>
      <c r="C372" s="514" t="s">
        <v>485</v>
      </c>
      <c r="D372" s="315" t="s">
        <v>536</v>
      </c>
      <c r="E372" s="278">
        <f t="shared" si="774"/>
        <v>35.586136321960268</v>
      </c>
      <c r="F372" s="316">
        <f t="shared" si="780"/>
        <v>40</v>
      </c>
      <c r="G372" s="312">
        <f t="shared" si="775"/>
        <v>0.88965340804900672</v>
      </c>
      <c r="H372" s="168">
        <f>+$H$80</f>
        <v>2</v>
      </c>
      <c r="I372" s="157">
        <f t="shared" ref="I372:I378" si="785">+H372*0.4</f>
        <v>0.8</v>
      </c>
      <c r="J372" s="157">
        <f t="shared" si="782"/>
        <v>0.71172272643920542</v>
      </c>
      <c r="K372" s="314">
        <f t="shared" si="771"/>
        <v>12.811009075905698</v>
      </c>
      <c r="AC372" s="525"/>
      <c r="AD372" s="527" t="s">
        <v>485</v>
      </c>
      <c r="AE372" s="315" t="s">
        <v>536</v>
      </c>
      <c r="AF372" s="278">
        <f t="shared" si="776"/>
        <v>35.586136321960268</v>
      </c>
      <c r="AG372" s="316">
        <f t="shared" si="781"/>
        <v>20</v>
      </c>
      <c r="AH372" s="312">
        <f t="shared" si="777"/>
        <v>1.7793068160980134</v>
      </c>
      <c r="AI372" s="168">
        <f>+$H$80</f>
        <v>2</v>
      </c>
      <c r="AJ372" s="157">
        <f t="shared" ref="AJ372:AJ378" si="786">+AI372*0.6</f>
        <v>1.2</v>
      </c>
      <c r="AK372" s="157">
        <f t="shared" si="783"/>
        <v>2.135168179317616</v>
      </c>
      <c r="AL372" s="314">
        <f t="shared" si="773"/>
        <v>38.433027227717091</v>
      </c>
      <c r="BC372" s="478"/>
      <c r="BD372" s="513"/>
      <c r="BE372" s="147" t="str">
        <f>+$BE$44</f>
        <v>Control de Obra</v>
      </c>
      <c r="BF372" s="278">
        <f t="shared" si="768"/>
        <v>22.287948489801863</v>
      </c>
      <c r="BG372" s="168">
        <v>40</v>
      </c>
      <c r="BH372" s="157">
        <f t="shared" si="762"/>
        <v>0.55719871224504658</v>
      </c>
      <c r="BI372" s="168">
        <f>+$BK$44</f>
        <v>4</v>
      </c>
      <c r="BJ372" s="157">
        <f>+BI372*0.4</f>
        <v>1.6</v>
      </c>
      <c r="BK372" s="157">
        <f t="shared" si="763"/>
        <v>0.89151793959207459</v>
      </c>
      <c r="BL372" s="157">
        <f t="shared" si="764"/>
        <v>16.047322912657343</v>
      </c>
      <c r="CC372" s="586"/>
      <c r="CD372" s="587"/>
      <c r="CE372" s="147" t="str">
        <f>+$BE$44</f>
        <v>Control de Obra</v>
      </c>
      <c r="CF372" s="278">
        <f t="shared" si="769"/>
        <v>22.287948489801863</v>
      </c>
      <c r="CG372" s="168">
        <v>20</v>
      </c>
      <c r="CH372" s="157">
        <f t="shared" si="765"/>
        <v>1.1143974244900932</v>
      </c>
      <c r="CI372" s="168">
        <f>+$BK$44</f>
        <v>4</v>
      </c>
      <c r="CJ372" s="157">
        <f t="shared" si="784"/>
        <v>2.4</v>
      </c>
      <c r="CK372" s="157">
        <f t="shared" si="766"/>
        <v>2.6745538187762237</v>
      </c>
      <c r="CL372" s="157">
        <f t="shared" si="767"/>
        <v>48.141968737972029</v>
      </c>
    </row>
    <row r="373" spans="2:90" ht="25.5" x14ac:dyDescent="0.25">
      <c r="B373" s="477"/>
      <c r="C373" s="514"/>
      <c r="D373" s="315" t="s">
        <v>538</v>
      </c>
      <c r="E373" s="278">
        <f t="shared" si="774"/>
        <v>35.586136321960268</v>
      </c>
      <c r="F373" s="316">
        <f t="shared" si="780"/>
        <v>40</v>
      </c>
      <c r="G373" s="312">
        <f t="shared" si="775"/>
        <v>0.88965340804900672</v>
      </c>
      <c r="H373" s="168">
        <f>+$H$81</f>
        <v>4</v>
      </c>
      <c r="I373" s="157">
        <f t="shared" si="785"/>
        <v>1.6</v>
      </c>
      <c r="J373" s="157">
        <f t="shared" si="782"/>
        <v>1.4234454528784108</v>
      </c>
      <c r="K373" s="314">
        <f t="shared" si="771"/>
        <v>25.622018151811396</v>
      </c>
      <c r="AC373" s="525"/>
      <c r="AD373" s="527"/>
      <c r="AE373" s="315" t="s">
        <v>538</v>
      </c>
      <c r="AF373" s="278">
        <f t="shared" si="776"/>
        <v>35.586136321960268</v>
      </c>
      <c r="AG373" s="316">
        <f t="shared" si="781"/>
        <v>20</v>
      </c>
      <c r="AH373" s="312">
        <f t="shared" si="777"/>
        <v>1.7793068160980134</v>
      </c>
      <c r="AI373" s="168">
        <f>+$H$81</f>
        <v>4</v>
      </c>
      <c r="AJ373" s="157">
        <f t="shared" si="786"/>
        <v>2.4</v>
      </c>
      <c r="AK373" s="157">
        <f t="shared" si="783"/>
        <v>4.2703363586352321</v>
      </c>
      <c r="AL373" s="314">
        <f t="shared" si="773"/>
        <v>76.866054455434181</v>
      </c>
      <c r="BC373" s="345"/>
      <c r="BD373" s="345"/>
      <c r="BE373" s="345"/>
      <c r="BF373" s="345"/>
      <c r="CC373" s="345"/>
      <c r="CD373" s="345"/>
      <c r="CE373" s="345"/>
      <c r="CF373" s="345"/>
    </row>
    <row r="374" spans="2:90" ht="51" x14ac:dyDescent="0.25">
      <c r="B374" s="477"/>
      <c r="C374" s="514"/>
      <c r="D374" s="315" t="s">
        <v>539</v>
      </c>
      <c r="E374" s="278">
        <f t="shared" si="774"/>
        <v>35.586136321960268</v>
      </c>
      <c r="F374" s="316">
        <f t="shared" si="780"/>
        <v>40</v>
      </c>
      <c r="G374" s="312">
        <f t="shared" si="775"/>
        <v>0.88965340804900672</v>
      </c>
      <c r="H374" s="168">
        <f>+$H$82</f>
        <v>2</v>
      </c>
      <c r="I374" s="157">
        <f t="shared" si="785"/>
        <v>0.8</v>
      </c>
      <c r="J374" s="157">
        <f t="shared" si="782"/>
        <v>0.71172272643920542</v>
      </c>
      <c r="K374" s="314">
        <f t="shared" si="771"/>
        <v>12.811009075905698</v>
      </c>
      <c r="AC374" s="525"/>
      <c r="AD374" s="527"/>
      <c r="AE374" s="315" t="s">
        <v>539</v>
      </c>
      <c r="AF374" s="278">
        <f t="shared" si="776"/>
        <v>35.586136321960268</v>
      </c>
      <c r="AG374" s="316">
        <f t="shared" si="781"/>
        <v>20</v>
      </c>
      <c r="AH374" s="312">
        <f t="shared" si="777"/>
        <v>1.7793068160980134</v>
      </c>
      <c r="AI374" s="168">
        <f>+$H$82</f>
        <v>2</v>
      </c>
      <c r="AJ374" s="157">
        <f t="shared" si="786"/>
        <v>1.2</v>
      </c>
      <c r="AK374" s="157">
        <f t="shared" si="783"/>
        <v>2.135168179317616</v>
      </c>
      <c r="AL374" s="314">
        <f t="shared" si="773"/>
        <v>38.433027227717091</v>
      </c>
      <c r="BC374" s="332" t="s">
        <v>335</v>
      </c>
      <c r="BD374" s="332" t="s">
        <v>511</v>
      </c>
      <c r="BE374" s="332" t="s">
        <v>512</v>
      </c>
      <c r="BF374" s="332" t="s">
        <v>582</v>
      </c>
      <c r="BG374" s="332" t="s">
        <v>513</v>
      </c>
      <c r="BH374" s="332" t="s">
        <v>514</v>
      </c>
      <c r="BI374" s="332" t="s">
        <v>519</v>
      </c>
      <c r="BJ374" s="297" t="s">
        <v>516</v>
      </c>
      <c r="BK374" s="297" t="s">
        <v>517</v>
      </c>
      <c r="BL374" s="297" t="s">
        <v>518</v>
      </c>
      <c r="CC374" s="371" t="s">
        <v>335</v>
      </c>
      <c r="CD374" s="371" t="s">
        <v>511</v>
      </c>
      <c r="CE374" s="371" t="s">
        <v>512</v>
      </c>
      <c r="CF374" s="371" t="s">
        <v>582</v>
      </c>
      <c r="CG374" s="371" t="s">
        <v>513</v>
      </c>
      <c r="CH374" s="371" t="s">
        <v>514</v>
      </c>
      <c r="CI374" s="371" t="s">
        <v>519</v>
      </c>
      <c r="CJ374" s="372" t="s">
        <v>516</v>
      </c>
      <c r="CK374" s="372" t="s">
        <v>517</v>
      </c>
      <c r="CL374" s="372" t="s">
        <v>518</v>
      </c>
    </row>
    <row r="375" spans="2:90" ht="25.5" x14ac:dyDescent="0.25">
      <c r="B375" s="477"/>
      <c r="C375" s="514"/>
      <c r="D375" s="315" t="s">
        <v>540</v>
      </c>
      <c r="E375" s="278">
        <f t="shared" si="774"/>
        <v>35.586136321960268</v>
      </c>
      <c r="F375" s="316">
        <f t="shared" si="780"/>
        <v>40</v>
      </c>
      <c r="G375" s="312">
        <f t="shared" si="775"/>
        <v>0.88965340804900672</v>
      </c>
      <c r="H375" s="168">
        <f>+$H$83</f>
        <v>2</v>
      </c>
      <c r="I375" s="157">
        <f t="shared" si="785"/>
        <v>0.8</v>
      </c>
      <c r="J375" s="157">
        <f t="shared" si="782"/>
        <v>0.71172272643920542</v>
      </c>
      <c r="K375" s="314">
        <f t="shared" si="771"/>
        <v>12.811009075905698</v>
      </c>
      <c r="AC375" s="525"/>
      <c r="AD375" s="527"/>
      <c r="AE375" s="315" t="s">
        <v>540</v>
      </c>
      <c r="AF375" s="278">
        <f t="shared" si="776"/>
        <v>35.586136321960268</v>
      </c>
      <c r="AG375" s="316">
        <f t="shared" si="781"/>
        <v>20</v>
      </c>
      <c r="AH375" s="312">
        <f t="shared" si="777"/>
        <v>1.7793068160980134</v>
      </c>
      <c r="AI375" s="168">
        <f>+$H$83</f>
        <v>2</v>
      </c>
      <c r="AJ375" s="157">
        <f t="shared" si="786"/>
        <v>1.2</v>
      </c>
      <c r="AK375" s="157">
        <f t="shared" si="783"/>
        <v>2.135168179317616</v>
      </c>
      <c r="AL375" s="314">
        <f t="shared" si="773"/>
        <v>38.433027227717091</v>
      </c>
      <c r="BC375" s="478" t="s">
        <v>521</v>
      </c>
      <c r="BD375" s="478" t="s">
        <v>590</v>
      </c>
      <c r="BE375" s="335"/>
      <c r="BF375" s="276">
        <f>+'Pobl. Efectiva CP.'!H53</f>
        <v>47.160778100408443</v>
      </c>
      <c r="BG375" s="335"/>
      <c r="BH375" s="335"/>
      <c r="BI375" s="335"/>
      <c r="BJ375" s="277">
        <f>SUM(BJ376:BJ382)</f>
        <v>16.8</v>
      </c>
      <c r="BK375" s="277">
        <f>SUM(BK376:BK382)</f>
        <v>19.807526802171548</v>
      </c>
      <c r="BL375" s="277">
        <f>SUM(BL376:BL382)</f>
        <v>356.5354824390879</v>
      </c>
      <c r="CC375" s="586" t="s">
        <v>521</v>
      </c>
      <c r="CD375" s="586" t="s">
        <v>590</v>
      </c>
      <c r="CE375" s="335"/>
      <c r="CF375" s="276">
        <f>+BF375</f>
        <v>47.160778100408443</v>
      </c>
      <c r="CG375" s="335"/>
      <c r="CH375" s="335"/>
      <c r="CI375" s="335"/>
      <c r="CJ375" s="277">
        <f>SUM(CJ376:CJ382)</f>
        <v>0</v>
      </c>
      <c r="CK375" s="277">
        <f>SUM(CK376:CK382)</f>
        <v>0</v>
      </c>
      <c r="CL375" s="277">
        <f>SUM(CL376:CL382)</f>
        <v>0</v>
      </c>
    </row>
    <row r="376" spans="2:90" ht="25.5" x14ac:dyDescent="0.25">
      <c r="B376" s="477"/>
      <c r="C376" s="514"/>
      <c r="D376" s="315" t="s">
        <v>541</v>
      </c>
      <c r="E376" s="278">
        <f t="shared" si="774"/>
        <v>35.586136321960268</v>
      </c>
      <c r="F376" s="316">
        <f t="shared" si="780"/>
        <v>40</v>
      </c>
      <c r="G376" s="312">
        <f t="shared" si="775"/>
        <v>0.88965340804900672</v>
      </c>
      <c r="H376" s="168">
        <f>+$H$84</f>
        <v>4</v>
      </c>
      <c r="I376" s="157">
        <f t="shared" si="785"/>
        <v>1.6</v>
      </c>
      <c r="J376" s="157">
        <f t="shared" si="782"/>
        <v>1.4234454528784108</v>
      </c>
      <c r="K376" s="314">
        <f t="shared" si="771"/>
        <v>25.622018151811396</v>
      </c>
      <c r="AC376" s="525"/>
      <c r="AD376" s="527"/>
      <c r="AE376" s="315" t="s">
        <v>541</v>
      </c>
      <c r="AF376" s="278">
        <f t="shared" si="776"/>
        <v>35.586136321960268</v>
      </c>
      <c r="AG376" s="316">
        <f t="shared" si="781"/>
        <v>20</v>
      </c>
      <c r="AH376" s="312">
        <f t="shared" si="777"/>
        <v>1.7793068160980134</v>
      </c>
      <c r="AI376" s="168">
        <f>+$H$84</f>
        <v>4</v>
      </c>
      <c r="AJ376" s="157">
        <f t="shared" si="786"/>
        <v>2.4</v>
      </c>
      <c r="AK376" s="157">
        <f t="shared" si="783"/>
        <v>4.2703363586352321</v>
      </c>
      <c r="AL376" s="314">
        <f t="shared" si="773"/>
        <v>76.866054455434181</v>
      </c>
      <c r="BC376" s="478"/>
      <c r="BD376" s="478"/>
      <c r="BE376" s="333" t="str">
        <f>+$BE$4</f>
        <v>Técnicas de Comunicación</v>
      </c>
      <c r="BF376" s="278">
        <f>+BF$375</f>
        <v>47.160778100408443</v>
      </c>
      <c r="BG376" s="168">
        <v>40</v>
      </c>
      <c r="BH376" s="157">
        <f>BF376/BG376</f>
        <v>1.1790194525102111</v>
      </c>
      <c r="BI376" s="168">
        <f>+$BF$4</f>
        <v>2</v>
      </c>
      <c r="BJ376" s="157">
        <f>+BI376</f>
        <v>2</v>
      </c>
      <c r="BK376" s="157">
        <f t="shared" ref="BK376" si="787">BH376*BJ376</f>
        <v>2.3580389050204222</v>
      </c>
      <c r="BL376" s="157">
        <f>BK376*$BE$70</f>
        <v>42.444700290367599</v>
      </c>
      <c r="CC376" s="586"/>
      <c r="CD376" s="586"/>
      <c r="CE376" s="352" t="str">
        <f>+$BE$4</f>
        <v>Técnicas de Comunicación</v>
      </c>
      <c r="CF376" s="278">
        <f>+CF$375</f>
        <v>47.160778100408443</v>
      </c>
      <c r="CG376" s="168">
        <v>20</v>
      </c>
      <c r="CH376" s="157">
        <f>CF376/CG376</f>
        <v>2.3580389050204222</v>
      </c>
      <c r="CI376" s="168">
        <v>0</v>
      </c>
      <c r="CJ376" s="157">
        <f>+CI376</f>
        <v>0</v>
      </c>
      <c r="CK376" s="157">
        <f t="shared" ref="CK376" si="788">CH376*CJ376</f>
        <v>0</v>
      </c>
      <c r="CL376" s="157">
        <f>CK376*$BE$70</f>
        <v>0</v>
      </c>
    </row>
    <row r="377" spans="2:90" x14ac:dyDescent="0.25">
      <c r="B377" s="477"/>
      <c r="C377" s="514"/>
      <c r="D377" s="315" t="s">
        <v>542</v>
      </c>
      <c r="E377" s="278">
        <f t="shared" si="774"/>
        <v>35.586136321960268</v>
      </c>
      <c r="F377" s="316">
        <f t="shared" si="780"/>
        <v>40</v>
      </c>
      <c r="G377" s="312">
        <f t="shared" si="775"/>
        <v>0.88965340804900672</v>
      </c>
      <c r="H377" s="168">
        <f>+$H$85</f>
        <v>6</v>
      </c>
      <c r="I377" s="157">
        <f t="shared" si="785"/>
        <v>2.4000000000000004</v>
      </c>
      <c r="J377" s="157">
        <f t="shared" si="782"/>
        <v>2.1351681793176165</v>
      </c>
      <c r="K377" s="314">
        <f t="shared" si="771"/>
        <v>38.433027227717098</v>
      </c>
      <c r="AC377" s="525"/>
      <c r="AD377" s="527"/>
      <c r="AE377" s="315" t="s">
        <v>542</v>
      </c>
      <c r="AF377" s="278">
        <f t="shared" si="776"/>
        <v>35.586136321960268</v>
      </c>
      <c r="AG377" s="316">
        <f t="shared" si="781"/>
        <v>20</v>
      </c>
      <c r="AH377" s="312">
        <f t="shared" si="777"/>
        <v>1.7793068160980134</v>
      </c>
      <c r="AI377" s="168">
        <f>+$H$85</f>
        <v>6</v>
      </c>
      <c r="AJ377" s="157">
        <f t="shared" si="786"/>
        <v>3.5999999999999996</v>
      </c>
      <c r="AK377" s="157">
        <f t="shared" si="783"/>
        <v>6.4055045379528481</v>
      </c>
      <c r="AL377" s="314">
        <f t="shared" si="773"/>
        <v>115.29908168315127</v>
      </c>
      <c r="BC377" s="478"/>
      <c r="BD377" s="478"/>
      <c r="BE377" s="333" t="str">
        <f>+$BE$6</f>
        <v>Lógica y Funciones</v>
      </c>
      <c r="BF377" s="278">
        <f t="shared" ref="BF377:BF382" si="789">+BF$375</f>
        <v>47.160778100408443</v>
      </c>
      <c r="BG377" s="168">
        <v>40</v>
      </c>
      <c r="BH377" s="157">
        <f t="shared" ref="BH377:BH382" si="790">BF377/BG377</f>
        <v>1.1790194525102111</v>
      </c>
      <c r="BI377" s="168">
        <f>+$BF$6</f>
        <v>2</v>
      </c>
      <c r="BJ377" s="157">
        <f>+BI377</f>
        <v>2</v>
      </c>
      <c r="BK377" s="157">
        <f>BH377*BJ377</f>
        <v>2.3580389050204222</v>
      </c>
      <c r="BL377" s="157">
        <f t="shared" ref="BL377:BL382" si="791">BK377*$BE$70</f>
        <v>42.444700290367599</v>
      </c>
      <c r="CC377" s="586"/>
      <c r="CD377" s="586"/>
      <c r="CE377" s="352" t="str">
        <f>+$BE$6</f>
        <v>Lógica y Funciones</v>
      </c>
      <c r="CF377" s="278">
        <f t="shared" ref="CF377:CF382" si="792">+CF$375</f>
        <v>47.160778100408443</v>
      </c>
      <c r="CG377" s="168">
        <v>20</v>
      </c>
      <c r="CH377" s="157">
        <f t="shared" ref="CH377:CH382" si="793">CF377/CG377</f>
        <v>2.3580389050204222</v>
      </c>
      <c r="CI377" s="168">
        <v>0</v>
      </c>
      <c r="CJ377" s="157">
        <f>+CI377</f>
        <v>0</v>
      </c>
      <c r="CK377" s="157">
        <f>CH377*CJ377</f>
        <v>0</v>
      </c>
      <c r="CL377" s="157">
        <f t="shared" ref="CL377:CL382" si="794">CK377*$BE$70</f>
        <v>0</v>
      </c>
    </row>
    <row r="378" spans="2:90" ht="25.5" x14ac:dyDescent="0.25">
      <c r="B378" s="477"/>
      <c r="C378" s="514"/>
      <c r="D378" s="315" t="s">
        <v>544</v>
      </c>
      <c r="E378" s="278">
        <f t="shared" si="774"/>
        <v>35.586136321960268</v>
      </c>
      <c r="F378" s="316">
        <f t="shared" si="780"/>
        <v>40</v>
      </c>
      <c r="G378" s="312">
        <f t="shared" si="775"/>
        <v>0.88965340804900672</v>
      </c>
      <c r="H378" s="168">
        <f>+$H$86</f>
        <v>2</v>
      </c>
      <c r="I378" s="157">
        <f t="shared" si="785"/>
        <v>0.8</v>
      </c>
      <c r="J378" s="157">
        <f>G378*I378</f>
        <v>0.71172272643920542</v>
      </c>
      <c r="K378" s="314">
        <f t="shared" si="771"/>
        <v>12.811009075905698</v>
      </c>
      <c r="AC378" s="525"/>
      <c r="AD378" s="527"/>
      <c r="AE378" s="315" t="s">
        <v>544</v>
      </c>
      <c r="AF378" s="278">
        <f t="shared" si="776"/>
        <v>35.586136321960268</v>
      </c>
      <c r="AG378" s="316">
        <f t="shared" si="781"/>
        <v>20</v>
      </c>
      <c r="AH378" s="312">
        <f t="shared" si="777"/>
        <v>1.7793068160980134</v>
      </c>
      <c r="AI378" s="168">
        <f>+$H$86</f>
        <v>2</v>
      </c>
      <c r="AJ378" s="157">
        <f t="shared" si="786"/>
        <v>1.2</v>
      </c>
      <c r="AK378" s="157">
        <f>AH378*AJ378</f>
        <v>2.135168179317616</v>
      </c>
      <c r="AL378" s="314">
        <f t="shared" si="773"/>
        <v>38.433027227717091</v>
      </c>
      <c r="BC378" s="478"/>
      <c r="BD378" s="478"/>
      <c r="BE378" s="333" t="str">
        <f>+$BE$10</f>
        <v>Cultura Fisica y Deporte</v>
      </c>
      <c r="BF378" s="278">
        <f t="shared" si="789"/>
        <v>47.160778100408443</v>
      </c>
      <c r="BG378" s="168">
        <v>40</v>
      </c>
      <c r="BH378" s="157">
        <f t="shared" si="790"/>
        <v>1.1790194525102111</v>
      </c>
      <c r="BI378" s="168">
        <f>+$BF$10</f>
        <v>2</v>
      </c>
      <c r="BJ378" s="157">
        <f t="shared" ref="BJ378:BJ379" si="795">+BI378</f>
        <v>2</v>
      </c>
      <c r="BK378" s="157">
        <f t="shared" ref="BK378:BK382" si="796">BH378*BJ378</f>
        <v>2.3580389050204222</v>
      </c>
      <c r="BL378" s="157">
        <f t="shared" si="791"/>
        <v>42.444700290367599</v>
      </c>
      <c r="CC378" s="586"/>
      <c r="CD378" s="586"/>
      <c r="CE378" s="352" t="str">
        <f>+$BE$10</f>
        <v>Cultura Fisica y Deporte</v>
      </c>
      <c r="CF378" s="278">
        <f t="shared" si="792"/>
        <v>47.160778100408443</v>
      </c>
      <c r="CG378" s="168">
        <v>20</v>
      </c>
      <c r="CH378" s="157">
        <f t="shared" si="793"/>
        <v>2.3580389050204222</v>
      </c>
      <c r="CI378" s="168">
        <v>0</v>
      </c>
      <c r="CJ378" s="157">
        <f t="shared" ref="CJ378:CJ379" si="797">+CI378</f>
        <v>0</v>
      </c>
      <c r="CK378" s="157">
        <f t="shared" ref="CK378:CK382" si="798">CH378*CJ378</f>
        <v>0</v>
      </c>
      <c r="CL378" s="157">
        <f t="shared" si="794"/>
        <v>0</v>
      </c>
    </row>
    <row r="379" spans="2:90" x14ac:dyDescent="0.25">
      <c r="B379" s="285"/>
      <c r="C379" s="142"/>
      <c r="D379" s="59"/>
      <c r="H379" s="142"/>
      <c r="I379" s="262">
        <f>AVERAGE(I368:I378)</f>
        <v>1.5272727272727273</v>
      </c>
      <c r="J379" s="262"/>
      <c r="K379" s="286"/>
      <c r="AC379" s="285"/>
      <c r="AE379" s="59"/>
      <c r="AJ379" s="262">
        <f>AVERAGE(AJ368:AJ378)</f>
        <v>1.2</v>
      </c>
      <c r="AK379" s="262"/>
      <c r="AL379" s="286"/>
      <c r="BC379" s="478"/>
      <c r="BD379" s="478"/>
      <c r="BE379" s="333" t="str">
        <f>+$BE$12</f>
        <v>Informática e Internet</v>
      </c>
      <c r="BF379" s="278">
        <f t="shared" si="789"/>
        <v>47.160778100408443</v>
      </c>
      <c r="BG379" s="168">
        <v>40</v>
      </c>
      <c r="BH379" s="157">
        <f t="shared" si="790"/>
        <v>1.1790194525102111</v>
      </c>
      <c r="BI379" s="168">
        <f>+$BF$12</f>
        <v>2</v>
      </c>
      <c r="BJ379" s="157">
        <f t="shared" si="795"/>
        <v>2</v>
      </c>
      <c r="BK379" s="157">
        <f t="shared" si="796"/>
        <v>2.3580389050204222</v>
      </c>
      <c r="BL379" s="157">
        <f t="shared" si="791"/>
        <v>42.444700290367599</v>
      </c>
      <c r="CC379" s="586"/>
      <c r="CD379" s="586"/>
      <c r="CE379" s="352" t="str">
        <f>+$BE$12</f>
        <v>Informática e Internet</v>
      </c>
      <c r="CF379" s="278">
        <f t="shared" si="792"/>
        <v>47.160778100408443</v>
      </c>
      <c r="CG379" s="168">
        <v>20</v>
      </c>
      <c r="CH379" s="157">
        <f t="shared" si="793"/>
        <v>2.3580389050204222</v>
      </c>
      <c r="CI379" s="168">
        <v>0</v>
      </c>
      <c r="CJ379" s="157">
        <f t="shared" si="797"/>
        <v>0</v>
      </c>
      <c r="CK379" s="157">
        <f t="shared" si="798"/>
        <v>0</v>
      </c>
      <c r="CL379" s="157">
        <f t="shared" si="794"/>
        <v>0</v>
      </c>
    </row>
    <row r="380" spans="2:90" ht="51" x14ac:dyDescent="0.25">
      <c r="B380" s="325" t="s">
        <v>336</v>
      </c>
      <c r="C380" s="327" t="s">
        <v>511</v>
      </c>
      <c r="D380" s="325" t="s">
        <v>512</v>
      </c>
      <c r="E380" s="325" t="s">
        <v>582</v>
      </c>
      <c r="F380" s="325" t="s">
        <v>513</v>
      </c>
      <c r="G380" s="325" t="s">
        <v>514</v>
      </c>
      <c r="H380" s="325" t="s">
        <v>515</v>
      </c>
      <c r="I380" s="291" t="s">
        <v>516</v>
      </c>
      <c r="J380" s="291" t="s">
        <v>517</v>
      </c>
      <c r="K380" s="291" t="s">
        <v>518</v>
      </c>
      <c r="AC380" s="367" t="s">
        <v>336</v>
      </c>
      <c r="AD380" s="368" t="s">
        <v>511</v>
      </c>
      <c r="AE380" s="367" t="s">
        <v>512</v>
      </c>
      <c r="AF380" s="367" t="s">
        <v>582</v>
      </c>
      <c r="AG380" s="367" t="s">
        <v>513</v>
      </c>
      <c r="AH380" s="367" t="s">
        <v>514</v>
      </c>
      <c r="AI380" s="367" t="s">
        <v>515</v>
      </c>
      <c r="AJ380" s="369" t="s">
        <v>516</v>
      </c>
      <c r="AK380" s="369" t="s">
        <v>517</v>
      </c>
      <c r="AL380" s="369" t="s">
        <v>518</v>
      </c>
      <c r="BC380" s="478"/>
      <c r="BD380" s="513" t="s">
        <v>485</v>
      </c>
      <c r="BE380" s="147" t="str">
        <f>+$BE$24</f>
        <v>Topografia General</v>
      </c>
      <c r="BF380" s="278">
        <f t="shared" si="789"/>
        <v>47.160778100408443</v>
      </c>
      <c r="BG380" s="168">
        <v>40</v>
      </c>
      <c r="BH380" s="157">
        <f t="shared" si="790"/>
        <v>1.1790194525102111</v>
      </c>
      <c r="BI380" s="168">
        <f>+$BF$24</f>
        <v>8</v>
      </c>
      <c r="BJ380" s="157">
        <f>BI380*0.4</f>
        <v>3.2</v>
      </c>
      <c r="BK380" s="157">
        <f t="shared" si="796"/>
        <v>3.7728622480326757</v>
      </c>
      <c r="BL380" s="157">
        <f t="shared" si="791"/>
        <v>67.911520464588165</v>
      </c>
      <c r="CC380" s="586"/>
      <c r="CD380" s="587" t="s">
        <v>485</v>
      </c>
      <c r="CE380" s="147" t="str">
        <f>+$BE$24</f>
        <v>Topografia General</v>
      </c>
      <c r="CF380" s="278">
        <f t="shared" si="792"/>
        <v>47.160778100408443</v>
      </c>
      <c r="CG380" s="168">
        <v>20</v>
      </c>
      <c r="CH380" s="157">
        <f t="shared" si="793"/>
        <v>2.3580389050204222</v>
      </c>
      <c r="CI380" s="168">
        <v>0</v>
      </c>
      <c r="CJ380" s="157">
        <f t="shared" ref="CJ380:CJ382" si="799">+CI380*0.6</f>
        <v>0</v>
      </c>
      <c r="CK380" s="157">
        <f t="shared" si="798"/>
        <v>0</v>
      </c>
      <c r="CL380" s="157">
        <f t="shared" si="794"/>
        <v>0</v>
      </c>
    </row>
    <row r="381" spans="2:90" ht="25.5" x14ac:dyDescent="0.25">
      <c r="B381" s="477" t="s">
        <v>524</v>
      </c>
      <c r="C381" s="529" t="s">
        <v>454</v>
      </c>
      <c r="D381" s="328"/>
      <c r="E381" s="276">
        <f>+'Pobl. Efectiva CP.'!H27</f>
        <v>35.586136321960268</v>
      </c>
      <c r="F381" s="328"/>
      <c r="G381" s="328"/>
      <c r="H381" s="328"/>
      <c r="I381" s="277">
        <f>SUM(I382:I392)</f>
        <v>18</v>
      </c>
      <c r="J381" s="277">
        <f>SUM(J382:J392)</f>
        <v>16.013761344882123</v>
      </c>
      <c r="K381" s="277">
        <f>SUM(K382:K392)</f>
        <v>288.2477042078782</v>
      </c>
      <c r="AC381" s="525" t="s">
        <v>524</v>
      </c>
      <c r="AD381" s="526" t="s">
        <v>454</v>
      </c>
      <c r="AE381" s="335"/>
      <c r="AF381" s="276">
        <f>+E381</f>
        <v>35.586136321960268</v>
      </c>
      <c r="AG381" s="335"/>
      <c r="AH381" s="335"/>
      <c r="AI381" s="335"/>
      <c r="AJ381" s="277">
        <f>SUM(AJ382:AJ392)</f>
        <v>12</v>
      </c>
      <c r="AK381" s="277">
        <f>SUM(AK382:AK392)</f>
        <v>21.351681793176162</v>
      </c>
      <c r="AL381" s="277">
        <f>SUM(AL382:AL392)</f>
        <v>384.33027227717093</v>
      </c>
      <c r="BC381" s="478"/>
      <c r="BD381" s="513"/>
      <c r="BE381" s="147" t="str">
        <f>+$BE$25</f>
        <v>Dibujo Topografico Asistido por Computador</v>
      </c>
      <c r="BF381" s="278">
        <f t="shared" si="789"/>
        <v>47.160778100408443</v>
      </c>
      <c r="BG381" s="168">
        <v>40</v>
      </c>
      <c r="BH381" s="157">
        <f t="shared" si="790"/>
        <v>1.1790194525102111</v>
      </c>
      <c r="BI381" s="168">
        <f>+$BF$25</f>
        <v>6</v>
      </c>
      <c r="BJ381" s="157">
        <f t="shared" ref="BJ381:BJ382" si="800">BI381*0.4</f>
        <v>2.4000000000000004</v>
      </c>
      <c r="BK381" s="157">
        <f t="shared" si="796"/>
        <v>2.8296466860245073</v>
      </c>
      <c r="BL381" s="157">
        <f t="shared" si="791"/>
        <v>50.933640348441131</v>
      </c>
      <c r="CC381" s="586"/>
      <c r="CD381" s="587"/>
      <c r="CE381" s="147" t="str">
        <f>+$BE$25</f>
        <v>Dibujo Topografico Asistido por Computador</v>
      </c>
      <c r="CF381" s="278">
        <f t="shared" si="792"/>
        <v>47.160778100408443</v>
      </c>
      <c r="CG381" s="168">
        <v>20</v>
      </c>
      <c r="CH381" s="157">
        <f t="shared" si="793"/>
        <v>2.3580389050204222</v>
      </c>
      <c r="CI381" s="168">
        <v>0</v>
      </c>
      <c r="CJ381" s="157">
        <f t="shared" si="799"/>
        <v>0</v>
      </c>
      <c r="CK381" s="157">
        <f t="shared" si="798"/>
        <v>0</v>
      </c>
      <c r="CL381" s="157">
        <f t="shared" si="794"/>
        <v>0</v>
      </c>
    </row>
    <row r="382" spans="2:90" x14ac:dyDescent="0.25">
      <c r="B382" s="477"/>
      <c r="C382" s="529"/>
      <c r="D382" s="326" t="s">
        <v>457</v>
      </c>
      <c r="E382" s="278">
        <f>+E$381</f>
        <v>35.586136321960268</v>
      </c>
      <c r="F382" s="316">
        <f>+F377</f>
        <v>40</v>
      </c>
      <c r="G382" s="312">
        <f t="shared" ref="G382:G392" si="801">E382/F382</f>
        <v>0.88965340804900672</v>
      </c>
      <c r="H382" s="168">
        <f>+$H$90</f>
        <v>2</v>
      </c>
      <c r="I382" s="157">
        <f>+H382</f>
        <v>2</v>
      </c>
      <c r="J382" s="157">
        <f t="shared" ref="J382:J391" si="802">G382*I382</f>
        <v>1.7793068160980134</v>
      </c>
      <c r="K382" s="314">
        <f t="shared" ref="K382:K392" si="803">J382*$D$70</f>
        <v>32.02752268976424</v>
      </c>
      <c r="AC382" s="525"/>
      <c r="AD382" s="526"/>
      <c r="AE382" s="333" t="s">
        <v>457</v>
      </c>
      <c r="AF382" s="278">
        <f>+AF$381</f>
        <v>35.586136321960268</v>
      </c>
      <c r="AG382" s="316">
        <f>+AG377</f>
        <v>20</v>
      </c>
      <c r="AH382" s="312">
        <f t="shared" ref="AH382:AH392" si="804">AF382/AG382</f>
        <v>1.7793068160980134</v>
      </c>
      <c r="AI382" s="168">
        <v>0</v>
      </c>
      <c r="AJ382" s="157">
        <f>+AI382</f>
        <v>0</v>
      </c>
      <c r="AK382" s="157">
        <f t="shared" ref="AK382:AK391" si="805">AH382*AJ382</f>
        <v>0</v>
      </c>
      <c r="AL382" s="314">
        <f t="shared" ref="AL382:AL392" si="806">AK382*$D$70</f>
        <v>0</v>
      </c>
      <c r="BC382" s="478"/>
      <c r="BD382" s="513"/>
      <c r="BE382" s="147" t="str">
        <f>+$BE$26</f>
        <v>Topografia para Catastro Urbano y Rural</v>
      </c>
      <c r="BF382" s="278">
        <f t="shared" si="789"/>
        <v>47.160778100408443</v>
      </c>
      <c r="BG382" s="168">
        <v>40</v>
      </c>
      <c r="BH382" s="157">
        <f t="shared" si="790"/>
        <v>1.1790194525102111</v>
      </c>
      <c r="BI382" s="168">
        <f>+$BF$26</f>
        <v>8</v>
      </c>
      <c r="BJ382" s="157">
        <f t="shared" si="800"/>
        <v>3.2</v>
      </c>
      <c r="BK382" s="157">
        <f t="shared" si="796"/>
        <v>3.7728622480326757</v>
      </c>
      <c r="BL382" s="157">
        <f t="shared" si="791"/>
        <v>67.911520464588165</v>
      </c>
      <c r="CC382" s="586"/>
      <c r="CD382" s="587"/>
      <c r="CE382" s="147" t="str">
        <f>+$BE$26</f>
        <v>Topografia para Catastro Urbano y Rural</v>
      </c>
      <c r="CF382" s="278">
        <f t="shared" si="792"/>
        <v>47.160778100408443</v>
      </c>
      <c r="CG382" s="168">
        <v>20</v>
      </c>
      <c r="CH382" s="157">
        <f t="shared" si="793"/>
        <v>2.3580389050204222</v>
      </c>
      <c r="CI382" s="168">
        <v>0</v>
      </c>
      <c r="CJ382" s="157">
        <f t="shared" si="799"/>
        <v>0</v>
      </c>
      <c r="CK382" s="157">
        <f t="shared" si="798"/>
        <v>0</v>
      </c>
      <c r="CL382" s="157">
        <f t="shared" si="794"/>
        <v>0</v>
      </c>
    </row>
    <row r="383" spans="2:90" x14ac:dyDescent="0.25">
      <c r="B383" s="477"/>
      <c r="C383" s="529"/>
      <c r="D383" s="326" t="s">
        <v>460</v>
      </c>
      <c r="E383" s="278">
        <f t="shared" ref="E383:E392" si="807">+E$381</f>
        <v>35.586136321960268</v>
      </c>
      <c r="F383" s="316">
        <f>+F382</f>
        <v>40</v>
      </c>
      <c r="G383" s="312">
        <f t="shared" si="801"/>
        <v>0.88965340804900672</v>
      </c>
      <c r="H383" s="168">
        <f>+$H$91</f>
        <v>2</v>
      </c>
      <c r="I383" s="157">
        <f>+H383</f>
        <v>2</v>
      </c>
      <c r="J383" s="157">
        <f t="shared" si="802"/>
        <v>1.7793068160980134</v>
      </c>
      <c r="K383" s="314">
        <f t="shared" si="803"/>
        <v>32.02752268976424</v>
      </c>
      <c r="AC383" s="525"/>
      <c r="AD383" s="526"/>
      <c r="AE383" s="333" t="s">
        <v>460</v>
      </c>
      <c r="AF383" s="278">
        <f t="shared" ref="AF383:AF392" si="808">+AF$381</f>
        <v>35.586136321960268</v>
      </c>
      <c r="AG383" s="316">
        <f>+AG382</f>
        <v>20</v>
      </c>
      <c r="AH383" s="312">
        <f t="shared" si="804"/>
        <v>1.7793068160980134</v>
      </c>
      <c r="AI383" s="168">
        <v>0</v>
      </c>
      <c r="AJ383" s="157">
        <f>+AI383</f>
        <v>0</v>
      </c>
      <c r="AK383" s="157">
        <f t="shared" si="805"/>
        <v>0</v>
      </c>
      <c r="AL383" s="314">
        <f t="shared" si="806"/>
        <v>0</v>
      </c>
      <c r="BE383" s="59"/>
      <c r="BJ383" s="281"/>
      <c r="BK383" s="262"/>
      <c r="BL383" s="262"/>
      <c r="CE383" s="59"/>
      <c r="CJ383" s="281"/>
      <c r="CK383" s="262"/>
      <c r="CL383" s="262"/>
    </row>
    <row r="384" spans="2:90" x14ac:dyDescent="0.25">
      <c r="B384" s="477"/>
      <c r="C384" s="529"/>
      <c r="D384" s="326" t="s">
        <v>466</v>
      </c>
      <c r="E384" s="278">
        <f t="shared" si="807"/>
        <v>35.586136321960268</v>
      </c>
      <c r="F384" s="316">
        <f t="shared" ref="F384:F392" si="809">+F383</f>
        <v>40</v>
      </c>
      <c r="G384" s="312">
        <f t="shared" si="801"/>
        <v>0.88965340804900672</v>
      </c>
      <c r="H384" s="168">
        <f>+$H$92</f>
        <v>2</v>
      </c>
      <c r="I384" s="157">
        <f>+H384</f>
        <v>2</v>
      </c>
      <c r="J384" s="157">
        <f t="shared" si="802"/>
        <v>1.7793068160980134</v>
      </c>
      <c r="K384" s="314">
        <f t="shared" si="803"/>
        <v>32.02752268976424</v>
      </c>
      <c r="AC384" s="525"/>
      <c r="AD384" s="526"/>
      <c r="AE384" s="333" t="s">
        <v>466</v>
      </c>
      <c r="AF384" s="278">
        <f t="shared" si="808"/>
        <v>35.586136321960268</v>
      </c>
      <c r="AG384" s="316">
        <f t="shared" ref="AG384:AG392" si="810">+AG383</f>
        <v>20</v>
      </c>
      <c r="AH384" s="312">
        <f t="shared" si="804"/>
        <v>1.7793068160980134</v>
      </c>
      <c r="AI384" s="168">
        <v>0</v>
      </c>
      <c r="AJ384" s="157">
        <f>+AI384</f>
        <v>0</v>
      </c>
      <c r="AK384" s="157">
        <f t="shared" si="805"/>
        <v>0</v>
      </c>
      <c r="AL384" s="314">
        <f t="shared" si="806"/>
        <v>0</v>
      </c>
      <c r="BE384" s="59"/>
      <c r="BJ384" s="262"/>
      <c r="BK384" s="262"/>
      <c r="BL384" s="262"/>
      <c r="CE384" s="59"/>
      <c r="CJ384" s="262"/>
      <c r="CK384" s="262"/>
      <c r="CL384" s="262"/>
    </row>
    <row r="385" spans="2:90" ht="51" x14ac:dyDescent="0.25">
      <c r="B385" s="477"/>
      <c r="C385" s="529"/>
      <c r="D385" s="326" t="s">
        <v>469</v>
      </c>
      <c r="E385" s="278">
        <f t="shared" si="807"/>
        <v>35.586136321960268</v>
      </c>
      <c r="F385" s="316">
        <f t="shared" si="809"/>
        <v>40</v>
      </c>
      <c r="G385" s="312">
        <f t="shared" si="801"/>
        <v>0.88965340804900672</v>
      </c>
      <c r="H385" s="168">
        <f>+$H$93</f>
        <v>2</v>
      </c>
      <c r="I385" s="157">
        <f>+H385</f>
        <v>2</v>
      </c>
      <c r="J385" s="157">
        <f t="shared" si="802"/>
        <v>1.7793068160980134</v>
      </c>
      <c r="K385" s="314">
        <f t="shared" si="803"/>
        <v>32.02752268976424</v>
      </c>
      <c r="AC385" s="525"/>
      <c r="AD385" s="526"/>
      <c r="AE385" s="333" t="s">
        <v>469</v>
      </c>
      <c r="AF385" s="278">
        <f t="shared" si="808"/>
        <v>35.586136321960268</v>
      </c>
      <c r="AG385" s="316">
        <f t="shared" si="810"/>
        <v>20</v>
      </c>
      <c r="AH385" s="312">
        <f t="shared" si="804"/>
        <v>1.7793068160980134</v>
      </c>
      <c r="AI385" s="168">
        <v>0</v>
      </c>
      <c r="AJ385" s="157">
        <f>+AI385</f>
        <v>0</v>
      </c>
      <c r="AK385" s="157">
        <f t="shared" si="805"/>
        <v>0</v>
      </c>
      <c r="AL385" s="314">
        <f t="shared" si="806"/>
        <v>0</v>
      </c>
      <c r="BC385" s="332" t="s">
        <v>335</v>
      </c>
      <c r="BD385" s="332" t="s">
        <v>511</v>
      </c>
      <c r="BE385" s="332" t="s">
        <v>512</v>
      </c>
      <c r="BF385" s="332" t="s">
        <v>582</v>
      </c>
      <c r="BG385" s="332" t="s">
        <v>513</v>
      </c>
      <c r="BH385" s="332" t="s">
        <v>514</v>
      </c>
      <c r="BI385" s="332" t="s">
        <v>519</v>
      </c>
      <c r="BJ385" s="297" t="s">
        <v>516</v>
      </c>
      <c r="BK385" s="297" t="s">
        <v>517</v>
      </c>
      <c r="BL385" s="297" t="s">
        <v>518</v>
      </c>
      <c r="CC385" s="371" t="s">
        <v>335</v>
      </c>
      <c r="CD385" s="371" t="s">
        <v>511</v>
      </c>
      <c r="CE385" s="371" t="s">
        <v>512</v>
      </c>
      <c r="CF385" s="371" t="s">
        <v>582</v>
      </c>
      <c r="CG385" s="371" t="s">
        <v>513</v>
      </c>
      <c r="CH385" s="371" t="s">
        <v>514</v>
      </c>
      <c r="CI385" s="371" t="s">
        <v>519</v>
      </c>
      <c r="CJ385" s="372" t="s">
        <v>516</v>
      </c>
      <c r="CK385" s="372" t="s">
        <v>517</v>
      </c>
      <c r="CL385" s="372" t="s">
        <v>518</v>
      </c>
    </row>
    <row r="386" spans="2:90" x14ac:dyDescent="0.25">
      <c r="B386" s="477"/>
      <c r="C386" s="529"/>
      <c r="D386" s="326" t="s">
        <v>474</v>
      </c>
      <c r="E386" s="278">
        <f t="shared" si="807"/>
        <v>35.586136321960268</v>
      </c>
      <c r="F386" s="316">
        <f t="shared" si="809"/>
        <v>40</v>
      </c>
      <c r="G386" s="312">
        <f t="shared" si="801"/>
        <v>0.88965340804900672</v>
      </c>
      <c r="H386" s="168">
        <f>+$H$94</f>
        <v>2</v>
      </c>
      <c r="I386" s="157">
        <f>+H386</f>
        <v>2</v>
      </c>
      <c r="J386" s="157">
        <f t="shared" si="802"/>
        <v>1.7793068160980134</v>
      </c>
      <c r="K386" s="314">
        <f t="shared" si="803"/>
        <v>32.02752268976424</v>
      </c>
      <c r="AC386" s="525"/>
      <c r="AD386" s="526"/>
      <c r="AE386" s="333" t="s">
        <v>474</v>
      </c>
      <c r="AF386" s="278">
        <f t="shared" si="808"/>
        <v>35.586136321960268</v>
      </c>
      <c r="AG386" s="316">
        <f t="shared" si="810"/>
        <v>20</v>
      </c>
      <c r="AH386" s="312">
        <f t="shared" si="804"/>
        <v>1.7793068160980134</v>
      </c>
      <c r="AI386" s="168">
        <v>0</v>
      </c>
      <c r="AJ386" s="157">
        <f>+AI386</f>
        <v>0</v>
      </c>
      <c r="AK386" s="157">
        <f t="shared" si="805"/>
        <v>0</v>
      </c>
      <c r="AL386" s="314">
        <f t="shared" si="806"/>
        <v>0</v>
      </c>
      <c r="BC386" s="478" t="s">
        <v>524</v>
      </c>
      <c r="BD386" s="478" t="s">
        <v>590</v>
      </c>
      <c r="BE386" s="335"/>
      <c r="BF386" s="276">
        <f>+'Pobl. Efectiva CP.'!H54</f>
        <v>47.160778100408443</v>
      </c>
      <c r="BG386" s="335"/>
      <c r="BH386" s="335"/>
      <c r="BI386" s="335"/>
      <c r="BJ386" s="277">
        <f>SUM(BJ387:BJ394)</f>
        <v>18</v>
      </c>
      <c r="BK386" s="277">
        <f>SUM(BK387:BK394)</f>
        <v>21.2223501451838</v>
      </c>
      <c r="BL386" s="277">
        <f>SUM(BL387:BL394)</f>
        <v>382.00230261330842</v>
      </c>
      <c r="CC386" s="586" t="s">
        <v>524</v>
      </c>
      <c r="CD386" s="586" t="s">
        <v>590</v>
      </c>
      <c r="CE386" s="335"/>
      <c r="CF386" s="276">
        <f>+BF386</f>
        <v>47.160778100408443</v>
      </c>
      <c r="CG386" s="335"/>
      <c r="CH386" s="335"/>
      <c r="CI386" s="335"/>
      <c r="CJ386" s="277">
        <f>SUM(CJ387:CJ394)</f>
        <v>0</v>
      </c>
      <c r="CK386" s="277">
        <f>SUM(CK387:CK394)</f>
        <v>0</v>
      </c>
      <c r="CL386" s="277">
        <f>SUM(CL387:CL394)</f>
        <v>0</v>
      </c>
    </row>
    <row r="387" spans="2:90" ht="25.5" x14ac:dyDescent="0.25">
      <c r="B387" s="477"/>
      <c r="C387" s="514" t="s">
        <v>485</v>
      </c>
      <c r="D387" s="315" t="s">
        <v>546</v>
      </c>
      <c r="E387" s="278">
        <f t="shared" si="807"/>
        <v>35.586136321960268</v>
      </c>
      <c r="F387" s="316">
        <f t="shared" si="809"/>
        <v>40</v>
      </c>
      <c r="G387" s="312">
        <f t="shared" si="801"/>
        <v>0.88965340804900672</v>
      </c>
      <c r="H387" s="168">
        <f>+$H$95</f>
        <v>2</v>
      </c>
      <c r="I387" s="157">
        <f t="shared" ref="I387:I392" si="811">+H387*0.4</f>
        <v>0.8</v>
      </c>
      <c r="J387" s="312">
        <f t="shared" si="802"/>
        <v>0.71172272643920542</v>
      </c>
      <c r="K387" s="314">
        <f t="shared" si="803"/>
        <v>12.811009075905698</v>
      </c>
      <c r="AC387" s="525"/>
      <c r="AD387" s="527" t="s">
        <v>485</v>
      </c>
      <c r="AE387" s="315" t="s">
        <v>546</v>
      </c>
      <c r="AF387" s="278">
        <f t="shared" si="808"/>
        <v>35.586136321960268</v>
      </c>
      <c r="AG387" s="316">
        <f t="shared" si="810"/>
        <v>20</v>
      </c>
      <c r="AH387" s="312">
        <f t="shared" si="804"/>
        <v>1.7793068160980134</v>
      </c>
      <c r="AI387" s="168">
        <f>+$H$95</f>
        <v>2</v>
      </c>
      <c r="AJ387" s="157">
        <f t="shared" ref="AJ387:AJ392" si="812">+AI387*0.6</f>
        <v>1.2</v>
      </c>
      <c r="AK387" s="312">
        <f t="shared" si="805"/>
        <v>2.135168179317616</v>
      </c>
      <c r="AL387" s="314">
        <f t="shared" si="806"/>
        <v>38.433027227717091</v>
      </c>
      <c r="BC387" s="478"/>
      <c r="BD387" s="478"/>
      <c r="BE387" s="333" t="str">
        <f>+$BE$5</f>
        <v>Interpretación y Producción de Textos</v>
      </c>
      <c r="BF387" s="278">
        <f>+BF$386</f>
        <v>47.160778100408443</v>
      </c>
      <c r="BG387" s="168">
        <v>40</v>
      </c>
      <c r="BH387" s="157">
        <f>BF387/BG387</f>
        <v>1.1790194525102111</v>
      </c>
      <c r="BI387" s="168">
        <f>+$BG$5</f>
        <v>2</v>
      </c>
      <c r="BJ387" s="157">
        <f>+BI387</f>
        <v>2</v>
      </c>
      <c r="BK387" s="157">
        <f t="shared" ref="BK387:BK394" si="813">BH387*BJ387</f>
        <v>2.3580389050204222</v>
      </c>
      <c r="BL387" s="157">
        <f t="shared" ref="BL387:BL394" si="814">BK387*$BE$70</f>
        <v>42.444700290367599</v>
      </c>
      <c r="CC387" s="586"/>
      <c r="CD387" s="586"/>
      <c r="CE387" s="352" t="str">
        <f>+$BE$5</f>
        <v>Interpretación y Producción de Textos</v>
      </c>
      <c r="CF387" s="278">
        <f>+CF$386</f>
        <v>47.160778100408443</v>
      </c>
      <c r="CG387" s="168">
        <v>20</v>
      </c>
      <c r="CH387" s="157">
        <f>CF387/CG387</f>
        <v>2.3580389050204222</v>
      </c>
      <c r="CI387" s="168">
        <v>0</v>
      </c>
      <c r="CJ387" s="157">
        <f>+CI387</f>
        <v>0</v>
      </c>
      <c r="CK387" s="157">
        <f t="shared" ref="CK387:CK394" si="815">CH387*CJ387</f>
        <v>0</v>
      </c>
      <c r="CL387" s="157">
        <f t="shared" ref="CL387:CL394" si="816">CK387*$BE$70</f>
        <v>0</v>
      </c>
    </row>
    <row r="388" spans="2:90" ht="25.5" x14ac:dyDescent="0.25">
      <c r="B388" s="477"/>
      <c r="C388" s="514"/>
      <c r="D388" s="315" t="s">
        <v>547</v>
      </c>
      <c r="E388" s="278">
        <f t="shared" si="807"/>
        <v>35.586136321960268</v>
      </c>
      <c r="F388" s="316">
        <f t="shared" si="809"/>
        <v>40</v>
      </c>
      <c r="G388" s="312">
        <f t="shared" si="801"/>
        <v>0.88965340804900672</v>
      </c>
      <c r="H388" s="168">
        <f>+$H$96</f>
        <v>4</v>
      </c>
      <c r="I388" s="157">
        <f t="shared" si="811"/>
        <v>1.6</v>
      </c>
      <c r="J388" s="312">
        <f t="shared" si="802"/>
        <v>1.4234454528784108</v>
      </c>
      <c r="K388" s="314">
        <f t="shared" si="803"/>
        <v>25.622018151811396</v>
      </c>
      <c r="AC388" s="525"/>
      <c r="AD388" s="527"/>
      <c r="AE388" s="315" t="s">
        <v>547</v>
      </c>
      <c r="AF388" s="278">
        <f t="shared" si="808"/>
        <v>35.586136321960268</v>
      </c>
      <c r="AG388" s="316">
        <f t="shared" si="810"/>
        <v>20</v>
      </c>
      <c r="AH388" s="312">
        <f t="shared" si="804"/>
        <v>1.7793068160980134</v>
      </c>
      <c r="AI388" s="168">
        <f>+$H$96</f>
        <v>4</v>
      </c>
      <c r="AJ388" s="157">
        <f t="shared" si="812"/>
        <v>2.4</v>
      </c>
      <c r="AK388" s="312">
        <f t="shared" si="805"/>
        <v>4.2703363586352321</v>
      </c>
      <c r="AL388" s="314">
        <f t="shared" si="806"/>
        <v>76.866054455434181</v>
      </c>
      <c r="BC388" s="478"/>
      <c r="BD388" s="478"/>
      <c r="BE388" s="333" t="str">
        <f>+$BE$7</f>
        <v>Estadistica General</v>
      </c>
      <c r="BF388" s="278">
        <f t="shared" ref="BF388:BF394" si="817">+BF$386</f>
        <v>47.160778100408443</v>
      </c>
      <c r="BG388" s="168">
        <v>40</v>
      </c>
      <c r="BH388" s="157">
        <f t="shared" ref="BH388:BH394" si="818">BF388/BG388</f>
        <v>1.1790194525102111</v>
      </c>
      <c r="BI388" s="168">
        <f>+$BG$7</f>
        <v>2</v>
      </c>
      <c r="BJ388" s="157">
        <f t="shared" ref="BJ388:BJ391" si="819">+BI388</f>
        <v>2</v>
      </c>
      <c r="BK388" s="157">
        <f t="shared" si="813"/>
        <v>2.3580389050204222</v>
      </c>
      <c r="BL388" s="157">
        <f t="shared" si="814"/>
        <v>42.444700290367599</v>
      </c>
      <c r="CC388" s="586"/>
      <c r="CD388" s="586"/>
      <c r="CE388" s="352" t="str">
        <f>+$BE$7</f>
        <v>Estadistica General</v>
      </c>
      <c r="CF388" s="278">
        <f t="shared" ref="CF388:CF394" si="820">+CF$386</f>
        <v>47.160778100408443</v>
      </c>
      <c r="CG388" s="168">
        <v>20</v>
      </c>
      <c r="CH388" s="157">
        <f t="shared" ref="CH388:CH394" si="821">CF388/CG388</f>
        <v>2.3580389050204222</v>
      </c>
      <c r="CI388" s="168">
        <v>0</v>
      </c>
      <c r="CJ388" s="157">
        <f t="shared" ref="CJ388:CJ391" si="822">+CI388</f>
        <v>0</v>
      </c>
      <c r="CK388" s="157">
        <f t="shared" si="815"/>
        <v>0</v>
      </c>
      <c r="CL388" s="157">
        <f t="shared" si="816"/>
        <v>0</v>
      </c>
    </row>
    <row r="389" spans="2:90" ht="25.5" x14ac:dyDescent="0.25">
      <c r="B389" s="477"/>
      <c r="C389" s="514"/>
      <c r="D389" s="315" t="s">
        <v>548</v>
      </c>
      <c r="E389" s="278">
        <f t="shared" si="807"/>
        <v>35.586136321960268</v>
      </c>
      <c r="F389" s="316">
        <f t="shared" si="809"/>
        <v>40</v>
      </c>
      <c r="G389" s="312">
        <f t="shared" si="801"/>
        <v>0.88965340804900672</v>
      </c>
      <c r="H389" s="168">
        <f>+$H$97</f>
        <v>2</v>
      </c>
      <c r="I389" s="157">
        <f t="shared" si="811"/>
        <v>0.8</v>
      </c>
      <c r="J389" s="312">
        <f t="shared" si="802"/>
        <v>0.71172272643920542</v>
      </c>
      <c r="K389" s="314">
        <f t="shared" si="803"/>
        <v>12.811009075905698</v>
      </c>
      <c r="AC389" s="525"/>
      <c r="AD389" s="527"/>
      <c r="AE389" s="315" t="s">
        <v>548</v>
      </c>
      <c r="AF389" s="278">
        <f t="shared" si="808"/>
        <v>35.586136321960268</v>
      </c>
      <c r="AG389" s="316">
        <f t="shared" si="810"/>
        <v>20</v>
      </c>
      <c r="AH389" s="312">
        <f t="shared" si="804"/>
        <v>1.7793068160980134</v>
      </c>
      <c r="AI389" s="168">
        <f>+$H$97</f>
        <v>2</v>
      </c>
      <c r="AJ389" s="157">
        <f t="shared" si="812"/>
        <v>1.2</v>
      </c>
      <c r="AK389" s="312">
        <f t="shared" si="805"/>
        <v>2.135168179317616</v>
      </c>
      <c r="AL389" s="314">
        <f t="shared" si="806"/>
        <v>38.433027227717091</v>
      </c>
      <c r="BC389" s="478"/>
      <c r="BD389" s="478"/>
      <c r="BE389" s="333" t="str">
        <f>+$BE$11</f>
        <v>Cultura Artistica</v>
      </c>
      <c r="BF389" s="278">
        <f t="shared" si="817"/>
        <v>47.160778100408443</v>
      </c>
      <c r="BG389" s="168">
        <v>40</v>
      </c>
      <c r="BH389" s="157">
        <f t="shared" si="818"/>
        <v>1.1790194525102111</v>
      </c>
      <c r="BI389" s="168">
        <f>+$BG$11</f>
        <v>2</v>
      </c>
      <c r="BJ389" s="157">
        <f t="shared" si="819"/>
        <v>2</v>
      </c>
      <c r="BK389" s="157">
        <f t="shared" si="813"/>
        <v>2.3580389050204222</v>
      </c>
      <c r="BL389" s="157">
        <f t="shared" si="814"/>
        <v>42.444700290367599</v>
      </c>
      <c r="CC389" s="586"/>
      <c r="CD389" s="586"/>
      <c r="CE389" s="352" t="str">
        <f>+$BE$11</f>
        <v>Cultura Artistica</v>
      </c>
      <c r="CF389" s="278">
        <f t="shared" si="820"/>
        <v>47.160778100408443</v>
      </c>
      <c r="CG389" s="168">
        <v>20</v>
      </c>
      <c r="CH389" s="157">
        <f t="shared" si="821"/>
        <v>2.3580389050204222</v>
      </c>
      <c r="CI389" s="168">
        <v>0</v>
      </c>
      <c r="CJ389" s="157">
        <f t="shared" si="822"/>
        <v>0</v>
      </c>
      <c r="CK389" s="157">
        <f t="shared" si="815"/>
        <v>0</v>
      </c>
      <c r="CL389" s="157">
        <f t="shared" si="816"/>
        <v>0</v>
      </c>
    </row>
    <row r="390" spans="2:90" ht="25.5" x14ac:dyDescent="0.25">
      <c r="B390" s="477"/>
      <c r="C390" s="514"/>
      <c r="D390" s="315" t="s">
        <v>549</v>
      </c>
      <c r="E390" s="278">
        <f t="shared" si="807"/>
        <v>35.586136321960268</v>
      </c>
      <c r="F390" s="316">
        <f t="shared" si="809"/>
        <v>40</v>
      </c>
      <c r="G390" s="312">
        <f t="shared" si="801"/>
        <v>0.88965340804900672</v>
      </c>
      <c r="H390" s="168">
        <f>+$H$98</f>
        <v>2</v>
      </c>
      <c r="I390" s="157">
        <f t="shared" si="811"/>
        <v>0.8</v>
      </c>
      <c r="J390" s="312">
        <f t="shared" si="802"/>
        <v>0.71172272643920542</v>
      </c>
      <c r="K390" s="314">
        <f t="shared" si="803"/>
        <v>12.811009075905698</v>
      </c>
      <c r="AC390" s="525"/>
      <c r="AD390" s="527"/>
      <c r="AE390" s="315" t="s">
        <v>549</v>
      </c>
      <c r="AF390" s="278">
        <f t="shared" si="808"/>
        <v>35.586136321960268</v>
      </c>
      <c r="AG390" s="316">
        <f t="shared" si="810"/>
        <v>20</v>
      </c>
      <c r="AH390" s="312">
        <f t="shared" si="804"/>
        <v>1.7793068160980134</v>
      </c>
      <c r="AI390" s="168">
        <f>+$H$98</f>
        <v>2</v>
      </c>
      <c r="AJ390" s="157">
        <f t="shared" si="812"/>
        <v>1.2</v>
      </c>
      <c r="AK390" s="312">
        <f t="shared" si="805"/>
        <v>2.135168179317616</v>
      </c>
      <c r="AL390" s="314">
        <f t="shared" si="806"/>
        <v>38.433027227717091</v>
      </c>
      <c r="BC390" s="478"/>
      <c r="BD390" s="478"/>
      <c r="BE390" s="333" t="str">
        <f>+$BE$13</f>
        <v>Ofimática</v>
      </c>
      <c r="BF390" s="278">
        <f t="shared" si="817"/>
        <v>47.160778100408443</v>
      </c>
      <c r="BG390" s="168">
        <v>40</v>
      </c>
      <c r="BH390" s="157">
        <f t="shared" si="818"/>
        <v>1.1790194525102111</v>
      </c>
      <c r="BI390" s="168">
        <f>+$BG$13</f>
        <v>2</v>
      </c>
      <c r="BJ390" s="157">
        <f t="shared" si="819"/>
        <v>2</v>
      </c>
      <c r="BK390" s="157">
        <f t="shared" si="813"/>
        <v>2.3580389050204222</v>
      </c>
      <c r="BL390" s="157">
        <f t="shared" si="814"/>
        <v>42.444700290367599</v>
      </c>
      <c r="CC390" s="586"/>
      <c r="CD390" s="586"/>
      <c r="CE390" s="352" t="str">
        <f>+$BE$13</f>
        <v>Ofimática</v>
      </c>
      <c r="CF390" s="278">
        <f t="shared" si="820"/>
        <v>47.160778100408443</v>
      </c>
      <c r="CG390" s="168">
        <v>20</v>
      </c>
      <c r="CH390" s="157">
        <f t="shared" si="821"/>
        <v>2.3580389050204222</v>
      </c>
      <c r="CI390" s="168">
        <v>0</v>
      </c>
      <c r="CJ390" s="157">
        <f t="shared" si="822"/>
        <v>0</v>
      </c>
      <c r="CK390" s="157">
        <f t="shared" si="815"/>
        <v>0</v>
      </c>
      <c r="CL390" s="157">
        <f t="shared" si="816"/>
        <v>0</v>
      </c>
    </row>
    <row r="391" spans="2:90" x14ac:dyDescent="0.25">
      <c r="B391" s="477"/>
      <c r="C391" s="514"/>
      <c r="D391" s="315" t="s">
        <v>552</v>
      </c>
      <c r="E391" s="278">
        <f t="shared" si="807"/>
        <v>35.586136321960268</v>
      </c>
      <c r="F391" s="316">
        <f t="shared" si="809"/>
        <v>40</v>
      </c>
      <c r="G391" s="312">
        <f t="shared" si="801"/>
        <v>0.88965340804900672</v>
      </c>
      <c r="H391" s="168">
        <f>+$H$99</f>
        <v>4</v>
      </c>
      <c r="I391" s="157">
        <f t="shared" si="811"/>
        <v>1.6</v>
      </c>
      <c r="J391" s="312">
        <f t="shared" si="802"/>
        <v>1.4234454528784108</v>
      </c>
      <c r="K391" s="314">
        <f t="shared" si="803"/>
        <v>25.622018151811396</v>
      </c>
      <c r="AC391" s="525"/>
      <c r="AD391" s="527"/>
      <c r="AE391" s="315" t="s">
        <v>552</v>
      </c>
      <c r="AF391" s="278">
        <f t="shared" si="808"/>
        <v>35.586136321960268</v>
      </c>
      <c r="AG391" s="316">
        <f t="shared" si="810"/>
        <v>20</v>
      </c>
      <c r="AH391" s="312">
        <f t="shared" si="804"/>
        <v>1.7793068160980134</v>
      </c>
      <c r="AI391" s="168">
        <f>+$H$99</f>
        <v>4</v>
      </c>
      <c r="AJ391" s="157">
        <f t="shared" si="812"/>
        <v>2.4</v>
      </c>
      <c r="AK391" s="312">
        <f t="shared" si="805"/>
        <v>4.2703363586352321</v>
      </c>
      <c r="AL391" s="314">
        <f t="shared" si="806"/>
        <v>76.866054455434181</v>
      </c>
      <c r="BC391" s="478"/>
      <c r="BD391" s="478"/>
      <c r="BE391" s="333" t="str">
        <f>+$BE$16</f>
        <v>Fundamentos de Investigación</v>
      </c>
      <c r="BF391" s="278">
        <f t="shared" si="817"/>
        <v>47.160778100408443</v>
      </c>
      <c r="BG391" s="168">
        <v>40</v>
      </c>
      <c r="BH391" s="157">
        <f t="shared" si="818"/>
        <v>1.1790194525102111</v>
      </c>
      <c r="BI391" s="168">
        <f>+$BG$16</f>
        <v>2</v>
      </c>
      <c r="BJ391" s="157">
        <f t="shared" si="819"/>
        <v>2</v>
      </c>
      <c r="BK391" s="157">
        <f t="shared" si="813"/>
        <v>2.3580389050204222</v>
      </c>
      <c r="BL391" s="157">
        <f t="shared" si="814"/>
        <v>42.444700290367599</v>
      </c>
      <c r="CC391" s="586"/>
      <c r="CD391" s="586"/>
      <c r="CE391" s="352" t="str">
        <f>+$BE$16</f>
        <v>Fundamentos de Investigación</v>
      </c>
      <c r="CF391" s="278">
        <f t="shared" si="820"/>
        <v>47.160778100408443</v>
      </c>
      <c r="CG391" s="168">
        <v>20</v>
      </c>
      <c r="CH391" s="157">
        <f t="shared" si="821"/>
        <v>2.3580389050204222</v>
      </c>
      <c r="CI391" s="168">
        <v>0</v>
      </c>
      <c r="CJ391" s="157">
        <f t="shared" si="822"/>
        <v>0</v>
      </c>
      <c r="CK391" s="157">
        <f t="shared" si="815"/>
        <v>0</v>
      </c>
      <c r="CL391" s="157">
        <f t="shared" si="816"/>
        <v>0</v>
      </c>
    </row>
    <row r="392" spans="2:90" x14ac:dyDescent="0.25">
      <c r="B392" s="477"/>
      <c r="C392" s="514"/>
      <c r="D392" s="315" t="s">
        <v>543</v>
      </c>
      <c r="E392" s="278">
        <f t="shared" si="807"/>
        <v>35.586136321960268</v>
      </c>
      <c r="F392" s="316">
        <f t="shared" si="809"/>
        <v>40</v>
      </c>
      <c r="G392" s="312">
        <f t="shared" si="801"/>
        <v>0.88965340804900672</v>
      </c>
      <c r="H392" s="168">
        <f>+$H$100</f>
        <v>6</v>
      </c>
      <c r="I392" s="157">
        <f t="shared" si="811"/>
        <v>2.4000000000000004</v>
      </c>
      <c r="J392" s="157">
        <f>G392*I392</f>
        <v>2.1351681793176165</v>
      </c>
      <c r="K392" s="314">
        <f t="shared" si="803"/>
        <v>38.433027227717098</v>
      </c>
      <c r="AC392" s="525"/>
      <c r="AD392" s="527"/>
      <c r="AE392" s="315" t="s">
        <v>543</v>
      </c>
      <c r="AF392" s="278">
        <f t="shared" si="808"/>
        <v>35.586136321960268</v>
      </c>
      <c r="AG392" s="316">
        <f t="shared" si="810"/>
        <v>20</v>
      </c>
      <c r="AH392" s="312">
        <f t="shared" si="804"/>
        <v>1.7793068160980134</v>
      </c>
      <c r="AI392" s="168">
        <f>+$H$100</f>
        <v>6</v>
      </c>
      <c r="AJ392" s="157">
        <f t="shared" si="812"/>
        <v>3.5999999999999996</v>
      </c>
      <c r="AK392" s="157">
        <f>AH392*AJ392</f>
        <v>6.4055045379528481</v>
      </c>
      <c r="AL392" s="314">
        <f t="shared" si="806"/>
        <v>115.29908168315127</v>
      </c>
      <c r="BC392" s="478"/>
      <c r="BD392" s="513" t="s">
        <v>485</v>
      </c>
      <c r="BE392" s="147" t="str">
        <f>+$BE$27</f>
        <v>Topografia para Caminos y Vias Urbanas</v>
      </c>
      <c r="BF392" s="278">
        <f t="shared" si="817"/>
        <v>47.160778100408443</v>
      </c>
      <c r="BG392" s="168">
        <v>40</v>
      </c>
      <c r="BH392" s="157">
        <f t="shared" si="818"/>
        <v>1.1790194525102111</v>
      </c>
      <c r="BI392" s="168">
        <f>+$BG$27</f>
        <v>8</v>
      </c>
      <c r="BJ392" s="157">
        <f>+BI392*0.4</f>
        <v>3.2</v>
      </c>
      <c r="BK392" s="157">
        <f t="shared" si="813"/>
        <v>3.7728622480326757</v>
      </c>
      <c r="BL392" s="157">
        <f t="shared" si="814"/>
        <v>67.911520464588165</v>
      </c>
      <c r="CC392" s="586"/>
      <c r="CD392" s="587" t="s">
        <v>485</v>
      </c>
      <c r="CE392" s="147" t="str">
        <f>+$BE$27</f>
        <v>Topografia para Caminos y Vias Urbanas</v>
      </c>
      <c r="CF392" s="278">
        <f t="shared" si="820"/>
        <v>47.160778100408443</v>
      </c>
      <c r="CG392" s="168">
        <v>20</v>
      </c>
      <c r="CH392" s="157">
        <f t="shared" si="821"/>
        <v>2.3580389050204222</v>
      </c>
      <c r="CI392" s="168">
        <v>0</v>
      </c>
      <c r="CJ392" s="157">
        <f t="shared" ref="CJ392:CJ394" si="823">+CI392*0.6</f>
        <v>0</v>
      </c>
      <c r="CK392" s="157">
        <f t="shared" si="815"/>
        <v>0</v>
      </c>
      <c r="CL392" s="157">
        <f t="shared" si="816"/>
        <v>0</v>
      </c>
    </row>
    <row r="393" spans="2:90" x14ac:dyDescent="0.25">
      <c r="B393" s="285"/>
      <c r="C393" s="142"/>
      <c r="D393" s="59"/>
      <c r="H393" s="142"/>
      <c r="I393" s="262">
        <f>AVERAGE(I382:I392)</f>
        <v>1.6363636363636365</v>
      </c>
      <c r="J393" s="262"/>
      <c r="K393" s="286"/>
      <c r="AC393" s="285"/>
      <c r="AE393" s="59"/>
      <c r="AJ393" s="262">
        <f>AVERAGE(AJ382:AJ392)</f>
        <v>1.0909090909090908</v>
      </c>
      <c r="AK393" s="262"/>
      <c r="AL393" s="286"/>
      <c r="BC393" s="478"/>
      <c r="BD393" s="513"/>
      <c r="BE393" s="147" t="str">
        <f>+$BE$28</f>
        <v>Topografia para Irrigaciones</v>
      </c>
      <c r="BF393" s="278">
        <f t="shared" si="817"/>
        <v>47.160778100408443</v>
      </c>
      <c r="BG393" s="168">
        <v>40</v>
      </c>
      <c r="BH393" s="157">
        <f t="shared" si="818"/>
        <v>1.1790194525102111</v>
      </c>
      <c r="BI393" s="168">
        <f>+$BG$28</f>
        <v>7</v>
      </c>
      <c r="BJ393" s="157">
        <f t="shared" ref="BJ393:BJ394" si="824">+BI393*0.4</f>
        <v>2.8000000000000003</v>
      </c>
      <c r="BK393" s="157">
        <f t="shared" si="813"/>
        <v>3.3012544670285915</v>
      </c>
      <c r="BL393" s="157">
        <f t="shared" si="814"/>
        <v>59.422580406514648</v>
      </c>
      <c r="CC393" s="586"/>
      <c r="CD393" s="587"/>
      <c r="CE393" s="147" t="str">
        <f>+$BE$28</f>
        <v>Topografia para Irrigaciones</v>
      </c>
      <c r="CF393" s="278">
        <f t="shared" si="820"/>
        <v>47.160778100408443</v>
      </c>
      <c r="CG393" s="168">
        <v>20</v>
      </c>
      <c r="CH393" s="157">
        <f t="shared" si="821"/>
        <v>2.3580389050204222</v>
      </c>
      <c r="CI393" s="168">
        <v>0</v>
      </c>
      <c r="CJ393" s="157">
        <f t="shared" si="823"/>
        <v>0</v>
      </c>
      <c r="CK393" s="157">
        <f t="shared" si="815"/>
        <v>0</v>
      </c>
      <c r="CL393" s="157">
        <f t="shared" si="816"/>
        <v>0</v>
      </c>
    </row>
    <row r="394" spans="2:90" ht="51" x14ac:dyDescent="0.25">
      <c r="B394" s="325" t="s">
        <v>336</v>
      </c>
      <c r="C394" s="327" t="s">
        <v>511</v>
      </c>
      <c r="D394" s="325" t="s">
        <v>512</v>
      </c>
      <c r="E394" s="325" t="s">
        <v>582</v>
      </c>
      <c r="F394" s="325" t="s">
        <v>513</v>
      </c>
      <c r="G394" s="325" t="s">
        <v>514</v>
      </c>
      <c r="H394" s="325" t="s">
        <v>515</v>
      </c>
      <c r="I394" s="291" t="s">
        <v>516</v>
      </c>
      <c r="J394" s="291" t="s">
        <v>517</v>
      </c>
      <c r="K394" s="291" t="s">
        <v>518</v>
      </c>
      <c r="AC394" s="367" t="s">
        <v>336</v>
      </c>
      <c r="AD394" s="368" t="s">
        <v>511</v>
      </c>
      <c r="AE394" s="367" t="s">
        <v>512</v>
      </c>
      <c r="AF394" s="367" t="s">
        <v>582</v>
      </c>
      <c r="AG394" s="367" t="s">
        <v>513</v>
      </c>
      <c r="AH394" s="367" t="s">
        <v>514</v>
      </c>
      <c r="AI394" s="367" t="s">
        <v>515</v>
      </c>
      <c r="AJ394" s="369" t="s">
        <v>516</v>
      </c>
      <c r="AK394" s="369" t="s">
        <v>517</v>
      </c>
      <c r="AL394" s="369" t="s">
        <v>518</v>
      </c>
      <c r="BC394" s="478"/>
      <c r="BD394" s="513"/>
      <c r="BE394" s="147" t="str">
        <f>+$BE$29</f>
        <v>Topografia para Obras de Saneamiento</v>
      </c>
      <c r="BF394" s="278">
        <f t="shared" si="817"/>
        <v>47.160778100408443</v>
      </c>
      <c r="BG394" s="168">
        <v>40</v>
      </c>
      <c r="BH394" s="157">
        <f t="shared" si="818"/>
        <v>1.1790194525102111</v>
      </c>
      <c r="BI394" s="168">
        <f>+$BG$29</f>
        <v>5</v>
      </c>
      <c r="BJ394" s="157">
        <f t="shared" si="824"/>
        <v>2</v>
      </c>
      <c r="BK394" s="157">
        <f t="shared" si="813"/>
        <v>2.3580389050204222</v>
      </c>
      <c r="BL394" s="157">
        <f t="shared" si="814"/>
        <v>42.444700290367599</v>
      </c>
      <c r="CC394" s="586"/>
      <c r="CD394" s="587"/>
      <c r="CE394" s="147" t="str">
        <f>+$BE$29</f>
        <v>Topografia para Obras de Saneamiento</v>
      </c>
      <c r="CF394" s="278">
        <f t="shared" si="820"/>
        <v>47.160778100408443</v>
      </c>
      <c r="CG394" s="168">
        <v>20</v>
      </c>
      <c r="CH394" s="157">
        <f t="shared" si="821"/>
        <v>2.3580389050204222</v>
      </c>
      <c r="CI394" s="168">
        <v>0</v>
      </c>
      <c r="CJ394" s="157">
        <f t="shared" si="823"/>
        <v>0</v>
      </c>
      <c r="CK394" s="157">
        <f t="shared" si="815"/>
        <v>0</v>
      </c>
      <c r="CL394" s="157">
        <f t="shared" si="816"/>
        <v>0</v>
      </c>
    </row>
    <row r="395" spans="2:90" x14ac:dyDescent="0.25">
      <c r="B395" s="477" t="s">
        <v>530</v>
      </c>
      <c r="C395" s="529" t="s">
        <v>454</v>
      </c>
      <c r="D395" s="328"/>
      <c r="E395" s="276">
        <f>+'Pobl. Efectiva CP.'!H28</f>
        <v>26.374412552266211</v>
      </c>
      <c r="F395" s="328"/>
      <c r="G395" s="328"/>
      <c r="H395" s="328"/>
      <c r="I395" s="277">
        <f>SUM(I396:I402)</f>
        <v>11.200000000000003</v>
      </c>
      <c r="J395" s="277">
        <f>SUM(J396:J402)</f>
        <v>7.3848355146345384</v>
      </c>
      <c r="K395" s="277">
        <f>SUM(K396:K402)</f>
        <v>132.9270392634217</v>
      </c>
      <c r="AC395" s="525" t="s">
        <v>530</v>
      </c>
      <c r="AD395" s="526" t="s">
        <v>454</v>
      </c>
      <c r="AE395" s="335"/>
      <c r="AF395" s="276">
        <f>+E395</f>
        <v>26.374412552266211</v>
      </c>
      <c r="AG395" s="335"/>
      <c r="AH395" s="335"/>
      <c r="AI395" s="335"/>
      <c r="AJ395" s="277">
        <f>SUM(AJ396:AJ402)</f>
        <v>4.8</v>
      </c>
      <c r="AK395" s="277">
        <f>SUM(AK396:AK402)</f>
        <v>6.3298590125438903</v>
      </c>
      <c r="AL395" s="277">
        <f>SUM(AL396:AL402)</f>
        <v>113.93746222579003</v>
      </c>
      <c r="BE395" s="59"/>
      <c r="BJ395" s="262">
        <f>AVERAGE(BJ387:BJ394)</f>
        <v>2.25</v>
      </c>
      <c r="BK395" s="262"/>
      <c r="BL395" s="262"/>
      <c r="CE395" s="59"/>
      <c r="CJ395" s="262">
        <f>AVERAGE(CJ387:CJ394)</f>
        <v>0</v>
      </c>
      <c r="CK395" s="262"/>
      <c r="CL395" s="262"/>
    </row>
    <row r="396" spans="2:90" ht="51" x14ac:dyDescent="0.25">
      <c r="B396" s="477"/>
      <c r="C396" s="529"/>
      <c r="D396" s="326" t="s">
        <v>462</v>
      </c>
      <c r="E396" s="278">
        <f>+$E$395</f>
        <v>26.374412552266211</v>
      </c>
      <c r="F396" s="316">
        <f>+F391</f>
        <v>40</v>
      </c>
      <c r="G396" s="312">
        <f>E396/F396</f>
        <v>0.65936031380665527</v>
      </c>
      <c r="H396" s="168">
        <f>+$H$132</f>
        <v>3</v>
      </c>
      <c r="I396" s="157">
        <f>+H396</f>
        <v>3</v>
      </c>
      <c r="J396" s="157">
        <f t="shared" ref="J396:J402" si="825">G396*I396</f>
        <v>1.9780809414199658</v>
      </c>
      <c r="K396" s="314">
        <f t="shared" ref="K396:K402" si="826">J396*$D$70</f>
        <v>35.605456945559382</v>
      </c>
      <c r="AC396" s="525"/>
      <c r="AD396" s="526"/>
      <c r="AE396" s="333" t="s">
        <v>462</v>
      </c>
      <c r="AF396" s="278">
        <f>+$E$395</f>
        <v>26.374412552266211</v>
      </c>
      <c r="AG396" s="316">
        <f>+AG391</f>
        <v>20</v>
      </c>
      <c r="AH396" s="312">
        <f>AF396/AG396</f>
        <v>1.3187206276133105</v>
      </c>
      <c r="AI396" s="168">
        <v>0</v>
      </c>
      <c r="AJ396" s="157">
        <f>+AI396</f>
        <v>0</v>
      </c>
      <c r="AK396" s="157">
        <f t="shared" ref="AK396:AK402" si="827">AH396*AJ396</f>
        <v>0</v>
      </c>
      <c r="AL396" s="314">
        <f t="shared" ref="AL396:AL402" si="828">AK396*$D$70</f>
        <v>0</v>
      </c>
      <c r="BC396" s="332" t="s">
        <v>335</v>
      </c>
      <c r="BD396" s="332" t="s">
        <v>511</v>
      </c>
      <c r="BE396" s="332" t="s">
        <v>512</v>
      </c>
      <c r="BF396" s="332" t="s">
        <v>582</v>
      </c>
      <c r="BG396" s="332" t="s">
        <v>513</v>
      </c>
      <c r="BH396" s="332" t="s">
        <v>514</v>
      </c>
      <c r="BI396" s="332" t="s">
        <v>519</v>
      </c>
      <c r="BJ396" s="297" t="s">
        <v>516</v>
      </c>
      <c r="BK396" s="297" t="s">
        <v>517</v>
      </c>
      <c r="BL396" s="297" t="s">
        <v>518</v>
      </c>
      <c r="CC396" s="371" t="s">
        <v>335</v>
      </c>
      <c r="CD396" s="371" t="s">
        <v>511</v>
      </c>
      <c r="CE396" s="371" t="s">
        <v>512</v>
      </c>
      <c r="CF396" s="371" t="s">
        <v>582</v>
      </c>
      <c r="CG396" s="371" t="s">
        <v>513</v>
      </c>
      <c r="CH396" s="371" t="s">
        <v>514</v>
      </c>
      <c r="CI396" s="371" t="s">
        <v>519</v>
      </c>
      <c r="CJ396" s="372" t="s">
        <v>516</v>
      </c>
      <c r="CK396" s="372" t="s">
        <v>517</v>
      </c>
      <c r="CL396" s="372" t="s">
        <v>518</v>
      </c>
    </row>
    <row r="397" spans="2:90" x14ac:dyDescent="0.25">
      <c r="B397" s="477"/>
      <c r="C397" s="529"/>
      <c r="D397" s="326" t="s">
        <v>463</v>
      </c>
      <c r="E397" s="278">
        <f t="shared" ref="E397:E402" si="829">+$E$395</f>
        <v>26.374412552266211</v>
      </c>
      <c r="F397" s="316">
        <f>+F396</f>
        <v>40</v>
      </c>
      <c r="G397" s="312">
        <f t="shared" ref="G397:G402" si="830">E397/F397</f>
        <v>0.65936031380665527</v>
      </c>
      <c r="H397" s="168">
        <f>+$H$133</f>
        <v>3</v>
      </c>
      <c r="I397" s="157">
        <f>+H397</f>
        <v>3</v>
      </c>
      <c r="J397" s="157">
        <f t="shared" si="825"/>
        <v>1.9780809414199658</v>
      </c>
      <c r="K397" s="314">
        <f t="shared" si="826"/>
        <v>35.605456945559382</v>
      </c>
      <c r="AC397" s="525"/>
      <c r="AD397" s="526"/>
      <c r="AE397" s="333" t="s">
        <v>463</v>
      </c>
      <c r="AF397" s="278">
        <f t="shared" ref="AF397:AF402" si="831">+$E$395</f>
        <v>26.374412552266211</v>
      </c>
      <c r="AG397" s="316">
        <f>+AG396</f>
        <v>20</v>
      </c>
      <c r="AH397" s="312">
        <f t="shared" ref="AH397:AH402" si="832">AF397/AG397</f>
        <v>1.3187206276133105</v>
      </c>
      <c r="AI397" s="168">
        <v>0</v>
      </c>
      <c r="AJ397" s="157">
        <f>+AI397</f>
        <v>0</v>
      </c>
      <c r="AK397" s="157">
        <f t="shared" si="827"/>
        <v>0</v>
      </c>
      <c r="AL397" s="314">
        <f t="shared" si="828"/>
        <v>0</v>
      </c>
      <c r="BC397" s="478" t="s">
        <v>530</v>
      </c>
      <c r="BD397" s="511" t="s">
        <v>590</v>
      </c>
      <c r="BE397" s="335"/>
      <c r="BF397" s="276">
        <f>+'Pobl. Efectiva CP.'!H55</f>
        <v>38.264459093861234</v>
      </c>
      <c r="BG397" s="335"/>
      <c r="BH397" s="335"/>
      <c r="BI397" s="335"/>
      <c r="BJ397" s="277">
        <f>SUM(BJ398:BJ404)</f>
        <v>16.8</v>
      </c>
      <c r="BK397" s="277">
        <f>SUM(BK398:BK404)</f>
        <v>16.071072819421719</v>
      </c>
      <c r="BL397" s="277">
        <f>SUM(BL398:BL404)</f>
        <v>289.27931074959093</v>
      </c>
      <c r="CC397" s="586" t="s">
        <v>530</v>
      </c>
      <c r="CD397" s="590" t="s">
        <v>590</v>
      </c>
      <c r="CE397" s="335"/>
      <c r="CF397" s="276">
        <f>+BF397</f>
        <v>38.264459093861234</v>
      </c>
      <c r="CG397" s="335"/>
      <c r="CH397" s="335"/>
      <c r="CI397" s="335"/>
      <c r="CJ397" s="277">
        <f>SUM(CJ398:CJ404)</f>
        <v>2.4</v>
      </c>
      <c r="CK397" s="277">
        <f>SUM(CK398:CK404)</f>
        <v>4.5917350912633479</v>
      </c>
      <c r="CL397" s="277">
        <f>SUM(CL398:CL404)</f>
        <v>82.651231642740257</v>
      </c>
    </row>
    <row r="398" spans="2:90" x14ac:dyDescent="0.25">
      <c r="B398" s="477"/>
      <c r="C398" s="529"/>
      <c r="D398" s="326" t="s">
        <v>475</v>
      </c>
      <c r="E398" s="278">
        <f t="shared" si="829"/>
        <v>26.374412552266211</v>
      </c>
      <c r="F398" s="316">
        <f>+F397</f>
        <v>40</v>
      </c>
      <c r="G398" s="312">
        <f t="shared" si="830"/>
        <v>0.65936031380665527</v>
      </c>
      <c r="H398" s="168">
        <f>+$H$134</f>
        <v>2</v>
      </c>
      <c r="I398" s="157">
        <f>+H398</f>
        <v>2</v>
      </c>
      <c r="J398" s="157">
        <f t="shared" si="825"/>
        <v>1.3187206276133105</v>
      </c>
      <c r="K398" s="314">
        <f t="shared" si="826"/>
        <v>23.736971297039588</v>
      </c>
      <c r="AC398" s="525"/>
      <c r="AD398" s="526"/>
      <c r="AE398" s="333" t="s">
        <v>475</v>
      </c>
      <c r="AF398" s="278">
        <f t="shared" si="831"/>
        <v>26.374412552266211</v>
      </c>
      <c r="AG398" s="316">
        <f>+AG397</f>
        <v>20</v>
      </c>
      <c r="AH398" s="312">
        <f t="shared" si="832"/>
        <v>1.3187206276133105</v>
      </c>
      <c r="AI398" s="168">
        <v>0</v>
      </c>
      <c r="AJ398" s="157">
        <f>+AI398</f>
        <v>0</v>
      </c>
      <c r="AK398" s="157">
        <f t="shared" si="827"/>
        <v>0</v>
      </c>
      <c r="AL398" s="314">
        <f t="shared" si="828"/>
        <v>0</v>
      </c>
      <c r="BC398" s="478"/>
      <c r="BD398" s="523"/>
      <c r="BE398" s="333" t="str">
        <f>+$BE$8</f>
        <v>Sociedad y Economia en la Globalización</v>
      </c>
      <c r="BF398" s="278">
        <f>+BF$397</f>
        <v>38.264459093861234</v>
      </c>
      <c r="BG398" s="168">
        <v>40</v>
      </c>
      <c r="BH398" s="157">
        <f>BF398/BG398</f>
        <v>0.95661147734653085</v>
      </c>
      <c r="BI398" s="168">
        <f>+$BH$8</f>
        <v>3</v>
      </c>
      <c r="BJ398" s="157">
        <f>+BI398</f>
        <v>3</v>
      </c>
      <c r="BK398" s="157">
        <f t="shared" ref="BK398:BK404" si="833">BH398*BJ398</f>
        <v>2.8698344320395925</v>
      </c>
      <c r="BL398" s="157">
        <f t="shared" ref="BL398:BL404" si="834">BK398*$BE$70</f>
        <v>51.657019776712666</v>
      </c>
      <c r="CC398" s="586"/>
      <c r="CD398" s="591"/>
      <c r="CE398" s="352" t="str">
        <f>+$BE$8</f>
        <v>Sociedad y Economia en la Globalización</v>
      </c>
      <c r="CF398" s="278">
        <f>+CF$397</f>
        <v>38.264459093861234</v>
      </c>
      <c r="CG398" s="168">
        <v>20</v>
      </c>
      <c r="CH398" s="157">
        <f>CF398/CG398</f>
        <v>1.9132229546930617</v>
      </c>
      <c r="CI398" s="168">
        <v>0</v>
      </c>
      <c r="CJ398" s="157">
        <f>+CI398</f>
        <v>0</v>
      </c>
      <c r="CK398" s="157">
        <f t="shared" ref="CK398:CK404" si="835">CH398*CJ398</f>
        <v>0</v>
      </c>
      <c r="CL398" s="157">
        <f t="shared" ref="CL398:CL404" si="836">CK398*$BE$70</f>
        <v>0</v>
      </c>
    </row>
    <row r="399" spans="2:90" ht="25.5" x14ac:dyDescent="0.25">
      <c r="B399" s="477"/>
      <c r="C399" s="514" t="s">
        <v>485</v>
      </c>
      <c r="D399" s="315" t="s">
        <v>554</v>
      </c>
      <c r="E399" s="278">
        <f t="shared" si="829"/>
        <v>26.374412552266211</v>
      </c>
      <c r="F399" s="316">
        <f t="shared" ref="F399:F402" si="837">+F398</f>
        <v>40</v>
      </c>
      <c r="G399" s="312">
        <f t="shared" si="830"/>
        <v>0.65936031380665527</v>
      </c>
      <c r="H399" s="168">
        <f>+$H$135</f>
        <v>2</v>
      </c>
      <c r="I399" s="157">
        <f t="shared" ref="I399:I402" si="838">+H399*0.4</f>
        <v>0.8</v>
      </c>
      <c r="J399" s="312">
        <f t="shared" si="825"/>
        <v>0.52748825104532426</v>
      </c>
      <c r="K399" s="314">
        <f t="shared" si="826"/>
        <v>9.4947885188158363</v>
      </c>
      <c r="AC399" s="525"/>
      <c r="AD399" s="527" t="s">
        <v>485</v>
      </c>
      <c r="AE399" s="315" t="s">
        <v>554</v>
      </c>
      <c r="AF399" s="278">
        <f t="shared" si="831"/>
        <v>26.374412552266211</v>
      </c>
      <c r="AG399" s="316">
        <f t="shared" ref="AG399:AG402" si="839">+AG398</f>
        <v>20</v>
      </c>
      <c r="AH399" s="312">
        <f t="shared" si="832"/>
        <v>1.3187206276133105</v>
      </c>
      <c r="AI399" s="168">
        <f>+$H$135</f>
        <v>2</v>
      </c>
      <c r="AJ399" s="157">
        <f t="shared" ref="AJ399:AJ402" si="840">+AI399*0.6</f>
        <v>1.2</v>
      </c>
      <c r="AK399" s="312">
        <f t="shared" si="827"/>
        <v>1.5824647531359726</v>
      </c>
      <c r="AL399" s="314">
        <f t="shared" si="828"/>
        <v>28.484365556447507</v>
      </c>
      <c r="BC399" s="478"/>
      <c r="BD399" s="523"/>
      <c r="BE399" s="333" t="str">
        <f>+$BE$9</f>
        <v>Medio Ambiente y Desarrollo Sostenible</v>
      </c>
      <c r="BF399" s="278">
        <f t="shared" ref="BF399:BF404" si="841">+BF$397</f>
        <v>38.264459093861234</v>
      </c>
      <c r="BG399" s="168">
        <v>40</v>
      </c>
      <c r="BH399" s="157">
        <f t="shared" ref="BH399:BH404" si="842">BF399/BG399</f>
        <v>0.95661147734653085</v>
      </c>
      <c r="BI399" s="168">
        <f>+$BH$9</f>
        <v>3</v>
      </c>
      <c r="BJ399" s="157">
        <f>+BI399</f>
        <v>3</v>
      </c>
      <c r="BK399" s="157">
        <f t="shared" si="833"/>
        <v>2.8698344320395925</v>
      </c>
      <c r="BL399" s="157">
        <f t="shared" si="834"/>
        <v>51.657019776712666</v>
      </c>
      <c r="CC399" s="586"/>
      <c r="CD399" s="591"/>
      <c r="CE399" s="352" t="str">
        <f>+$BE$9</f>
        <v>Medio Ambiente y Desarrollo Sostenible</v>
      </c>
      <c r="CF399" s="278">
        <f t="shared" ref="CF399:CF404" si="843">+CF$397</f>
        <v>38.264459093861234</v>
      </c>
      <c r="CG399" s="168">
        <v>20</v>
      </c>
      <c r="CH399" s="157">
        <f t="shared" ref="CH399:CH404" si="844">CF399/CG399</f>
        <v>1.9132229546930617</v>
      </c>
      <c r="CI399" s="168">
        <v>0</v>
      </c>
      <c r="CJ399" s="157">
        <f>+CI399</f>
        <v>0</v>
      </c>
      <c r="CK399" s="157">
        <f t="shared" si="835"/>
        <v>0</v>
      </c>
      <c r="CL399" s="157">
        <f t="shared" si="836"/>
        <v>0</v>
      </c>
    </row>
    <row r="400" spans="2:90" ht="25.5" x14ac:dyDescent="0.25">
      <c r="B400" s="477"/>
      <c r="C400" s="514"/>
      <c r="D400" s="315" t="s">
        <v>555</v>
      </c>
      <c r="E400" s="278">
        <f t="shared" si="829"/>
        <v>26.374412552266211</v>
      </c>
      <c r="F400" s="316">
        <f t="shared" si="837"/>
        <v>40</v>
      </c>
      <c r="G400" s="312">
        <f t="shared" si="830"/>
        <v>0.65936031380665527</v>
      </c>
      <c r="H400" s="168">
        <f>+$H$136</f>
        <v>2</v>
      </c>
      <c r="I400" s="157">
        <f t="shared" si="838"/>
        <v>0.8</v>
      </c>
      <c r="J400" s="312">
        <f t="shared" si="825"/>
        <v>0.52748825104532426</v>
      </c>
      <c r="K400" s="314">
        <f t="shared" si="826"/>
        <v>9.4947885188158363</v>
      </c>
      <c r="AC400" s="525"/>
      <c r="AD400" s="527"/>
      <c r="AE400" s="315" t="s">
        <v>555</v>
      </c>
      <c r="AF400" s="278">
        <f t="shared" si="831"/>
        <v>26.374412552266211</v>
      </c>
      <c r="AG400" s="316">
        <f t="shared" si="839"/>
        <v>20</v>
      </c>
      <c r="AH400" s="312">
        <f t="shared" si="832"/>
        <v>1.3187206276133105</v>
      </c>
      <c r="AI400" s="168">
        <f>+$H$136</f>
        <v>2</v>
      </c>
      <c r="AJ400" s="157">
        <f t="shared" si="840"/>
        <v>1.2</v>
      </c>
      <c r="AK400" s="312">
        <f t="shared" si="827"/>
        <v>1.5824647531359726</v>
      </c>
      <c r="AL400" s="314">
        <f t="shared" si="828"/>
        <v>28.484365556447507</v>
      </c>
      <c r="BC400" s="478"/>
      <c r="BD400" s="512"/>
      <c r="BE400" s="333" t="str">
        <f>+$BE$17</f>
        <v>Investigación e Innovación Tecnológica</v>
      </c>
      <c r="BF400" s="278">
        <f t="shared" si="841"/>
        <v>38.264459093861234</v>
      </c>
      <c r="BG400" s="168">
        <v>40</v>
      </c>
      <c r="BH400" s="157">
        <f t="shared" si="842"/>
        <v>0.95661147734653085</v>
      </c>
      <c r="BI400" s="168">
        <f>+$BH$17</f>
        <v>2</v>
      </c>
      <c r="BJ400" s="157">
        <f>+BI400</f>
        <v>2</v>
      </c>
      <c r="BK400" s="157">
        <f t="shared" si="833"/>
        <v>1.9132229546930617</v>
      </c>
      <c r="BL400" s="157">
        <f t="shared" si="834"/>
        <v>34.438013184475111</v>
      </c>
      <c r="CC400" s="586"/>
      <c r="CD400" s="592"/>
      <c r="CE400" s="352" t="str">
        <f>+$BE$17</f>
        <v>Investigación e Innovación Tecnológica</v>
      </c>
      <c r="CF400" s="278">
        <f t="shared" si="843"/>
        <v>38.264459093861234</v>
      </c>
      <c r="CG400" s="168">
        <v>20</v>
      </c>
      <c r="CH400" s="157">
        <f t="shared" si="844"/>
        <v>1.9132229546930617</v>
      </c>
      <c r="CI400" s="168">
        <v>0</v>
      </c>
      <c r="CJ400" s="157">
        <f>+CI400</f>
        <v>0</v>
      </c>
      <c r="CK400" s="157">
        <f t="shared" si="835"/>
        <v>0</v>
      </c>
      <c r="CL400" s="157">
        <f t="shared" si="836"/>
        <v>0</v>
      </c>
    </row>
    <row r="401" spans="2:90" ht="25.5" x14ac:dyDescent="0.25">
      <c r="B401" s="477"/>
      <c r="C401" s="514"/>
      <c r="D401" s="315" t="s">
        <v>556</v>
      </c>
      <c r="E401" s="278">
        <f t="shared" si="829"/>
        <v>26.374412552266211</v>
      </c>
      <c r="F401" s="316">
        <f t="shared" si="837"/>
        <v>40</v>
      </c>
      <c r="G401" s="312">
        <f t="shared" si="830"/>
        <v>0.65936031380665527</v>
      </c>
      <c r="H401" s="168">
        <f>+$H$137</f>
        <v>2</v>
      </c>
      <c r="I401" s="157">
        <f t="shared" si="838"/>
        <v>0.8</v>
      </c>
      <c r="J401" s="312">
        <f t="shared" si="825"/>
        <v>0.52748825104532426</v>
      </c>
      <c r="K401" s="314">
        <f t="shared" si="826"/>
        <v>9.4947885188158363</v>
      </c>
      <c r="AC401" s="525"/>
      <c r="AD401" s="527"/>
      <c r="AE401" s="315" t="s">
        <v>556</v>
      </c>
      <c r="AF401" s="278">
        <f t="shared" si="831"/>
        <v>26.374412552266211</v>
      </c>
      <c r="AG401" s="316">
        <f t="shared" si="839"/>
        <v>20</v>
      </c>
      <c r="AH401" s="312">
        <f t="shared" si="832"/>
        <v>1.3187206276133105</v>
      </c>
      <c r="AI401" s="168">
        <f>+$H$137</f>
        <v>2</v>
      </c>
      <c r="AJ401" s="157">
        <f t="shared" si="840"/>
        <v>1.2</v>
      </c>
      <c r="AK401" s="312">
        <f t="shared" si="827"/>
        <v>1.5824647531359726</v>
      </c>
      <c r="AL401" s="314">
        <f t="shared" si="828"/>
        <v>28.484365556447507</v>
      </c>
      <c r="BC401" s="478"/>
      <c r="BD401" s="513" t="str">
        <f>+BD392</f>
        <v>Formación Especifica (Módulos Técnico Profesionales)</v>
      </c>
      <c r="BE401" s="147" t="str">
        <f>+$BE$30</f>
        <v>Dibujo de Planos</v>
      </c>
      <c r="BF401" s="278">
        <f t="shared" si="841"/>
        <v>38.264459093861234</v>
      </c>
      <c r="BG401" s="168">
        <v>40</v>
      </c>
      <c r="BH401" s="157">
        <f t="shared" si="842"/>
        <v>0.95661147734653085</v>
      </c>
      <c r="BI401" s="168">
        <f>+$BH$30</f>
        <v>7</v>
      </c>
      <c r="BJ401" s="157">
        <f>+BI401*0.4</f>
        <v>2.8000000000000003</v>
      </c>
      <c r="BK401" s="157">
        <f t="shared" si="833"/>
        <v>2.6785121365702866</v>
      </c>
      <c r="BL401" s="157">
        <f t="shared" si="834"/>
        <v>48.21321845826516</v>
      </c>
      <c r="CC401" s="586"/>
      <c r="CD401" s="587" t="str">
        <f>+CD392</f>
        <v>Formación Especifica (Módulos Técnico Profesionales)</v>
      </c>
      <c r="CE401" s="147" t="str">
        <f>+$BE$30</f>
        <v>Dibujo de Planos</v>
      </c>
      <c r="CF401" s="278">
        <f t="shared" si="843"/>
        <v>38.264459093861234</v>
      </c>
      <c r="CG401" s="168">
        <v>20</v>
      </c>
      <c r="CH401" s="157">
        <f t="shared" si="844"/>
        <v>1.9132229546930617</v>
      </c>
      <c r="CI401" s="168">
        <v>0</v>
      </c>
      <c r="CJ401" s="157">
        <f t="shared" ref="CJ401:CJ404" si="845">+CI401*0.6</f>
        <v>0</v>
      </c>
      <c r="CK401" s="157">
        <f t="shared" si="835"/>
        <v>0</v>
      </c>
      <c r="CL401" s="157">
        <f t="shared" si="836"/>
        <v>0</v>
      </c>
    </row>
    <row r="402" spans="2:90" ht="25.5" x14ac:dyDescent="0.25">
      <c r="B402" s="477"/>
      <c r="C402" s="514"/>
      <c r="D402" s="315" t="s">
        <v>557</v>
      </c>
      <c r="E402" s="278">
        <f t="shared" si="829"/>
        <v>26.374412552266211</v>
      </c>
      <c r="F402" s="316">
        <f t="shared" si="837"/>
        <v>40</v>
      </c>
      <c r="G402" s="312">
        <f t="shared" si="830"/>
        <v>0.65936031380665527</v>
      </c>
      <c r="H402" s="168">
        <f>+$H$138</f>
        <v>2</v>
      </c>
      <c r="I402" s="157">
        <f t="shared" si="838"/>
        <v>0.8</v>
      </c>
      <c r="J402" s="312">
        <f t="shared" si="825"/>
        <v>0.52748825104532426</v>
      </c>
      <c r="K402" s="314">
        <f t="shared" si="826"/>
        <v>9.4947885188158363</v>
      </c>
      <c r="AC402" s="525"/>
      <c r="AD402" s="527"/>
      <c r="AE402" s="315" t="s">
        <v>557</v>
      </c>
      <c r="AF402" s="278">
        <f t="shared" si="831"/>
        <v>26.374412552266211</v>
      </c>
      <c r="AG402" s="316">
        <f t="shared" si="839"/>
        <v>20</v>
      </c>
      <c r="AH402" s="312">
        <f t="shared" si="832"/>
        <v>1.3187206276133105</v>
      </c>
      <c r="AI402" s="168">
        <f>+$H$138</f>
        <v>2</v>
      </c>
      <c r="AJ402" s="157">
        <f t="shared" si="840"/>
        <v>1.2</v>
      </c>
      <c r="AK402" s="312">
        <f t="shared" si="827"/>
        <v>1.5824647531359726</v>
      </c>
      <c r="AL402" s="314">
        <f t="shared" si="828"/>
        <v>28.484365556447507</v>
      </c>
      <c r="BC402" s="478"/>
      <c r="BD402" s="513"/>
      <c r="BE402" s="147" t="str">
        <f>+$BE$32</f>
        <v>Documentos de Obra</v>
      </c>
      <c r="BF402" s="278">
        <f t="shared" si="841"/>
        <v>38.264459093861234</v>
      </c>
      <c r="BG402" s="168">
        <v>40</v>
      </c>
      <c r="BH402" s="157">
        <f t="shared" si="842"/>
        <v>0.95661147734653085</v>
      </c>
      <c r="BI402" s="168">
        <f>+$BH$32</f>
        <v>4</v>
      </c>
      <c r="BJ402" s="157">
        <f t="shared" ref="BJ402:BJ404" si="846">+BI402*0.4</f>
        <v>1.6</v>
      </c>
      <c r="BK402" s="157">
        <f t="shared" si="833"/>
        <v>1.5305783637544494</v>
      </c>
      <c r="BL402" s="157">
        <f t="shared" si="834"/>
        <v>27.550410547580089</v>
      </c>
      <c r="CC402" s="586"/>
      <c r="CD402" s="587"/>
      <c r="CE402" s="147" t="str">
        <f>+$BE$32</f>
        <v>Documentos de Obra</v>
      </c>
      <c r="CF402" s="278">
        <f t="shared" si="843"/>
        <v>38.264459093861234</v>
      </c>
      <c r="CG402" s="168">
        <v>20</v>
      </c>
      <c r="CH402" s="157">
        <f t="shared" si="844"/>
        <v>1.9132229546930617</v>
      </c>
      <c r="CI402" s="168">
        <v>0</v>
      </c>
      <c r="CJ402" s="157">
        <f t="shared" si="845"/>
        <v>0</v>
      </c>
      <c r="CK402" s="157">
        <f t="shared" si="835"/>
        <v>0</v>
      </c>
      <c r="CL402" s="157">
        <f t="shared" si="836"/>
        <v>0</v>
      </c>
    </row>
    <row r="403" spans="2:90" x14ac:dyDescent="0.25">
      <c r="B403" s="320"/>
      <c r="C403" s="317"/>
      <c r="D403" s="317"/>
      <c r="E403" s="319"/>
      <c r="F403" s="319"/>
      <c r="G403" s="319"/>
      <c r="H403" s="318"/>
      <c r="I403" s="319"/>
      <c r="J403" s="319"/>
      <c r="K403" s="319"/>
      <c r="AC403" s="320"/>
      <c r="AD403" s="317"/>
      <c r="AE403" s="317"/>
      <c r="AF403" s="319"/>
      <c r="AG403" s="319"/>
      <c r="AH403" s="319"/>
      <c r="AI403" s="318"/>
      <c r="AJ403" s="319"/>
      <c r="AK403" s="319"/>
      <c r="AL403" s="319"/>
      <c r="BC403" s="478"/>
      <c r="BD403" s="513"/>
      <c r="BE403" s="147" t="str">
        <f>+$BE$33</f>
        <v>Mecanica de Suelosy Diseño de Mezclas</v>
      </c>
      <c r="BF403" s="278">
        <f t="shared" si="841"/>
        <v>38.264459093861234</v>
      </c>
      <c r="BG403" s="168">
        <v>40</v>
      </c>
      <c r="BH403" s="157">
        <f t="shared" si="842"/>
        <v>0.95661147734653085</v>
      </c>
      <c r="BI403" s="168">
        <f>+$BH$33</f>
        <v>4</v>
      </c>
      <c r="BJ403" s="157">
        <f t="shared" si="846"/>
        <v>1.6</v>
      </c>
      <c r="BK403" s="157">
        <f t="shared" si="833"/>
        <v>1.5305783637544494</v>
      </c>
      <c r="BL403" s="157">
        <f t="shared" si="834"/>
        <v>27.550410547580089</v>
      </c>
      <c r="CC403" s="586"/>
      <c r="CD403" s="587"/>
      <c r="CE403" s="147" t="str">
        <f>+$BE$33</f>
        <v>Mecanica de Suelosy Diseño de Mezclas</v>
      </c>
      <c r="CF403" s="278">
        <f t="shared" si="843"/>
        <v>38.264459093861234</v>
      </c>
      <c r="CG403" s="168">
        <v>20</v>
      </c>
      <c r="CH403" s="157">
        <f t="shared" si="844"/>
        <v>1.9132229546930617</v>
      </c>
      <c r="CI403" s="168">
        <f>+$BH$33</f>
        <v>4</v>
      </c>
      <c r="CJ403" s="157">
        <f t="shared" si="845"/>
        <v>2.4</v>
      </c>
      <c r="CK403" s="157">
        <f t="shared" si="835"/>
        <v>4.5917350912633479</v>
      </c>
      <c r="CL403" s="157">
        <f t="shared" si="836"/>
        <v>82.651231642740257</v>
      </c>
    </row>
    <row r="404" spans="2:90" ht="51" x14ac:dyDescent="0.25">
      <c r="B404" s="325" t="s">
        <v>336</v>
      </c>
      <c r="C404" s="327" t="s">
        <v>511</v>
      </c>
      <c r="D404" s="325" t="s">
        <v>512</v>
      </c>
      <c r="E404" s="325" t="s">
        <v>582</v>
      </c>
      <c r="F404" s="325" t="s">
        <v>513</v>
      </c>
      <c r="G404" s="325" t="s">
        <v>514</v>
      </c>
      <c r="H404" s="325" t="s">
        <v>515</v>
      </c>
      <c r="I404" s="291" t="s">
        <v>516</v>
      </c>
      <c r="J404" s="291" t="s">
        <v>517</v>
      </c>
      <c r="K404" s="291" t="s">
        <v>518</v>
      </c>
      <c r="AC404" s="367" t="s">
        <v>336</v>
      </c>
      <c r="AD404" s="368" t="s">
        <v>511</v>
      </c>
      <c r="AE404" s="367" t="s">
        <v>512</v>
      </c>
      <c r="AF404" s="367" t="s">
        <v>582</v>
      </c>
      <c r="AG404" s="367" t="s">
        <v>513</v>
      </c>
      <c r="AH404" s="367" t="s">
        <v>514</v>
      </c>
      <c r="AI404" s="367" t="s">
        <v>515</v>
      </c>
      <c r="AJ404" s="369" t="s">
        <v>516</v>
      </c>
      <c r="AK404" s="369" t="s">
        <v>517</v>
      </c>
      <c r="AL404" s="369" t="s">
        <v>518</v>
      </c>
      <c r="BC404" s="478"/>
      <c r="BD404" s="513"/>
      <c r="BE404" s="147" t="str">
        <f>+$BE$34</f>
        <v>Metrado de Obras</v>
      </c>
      <c r="BF404" s="278">
        <f t="shared" si="841"/>
        <v>38.264459093861234</v>
      </c>
      <c r="BG404" s="168">
        <v>40</v>
      </c>
      <c r="BH404" s="157">
        <f t="shared" si="842"/>
        <v>0.95661147734653085</v>
      </c>
      <c r="BI404" s="168">
        <f>+$BH$34</f>
        <v>7</v>
      </c>
      <c r="BJ404" s="157">
        <f t="shared" si="846"/>
        <v>2.8000000000000003</v>
      </c>
      <c r="BK404" s="157">
        <f t="shared" si="833"/>
        <v>2.6785121365702866</v>
      </c>
      <c r="BL404" s="157">
        <f t="shared" si="834"/>
        <v>48.21321845826516</v>
      </c>
      <c r="CC404" s="586"/>
      <c r="CD404" s="587"/>
      <c r="CE404" s="147" t="str">
        <f>+$BE$34</f>
        <v>Metrado de Obras</v>
      </c>
      <c r="CF404" s="278">
        <f t="shared" si="843"/>
        <v>38.264459093861234</v>
      </c>
      <c r="CG404" s="168">
        <v>20</v>
      </c>
      <c r="CH404" s="157">
        <f t="shared" si="844"/>
        <v>1.9132229546930617</v>
      </c>
      <c r="CI404" s="168">
        <v>0</v>
      </c>
      <c r="CJ404" s="157">
        <f t="shared" si="845"/>
        <v>0</v>
      </c>
      <c r="CK404" s="157">
        <f t="shared" si="835"/>
        <v>0</v>
      </c>
      <c r="CL404" s="157">
        <f t="shared" si="836"/>
        <v>0</v>
      </c>
    </row>
    <row r="405" spans="2:90" x14ac:dyDescent="0.25">
      <c r="B405" s="477" t="s">
        <v>531</v>
      </c>
      <c r="C405" s="529" t="s">
        <v>454</v>
      </c>
      <c r="D405" s="328"/>
      <c r="E405" s="276">
        <f>+'Pobl. Efectiva CP.'!H29</f>
        <v>26.640820759864859</v>
      </c>
      <c r="F405" s="328"/>
      <c r="G405" s="328"/>
      <c r="H405" s="328"/>
      <c r="I405" s="277">
        <f>SUM(I406:I412)</f>
        <v>15.6</v>
      </c>
      <c r="J405" s="277">
        <f>SUM(J406:J412)</f>
        <v>10.389920096347296</v>
      </c>
      <c r="K405" s="277">
        <f>SUM(K406:K411)</f>
        <v>167.83717078714861</v>
      </c>
      <c r="AC405" s="525" t="s">
        <v>531</v>
      </c>
      <c r="AD405" s="526" t="s">
        <v>454</v>
      </c>
      <c r="AE405" s="335"/>
      <c r="AF405" s="276">
        <f>+E405</f>
        <v>26.640820759864859</v>
      </c>
      <c r="AG405" s="335"/>
      <c r="AH405" s="335"/>
      <c r="AI405" s="335"/>
      <c r="AJ405" s="277">
        <f>SUM(AJ406:AJ412)</f>
        <v>14.4</v>
      </c>
      <c r="AK405" s="277">
        <f>SUM(AK406:AK412)</f>
        <v>19.181390947102699</v>
      </c>
      <c r="AL405" s="277">
        <f>SUM(AL406:AL411)</f>
        <v>287.72086420654051</v>
      </c>
      <c r="BE405" s="59"/>
      <c r="BJ405" s="262">
        <f>AVERAGE(BJ398:BJ404)</f>
        <v>2.4</v>
      </c>
      <c r="BK405" s="262"/>
      <c r="BL405" s="262"/>
      <c r="CE405" s="59"/>
      <c r="CJ405" s="262">
        <f>AVERAGE(CJ398:CJ404)</f>
        <v>0.34285714285714286</v>
      </c>
      <c r="CK405" s="262"/>
      <c r="CL405" s="262"/>
    </row>
    <row r="406" spans="2:90" ht="51" x14ac:dyDescent="0.25">
      <c r="B406" s="477"/>
      <c r="C406" s="529"/>
      <c r="D406" s="326" t="s">
        <v>471</v>
      </c>
      <c r="E406" s="278">
        <f>+$E405</f>
        <v>26.640820759864859</v>
      </c>
      <c r="F406" s="316">
        <f>+F401</f>
        <v>40</v>
      </c>
      <c r="G406" s="312">
        <f>E406/F406</f>
        <v>0.66602051899662151</v>
      </c>
      <c r="H406" s="168">
        <f>+$H$142</f>
        <v>2</v>
      </c>
      <c r="I406" s="157">
        <f>+H406</f>
        <v>2</v>
      </c>
      <c r="J406" s="157">
        <f>G406*I406</f>
        <v>1.332041037993243</v>
      </c>
      <c r="K406" s="314">
        <f t="shared" ref="K406:K412" si="847">J406*$D$70</f>
        <v>23.976738683878374</v>
      </c>
      <c r="AC406" s="525"/>
      <c r="AD406" s="526"/>
      <c r="AE406" s="333" t="s">
        <v>471</v>
      </c>
      <c r="AF406" s="278">
        <f>+$E405</f>
        <v>26.640820759864859</v>
      </c>
      <c r="AG406" s="316">
        <f>+AG401</f>
        <v>20</v>
      </c>
      <c r="AH406" s="312">
        <f>AF406/AG406</f>
        <v>1.332041037993243</v>
      </c>
      <c r="AI406" s="168">
        <v>0</v>
      </c>
      <c r="AJ406" s="157">
        <f>+AI406</f>
        <v>0</v>
      </c>
      <c r="AK406" s="157">
        <f>AH406*AJ406</f>
        <v>0</v>
      </c>
      <c r="AL406" s="314">
        <f t="shared" ref="AL406:AL412" si="848">AK406*$D$70</f>
        <v>0</v>
      </c>
      <c r="BC406" s="332" t="s">
        <v>335</v>
      </c>
      <c r="BD406" s="332" t="s">
        <v>511</v>
      </c>
      <c r="BE406" s="332" t="s">
        <v>512</v>
      </c>
      <c r="BF406" s="332" t="s">
        <v>582</v>
      </c>
      <c r="BG406" s="332" t="s">
        <v>513</v>
      </c>
      <c r="BH406" s="332" t="s">
        <v>514</v>
      </c>
      <c r="BI406" s="332" t="s">
        <v>519</v>
      </c>
      <c r="BJ406" s="297" t="s">
        <v>516</v>
      </c>
      <c r="BK406" s="297" t="s">
        <v>517</v>
      </c>
      <c r="BL406" s="297" t="s">
        <v>518</v>
      </c>
      <c r="CC406" s="371" t="s">
        <v>335</v>
      </c>
      <c r="CD406" s="371" t="s">
        <v>511</v>
      </c>
      <c r="CE406" s="371" t="s">
        <v>512</v>
      </c>
      <c r="CF406" s="371" t="s">
        <v>582</v>
      </c>
      <c r="CG406" s="371" t="s">
        <v>513</v>
      </c>
      <c r="CH406" s="371" t="s">
        <v>514</v>
      </c>
      <c r="CI406" s="371" t="s">
        <v>519</v>
      </c>
      <c r="CJ406" s="372" t="s">
        <v>516</v>
      </c>
      <c r="CK406" s="372" t="s">
        <v>517</v>
      </c>
      <c r="CL406" s="372" t="s">
        <v>518</v>
      </c>
    </row>
    <row r="407" spans="2:90" x14ac:dyDescent="0.25">
      <c r="B407" s="477"/>
      <c r="C407" s="529"/>
      <c r="D407" s="326" t="s">
        <v>476</v>
      </c>
      <c r="E407" s="278">
        <f t="shared" ref="E407:E412" si="849">+E$405</f>
        <v>26.640820759864859</v>
      </c>
      <c r="F407" s="316">
        <f>+F406</f>
        <v>40</v>
      </c>
      <c r="G407" s="312">
        <f t="shared" ref="G407:G412" si="850">E407/F407</f>
        <v>0.66602051899662151</v>
      </c>
      <c r="H407" s="168">
        <f>+$H$143</f>
        <v>4</v>
      </c>
      <c r="I407" s="157">
        <f>+H407</f>
        <v>4</v>
      </c>
      <c r="J407" s="157">
        <f t="shared" ref="J407:J412" si="851">G407*I407</f>
        <v>2.6640820759864861</v>
      </c>
      <c r="K407" s="314">
        <f t="shared" si="847"/>
        <v>47.953477367756747</v>
      </c>
      <c r="AC407" s="525"/>
      <c r="AD407" s="526"/>
      <c r="AE407" s="333" t="s">
        <v>476</v>
      </c>
      <c r="AF407" s="278">
        <f t="shared" ref="AF407:AF412" si="852">+AF$405</f>
        <v>26.640820759864859</v>
      </c>
      <c r="AG407" s="316">
        <f>+AG406</f>
        <v>20</v>
      </c>
      <c r="AH407" s="312">
        <f t="shared" ref="AH407:AH412" si="853">AF407/AG407</f>
        <v>1.332041037993243</v>
      </c>
      <c r="AI407" s="168">
        <v>0</v>
      </c>
      <c r="AJ407" s="157">
        <f>+AI407</f>
        <v>0</v>
      </c>
      <c r="AK407" s="157">
        <f t="shared" ref="AK407:AK412" si="854">AH407*AJ407</f>
        <v>0</v>
      </c>
      <c r="AL407" s="314">
        <f t="shared" si="848"/>
        <v>0</v>
      </c>
      <c r="BC407" s="478" t="s">
        <v>531</v>
      </c>
      <c r="BD407" s="511" t="s">
        <v>590</v>
      </c>
      <c r="BE407" s="335"/>
      <c r="BF407" s="276">
        <f>+'Pobl. Efectiva CP.'!H56</f>
        <v>30.356418990925555</v>
      </c>
      <c r="BG407" s="335"/>
      <c r="BH407" s="335"/>
      <c r="BI407" s="335"/>
      <c r="BJ407" s="277">
        <f>SUM(BJ408:BJ413)</f>
        <v>15.599999999999998</v>
      </c>
      <c r="BK407" s="277">
        <f>SUM(BK408:BK413)</f>
        <v>11.839003406460968</v>
      </c>
      <c r="BL407" s="277">
        <f>SUM(BL408:BL413)</f>
        <v>213.10206131629744</v>
      </c>
      <c r="CC407" s="586" t="s">
        <v>531</v>
      </c>
      <c r="CD407" s="590" t="s">
        <v>590</v>
      </c>
      <c r="CE407" s="335"/>
      <c r="CF407" s="276">
        <f>+BF407</f>
        <v>30.356418990925555</v>
      </c>
      <c r="CG407" s="335"/>
      <c r="CH407" s="335"/>
      <c r="CI407" s="335"/>
      <c r="CJ407" s="277">
        <f>SUM(CJ408:CJ413)</f>
        <v>0</v>
      </c>
      <c r="CK407" s="277">
        <f>SUM(CK408:CK413)</f>
        <v>0</v>
      </c>
      <c r="CL407" s="277">
        <f>SUM(CL408:CL413)</f>
        <v>0</v>
      </c>
    </row>
    <row r="408" spans="2:90" ht="25.5" x14ac:dyDescent="0.25">
      <c r="B408" s="477"/>
      <c r="C408" s="514" t="s">
        <v>485</v>
      </c>
      <c r="D408" s="315" t="s">
        <v>558</v>
      </c>
      <c r="E408" s="278">
        <f t="shared" si="849"/>
        <v>26.640820759864859</v>
      </c>
      <c r="F408" s="316">
        <f t="shared" ref="F408:F412" si="855">+F407</f>
        <v>40</v>
      </c>
      <c r="G408" s="312">
        <f t="shared" si="850"/>
        <v>0.66602051899662151</v>
      </c>
      <c r="H408" s="168">
        <f>+$H$144</f>
        <v>4</v>
      </c>
      <c r="I408" s="157">
        <f>+H408*0.4</f>
        <v>1.6</v>
      </c>
      <c r="J408" s="312">
        <f t="shared" si="851"/>
        <v>1.0656328303945946</v>
      </c>
      <c r="K408" s="314">
        <f t="shared" si="847"/>
        <v>19.181390947102702</v>
      </c>
      <c r="AC408" s="525"/>
      <c r="AD408" s="527" t="s">
        <v>485</v>
      </c>
      <c r="AE408" s="315" t="s">
        <v>558</v>
      </c>
      <c r="AF408" s="278">
        <f t="shared" si="852"/>
        <v>26.640820759864859</v>
      </c>
      <c r="AG408" s="316">
        <f t="shared" ref="AG408:AG412" si="856">+AG407</f>
        <v>20</v>
      </c>
      <c r="AH408" s="312">
        <f t="shared" si="853"/>
        <v>1.332041037993243</v>
      </c>
      <c r="AI408" s="168">
        <f>+$H$144</f>
        <v>4</v>
      </c>
      <c r="AJ408" s="157">
        <f t="shared" ref="AJ408:AJ412" si="857">+AI408*0.6</f>
        <v>2.4</v>
      </c>
      <c r="AK408" s="312">
        <f t="shared" si="854"/>
        <v>3.196898491183783</v>
      </c>
      <c r="AL408" s="314">
        <f t="shared" si="848"/>
        <v>57.544172841308097</v>
      </c>
      <c r="BC408" s="478"/>
      <c r="BD408" s="523"/>
      <c r="BE408" s="333" t="str">
        <f>+$BE$14</f>
        <v>Comunicación Interpersonal</v>
      </c>
      <c r="BF408" s="278">
        <f>+BF$407</f>
        <v>30.356418990925555</v>
      </c>
      <c r="BG408" s="168">
        <v>40</v>
      </c>
      <c r="BH408" s="157">
        <f t="shared" ref="BH408:BH413" si="858">BF408/BG408</f>
        <v>0.75891047477313889</v>
      </c>
      <c r="BI408" s="168">
        <f>+$BI$14</f>
        <v>2</v>
      </c>
      <c r="BJ408" s="157">
        <f>+BI408</f>
        <v>2</v>
      </c>
      <c r="BK408" s="157">
        <f t="shared" ref="BK408" si="859">BH408*BJ408</f>
        <v>1.5178209495462778</v>
      </c>
      <c r="BL408" s="157">
        <f t="shared" ref="BL408:BL413" si="860">BK408*$BE$70</f>
        <v>27.320777091833001</v>
      </c>
      <c r="CC408" s="586"/>
      <c r="CD408" s="591"/>
      <c r="CE408" s="352" t="str">
        <f>+$BE$14</f>
        <v>Comunicación Interpersonal</v>
      </c>
      <c r="CF408" s="278">
        <f>+CF$407</f>
        <v>30.356418990925555</v>
      </c>
      <c r="CG408" s="168">
        <v>20</v>
      </c>
      <c r="CH408" s="157">
        <f t="shared" ref="CH408:CH413" si="861">CF408/CG408</f>
        <v>1.5178209495462778</v>
      </c>
      <c r="CI408" s="168">
        <v>0</v>
      </c>
      <c r="CJ408" s="157">
        <f>+CI408</f>
        <v>0</v>
      </c>
      <c r="CK408" s="157">
        <f t="shared" ref="CK408" si="862">CH408*CJ408</f>
        <v>0</v>
      </c>
      <c r="CL408" s="157">
        <f t="shared" ref="CL408:CL413" si="863">CK408*$BE$70</f>
        <v>0</v>
      </c>
    </row>
    <row r="409" spans="2:90" ht="25.5" x14ac:dyDescent="0.25">
      <c r="B409" s="477"/>
      <c r="C409" s="514"/>
      <c r="D409" s="315" t="s">
        <v>559</v>
      </c>
      <c r="E409" s="278">
        <f t="shared" si="849"/>
        <v>26.640820759864859</v>
      </c>
      <c r="F409" s="316">
        <f t="shared" si="855"/>
        <v>40</v>
      </c>
      <c r="G409" s="312">
        <f t="shared" si="850"/>
        <v>0.66602051899662151</v>
      </c>
      <c r="H409" s="168">
        <f>+$H$145</f>
        <v>10</v>
      </c>
      <c r="I409" s="157">
        <f>+H409*0.4</f>
        <v>4</v>
      </c>
      <c r="J409" s="312">
        <f t="shared" si="851"/>
        <v>2.6640820759864861</v>
      </c>
      <c r="K409" s="314">
        <f t="shared" si="847"/>
        <v>47.953477367756747</v>
      </c>
      <c r="AC409" s="525"/>
      <c r="AD409" s="527"/>
      <c r="AE409" s="315" t="s">
        <v>559</v>
      </c>
      <c r="AF409" s="278">
        <f t="shared" si="852"/>
        <v>26.640820759864859</v>
      </c>
      <c r="AG409" s="316">
        <f t="shared" si="856"/>
        <v>20</v>
      </c>
      <c r="AH409" s="312">
        <f t="shared" si="853"/>
        <v>1.332041037993243</v>
      </c>
      <c r="AI409" s="168">
        <f>+$H$145</f>
        <v>10</v>
      </c>
      <c r="AJ409" s="157">
        <f t="shared" si="857"/>
        <v>6</v>
      </c>
      <c r="AK409" s="312">
        <f t="shared" si="854"/>
        <v>7.9922462279594582</v>
      </c>
      <c r="AL409" s="314">
        <f t="shared" si="848"/>
        <v>143.86043210327026</v>
      </c>
      <c r="BC409" s="478"/>
      <c r="BD409" s="512"/>
      <c r="BE409" s="333" t="str">
        <f>+$BE$18</f>
        <v>Proyectos de Investigación e Innovación tecnológica</v>
      </c>
      <c r="BF409" s="278">
        <f t="shared" ref="BF409:BF413" si="864">+BF$407</f>
        <v>30.356418990925555</v>
      </c>
      <c r="BG409" s="168">
        <v>40</v>
      </c>
      <c r="BH409" s="157">
        <f t="shared" si="858"/>
        <v>0.75891047477313889</v>
      </c>
      <c r="BI409" s="168">
        <f>+$BI$18</f>
        <v>4</v>
      </c>
      <c r="BJ409" s="157">
        <f>+BI409</f>
        <v>4</v>
      </c>
      <c r="BK409" s="157">
        <f>BH409*BJ409</f>
        <v>3.0356418990925556</v>
      </c>
      <c r="BL409" s="157">
        <f t="shared" si="860"/>
        <v>54.641554183666003</v>
      </c>
      <c r="CC409" s="586"/>
      <c r="CD409" s="592"/>
      <c r="CE409" s="352" t="str">
        <f>+$BE$18</f>
        <v>Proyectos de Investigación e Innovación tecnológica</v>
      </c>
      <c r="CF409" s="278">
        <f t="shared" ref="CF409:CF413" si="865">+CF$407</f>
        <v>30.356418990925555</v>
      </c>
      <c r="CG409" s="168">
        <v>20</v>
      </c>
      <c r="CH409" s="157">
        <f t="shared" si="861"/>
        <v>1.5178209495462778</v>
      </c>
      <c r="CI409" s="168">
        <v>0</v>
      </c>
      <c r="CJ409" s="157">
        <f>+CI409</f>
        <v>0</v>
      </c>
      <c r="CK409" s="157">
        <f>CH409*CJ409</f>
        <v>0</v>
      </c>
      <c r="CL409" s="157">
        <f t="shared" si="863"/>
        <v>0</v>
      </c>
    </row>
    <row r="410" spans="2:90" ht="25.5" x14ac:dyDescent="0.25">
      <c r="B410" s="477"/>
      <c r="C410" s="514"/>
      <c r="D410" s="315" t="s">
        <v>560</v>
      </c>
      <c r="E410" s="278">
        <f t="shared" si="849"/>
        <v>26.640820759864859</v>
      </c>
      <c r="F410" s="316">
        <f t="shared" si="855"/>
        <v>40</v>
      </c>
      <c r="G410" s="312">
        <f t="shared" si="850"/>
        <v>0.66602051899662151</v>
      </c>
      <c r="H410" s="168">
        <f>+$H$146</f>
        <v>4</v>
      </c>
      <c r="I410" s="157">
        <f>+H410*0.4</f>
        <v>1.6</v>
      </c>
      <c r="J410" s="312">
        <f t="shared" si="851"/>
        <v>1.0656328303945946</v>
      </c>
      <c r="K410" s="314">
        <f t="shared" si="847"/>
        <v>19.181390947102702</v>
      </c>
      <c r="AC410" s="525"/>
      <c r="AD410" s="527"/>
      <c r="AE410" s="315" t="s">
        <v>560</v>
      </c>
      <c r="AF410" s="278">
        <f t="shared" si="852"/>
        <v>26.640820759864859</v>
      </c>
      <c r="AG410" s="316">
        <f t="shared" si="856"/>
        <v>20</v>
      </c>
      <c r="AH410" s="312">
        <f t="shared" si="853"/>
        <v>1.332041037993243</v>
      </c>
      <c r="AI410" s="168">
        <f>+$H$146</f>
        <v>4</v>
      </c>
      <c r="AJ410" s="157">
        <f t="shared" si="857"/>
        <v>2.4</v>
      </c>
      <c r="AK410" s="312">
        <f t="shared" si="854"/>
        <v>3.196898491183783</v>
      </c>
      <c r="AL410" s="314">
        <f t="shared" si="848"/>
        <v>57.544172841308097</v>
      </c>
      <c r="BC410" s="478"/>
      <c r="BD410" s="513" t="s">
        <v>485</v>
      </c>
      <c r="BE410" s="147" t="str">
        <f>+$BE$31</f>
        <v>Dibujo Asistido por Computador</v>
      </c>
      <c r="BF410" s="278">
        <f t="shared" si="864"/>
        <v>30.356418990925555</v>
      </c>
      <c r="BG410" s="168">
        <v>40</v>
      </c>
      <c r="BH410" s="157">
        <f t="shared" si="858"/>
        <v>0.75891047477313889</v>
      </c>
      <c r="BI410" s="168">
        <f>+$BI$31</f>
        <v>8</v>
      </c>
      <c r="BJ410" s="157">
        <f>+BI410*0.4</f>
        <v>3.2</v>
      </c>
      <c r="BK410" s="157">
        <f t="shared" ref="BK410:BK413" si="866">BH410*BJ410</f>
        <v>2.4285135192740448</v>
      </c>
      <c r="BL410" s="157">
        <f t="shared" si="860"/>
        <v>43.713243346932806</v>
      </c>
      <c r="CC410" s="586"/>
      <c r="CD410" s="587" t="s">
        <v>485</v>
      </c>
      <c r="CE410" s="147" t="str">
        <f>+$BE$31</f>
        <v>Dibujo Asistido por Computador</v>
      </c>
      <c r="CF410" s="278">
        <f t="shared" si="865"/>
        <v>30.356418990925555</v>
      </c>
      <c r="CG410" s="168">
        <v>20</v>
      </c>
      <c r="CH410" s="157">
        <f t="shared" si="861"/>
        <v>1.5178209495462778</v>
      </c>
      <c r="CI410" s="168">
        <v>0</v>
      </c>
      <c r="CJ410" s="157">
        <f t="shared" ref="CJ410:CJ413" si="867">+CI410*0.6</f>
        <v>0</v>
      </c>
      <c r="CK410" s="157">
        <f t="shared" ref="CK410:CK413" si="868">CH410*CJ410</f>
        <v>0</v>
      </c>
      <c r="CL410" s="157">
        <f t="shared" si="863"/>
        <v>0</v>
      </c>
    </row>
    <row r="411" spans="2:90" ht="25.5" x14ac:dyDescent="0.25">
      <c r="B411" s="477"/>
      <c r="C411" s="514"/>
      <c r="D411" s="315" t="s">
        <v>562</v>
      </c>
      <c r="E411" s="278">
        <f t="shared" si="849"/>
        <v>26.640820759864859</v>
      </c>
      <c r="F411" s="316">
        <f t="shared" si="855"/>
        <v>40</v>
      </c>
      <c r="G411" s="312">
        <f t="shared" si="850"/>
        <v>0.66602051899662151</v>
      </c>
      <c r="H411" s="168">
        <f>+$H$147</f>
        <v>2</v>
      </c>
      <c r="I411" s="157">
        <f>+H411*0.4</f>
        <v>0.8</v>
      </c>
      <c r="J411" s="312">
        <f t="shared" si="851"/>
        <v>0.53281641519729728</v>
      </c>
      <c r="K411" s="314">
        <f t="shared" si="847"/>
        <v>9.5906954735513512</v>
      </c>
      <c r="AC411" s="525"/>
      <c r="AD411" s="527"/>
      <c r="AE411" s="315" t="s">
        <v>562</v>
      </c>
      <c r="AF411" s="278">
        <f t="shared" si="852"/>
        <v>26.640820759864859</v>
      </c>
      <c r="AG411" s="316">
        <f t="shared" si="856"/>
        <v>20</v>
      </c>
      <c r="AH411" s="312">
        <f t="shared" si="853"/>
        <v>1.332041037993243</v>
      </c>
      <c r="AI411" s="168">
        <f>+$H$147</f>
        <v>2</v>
      </c>
      <c r="AJ411" s="157">
        <f t="shared" si="857"/>
        <v>1.2</v>
      </c>
      <c r="AK411" s="312">
        <f t="shared" si="854"/>
        <v>1.5984492455918915</v>
      </c>
      <c r="AL411" s="314">
        <f t="shared" si="848"/>
        <v>28.772086420654048</v>
      </c>
      <c r="BC411" s="478"/>
      <c r="BD411" s="513"/>
      <c r="BE411" s="147" t="str">
        <f>+$BE$35</f>
        <v>Costos Unitarios y Presupuesto de Obra</v>
      </c>
      <c r="BF411" s="278">
        <f t="shared" si="864"/>
        <v>30.356418990925555</v>
      </c>
      <c r="BG411" s="168">
        <v>40</v>
      </c>
      <c r="BH411" s="157">
        <f t="shared" si="858"/>
        <v>0.75891047477313889</v>
      </c>
      <c r="BI411" s="168">
        <f>+$BI$35</f>
        <v>8</v>
      </c>
      <c r="BJ411" s="157">
        <f t="shared" ref="BJ411:BJ413" si="869">+BI411*0.4</f>
        <v>3.2</v>
      </c>
      <c r="BK411" s="157">
        <f t="shared" si="866"/>
        <v>2.4285135192740448</v>
      </c>
      <c r="BL411" s="157">
        <f t="shared" si="860"/>
        <v>43.713243346932806</v>
      </c>
      <c r="CC411" s="586"/>
      <c r="CD411" s="587"/>
      <c r="CE411" s="147" t="str">
        <f>+$BE$35</f>
        <v>Costos Unitarios y Presupuesto de Obra</v>
      </c>
      <c r="CF411" s="278">
        <f t="shared" si="865"/>
        <v>30.356418990925555</v>
      </c>
      <c r="CG411" s="168">
        <v>20</v>
      </c>
      <c r="CH411" s="157">
        <f t="shared" si="861"/>
        <v>1.5178209495462778</v>
      </c>
      <c r="CI411" s="168">
        <v>0</v>
      </c>
      <c r="CJ411" s="157">
        <f t="shared" si="867"/>
        <v>0</v>
      </c>
      <c r="CK411" s="157">
        <f t="shared" si="868"/>
        <v>0</v>
      </c>
      <c r="CL411" s="157">
        <f t="shared" si="863"/>
        <v>0</v>
      </c>
    </row>
    <row r="412" spans="2:90" ht="25.5" x14ac:dyDescent="0.25">
      <c r="B412" s="477"/>
      <c r="C412" s="514"/>
      <c r="D412" s="315" t="s">
        <v>563</v>
      </c>
      <c r="E412" s="278">
        <f t="shared" si="849"/>
        <v>26.640820759864859</v>
      </c>
      <c r="F412" s="316">
        <f t="shared" si="855"/>
        <v>40</v>
      </c>
      <c r="G412" s="312">
        <f t="shared" si="850"/>
        <v>0.66602051899662151</v>
      </c>
      <c r="H412" s="168">
        <f>+$H$148</f>
        <v>4</v>
      </c>
      <c r="I412" s="157">
        <f>+H412*0.4</f>
        <v>1.6</v>
      </c>
      <c r="J412" s="312">
        <f t="shared" si="851"/>
        <v>1.0656328303945946</v>
      </c>
      <c r="K412" s="314">
        <f t="shared" si="847"/>
        <v>19.181390947102702</v>
      </c>
      <c r="AC412" s="525"/>
      <c r="AD412" s="527"/>
      <c r="AE412" s="315" t="s">
        <v>563</v>
      </c>
      <c r="AF412" s="278">
        <f t="shared" si="852"/>
        <v>26.640820759864859</v>
      </c>
      <c r="AG412" s="316">
        <f t="shared" si="856"/>
        <v>20</v>
      </c>
      <c r="AH412" s="312">
        <f t="shared" si="853"/>
        <v>1.332041037993243</v>
      </c>
      <c r="AI412" s="168">
        <f>+$H$148</f>
        <v>4</v>
      </c>
      <c r="AJ412" s="157">
        <f t="shared" si="857"/>
        <v>2.4</v>
      </c>
      <c r="AK412" s="312">
        <f t="shared" si="854"/>
        <v>3.196898491183783</v>
      </c>
      <c r="AL412" s="314">
        <f t="shared" si="848"/>
        <v>57.544172841308097</v>
      </c>
      <c r="BC412" s="478"/>
      <c r="BD412" s="513"/>
      <c r="BE412" s="147" t="str">
        <f>+$BE$36</f>
        <v>Programación de Obra</v>
      </c>
      <c r="BF412" s="278">
        <f t="shared" si="864"/>
        <v>30.356418990925555</v>
      </c>
      <c r="BG412" s="168">
        <v>40</v>
      </c>
      <c r="BH412" s="157">
        <f t="shared" si="858"/>
        <v>0.75891047477313889</v>
      </c>
      <c r="BI412" s="168">
        <f>+$BI$36</f>
        <v>5</v>
      </c>
      <c r="BJ412" s="157">
        <f t="shared" si="869"/>
        <v>2</v>
      </c>
      <c r="BK412" s="157">
        <f t="shared" si="866"/>
        <v>1.5178209495462778</v>
      </c>
      <c r="BL412" s="157">
        <f t="shared" si="860"/>
        <v>27.320777091833001</v>
      </c>
      <c r="CC412" s="586"/>
      <c r="CD412" s="587"/>
      <c r="CE412" s="147" t="str">
        <f>+$BE$36</f>
        <v>Programación de Obra</v>
      </c>
      <c r="CF412" s="278">
        <f t="shared" si="865"/>
        <v>30.356418990925555</v>
      </c>
      <c r="CG412" s="168">
        <v>20</v>
      </c>
      <c r="CH412" s="157">
        <f t="shared" si="861"/>
        <v>1.5178209495462778</v>
      </c>
      <c r="CI412" s="168">
        <v>0</v>
      </c>
      <c r="CJ412" s="157">
        <f t="shared" si="867"/>
        <v>0</v>
      </c>
      <c r="CK412" s="157">
        <f t="shared" si="868"/>
        <v>0</v>
      </c>
      <c r="CL412" s="157">
        <f t="shared" si="863"/>
        <v>0</v>
      </c>
    </row>
    <row r="413" spans="2:90" x14ac:dyDescent="0.25">
      <c r="C413" s="142"/>
      <c r="H413" s="142"/>
      <c r="I413" s="142"/>
      <c r="K413" s="142"/>
      <c r="BC413" s="478"/>
      <c r="BD413" s="513"/>
      <c r="BE413" s="147" t="str">
        <f>+$BE$37</f>
        <v>Análisis del Expediente Técnico</v>
      </c>
      <c r="BF413" s="278">
        <f t="shared" si="864"/>
        <v>30.356418990925555</v>
      </c>
      <c r="BG413" s="168">
        <v>40</v>
      </c>
      <c r="BH413" s="157">
        <f t="shared" si="858"/>
        <v>0.75891047477313889</v>
      </c>
      <c r="BI413" s="168">
        <f>+$BI$37</f>
        <v>3</v>
      </c>
      <c r="BJ413" s="157">
        <f t="shared" si="869"/>
        <v>1.2000000000000002</v>
      </c>
      <c r="BK413" s="157">
        <f t="shared" si="866"/>
        <v>0.9106925697277668</v>
      </c>
      <c r="BL413" s="157">
        <f t="shared" si="860"/>
        <v>16.392466255099801</v>
      </c>
      <c r="CC413" s="586"/>
      <c r="CD413" s="587"/>
      <c r="CE413" s="147" t="str">
        <f>+$BE$37</f>
        <v>Análisis del Expediente Técnico</v>
      </c>
      <c r="CF413" s="278">
        <f t="shared" si="865"/>
        <v>30.356418990925555</v>
      </c>
      <c r="CG413" s="168">
        <v>20</v>
      </c>
      <c r="CH413" s="157">
        <f t="shared" si="861"/>
        <v>1.5178209495462778</v>
      </c>
      <c r="CI413" s="168">
        <v>0</v>
      </c>
      <c r="CJ413" s="157">
        <f t="shared" si="867"/>
        <v>0</v>
      </c>
      <c r="CK413" s="157">
        <f t="shared" si="868"/>
        <v>0</v>
      </c>
      <c r="CL413" s="157">
        <f t="shared" si="863"/>
        <v>0</v>
      </c>
    </row>
    <row r="414" spans="2:90" ht="51" x14ac:dyDescent="0.25">
      <c r="B414" s="325" t="s">
        <v>336</v>
      </c>
      <c r="C414" s="327" t="s">
        <v>511</v>
      </c>
      <c r="D414" s="325" t="s">
        <v>512</v>
      </c>
      <c r="E414" s="325" t="s">
        <v>582</v>
      </c>
      <c r="F414" s="325" t="s">
        <v>513</v>
      </c>
      <c r="G414" s="325" t="s">
        <v>514</v>
      </c>
      <c r="H414" s="325" t="s">
        <v>515</v>
      </c>
      <c r="I414" s="291" t="s">
        <v>516</v>
      </c>
      <c r="J414" s="291" t="s">
        <v>517</v>
      </c>
      <c r="K414" s="291" t="s">
        <v>518</v>
      </c>
      <c r="AC414" s="367" t="s">
        <v>336</v>
      </c>
      <c r="AD414" s="368" t="s">
        <v>511</v>
      </c>
      <c r="AE414" s="367" t="s">
        <v>512</v>
      </c>
      <c r="AF414" s="367" t="s">
        <v>582</v>
      </c>
      <c r="AG414" s="367" t="s">
        <v>513</v>
      </c>
      <c r="AH414" s="367" t="s">
        <v>514</v>
      </c>
      <c r="AI414" s="367" t="s">
        <v>515</v>
      </c>
      <c r="AJ414" s="369" t="s">
        <v>516</v>
      </c>
      <c r="AK414" s="369" t="s">
        <v>517</v>
      </c>
      <c r="AL414" s="369" t="s">
        <v>518</v>
      </c>
      <c r="BE414" s="59"/>
      <c r="BJ414" s="262">
        <f>AVERAGE(BJ408:BJ413)</f>
        <v>2.5999999999999996</v>
      </c>
      <c r="BK414" s="262"/>
      <c r="BL414" s="262"/>
      <c r="CE414" s="59"/>
      <c r="CJ414" s="262">
        <f>AVERAGE(CJ408:CJ413)</f>
        <v>0</v>
      </c>
      <c r="CK414" s="262"/>
      <c r="CL414" s="262"/>
    </row>
    <row r="415" spans="2:90" ht="51" x14ac:dyDescent="0.25">
      <c r="B415" s="477" t="s">
        <v>532</v>
      </c>
      <c r="C415" s="529" t="s">
        <v>454</v>
      </c>
      <c r="D415" s="328"/>
      <c r="E415" s="276">
        <f>+'Pobl. Efectiva CP.'!H30</f>
        <v>22.253156360776291</v>
      </c>
      <c r="F415" s="328"/>
      <c r="G415" s="328"/>
      <c r="H415" s="328"/>
      <c r="I415" s="277">
        <f>SUM(I416:I424)</f>
        <v>15.6</v>
      </c>
      <c r="J415" s="277">
        <f>SUM(J416:J424)</f>
        <v>8.6787309807027526</v>
      </c>
      <c r="K415" s="313">
        <f>SUM(K416:K422)</f>
        <v>132.18374878301117</v>
      </c>
      <c r="AC415" s="525" t="s">
        <v>532</v>
      </c>
      <c r="AD415" s="526" t="s">
        <v>454</v>
      </c>
      <c r="AE415" s="335"/>
      <c r="AF415" s="276">
        <f>+E415</f>
        <v>22.253156360776291</v>
      </c>
      <c r="AG415" s="335"/>
      <c r="AH415" s="335"/>
      <c r="AI415" s="335"/>
      <c r="AJ415" s="277">
        <f>SUM(AJ416:AJ424)</f>
        <v>14.4</v>
      </c>
      <c r="AK415" s="277">
        <f>SUM(AK416:AK424)</f>
        <v>16.02227257975893</v>
      </c>
      <c r="AL415" s="313">
        <f>SUM(AL416:AL422)</f>
        <v>216.30067982674552</v>
      </c>
      <c r="BC415" s="332" t="s">
        <v>335</v>
      </c>
      <c r="BD415" s="332" t="s">
        <v>511</v>
      </c>
      <c r="BE415" s="332" t="s">
        <v>512</v>
      </c>
      <c r="BF415" s="332" t="s">
        <v>582</v>
      </c>
      <c r="BG415" s="332" t="s">
        <v>513</v>
      </c>
      <c r="BH415" s="332" t="s">
        <v>514</v>
      </c>
      <c r="BI415" s="332" t="s">
        <v>519</v>
      </c>
      <c r="BJ415" s="297" t="s">
        <v>516</v>
      </c>
      <c r="BK415" s="297" t="s">
        <v>517</v>
      </c>
      <c r="BL415" s="297" t="s">
        <v>518</v>
      </c>
      <c r="CC415" s="371" t="s">
        <v>335</v>
      </c>
      <c r="CD415" s="371" t="s">
        <v>511</v>
      </c>
      <c r="CE415" s="371" t="s">
        <v>512</v>
      </c>
      <c r="CF415" s="371" t="s">
        <v>582</v>
      </c>
      <c r="CG415" s="371" t="s">
        <v>513</v>
      </c>
      <c r="CH415" s="371" t="s">
        <v>514</v>
      </c>
      <c r="CI415" s="371" t="s">
        <v>519</v>
      </c>
      <c r="CJ415" s="372" t="s">
        <v>516</v>
      </c>
      <c r="CK415" s="372" t="s">
        <v>517</v>
      </c>
      <c r="CL415" s="372" t="s">
        <v>518</v>
      </c>
    </row>
    <row r="416" spans="2:90" x14ac:dyDescent="0.25">
      <c r="B416" s="477"/>
      <c r="C416" s="529"/>
      <c r="D416" s="46" t="s">
        <v>472</v>
      </c>
      <c r="E416" s="278">
        <f>+E$415</f>
        <v>22.253156360776291</v>
      </c>
      <c r="F416" s="316">
        <f>+F411</f>
        <v>40</v>
      </c>
      <c r="G416" s="312">
        <f>E416/F416</f>
        <v>0.55632890901940724</v>
      </c>
      <c r="H416" s="168">
        <f>+$I$15</f>
        <v>2</v>
      </c>
      <c r="I416" s="157">
        <f>+H416</f>
        <v>2</v>
      </c>
      <c r="J416" s="157">
        <f>G416*I416</f>
        <v>1.1126578180388145</v>
      </c>
      <c r="K416" s="314">
        <f t="shared" ref="K416:K424" si="870">J416*$D$70</f>
        <v>20.02784072469866</v>
      </c>
      <c r="AC416" s="525"/>
      <c r="AD416" s="526"/>
      <c r="AE416" s="46" t="s">
        <v>472</v>
      </c>
      <c r="AF416" s="278">
        <f>+AF$415</f>
        <v>22.253156360776291</v>
      </c>
      <c r="AG416" s="316">
        <f>+AG411</f>
        <v>20</v>
      </c>
      <c r="AH416" s="312">
        <f>AF416/AG416</f>
        <v>1.1126578180388145</v>
      </c>
      <c r="AI416" s="168">
        <v>0</v>
      </c>
      <c r="AJ416" s="157">
        <f>+AI416</f>
        <v>0</v>
      </c>
      <c r="AK416" s="157">
        <f>AH416*AJ416</f>
        <v>0</v>
      </c>
      <c r="AL416" s="314">
        <f t="shared" ref="AL416:AL424" si="871">AK416*$D$70</f>
        <v>0</v>
      </c>
      <c r="BC416" s="478" t="s">
        <v>532</v>
      </c>
      <c r="BD416" s="334"/>
      <c r="BE416" s="335"/>
      <c r="BF416" s="276">
        <f>+'Pobl. Efectiva CP.'!H57</f>
        <v>30.052854801016299</v>
      </c>
      <c r="BG416" s="335"/>
      <c r="BH416" s="335"/>
      <c r="BI416" s="335"/>
      <c r="BJ416" s="277">
        <f>SUM(BJ417:BJ422)</f>
        <v>15.6</v>
      </c>
      <c r="BK416" s="277">
        <f>SUM(BK417:BK422)</f>
        <v>11.720613372396357</v>
      </c>
      <c r="BL416" s="277">
        <f>SUM(BL417:BL422)</f>
        <v>210.97104070313441</v>
      </c>
      <c r="CC416" s="586" t="s">
        <v>532</v>
      </c>
      <c r="CD416" s="374"/>
      <c r="CE416" s="335"/>
      <c r="CF416" s="276">
        <f>+BF416</f>
        <v>30.052854801016299</v>
      </c>
      <c r="CG416" s="335"/>
      <c r="CH416" s="335"/>
      <c r="CI416" s="335"/>
      <c r="CJ416" s="277">
        <f>SUM(CJ417:CJ422)</f>
        <v>14.399999999999999</v>
      </c>
      <c r="CK416" s="277">
        <f>SUM(CK417:CK422)</f>
        <v>21.638055456731735</v>
      </c>
      <c r="CL416" s="277">
        <f>SUM(CL417:CL422)</f>
        <v>389.48499822117117</v>
      </c>
    </row>
    <row r="417" spans="2:90" x14ac:dyDescent="0.25">
      <c r="B417" s="477"/>
      <c r="C417" s="529"/>
      <c r="D417" s="46" t="s">
        <v>478</v>
      </c>
      <c r="E417" s="278">
        <f t="shared" ref="E417:E424" si="872">+E$415</f>
        <v>22.253156360776291</v>
      </c>
      <c r="F417" s="316">
        <f>+F416</f>
        <v>40</v>
      </c>
      <c r="G417" s="312">
        <f t="shared" ref="G417" si="873">E417/F417</f>
        <v>0.55632890901940724</v>
      </c>
      <c r="H417" s="168">
        <f>+$I$19</f>
        <v>2</v>
      </c>
      <c r="I417" s="157">
        <f>+H417</f>
        <v>2</v>
      </c>
      <c r="J417" s="157">
        <f t="shared" ref="J417" si="874">G417*I417</f>
        <v>1.1126578180388145</v>
      </c>
      <c r="K417" s="314">
        <f t="shared" si="870"/>
        <v>20.02784072469866</v>
      </c>
      <c r="AC417" s="525"/>
      <c r="AD417" s="526"/>
      <c r="AE417" s="46" t="s">
        <v>478</v>
      </c>
      <c r="AF417" s="278">
        <f t="shared" ref="AF417:AF424" si="875">+AF$415</f>
        <v>22.253156360776291</v>
      </c>
      <c r="AG417" s="316">
        <f>+AG416</f>
        <v>20</v>
      </c>
      <c r="AH417" s="312">
        <f t="shared" ref="AH417:AH424" si="876">AF417/AG417</f>
        <v>1.1126578180388145</v>
      </c>
      <c r="AI417" s="168">
        <v>0</v>
      </c>
      <c r="AJ417" s="157">
        <f>+AI417</f>
        <v>0</v>
      </c>
      <c r="AK417" s="157">
        <f t="shared" ref="AK417:AK424" si="877">AH417*AJ417</f>
        <v>0</v>
      </c>
      <c r="AL417" s="314">
        <f t="shared" si="871"/>
        <v>0</v>
      </c>
      <c r="BC417" s="478"/>
      <c r="BD417" s="478" t="s">
        <v>590</v>
      </c>
      <c r="BE417" s="333" t="str">
        <f>+$BE$15</f>
        <v>Comunicación Empresarial</v>
      </c>
      <c r="BF417" s="278">
        <f>+BF$416</f>
        <v>30.052854801016299</v>
      </c>
      <c r="BG417" s="168">
        <v>40</v>
      </c>
      <c r="BH417" s="157">
        <f t="shared" ref="BH417:BH422" si="878">BF417/BG417</f>
        <v>0.75132137002540744</v>
      </c>
      <c r="BI417" s="168">
        <f>+$BJ$15</f>
        <v>2</v>
      </c>
      <c r="BJ417" s="157">
        <f>+BI417</f>
        <v>2</v>
      </c>
      <c r="BK417" s="157">
        <f t="shared" ref="BK417:BK422" si="879">BH417*BJ417</f>
        <v>1.5026427400508149</v>
      </c>
      <c r="BL417" s="157">
        <f t="shared" ref="BL417:BL422" si="880">BK417*$BE$70</f>
        <v>27.047569320914668</v>
      </c>
      <c r="CC417" s="586"/>
      <c r="CD417" s="586" t="s">
        <v>590</v>
      </c>
      <c r="CE417" s="352" t="str">
        <f>+$BE$15</f>
        <v>Comunicación Empresarial</v>
      </c>
      <c r="CF417" s="278">
        <f>+CF$416</f>
        <v>30.052854801016299</v>
      </c>
      <c r="CG417" s="168">
        <v>20</v>
      </c>
      <c r="CH417" s="157">
        <f t="shared" ref="CH417:CH422" si="881">CF417/CG417</f>
        <v>1.5026427400508149</v>
      </c>
      <c r="CI417" s="168">
        <v>0</v>
      </c>
      <c r="CJ417" s="157">
        <f>+CI417</f>
        <v>0</v>
      </c>
      <c r="CK417" s="157">
        <f t="shared" ref="CK417:CK422" si="882">CH417*CJ417</f>
        <v>0</v>
      </c>
      <c r="CL417" s="157">
        <f t="shared" ref="CL417:CL422" si="883">CK417*$BE$70</f>
        <v>0</v>
      </c>
    </row>
    <row r="418" spans="2:90" x14ac:dyDescent="0.25">
      <c r="B418" s="477"/>
      <c r="C418" s="529"/>
      <c r="D418" s="46" t="s">
        <v>481</v>
      </c>
      <c r="E418" s="278">
        <f t="shared" si="872"/>
        <v>22.253156360776291</v>
      </c>
      <c r="F418" s="316">
        <f>+F417</f>
        <v>40</v>
      </c>
      <c r="G418" s="312">
        <f t="shared" ref="G418" si="884">E418/F418</f>
        <v>0.55632890901940724</v>
      </c>
      <c r="H418" s="168">
        <f>+$I$21</f>
        <v>2</v>
      </c>
      <c r="I418" s="157">
        <f>+H418</f>
        <v>2</v>
      </c>
      <c r="J418" s="157">
        <f t="shared" ref="J418" si="885">G418*I418</f>
        <v>1.1126578180388145</v>
      </c>
      <c r="K418" s="314">
        <f t="shared" si="870"/>
        <v>20.02784072469866</v>
      </c>
      <c r="AC418" s="525"/>
      <c r="AD418" s="526"/>
      <c r="AE418" s="46" t="s">
        <v>481</v>
      </c>
      <c r="AF418" s="278">
        <f t="shared" si="875"/>
        <v>22.253156360776291</v>
      </c>
      <c r="AG418" s="316">
        <f>+AG417</f>
        <v>20</v>
      </c>
      <c r="AH418" s="312">
        <f t="shared" si="876"/>
        <v>1.1126578180388145</v>
      </c>
      <c r="AI418" s="168">
        <v>0</v>
      </c>
      <c r="AJ418" s="157">
        <f>+AI418</f>
        <v>0</v>
      </c>
      <c r="AK418" s="157">
        <f t="shared" si="877"/>
        <v>0</v>
      </c>
      <c r="AL418" s="314">
        <f t="shared" si="871"/>
        <v>0</v>
      </c>
      <c r="BC418" s="478"/>
      <c r="BD418" s="478"/>
      <c r="BE418" s="333" t="str">
        <f>+$BE$19</f>
        <v>Comportamiento Ético</v>
      </c>
      <c r="BF418" s="278">
        <f t="shared" ref="BF418:BF422" si="886">+BF$416</f>
        <v>30.052854801016299</v>
      </c>
      <c r="BG418" s="168">
        <v>40</v>
      </c>
      <c r="BH418" s="157">
        <f t="shared" si="878"/>
        <v>0.75132137002540744</v>
      </c>
      <c r="BI418" s="168">
        <f>+$BJ$19</f>
        <v>2</v>
      </c>
      <c r="BJ418" s="157">
        <f t="shared" ref="BJ418:BJ419" si="887">+BI418</f>
        <v>2</v>
      </c>
      <c r="BK418" s="157">
        <f t="shared" si="879"/>
        <v>1.5026427400508149</v>
      </c>
      <c r="BL418" s="157">
        <f t="shared" si="880"/>
        <v>27.047569320914668</v>
      </c>
      <c r="CC418" s="586"/>
      <c r="CD418" s="586"/>
      <c r="CE418" s="352" t="str">
        <f>+$BE$19</f>
        <v>Comportamiento Ético</v>
      </c>
      <c r="CF418" s="278">
        <f t="shared" ref="CF418:CF422" si="888">+CF$416</f>
        <v>30.052854801016299</v>
      </c>
      <c r="CG418" s="168">
        <v>20</v>
      </c>
      <c r="CH418" s="157">
        <f t="shared" si="881"/>
        <v>1.5026427400508149</v>
      </c>
      <c r="CI418" s="168">
        <v>0</v>
      </c>
      <c r="CJ418" s="157">
        <f t="shared" ref="CJ418:CJ419" si="889">+CI418</f>
        <v>0</v>
      </c>
      <c r="CK418" s="157">
        <f t="shared" si="882"/>
        <v>0</v>
      </c>
      <c r="CL418" s="157">
        <f t="shared" si="883"/>
        <v>0</v>
      </c>
    </row>
    <row r="419" spans="2:90" ht="25.5" x14ac:dyDescent="0.25">
      <c r="B419" s="477"/>
      <c r="C419" s="514" t="s">
        <v>485</v>
      </c>
      <c r="D419" s="298" t="s">
        <v>564</v>
      </c>
      <c r="E419" s="278">
        <f t="shared" si="872"/>
        <v>22.253156360776291</v>
      </c>
      <c r="F419" s="316">
        <f>+F417</f>
        <v>40</v>
      </c>
      <c r="G419" s="312">
        <f t="shared" ref="G419:G424" si="890">E419/F419</f>
        <v>0.55632890901940724</v>
      </c>
      <c r="H419" s="168">
        <f>+$I$48</f>
        <v>2</v>
      </c>
      <c r="I419" s="157">
        <f>+H419*0.4</f>
        <v>0.8</v>
      </c>
      <c r="J419" s="312">
        <f t="shared" ref="J419:J424" si="891">G419*I419</f>
        <v>0.44506312721552582</v>
      </c>
      <c r="K419" s="314">
        <f t="shared" si="870"/>
        <v>8.0111362898794649</v>
      </c>
      <c r="AC419" s="525"/>
      <c r="AD419" s="527" t="s">
        <v>485</v>
      </c>
      <c r="AE419" s="298" t="s">
        <v>564</v>
      </c>
      <c r="AF419" s="278">
        <f t="shared" si="875"/>
        <v>22.253156360776291</v>
      </c>
      <c r="AG419" s="316">
        <f>+AG417</f>
        <v>20</v>
      </c>
      <c r="AH419" s="312">
        <f t="shared" si="876"/>
        <v>1.1126578180388145</v>
      </c>
      <c r="AI419" s="168">
        <f>+$I$48</f>
        <v>2</v>
      </c>
      <c r="AJ419" s="157">
        <f t="shared" ref="AJ419:AJ424" si="892">+AI419*0.6</f>
        <v>1.2</v>
      </c>
      <c r="AK419" s="312">
        <f t="shared" si="877"/>
        <v>1.3351893816465774</v>
      </c>
      <c r="AL419" s="314">
        <f t="shared" si="871"/>
        <v>24.033408869638393</v>
      </c>
      <c r="BC419" s="478"/>
      <c r="BD419" s="478"/>
      <c r="BE419" s="333" t="str">
        <f>+$BE$21</f>
        <v>Organización y Constitución de Empresas</v>
      </c>
      <c r="BF419" s="278">
        <f t="shared" si="886"/>
        <v>30.052854801016299</v>
      </c>
      <c r="BG419" s="168">
        <v>40</v>
      </c>
      <c r="BH419" s="157">
        <f t="shared" si="878"/>
        <v>0.75132137002540744</v>
      </c>
      <c r="BI419" s="168">
        <f>+$BJ$21</f>
        <v>2</v>
      </c>
      <c r="BJ419" s="157">
        <f t="shared" si="887"/>
        <v>2</v>
      </c>
      <c r="BK419" s="157">
        <f t="shared" si="879"/>
        <v>1.5026427400508149</v>
      </c>
      <c r="BL419" s="157">
        <f t="shared" si="880"/>
        <v>27.047569320914668</v>
      </c>
      <c r="CC419" s="586"/>
      <c r="CD419" s="586"/>
      <c r="CE419" s="352" t="str">
        <f>+$BE$21</f>
        <v>Organización y Constitución de Empresas</v>
      </c>
      <c r="CF419" s="278">
        <f t="shared" si="888"/>
        <v>30.052854801016299</v>
      </c>
      <c r="CG419" s="168">
        <v>20</v>
      </c>
      <c r="CH419" s="157">
        <f t="shared" si="881"/>
        <v>1.5026427400508149</v>
      </c>
      <c r="CI419" s="168">
        <v>0</v>
      </c>
      <c r="CJ419" s="157">
        <f t="shared" si="889"/>
        <v>0</v>
      </c>
      <c r="CK419" s="157">
        <f t="shared" si="882"/>
        <v>0</v>
      </c>
      <c r="CL419" s="157">
        <f t="shared" si="883"/>
        <v>0</v>
      </c>
    </row>
    <row r="420" spans="2:90" ht="25.5" x14ac:dyDescent="0.25">
      <c r="B420" s="477"/>
      <c r="C420" s="514"/>
      <c r="D420" s="298" t="s">
        <v>565</v>
      </c>
      <c r="E420" s="278">
        <f t="shared" si="872"/>
        <v>22.253156360776291</v>
      </c>
      <c r="F420" s="316">
        <f t="shared" ref="F420:F424" si="893">+F419</f>
        <v>40</v>
      </c>
      <c r="G420" s="312">
        <f t="shared" si="890"/>
        <v>0.55632890901940724</v>
      </c>
      <c r="H420" s="168">
        <f>+$I$49</f>
        <v>3</v>
      </c>
      <c r="I420" s="157">
        <f>+H420*0.4</f>
        <v>1.2000000000000002</v>
      </c>
      <c r="J420" s="312">
        <f t="shared" si="891"/>
        <v>0.66759469082328882</v>
      </c>
      <c r="K420" s="314">
        <f t="shared" si="870"/>
        <v>12.016704434819198</v>
      </c>
      <c r="AC420" s="525"/>
      <c r="AD420" s="527"/>
      <c r="AE420" s="298" t="s">
        <v>565</v>
      </c>
      <c r="AF420" s="278">
        <f t="shared" si="875"/>
        <v>22.253156360776291</v>
      </c>
      <c r="AG420" s="316">
        <f t="shared" ref="AG420:AG424" si="894">+AG419</f>
        <v>20</v>
      </c>
      <c r="AH420" s="312">
        <f t="shared" si="876"/>
        <v>1.1126578180388145</v>
      </c>
      <c r="AI420" s="168">
        <f>+$I$49</f>
        <v>3</v>
      </c>
      <c r="AJ420" s="157">
        <f t="shared" si="892"/>
        <v>1.7999999999999998</v>
      </c>
      <c r="AK420" s="312">
        <f t="shared" si="877"/>
        <v>2.0027840724698658</v>
      </c>
      <c r="AL420" s="314">
        <f t="shared" si="871"/>
        <v>36.050113304457582</v>
      </c>
      <c r="BC420" s="478"/>
      <c r="BD420" s="524" t="s">
        <v>485</v>
      </c>
      <c r="BE420" s="147" t="str">
        <f>+$BE$38</f>
        <v>Especificacones de los Materiales de Construcción</v>
      </c>
      <c r="BF420" s="278">
        <f t="shared" si="886"/>
        <v>30.052854801016299</v>
      </c>
      <c r="BG420" s="168">
        <v>40</v>
      </c>
      <c r="BH420" s="157">
        <f t="shared" si="878"/>
        <v>0.75132137002540744</v>
      </c>
      <c r="BI420" s="168">
        <f>+$BJ$38</f>
        <v>8</v>
      </c>
      <c r="BJ420" s="157">
        <f>+BI420*0.4</f>
        <v>3.2</v>
      </c>
      <c r="BK420" s="157">
        <f t="shared" si="879"/>
        <v>2.4042283840813039</v>
      </c>
      <c r="BL420" s="157">
        <f t="shared" si="880"/>
        <v>43.276110913463469</v>
      </c>
      <c r="CC420" s="586"/>
      <c r="CD420" s="593" t="s">
        <v>485</v>
      </c>
      <c r="CE420" s="147" t="str">
        <f>+$BE$38</f>
        <v>Especificacones de los Materiales de Construcción</v>
      </c>
      <c r="CF420" s="278">
        <f t="shared" si="888"/>
        <v>30.052854801016299</v>
      </c>
      <c r="CG420" s="168">
        <v>20</v>
      </c>
      <c r="CH420" s="157">
        <f t="shared" si="881"/>
        <v>1.5026427400508149</v>
      </c>
      <c r="CI420" s="168">
        <f>+$BJ$38</f>
        <v>8</v>
      </c>
      <c r="CJ420" s="157">
        <f t="shared" ref="CJ420:CJ422" si="895">+CI420*0.6</f>
        <v>4.8</v>
      </c>
      <c r="CK420" s="157">
        <f t="shared" si="882"/>
        <v>7.2126851522439113</v>
      </c>
      <c r="CL420" s="157">
        <f t="shared" si="883"/>
        <v>129.82833274039041</v>
      </c>
    </row>
    <row r="421" spans="2:90" ht="25.5" x14ac:dyDescent="0.25">
      <c r="B421" s="477"/>
      <c r="C421" s="514"/>
      <c r="D421" s="298" t="s">
        <v>566</v>
      </c>
      <c r="E421" s="278">
        <f t="shared" si="872"/>
        <v>22.253156360776291</v>
      </c>
      <c r="F421" s="316">
        <f t="shared" si="893"/>
        <v>40</v>
      </c>
      <c r="G421" s="312">
        <f t="shared" si="890"/>
        <v>0.55632890901940724</v>
      </c>
      <c r="H421" s="168">
        <f>+$I$50</f>
        <v>4</v>
      </c>
      <c r="I421" s="157">
        <f>+H421*0.4</f>
        <v>1.6</v>
      </c>
      <c r="J421" s="312">
        <f t="shared" si="891"/>
        <v>0.89012625443105164</v>
      </c>
      <c r="K421" s="314">
        <f t="shared" si="870"/>
        <v>16.02227257975893</v>
      </c>
      <c r="AC421" s="525"/>
      <c r="AD421" s="527"/>
      <c r="AE421" s="298" t="s">
        <v>566</v>
      </c>
      <c r="AF421" s="278">
        <f t="shared" si="875"/>
        <v>22.253156360776291</v>
      </c>
      <c r="AG421" s="316">
        <f t="shared" si="894"/>
        <v>20</v>
      </c>
      <c r="AH421" s="312">
        <f t="shared" si="876"/>
        <v>1.1126578180388145</v>
      </c>
      <c r="AI421" s="168">
        <f>+$I$50</f>
        <v>4</v>
      </c>
      <c r="AJ421" s="157">
        <f t="shared" si="892"/>
        <v>2.4</v>
      </c>
      <c r="AK421" s="312">
        <f t="shared" si="877"/>
        <v>2.6703787632931548</v>
      </c>
      <c r="AL421" s="314">
        <f t="shared" si="871"/>
        <v>48.066817739276786</v>
      </c>
      <c r="BC421" s="478"/>
      <c r="BD421" s="524"/>
      <c r="BE421" s="147" t="str">
        <f>+$BE$40</f>
        <v>Mano de Obra y Equipo</v>
      </c>
      <c r="BF421" s="278">
        <f t="shared" si="886"/>
        <v>30.052854801016299</v>
      </c>
      <c r="BG421" s="168">
        <v>40</v>
      </c>
      <c r="BH421" s="157">
        <f t="shared" si="878"/>
        <v>0.75132137002540744</v>
      </c>
      <c r="BI421" s="168">
        <f>+$BJ$40</f>
        <v>6</v>
      </c>
      <c r="BJ421" s="157">
        <f t="shared" ref="BJ421:BJ422" si="896">+BI421*0.4</f>
        <v>2.4000000000000004</v>
      </c>
      <c r="BK421" s="157">
        <f t="shared" si="879"/>
        <v>1.803171288060978</v>
      </c>
      <c r="BL421" s="157">
        <f t="shared" si="880"/>
        <v>32.457083185097602</v>
      </c>
      <c r="CC421" s="586"/>
      <c r="CD421" s="593"/>
      <c r="CE421" s="147" t="str">
        <f>+$BE$40</f>
        <v>Mano de Obra y Equipo</v>
      </c>
      <c r="CF421" s="278">
        <f t="shared" si="888"/>
        <v>30.052854801016299</v>
      </c>
      <c r="CG421" s="168">
        <v>20</v>
      </c>
      <c r="CH421" s="157">
        <f t="shared" si="881"/>
        <v>1.5026427400508149</v>
      </c>
      <c r="CI421" s="168">
        <f>+$BJ$40</f>
        <v>6</v>
      </c>
      <c r="CJ421" s="157">
        <f t="shared" si="895"/>
        <v>3.5999999999999996</v>
      </c>
      <c r="CK421" s="157">
        <f t="shared" si="882"/>
        <v>5.4095138641829328</v>
      </c>
      <c r="CL421" s="157">
        <f t="shared" si="883"/>
        <v>97.371249555292792</v>
      </c>
    </row>
    <row r="422" spans="2:90" ht="25.5" x14ac:dyDescent="0.25">
      <c r="B422" s="477"/>
      <c r="C422" s="514"/>
      <c r="D422" s="298" t="s">
        <v>567</v>
      </c>
      <c r="E422" s="278">
        <f t="shared" si="872"/>
        <v>22.253156360776291</v>
      </c>
      <c r="F422" s="316">
        <f t="shared" si="893"/>
        <v>40</v>
      </c>
      <c r="G422" s="312">
        <f t="shared" si="890"/>
        <v>0.55632890901940724</v>
      </c>
      <c r="H422" s="168">
        <f>+$I$51</f>
        <v>9</v>
      </c>
      <c r="I422" s="157">
        <f>+H422*0.4</f>
        <v>3.6</v>
      </c>
      <c r="J422" s="312">
        <f t="shared" si="891"/>
        <v>2.0027840724698662</v>
      </c>
      <c r="K422" s="314">
        <f t="shared" si="870"/>
        <v>36.050113304457589</v>
      </c>
      <c r="AC422" s="525"/>
      <c r="AD422" s="527"/>
      <c r="AE422" s="298" t="s">
        <v>567</v>
      </c>
      <c r="AF422" s="278">
        <f t="shared" si="875"/>
        <v>22.253156360776291</v>
      </c>
      <c r="AG422" s="316">
        <f t="shared" si="894"/>
        <v>20</v>
      </c>
      <c r="AH422" s="312">
        <f t="shared" si="876"/>
        <v>1.1126578180388145</v>
      </c>
      <c r="AI422" s="168">
        <f>+$I$51</f>
        <v>9</v>
      </c>
      <c r="AJ422" s="157">
        <f t="shared" si="892"/>
        <v>5.3999999999999995</v>
      </c>
      <c r="AK422" s="312">
        <f t="shared" si="877"/>
        <v>6.0083522174095974</v>
      </c>
      <c r="AL422" s="314">
        <f t="shared" si="871"/>
        <v>108.15033991337275</v>
      </c>
      <c r="BC422" s="478"/>
      <c r="BD422" s="524"/>
      <c r="BE422" s="147" t="str">
        <f>+$BE$42</f>
        <v>Procedimientos Constructivosde Obras Civiles I</v>
      </c>
      <c r="BF422" s="278">
        <f t="shared" si="886"/>
        <v>30.052854801016299</v>
      </c>
      <c r="BG422" s="168">
        <v>40</v>
      </c>
      <c r="BH422" s="157">
        <f t="shared" si="878"/>
        <v>0.75132137002540744</v>
      </c>
      <c r="BI422" s="168">
        <f>+$BJ$42</f>
        <v>10</v>
      </c>
      <c r="BJ422" s="157">
        <f t="shared" si="896"/>
        <v>4</v>
      </c>
      <c r="BK422" s="157">
        <f t="shared" si="879"/>
        <v>3.0052854801016298</v>
      </c>
      <c r="BL422" s="157">
        <f t="shared" si="880"/>
        <v>54.095138641829337</v>
      </c>
      <c r="CC422" s="586"/>
      <c r="CD422" s="593"/>
      <c r="CE422" s="147" t="str">
        <f>+$BE$42</f>
        <v>Procedimientos Constructivosde Obras Civiles I</v>
      </c>
      <c r="CF422" s="278">
        <f t="shared" si="888"/>
        <v>30.052854801016299</v>
      </c>
      <c r="CG422" s="168">
        <v>20</v>
      </c>
      <c r="CH422" s="157">
        <f t="shared" si="881"/>
        <v>1.5026427400508149</v>
      </c>
      <c r="CI422" s="168">
        <f>+$BJ$42</f>
        <v>10</v>
      </c>
      <c r="CJ422" s="157">
        <f t="shared" si="895"/>
        <v>6</v>
      </c>
      <c r="CK422" s="157">
        <f t="shared" si="882"/>
        <v>9.0158564403048889</v>
      </c>
      <c r="CL422" s="157">
        <f t="shared" si="883"/>
        <v>162.285415925488</v>
      </c>
    </row>
    <row r="423" spans="2:90" ht="25.5" x14ac:dyDescent="0.25">
      <c r="B423" s="477"/>
      <c r="C423" s="514"/>
      <c r="D423" s="298" t="s">
        <v>568</v>
      </c>
      <c r="E423" s="278">
        <f t="shared" si="872"/>
        <v>22.253156360776291</v>
      </c>
      <c r="F423" s="316">
        <f t="shared" si="893"/>
        <v>40</v>
      </c>
      <c r="G423" s="312">
        <f t="shared" si="890"/>
        <v>0.55632890901940724</v>
      </c>
      <c r="H423" s="168">
        <f>+$I$52</f>
        <v>4</v>
      </c>
      <c r="I423" s="157">
        <f>+H423*0.4</f>
        <v>1.6</v>
      </c>
      <c r="J423" s="312">
        <f t="shared" si="891"/>
        <v>0.89012625443105164</v>
      </c>
      <c r="K423" s="314">
        <f t="shared" si="870"/>
        <v>16.02227257975893</v>
      </c>
      <c r="AC423" s="525"/>
      <c r="AD423" s="527"/>
      <c r="AE423" s="298" t="s">
        <v>568</v>
      </c>
      <c r="AF423" s="278">
        <f t="shared" si="875"/>
        <v>22.253156360776291</v>
      </c>
      <c r="AG423" s="316">
        <f t="shared" si="894"/>
        <v>20</v>
      </c>
      <c r="AH423" s="312">
        <f t="shared" si="876"/>
        <v>1.1126578180388145</v>
      </c>
      <c r="AI423" s="168">
        <f>+$I$52</f>
        <v>4</v>
      </c>
      <c r="AJ423" s="157">
        <f t="shared" si="892"/>
        <v>2.4</v>
      </c>
      <c r="AK423" s="312">
        <f t="shared" si="877"/>
        <v>2.6703787632931548</v>
      </c>
      <c r="AL423" s="314">
        <f t="shared" si="871"/>
        <v>48.066817739276786</v>
      </c>
      <c r="BE423" s="59"/>
      <c r="BJ423" s="262">
        <f>AVERAGE(BJ417:BJ422)</f>
        <v>2.6</v>
      </c>
      <c r="BK423" s="262"/>
      <c r="BL423" s="262"/>
      <c r="CE423" s="59"/>
      <c r="CJ423" s="262">
        <f>AVERAGE(CJ417:CJ422)</f>
        <v>2.4</v>
      </c>
      <c r="CK423" s="262"/>
      <c r="CL423" s="262"/>
    </row>
    <row r="424" spans="2:90" ht="51" x14ac:dyDescent="0.25">
      <c r="B424" s="477"/>
      <c r="C424" s="514"/>
      <c r="D424" s="298" t="s">
        <v>570</v>
      </c>
      <c r="E424" s="278">
        <f t="shared" si="872"/>
        <v>22.253156360776291</v>
      </c>
      <c r="F424" s="316">
        <f t="shared" si="893"/>
        <v>40</v>
      </c>
      <c r="G424" s="312">
        <f t="shared" si="890"/>
        <v>0.55632890901940724</v>
      </c>
      <c r="H424" s="168">
        <f>+$I$53</f>
        <v>2</v>
      </c>
      <c r="I424" s="157">
        <f t="shared" ref="I424" si="897">+H424*0.4</f>
        <v>0.8</v>
      </c>
      <c r="J424" s="312">
        <f t="shared" si="891"/>
        <v>0.44506312721552582</v>
      </c>
      <c r="K424" s="314">
        <f t="shared" si="870"/>
        <v>8.0111362898794649</v>
      </c>
      <c r="AC424" s="525"/>
      <c r="AD424" s="527"/>
      <c r="AE424" s="298" t="s">
        <v>570</v>
      </c>
      <c r="AF424" s="278">
        <f t="shared" si="875"/>
        <v>22.253156360776291</v>
      </c>
      <c r="AG424" s="316">
        <f t="shared" si="894"/>
        <v>20</v>
      </c>
      <c r="AH424" s="312">
        <f t="shared" si="876"/>
        <v>1.1126578180388145</v>
      </c>
      <c r="AI424" s="168">
        <f>+$I$53</f>
        <v>2</v>
      </c>
      <c r="AJ424" s="157">
        <f t="shared" si="892"/>
        <v>1.2</v>
      </c>
      <c r="AK424" s="312">
        <f t="shared" si="877"/>
        <v>1.3351893816465774</v>
      </c>
      <c r="AL424" s="314">
        <f t="shared" si="871"/>
        <v>24.033408869638393</v>
      </c>
      <c r="BC424" s="332" t="s">
        <v>335</v>
      </c>
      <c r="BD424" s="332" t="s">
        <v>511</v>
      </c>
      <c r="BE424" s="332" t="s">
        <v>512</v>
      </c>
      <c r="BF424" s="332" t="s">
        <v>582</v>
      </c>
      <c r="BG424" s="332" t="s">
        <v>513</v>
      </c>
      <c r="BH424" s="332" t="s">
        <v>514</v>
      </c>
      <c r="BI424" s="332" t="s">
        <v>519</v>
      </c>
      <c r="BJ424" s="297" t="s">
        <v>516</v>
      </c>
      <c r="BK424" s="297" t="s">
        <v>517</v>
      </c>
      <c r="BL424" s="297" t="s">
        <v>518</v>
      </c>
      <c r="CC424" s="371" t="s">
        <v>335</v>
      </c>
      <c r="CD424" s="371" t="s">
        <v>511</v>
      </c>
      <c r="CE424" s="371" t="s">
        <v>512</v>
      </c>
      <c r="CF424" s="371" t="s">
        <v>582</v>
      </c>
      <c r="CG424" s="371" t="s">
        <v>513</v>
      </c>
      <c r="CH424" s="371" t="s">
        <v>514</v>
      </c>
      <c r="CI424" s="371" t="s">
        <v>519</v>
      </c>
      <c r="CJ424" s="372" t="s">
        <v>516</v>
      </c>
      <c r="CK424" s="372" t="s">
        <v>517</v>
      </c>
      <c r="CL424" s="372" t="s">
        <v>518</v>
      </c>
    </row>
    <row r="425" spans="2:90" x14ac:dyDescent="0.25">
      <c r="E425" s="262"/>
      <c r="F425" s="262"/>
      <c r="G425" s="262"/>
      <c r="J425" s="262"/>
      <c r="K425" s="142"/>
      <c r="AD425" s="59"/>
      <c r="AF425" s="262"/>
      <c r="AG425" s="262"/>
      <c r="AH425" s="262"/>
      <c r="AI425" s="262"/>
      <c r="AJ425" s="262"/>
      <c r="AK425" s="262"/>
      <c r="BC425" s="478" t="s">
        <v>533</v>
      </c>
      <c r="BD425" s="334"/>
      <c r="BE425" s="335"/>
      <c r="BF425" s="276">
        <f>+'Pobl. Efectiva CP.'!H58</f>
        <v>30.356418990925555</v>
      </c>
      <c r="BG425" s="335"/>
      <c r="BH425" s="335"/>
      <c r="BI425" s="335"/>
      <c r="BJ425" s="277">
        <f>SUM(BJ426:BJ432)</f>
        <v>22.200000000000003</v>
      </c>
      <c r="BK425" s="277">
        <f>SUM(BK426:BK432)</f>
        <v>16.847812539963684</v>
      </c>
      <c r="BL425" s="277">
        <f>SUM(BL426:BL432)</f>
        <v>303.26062571934631</v>
      </c>
      <c r="CC425" s="586" t="s">
        <v>533</v>
      </c>
      <c r="CD425" s="374"/>
      <c r="CE425" s="335"/>
      <c r="CF425" s="276">
        <f>+BF425</f>
        <v>30.356418990925555</v>
      </c>
      <c r="CG425" s="335"/>
      <c r="CH425" s="335"/>
      <c r="CI425" s="335"/>
      <c r="CJ425" s="277">
        <f>SUM(CJ426:CJ432)</f>
        <v>17.799999999999997</v>
      </c>
      <c r="CK425" s="277">
        <f>SUM(CK426:CK432)</f>
        <v>27.017212901923742</v>
      </c>
      <c r="CL425" s="277">
        <f>SUM(CL426:CL432)</f>
        <v>486.30983223462738</v>
      </c>
    </row>
    <row r="426" spans="2:90" ht="51" x14ac:dyDescent="0.25">
      <c r="B426" s="325" t="s">
        <v>336</v>
      </c>
      <c r="C426" s="327" t="s">
        <v>511</v>
      </c>
      <c r="D426" s="325" t="s">
        <v>512</v>
      </c>
      <c r="E426" s="325" t="s">
        <v>582</v>
      </c>
      <c r="F426" s="325" t="s">
        <v>513</v>
      </c>
      <c r="G426" s="325" t="s">
        <v>514</v>
      </c>
      <c r="H426" s="325" t="s">
        <v>515</v>
      </c>
      <c r="I426" s="291" t="s">
        <v>516</v>
      </c>
      <c r="J426" s="291" t="s">
        <v>517</v>
      </c>
      <c r="K426" s="291" t="s">
        <v>518</v>
      </c>
      <c r="AC426" s="367" t="s">
        <v>336</v>
      </c>
      <c r="AD426" s="368" t="s">
        <v>511</v>
      </c>
      <c r="AE426" s="367" t="s">
        <v>512</v>
      </c>
      <c r="AF426" s="367" t="s">
        <v>582</v>
      </c>
      <c r="AG426" s="367" t="s">
        <v>513</v>
      </c>
      <c r="AH426" s="367" t="s">
        <v>514</v>
      </c>
      <c r="AI426" s="367" t="s">
        <v>515</v>
      </c>
      <c r="AJ426" s="369" t="s">
        <v>516</v>
      </c>
      <c r="AK426" s="369" t="s">
        <v>517</v>
      </c>
      <c r="AL426" s="369" t="s">
        <v>518</v>
      </c>
      <c r="BC426" s="478"/>
      <c r="BD426" s="478" t="s">
        <v>590</v>
      </c>
      <c r="BE426" s="333" t="str">
        <f>+$BE$20</f>
        <v>Liderazgo y Trabajo en Equipo</v>
      </c>
      <c r="BF426" s="278">
        <f>+BF$425</f>
        <v>30.356418990925555</v>
      </c>
      <c r="BG426" s="168">
        <v>40</v>
      </c>
      <c r="BH426" s="157">
        <f t="shared" ref="BH426:BH432" si="898">BF426/BG426</f>
        <v>0.75891047477313889</v>
      </c>
      <c r="BI426" s="168">
        <f>+$BK$20</f>
        <v>2</v>
      </c>
      <c r="BJ426" s="157">
        <f>+BI426</f>
        <v>2</v>
      </c>
      <c r="BK426" s="157">
        <f t="shared" ref="BK426:BK432" si="899">BH426*BJ426</f>
        <v>1.5178209495462778</v>
      </c>
      <c r="BL426" s="157">
        <f t="shared" ref="BL426:BL432" si="900">BK426*$BE$70</f>
        <v>27.320777091833001</v>
      </c>
      <c r="CC426" s="586"/>
      <c r="CD426" s="586" t="s">
        <v>590</v>
      </c>
      <c r="CE426" s="352" t="str">
        <f>+$BE$20</f>
        <v>Liderazgo y Trabajo en Equipo</v>
      </c>
      <c r="CF426" s="278">
        <f>+CF$425</f>
        <v>30.356418990925555</v>
      </c>
      <c r="CG426" s="168">
        <v>20</v>
      </c>
      <c r="CH426" s="157">
        <f t="shared" ref="CH426:CH432" si="901">CF426/CG426</f>
        <v>1.5178209495462778</v>
      </c>
      <c r="CI426" s="168">
        <v>0</v>
      </c>
      <c r="CJ426" s="157">
        <f>+CI426</f>
        <v>0</v>
      </c>
      <c r="CK426" s="157">
        <f t="shared" ref="CK426:CK432" si="902">CH426*CJ426</f>
        <v>0</v>
      </c>
      <c r="CL426" s="157">
        <f t="shared" ref="CL426:CL432" si="903">CK426*$BE$70</f>
        <v>0</v>
      </c>
    </row>
    <row r="427" spans="2:90" x14ac:dyDescent="0.25">
      <c r="B427" s="477" t="s">
        <v>533</v>
      </c>
      <c r="C427" s="529" t="s">
        <v>454</v>
      </c>
      <c r="D427" s="328"/>
      <c r="E427" s="276">
        <f>+'Pobl. Efectiva CP.'!H31</f>
        <v>22.477935717955852</v>
      </c>
      <c r="F427" s="328"/>
      <c r="G427" s="328"/>
      <c r="H427" s="328"/>
      <c r="I427" s="277">
        <f>SUM(I428:I436)</f>
        <v>15.6</v>
      </c>
      <c r="J427" s="277">
        <f>SUM(J428:J436)</f>
        <v>8.7663949300027841</v>
      </c>
      <c r="K427" s="313">
        <f>SUM(K428:K434)</f>
        <v>133.51893816465775</v>
      </c>
      <c r="AC427" s="525" t="s">
        <v>533</v>
      </c>
      <c r="AD427" s="526" t="s">
        <v>454</v>
      </c>
      <c r="AE427" s="335"/>
      <c r="AF427" s="276">
        <f>+E427</f>
        <v>22.477935717955852</v>
      </c>
      <c r="AG427" s="335"/>
      <c r="AH427" s="335"/>
      <c r="AI427" s="335"/>
      <c r="AJ427" s="277">
        <f>SUM(AJ428:AJ436)</f>
        <v>14.4</v>
      </c>
      <c r="AK427" s="277">
        <f>SUM(AK428:AK436)</f>
        <v>16.184113716928213</v>
      </c>
      <c r="AL427" s="313">
        <f>SUM(AL428:AL434)</f>
        <v>218.48553517853088</v>
      </c>
      <c r="BC427" s="478"/>
      <c r="BD427" s="478"/>
      <c r="BE427" s="333" t="str">
        <f>+$BE$22</f>
        <v>Proyecto Empresarial</v>
      </c>
      <c r="BF427" s="278">
        <f t="shared" ref="BF427:BF432" si="904">+BF$425</f>
        <v>30.356418990925555</v>
      </c>
      <c r="BG427" s="168">
        <v>40</v>
      </c>
      <c r="BH427" s="157">
        <f t="shared" si="898"/>
        <v>0.75891047477313889</v>
      </c>
      <c r="BI427" s="168">
        <f>+$BK$22</f>
        <v>2</v>
      </c>
      <c r="BJ427" s="157">
        <f>+BI427</f>
        <v>2</v>
      </c>
      <c r="BK427" s="157">
        <f t="shared" si="899"/>
        <v>1.5178209495462778</v>
      </c>
      <c r="BL427" s="157">
        <f t="shared" si="900"/>
        <v>27.320777091833001</v>
      </c>
      <c r="CC427" s="586"/>
      <c r="CD427" s="586"/>
      <c r="CE427" s="352" t="str">
        <f>+$BE$22</f>
        <v>Proyecto Empresarial</v>
      </c>
      <c r="CF427" s="278">
        <f t="shared" ref="CF427:CF432" si="905">+CF$425</f>
        <v>30.356418990925555</v>
      </c>
      <c r="CG427" s="168">
        <v>20</v>
      </c>
      <c r="CH427" s="157">
        <f t="shared" si="901"/>
        <v>1.5178209495462778</v>
      </c>
      <c r="CI427" s="168">
        <v>0</v>
      </c>
      <c r="CJ427" s="157">
        <f>+CI427</f>
        <v>0</v>
      </c>
      <c r="CK427" s="157">
        <f t="shared" si="902"/>
        <v>0</v>
      </c>
      <c r="CL427" s="157">
        <f t="shared" si="903"/>
        <v>0</v>
      </c>
    </row>
    <row r="428" spans="2:90" x14ac:dyDescent="0.25">
      <c r="B428" s="477"/>
      <c r="C428" s="529"/>
      <c r="D428" s="46" t="s">
        <v>479</v>
      </c>
      <c r="E428" s="278">
        <f>+E$427</f>
        <v>22.477935717955852</v>
      </c>
      <c r="F428" s="316">
        <f>+F423</f>
        <v>40</v>
      </c>
      <c r="G428" s="312">
        <f>E428/F428</f>
        <v>0.56194839294889631</v>
      </c>
      <c r="H428" s="168">
        <f>+$I$15</f>
        <v>2</v>
      </c>
      <c r="I428" s="157">
        <f>+H428</f>
        <v>2</v>
      </c>
      <c r="J428" s="157">
        <f>G428*I428</f>
        <v>1.1238967858977926</v>
      </c>
      <c r="K428" s="314">
        <f>J428*$D$70</f>
        <v>20.230142146160269</v>
      </c>
      <c r="AC428" s="525"/>
      <c r="AD428" s="526"/>
      <c r="AE428" s="46" t="s">
        <v>479</v>
      </c>
      <c r="AF428" s="278">
        <f>+AF$427</f>
        <v>22.477935717955852</v>
      </c>
      <c r="AG428" s="316">
        <f>+AG423</f>
        <v>20</v>
      </c>
      <c r="AH428" s="312">
        <f>AF428/AG428</f>
        <v>1.1238967858977926</v>
      </c>
      <c r="AI428" s="168">
        <v>0</v>
      </c>
      <c r="AJ428" s="157">
        <f>+AI428</f>
        <v>0</v>
      </c>
      <c r="AK428" s="157">
        <f>AH428*AJ428</f>
        <v>0</v>
      </c>
      <c r="AL428" s="314">
        <f>AK428*$D$70</f>
        <v>0</v>
      </c>
      <c r="BC428" s="478"/>
      <c r="BD428" s="478"/>
      <c r="BE428" s="333" t="str">
        <f>+$BE$23</f>
        <v>Legislación e Inserción Laboral</v>
      </c>
      <c r="BF428" s="278">
        <f t="shared" si="904"/>
        <v>30.356418990925555</v>
      </c>
      <c r="BG428" s="168">
        <v>40</v>
      </c>
      <c r="BH428" s="157">
        <f t="shared" si="898"/>
        <v>0.75891047477313889</v>
      </c>
      <c r="BI428" s="168">
        <f>+$BK$23</f>
        <v>3</v>
      </c>
      <c r="BJ428" s="157">
        <f>+BI428</f>
        <v>3</v>
      </c>
      <c r="BK428" s="157">
        <f t="shared" si="899"/>
        <v>2.2767314243194168</v>
      </c>
      <c r="BL428" s="157">
        <f t="shared" si="900"/>
        <v>40.981165637749498</v>
      </c>
      <c r="CC428" s="586"/>
      <c r="CD428" s="586"/>
      <c r="CE428" s="352" t="str">
        <f>+$BE$23</f>
        <v>Legislación e Inserción Laboral</v>
      </c>
      <c r="CF428" s="278">
        <f t="shared" si="905"/>
        <v>30.356418990925555</v>
      </c>
      <c r="CG428" s="168">
        <v>20</v>
      </c>
      <c r="CH428" s="157">
        <f t="shared" si="901"/>
        <v>1.5178209495462778</v>
      </c>
      <c r="CI428" s="168">
        <v>0</v>
      </c>
      <c r="CJ428" s="157">
        <f>+CI428</f>
        <v>0</v>
      </c>
      <c r="CK428" s="157">
        <f t="shared" si="902"/>
        <v>0</v>
      </c>
      <c r="CL428" s="157">
        <f t="shared" si="903"/>
        <v>0</v>
      </c>
    </row>
    <row r="429" spans="2:90" ht="25.5" x14ac:dyDescent="0.25">
      <c r="B429" s="477"/>
      <c r="C429" s="529"/>
      <c r="D429" s="46" t="s">
        <v>482</v>
      </c>
      <c r="E429" s="278">
        <f t="shared" ref="E429:E436" si="906">+E$427</f>
        <v>22.477935717955852</v>
      </c>
      <c r="F429" s="316">
        <f>+F428</f>
        <v>40</v>
      </c>
      <c r="G429" s="312">
        <f t="shared" ref="G429" si="907">E429/F429</f>
        <v>0.56194839294889631</v>
      </c>
      <c r="H429" s="168">
        <f>+$I$19</f>
        <v>2</v>
      </c>
      <c r="I429" s="157">
        <f>+H429</f>
        <v>2</v>
      </c>
      <c r="J429" s="157">
        <f t="shared" ref="J429" si="908">G429*I429</f>
        <v>1.1238967858977926</v>
      </c>
      <c r="K429" s="314">
        <f t="shared" ref="K429:K436" si="909">J429*$D$70</f>
        <v>20.230142146160269</v>
      </c>
      <c r="AC429" s="525"/>
      <c r="AD429" s="526"/>
      <c r="AE429" s="46" t="s">
        <v>482</v>
      </c>
      <c r="AF429" s="278">
        <f t="shared" ref="AF429:AF436" si="910">+AF$427</f>
        <v>22.477935717955852</v>
      </c>
      <c r="AG429" s="316">
        <f>+AG428</f>
        <v>20</v>
      </c>
      <c r="AH429" s="312">
        <f t="shared" ref="AH429:AH436" si="911">AF429/AG429</f>
        <v>1.1238967858977926</v>
      </c>
      <c r="AI429" s="168">
        <v>0</v>
      </c>
      <c r="AJ429" s="157">
        <f>+AI429</f>
        <v>0</v>
      </c>
      <c r="AK429" s="157">
        <f t="shared" ref="AK429:AK436" si="912">AH429*AJ429</f>
        <v>0</v>
      </c>
      <c r="AL429" s="314">
        <f t="shared" ref="AL429:AL436" si="913">AK429*$D$70</f>
        <v>0</v>
      </c>
      <c r="BC429" s="478"/>
      <c r="BD429" s="513" t="s">
        <v>485</v>
      </c>
      <c r="BE429" s="147" t="str">
        <f>+$BE$39</f>
        <v>Distribución de los Materiales de Construcción</v>
      </c>
      <c r="BF429" s="278">
        <f t="shared" si="904"/>
        <v>30.356418990925555</v>
      </c>
      <c r="BG429" s="168">
        <v>40</v>
      </c>
      <c r="BH429" s="157">
        <f t="shared" si="898"/>
        <v>0.75891047477313889</v>
      </c>
      <c r="BI429" s="168">
        <f>+$BK$39</f>
        <v>7</v>
      </c>
      <c r="BJ429" s="157">
        <f t="shared" ref="BJ429:BJ430" si="914">+BI429</f>
        <v>7</v>
      </c>
      <c r="BK429" s="157">
        <f t="shared" si="899"/>
        <v>5.3123733234119719</v>
      </c>
      <c r="BL429" s="157">
        <f t="shared" si="900"/>
        <v>95.622719821415501</v>
      </c>
      <c r="CC429" s="586"/>
      <c r="CD429" s="587" t="s">
        <v>485</v>
      </c>
      <c r="CE429" s="147" t="str">
        <f>+$BE$39</f>
        <v>Distribución de los Materiales de Construcción</v>
      </c>
      <c r="CF429" s="278">
        <f t="shared" si="905"/>
        <v>30.356418990925555</v>
      </c>
      <c r="CG429" s="168">
        <v>20</v>
      </c>
      <c r="CH429" s="157">
        <f t="shared" si="901"/>
        <v>1.5178209495462778</v>
      </c>
      <c r="CI429" s="168">
        <f>+$BK$39</f>
        <v>7</v>
      </c>
      <c r="CJ429" s="157">
        <f t="shared" ref="CJ429:CJ430" si="915">+CI429</f>
        <v>7</v>
      </c>
      <c r="CK429" s="157">
        <f t="shared" si="902"/>
        <v>10.624746646823944</v>
      </c>
      <c r="CL429" s="157">
        <f t="shared" si="903"/>
        <v>191.245439642831</v>
      </c>
    </row>
    <row r="430" spans="2:90" x14ac:dyDescent="0.25">
      <c r="B430" s="477"/>
      <c r="C430" s="529"/>
      <c r="D430" s="46" t="s">
        <v>484</v>
      </c>
      <c r="E430" s="278">
        <f t="shared" si="906"/>
        <v>22.477935717955852</v>
      </c>
      <c r="F430" s="316">
        <f>+F429</f>
        <v>40</v>
      </c>
      <c r="G430" s="312">
        <f t="shared" ref="G430" si="916">E430/F430</f>
        <v>0.56194839294889631</v>
      </c>
      <c r="H430" s="168">
        <f>+$I$21</f>
        <v>2</v>
      </c>
      <c r="I430" s="157">
        <f>+H430</f>
        <v>2</v>
      </c>
      <c r="J430" s="157">
        <f t="shared" ref="J430" si="917">G430*I430</f>
        <v>1.1238967858977926</v>
      </c>
      <c r="K430" s="314">
        <f t="shared" si="909"/>
        <v>20.230142146160269</v>
      </c>
      <c r="AC430" s="525"/>
      <c r="AD430" s="526"/>
      <c r="AE430" s="46" t="s">
        <v>484</v>
      </c>
      <c r="AF430" s="278">
        <f t="shared" si="910"/>
        <v>22.477935717955852</v>
      </c>
      <c r="AG430" s="316">
        <f>+AG429</f>
        <v>20</v>
      </c>
      <c r="AH430" s="312">
        <f t="shared" si="911"/>
        <v>1.1238967858977926</v>
      </c>
      <c r="AI430" s="168">
        <v>0</v>
      </c>
      <c r="AJ430" s="157">
        <f>+AI430</f>
        <v>0</v>
      </c>
      <c r="AK430" s="157">
        <f t="shared" si="912"/>
        <v>0</v>
      </c>
      <c r="AL430" s="314">
        <f t="shared" si="913"/>
        <v>0</v>
      </c>
      <c r="BC430" s="478"/>
      <c r="BD430" s="513"/>
      <c r="BE430" s="147" t="str">
        <f>+$BE$41</f>
        <v>Seguridad e Higiene</v>
      </c>
      <c r="BF430" s="278">
        <f t="shared" si="904"/>
        <v>30.356418990925555</v>
      </c>
      <c r="BG430" s="168">
        <v>40</v>
      </c>
      <c r="BH430" s="157">
        <f t="shared" si="898"/>
        <v>0.75891047477313889</v>
      </c>
      <c r="BI430" s="168">
        <f>+$BK$41</f>
        <v>3</v>
      </c>
      <c r="BJ430" s="157">
        <f t="shared" si="914"/>
        <v>3</v>
      </c>
      <c r="BK430" s="157">
        <f t="shared" si="899"/>
        <v>2.2767314243194168</v>
      </c>
      <c r="BL430" s="157">
        <f t="shared" si="900"/>
        <v>40.981165637749498</v>
      </c>
      <c r="CC430" s="586"/>
      <c r="CD430" s="587"/>
      <c r="CE430" s="147" t="str">
        <f>+$BE$41</f>
        <v>Seguridad e Higiene</v>
      </c>
      <c r="CF430" s="278">
        <f t="shared" si="905"/>
        <v>30.356418990925555</v>
      </c>
      <c r="CG430" s="168">
        <v>20</v>
      </c>
      <c r="CH430" s="157">
        <f t="shared" si="901"/>
        <v>1.5178209495462778</v>
      </c>
      <c r="CI430" s="168">
        <f>+$BK$41</f>
        <v>3</v>
      </c>
      <c r="CJ430" s="157">
        <f t="shared" si="915"/>
        <v>3</v>
      </c>
      <c r="CK430" s="157">
        <f t="shared" si="902"/>
        <v>4.5534628486388335</v>
      </c>
      <c r="CL430" s="157">
        <f t="shared" si="903"/>
        <v>81.962331275498997</v>
      </c>
    </row>
    <row r="431" spans="2:90" ht="25.5" x14ac:dyDescent="0.25">
      <c r="B431" s="477"/>
      <c r="C431" s="514" t="s">
        <v>485</v>
      </c>
      <c r="D431" s="298" t="s">
        <v>571</v>
      </c>
      <c r="E431" s="278">
        <f t="shared" si="906"/>
        <v>22.477935717955852</v>
      </c>
      <c r="F431" s="316">
        <f>+F429</f>
        <v>40</v>
      </c>
      <c r="G431" s="312">
        <f t="shared" ref="G431:G436" si="918">E431/F431</f>
        <v>0.56194839294889631</v>
      </c>
      <c r="H431" s="168">
        <f>+$I$48</f>
        <v>2</v>
      </c>
      <c r="I431" s="157">
        <f>+H431*0.4</f>
        <v>0.8</v>
      </c>
      <c r="J431" s="312">
        <f t="shared" ref="J431:J436" si="919">G431*I431</f>
        <v>0.4495587143591171</v>
      </c>
      <c r="K431" s="314">
        <f t="shared" si="909"/>
        <v>8.0920568584641082</v>
      </c>
      <c r="AC431" s="525"/>
      <c r="AD431" s="527" t="s">
        <v>485</v>
      </c>
      <c r="AE431" s="298" t="s">
        <v>571</v>
      </c>
      <c r="AF431" s="278">
        <f t="shared" si="910"/>
        <v>22.477935717955852</v>
      </c>
      <c r="AG431" s="316">
        <f>+AG429</f>
        <v>20</v>
      </c>
      <c r="AH431" s="312">
        <f t="shared" si="911"/>
        <v>1.1238967858977926</v>
      </c>
      <c r="AI431" s="168">
        <f>+$I$48</f>
        <v>2</v>
      </c>
      <c r="AJ431" s="157">
        <f t="shared" ref="AJ431:AJ436" si="920">+AI431*0.6</f>
        <v>1.2</v>
      </c>
      <c r="AK431" s="312">
        <f t="shared" si="912"/>
        <v>1.3486761430773511</v>
      </c>
      <c r="AL431" s="314">
        <f t="shared" si="913"/>
        <v>24.276170575392321</v>
      </c>
      <c r="BC431" s="478"/>
      <c r="BD431" s="513"/>
      <c r="BE431" s="147" t="str">
        <f>+$BE$43</f>
        <v>Procedimientos Constructivosde Obras Civiles II</v>
      </c>
      <c r="BF431" s="278">
        <f t="shared" si="904"/>
        <v>30.356418990925555</v>
      </c>
      <c r="BG431" s="168">
        <v>40</v>
      </c>
      <c r="BH431" s="157">
        <f t="shared" si="898"/>
        <v>0.75891047477313889</v>
      </c>
      <c r="BI431" s="168">
        <f>+$BK$43</f>
        <v>9</v>
      </c>
      <c r="BJ431" s="157">
        <f>+BI431*0.4</f>
        <v>3.6</v>
      </c>
      <c r="BK431" s="157">
        <f t="shared" si="899"/>
        <v>2.7320777091833</v>
      </c>
      <c r="BL431" s="157">
        <f t="shared" si="900"/>
        <v>49.177398765299401</v>
      </c>
      <c r="CC431" s="586"/>
      <c r="CD431" s="587"/>
      <c r="CE431" s="147" t="str">
        <f>+$BE$43</f>
        <v>Procedimientos Constructivosde Obras Civiles II</v>
      </c>
      <c r="CF431" s="278">
        <f t="shared" si="905"/>
        <v>30.356418990925555</v>
      </c>
      <c r="CG431" s="168">
        <v>20</v>
      </c>
      <c r="CH431" s="157">
        <f t="shared" si="901"/>
        <v>1.5178209495462778</v>
      </c>
      <c r="CI431" s="168">
        <f>+$BK$43</f>
        <v>9</v>
      </c>
      <c r="CJ431" s="157">
        <f t="shared" ref="CJ431:CJ432" si="921">+CI431*0.6</f>
        <v>5.3999999999999995</v>
      </c>
      <c r="CK431" s="157">
        <f t="shared" si="902"/>
        <v>8.196233127549899</v>
      </c>
      <c r="CL431" s="157">
        <f t="shared" si="903"/>
        <v>147.53219629589819</v>
      </c>
    </row>
    <row r="432" spans="2:90" x14ac:dyDescent="0.25">
      <c r="B432" s="477"/>
      <c r="C432" s="514"/>
      <c r="D432" s="298" t="s">
        <v>572</v>
      </c>
      <c r="E432" s="278">
        <f t="shared" si="906"/>
        <v>22.477935717955852</v>
      </c>
      <c r="F432" s="316">
        <f t="shared" ref="F432:F436" si="922">+F431</f>
        <v>40</v>
      </c>
      <c r="G432" s="312">
        <f t="shared" si="918"/>
        <v>0.56194839294889631</v>
      </c>
      <c r="H432" s="168">
        <f>+$I$49</f>
        <v>3</v>
      </c>
      <c r="I432" s="157">
        <f>+H432*0.4</f>
        <v>1.2000000000000002</v>
      </c>
      <c r="J432" s="312">
        <f t="shared" si="919"/>
        <v>0.67433807153867564</v>
      </c>
      <c r="K432" s="314">
        <f t="shared" si="909"/>
        <v>12.138085287696162</v>
      </c>
      <c r="AC432" s="525"/>
      <c r="AD432" s="527"/>
      <c r="AE432" s="298" t="s">
        <v>572</v>
      </c>
      <c r="AF432" s="278">
        <f t="shared" si="910"/>
        <v>22.477935717955852</v>
      </c>
      <c r="AG432" s="316">
        <f t="shared" ref="AG432:AG436" si="923">+AG431</f>
        <v>20</v>
      </c>
      <c r="AH432" s="312">
        <f t="shared" si="911"/>
        <v>1.1238967858977926</v>
      </c>
      <c r="AI432" s="168">
        <f>+$I$49</f>
        <v>3</v>
      </c>
      <c r="AJ432" s="157">
        <f t="shared" si="920"/>
        <v>1.7999999999999998</v>
      </c>
      <c r="AK432" s="312">
        <f t="shared" si="912"/>
        <v>2.0230142146160266</v>
      </c>
      <c r="AL432" s="314">
        <f t="shared" si="913"/>
        <v>36.414255863088478</v>
      </c>
      <c r="BC432" s="478"/>
      <c r="BD432" s="513"/>
      <c r="BE432" s="147" t="str">
        <f>+$BE$44</f>
        <v>Control de Obra</v>
      </c>
      <c r="BF432" s="278">
        <f t="shared" si="904"/>
        <v>30.356418990925555</v>
      </c>
      <c r="BG432" s="168">
        <v>40</v>
      </c>
      <c r="BH432" s="157">
        <f t="shared" si="898"/>
        <v>0.75891047477313889</v>
      </c>
      <c r="BI432" s="168">
        <f>+$BK$44</f>
        <v>4</v>
      </c>
      <c r="BJ432" s="157">
        <f>+BI432*0.4</f>
        <v>1.6</v>
      </c>
      <c r="BK432" s="157">
        <f t="shared" si="899"/>
        <v>1.2142567596370224</v>
      </c>
      <c r="BL432" s="157">
        <f t="shared" si="900"/>
        <v>21.856621673466403</v>
      </c>
      <c r="CC432" s="586"/>
      <c r="CD432" s="587"/>
      <c r="CE432" s="147" t="str">
        <f>+$BE$44</f>
        <v>Control de Obra</v>
      </c>
      <c r="CF432" s="278">
        <f t="shared" si="905"/>
        <v>30.356418990925555</v>
      </c>
      <c r="CG432" s="168">
        <v>20</v>
      </c>
      <c r="CH432" s="157">
        <f t="shared" si="901"/>
        <v>1.5178209495462778</v>
      </c>
      <c r="CI432" s="168">
        <f>+$BK$44</f>
        <v>4</v>
      </c>
      <c r="CJ432" s="157">
        <f t="shared" si="921"/>
        <v>2.4</v>
      </c>
      <c r="CK432" s="157">
        <f t="shared" si="902"/>
        <v>3.6427702789110663</v>
      </c>
      <c r="CL432" s="157">
        <f t="shared" si="903"/>
        <v>65.569865020399192</v>
      </c>
    </row>
    <row r="433" spans="2:90" ht="25.5" x14ac:dyDescent="0.25">
      <c r="B433" s="477"/>
      <c r="C433" s="514"/>
      <c r="D433" s="298" t="s">
        <v>574</v>
      </c>
      <c r="E433" s="278">
        <f t="shared" si="906"/>
        <v>22.477935717955852</v>
      </c>
      <c r="F433" s="316">
        <f t="shared" si="922"/>
        <v>40</v>
      </c>
      <c r="G433" s="312">
        <f t="shared" si="918"/>
        <v>0.56194839294889631</v>
      </c>
      <c r="H433" s="168">
        <f>+$I$50</f>
        <v>4</v>
      </c>
      <c r="I433" s="157">
        <f>+H433*0.4</f>
        <v>1.6</v>
      </c>
      <c r="J433" s="312">
        <f t="shared" si="919"/>
        <v>0.89911742871823419</v>
      </c>
      <c r="K433" s="314">
        <f t="shared" si="909"/>
        <v>16.184113716928216</v>
      </c>
      <c r="AC433" s="525"/>
      <c r="AD433" s="527"/>
      <c r="AE433" s="298" t="s">
        <v>574</v>
      </c>
      <c r="AF433" s="278">
        <f t="shared" si="910"/>
        <v>22.477935717955852</v>
      </c>
      <c r="AG433" s="316">
        <f t="shared" si="923"/>
        <v>20</v>
      </c>
      <c r="AH433" s="312">
        <f t="shared" si="911"/>
        <v>1.1238967858977926</v>
      </c>
      <c r="AI433" s="168">
        <f>+$I$50</f>
        <v>4</v>
      </c>
      <c r="AJ433" s="157">
        <f t="shared" si="920"/>
        <v>2.4</v>
      </c>
      <c r="AK433" s="312">
        <f t="shared" si="912"/>
        <v>2.6973522861547021</v>
      </c>
      <c r="AL433" s="314">
        <f t="shared" si="913"/>
        <v>48.552341150784642</v>
      </c>
      <c r="BC433" s="339"/>
      <c r="BD433" s="339"/>
      <c r="BE433" s="339"/>
      <c r="BF433" s="339"/>
      <c r="CC433" s="339"/>
      <c r="CD433" s="339"/>
      <c r="CE433" s="339"/>
      <c r="CF433" s="339"/>
    </row>
    <row r="434" spans="2:90" ht="51" x14ac:dyDescent="0.25">
      <c r="B434" s="477"/>
      <c r="C434" s="514"/>
      <c r="D434" s="298" t="s">
        <v>573</v>
      </c>
      <c r="E434" s="278">
        <f t="shared" si="906"/>
        <v>22.477935717955852</v>
      </c>
      <c r="F434" s="316">
        <f t="shared" si="922"/>
        <v>40</v>
      </c>
      <c r="G434" s="312">
        <f t="shared" si="918"/>
        <v>0.56194839294889631</v>
      </c>
      <c r="H434" s="168">
        <f>+$I$51</f>
        <v>9</v>
      </c>
      <c r="I434" s="157">
        <f>+H434*0.4</f>
        <v>3.6</v>
      </c>
      <c r="J434" s="312">
        <f t="shared" si="919"/>
        <v>2.0230142146160266</v>
      </c>
      <c r="K434" s="314">
        <f t="shared" si="909"/>
        <v>36.414255863088478</v>
      </c>
      <c r="AC434" s="525"/>
      <c r="AD434" s="527"/>
      <c r="AE434" s="298" t="s">
        <v>573</v>
      </c>
      <c r="AF434" s="278">
        <f t="shared" si="910"/>
        <v>22.477935717955852</v>
      </c>
      <c r="AG434" s="316">
        <f t="shared" si="923"/>
        <v>20</v>
      </c>
      <c r="AH434" s="312">
        <f t="shared" si="911"/>
        <v>1.1238967858977926</v>
      </c>
      <c r="AI434" s="168">
        <f>+$I$51</f>
        <v>9</v>
      </c>
      <c r="AJ434" s="157">
        <f t="shared" si="920"/>
        <v>5.3999999999999995</v>
      </c>
      <c r="AK434" s="312">
        <f t="shared" si="912"/>
        <v>6.0690426438480793</v>
      </c>
      <c r="AL434" s="314">
        <f t="shared" si="913"/>
        <v>109.24276758926543</v>
      </c>
      <c r="BC434" s="332" t="s">
        <v>335</v>
      </c>
      <c r="BD434" s="332" t="s">
        <v>511</v>
      </c>
      <c r="BE434" s="332" t="s">
        <v>512</v>
      </c>
      <c r="BF434" s="332" t="s">
        <v>583</v>
      </c>
      <c r="BG434" s="332" t="s">
        <v>513</v>
      </c>
      <c r="BH434" s="332" t="s">
        <v>514</v>
      </c>
      <c r="BI434" s="332" t="s">
        <v>519</v>
      </c>
      <c r="BJ434" s="297" t="s">
        <v>516</v>
      </c>
      <c r="BK434" s="297" t="s">
        <v>517</v>
      </c>
      <c r="BL434" s="297" t="s">
        <v>518</v>
      </c>
      <c r="CC434" s="371" t="s">
        <v>335</v>
      </c>
      <c r="CD434" s="371" t="s">
        <v>511</v>
      </c>
      <c r="CE434" s="371" t="s">
        <v>512</v>
      </c>
      <c r="CF434" s="371" t="s">
        <v>583</v>
      </c>
      <c r="CG434" s="371" t="s">
        <v>513</v>
      </c>
      <c r="CH434" s="371" t="s">
        <v>514</v>
      </c>
      <c r="CI434" s="371" t="s">
        <v>519</v>
      </c>
      <c r="CJ434" s="372" t="s">
        <v>516</v>
      </c>
      <c r="CK434" s="372" t="s">
        <v>517</v>
      </c>
      <c r="CL434" s="372" t="s">
        <v>518</v>
      </c>
    </row>
    <row r="435" spans="2:90" x14ac:dyDescent="0.25">
      <c r="B435" s="477"/>
      <c r="C435" s="514"/>
      <c r="D435" s="298" t="s">
        <v>575</v>
      </c>
      <c r="E435" s="278">
        <f t="shared" si="906"/>
        <v>22.477935717955852</v>
      </c>
      <c r="F435" s="316">
        <f t="shared" si="922"/>
        <v>40</v>
      </c>
      <c r="G435" s="312">
        <f t="shared" si="918"/>
        <v>0.56194839294889631</v>
      </c>
      <c r="H435" s="168">
        <f>+$I$52</f>
        <v>4</v>
      </c>
      <c r="I435" s="157">
        <f>+H435*0.4</f>
        <v>1.6</v>
      </c>
      <c r="J435" s="312">
        <f t="shared" si="919"/>
        <v>0.89911742871823419</v>
      </c>
      <c r="K435" s="314">
        <f t="shared" si="909"/>
        <v>16.184113716928216</v>
      </c>
      <c r="AC435" s="525"/>
      <c r="AD435" s="527"/>
      <c r="AE435" s="298" t="s">
        <v>575</v>
      </c>
      <c r="AF435" s="278">
        <f t="shared" si="910"/>
        <v>22.477935717955852</v>
      </c>
      <c r="AG435" s="316">
        <f t="shared" si="923"/>
        <v>20</v>
      </c>
      <c r="AH435" s="312">
        <f t="shared" si="911"/>
        <v>1.1238967858977926</v>
      </c>
      <c r="AI435" s="168">
        <f>+$I$52</f>
        <v>4</v>
      </c>
      <c r="AJ435" s="157">
        <f t="shared" si="920"/>
        <v>2.4</v>
      </c>
      <c r="AK435" s="312">
        <f t="shared" si="912"/>
        <v>2.6973522861547021</v>
      </c>
      <c r="AL435" s="314">
        <f t="shared" si="913"/>
        <v>48.552341150784642</v>
      </c>
      <c r="BC435" s="478" t="s">
        <v>521</v>
      </c>
      <c r="BD435" s="478" t="s">
        <v>590</v>
      </c>
      <c r="BE435" s="335"/>
      <c r="BF435" s="276">
        <f>+'Pobl. Efectiva CP.'!I53</f>
        <v>59.020619571213587</v>
      </c>
      <c r="BG435" s="335"/>
      <c r="BH435" s="335"/>
      <c r="BI435" s="335"/>
      <c r="BJ435" s="277">
        <f>SUM(BJ436:BJ442)</f>
        <v>16.8</v>
      </c>
      <c r="BK435" s="277">
        <f>SUM(BK436:BK442)</f>
        <v>24.788660219909708</v>
      </c>
      <c r="BL435" s="277">
        <f>SUM(BL436:BL442)</f>
        <v>446.19588395837479</v>
      </c>
      <c r="CC435" s="586" t="s">
        <v>521</v>
      </c>
      <c r="CD435" s="586" t="s">
        <v>590</v>
      </c>
      <c r="CE435" s="335"/>
      <c r="CF435" s="276">
        <f>+BF435</f>
        <v>59.020619571213587</v>
      </c>
      <c r="CG435" s="335"/>
      <c r="CH435" s="335"/>
      <c r="CI435" s="335"/>
      <c r="CJ435" s="277">
        <f>SUM(CJ436:CJ442)</f>
        <v>0</v>
      </c>
      <c r="CK435" s="277">
        <f>SUM(CK436:CK442)</f>
        <v>0</v>
      </c>
      <c r="CL435" s="277">
        <f>SUM(CL436:CL442)</f>
        <v>0</v>
      </c>
    </row>
    <row r="436" spans="2:90" x14ac:dyDescent="0.25">
      <c r="B436" s="477"/>
      <c r="C436" s="514"/>
      <c r="D436" s="298" t="s">
        <v>576</v>
      </c>
      <c r="E436" s="278">
        <f t="shared" si="906"/>
        <v>22.477935717955852</v>
      </c>
      <c r="F436" s="316">
        <f t="shared" si="922"/>
        <v>40</v>
      </c>
      <c r="G436" s="312">
        <f t="shared" si="918"/>
        <v>0.56194839294889631</v>
      </c>
      <c r="H436" s="168">
        <f>+$I$53</f>
        <v>2</v>
      </c>
      <c r="I436" s="157">
        <f t="shared" ref="I436" si="924">+H436*0.4</f>
        <v>0.8</v>
      </c>
      <c r="J436" s="312">
        <f t="shared" si="919"/>
        <v>0.4495587143591171</v>
      </c>
      <c r="K436" s="314">
        <f t="shared" si="909"/>
        <v>8.0920568584641082</v>
      </c>
      <c r="AC436" s="525"/>
      <c r="AD436" s="527"/>
      <c r="AE436" s="298" t="s">
        <v>576</v>
      </c>
      <c r="AF436" s="278">
        <f t="shared" si="910"/>
        <v>22.477935717955852</v>
      </c>
      <c r="AG436" s="316">
        <f t="shared" si="923"/>
        <v>20</v>
      </c>
      <c r="AH436" s="312">
        <f t="shared" si="911"/>
        <v>1.1238967858977926</v>
      </c>
      <c r="AI436" s="168">
        <f>+$I$53</f>
        <v>2</v>
      </c>
      <c r="AJ436" s="157">
        <f t="shared" si="920"/>
        <v>1.2</v>
      </c>
      <c r="AK436" s="312">
        <f t="shared" si="912"/>
        <v>1.3486761430773511</v>
      </c>
      <c r="AL436" s="314">
        <f t="shared" si="913"/>
        <v>24.276170575392321</v>
      </c>
      <c r="BC436" s="478"/>
      <c r="BD436" s="478"/>
      <c r="BE436" s="333" t="str">
        <f>+$BE$4</f>
        <v>Técnicas de Comunicación</v>
      </c>
      <c r="BF436" s="278">
        <f>+BF$435</f>
        <v>59.020619571213587</v>
      </c>
      <c r="BG436" s="168">
        <v>40</v>
      </c>
      <c r="BH436" s="157">
        <f>BF436/BG436</f>
        <v>1.4755154892803397</v>
      </c>
      <c r="BI436" s="168">
        <f>+$BF$4</f>
        <v>2</v>
      </c>
      <c r="BJ436" s="157">
        <f>+BI436</f>
        <v>2</v>
      </c>
      <c r="BK436" s="157">
        <f t="shared" ref="BK436" si="925">BH436*BJ436</f>
        <v>2.9510309785606794</v>
      </c>
      <c r="BL436" s="157">
        <f>BK436*$BE$70</f>
        <v>53.118557614092232</v>
      </c>
      <c r="CC436" s="586"/>
      <c r="CD436" s="586"/>
      <c r="CE436" s="352" t="str">
        <f>+$BE$4</f>
        <v>Técnicas de Comunicación</v>
      </c>
      <c r="CF436" s="278">
        <f>+CF$435</f>
        <v>59.020619571213587</v>
      </c>
      <c r="CG436" s="168">
        <v>20</v>
      </c>
      <c r="CH436" s="157">
        <f>CF436/CG436</f>
        <v>2.9510309785606794</v>
      </c>
      <c r="CI436" s="168">
        <v>0</v>
      </c>
      <c r="CJ436" s="157">
        <f>+CI436</f>
        <v>0</v>
      </c>
      <c r="CK436" s="157">
        <f t="shared" ref="CK436" si="926">CH436*CJ436</f>
        <v>0</v>
      </c>
      <c r="CL436" s="157">
        <f>CK436*$BE$70</f>
        <v>0</v>
      </c>
    </row>
    <row r="437" spans="2:90" x14ac:dyDescent="0.25">
      <c r="B437" s="341"/>
      <c r="K437" s="142"/>
      <c r="AC437" s="341"/>
      <c r="AD437" s="59"/>
      <c r="AI437" s="262"/>
      <c r="AJ437" s="262"/>
      <c r="BC437" s="478"/>
      <c r="BD437" s="478"/>
      <c r="BE437" s="333" t="str">
        <f>+$BE$6</f>
        <v>Lógica y Funciones</v>
      </c>
      <c r="BF437" s="278">
        <f t="shared" ref="BF437:BF442" si="927">+BF$435</f>
        <v>59.020619571213587</v>
      </c>
      <c r="BG437" s="168">
        <v>40</v>
      </c>
      <c r="BH437" s="157">
        <f t="shared" ref="BH437:BH442" si="928">BF437/BG437</f>
        <v>1.4755154892803397</v>
      </c>
      <c r="BI437" s="168">
        <f>+$BF$6</f>
        <v>2</v>
      </c>
      <c r="BJ437" s="157">
        <f>+BI437</f>
        <v>2</v>
      </c>
      <c r="BK437" s="157">
        <f>BH437*BJ437</f>
        <v>2.9510309785606794</v>
      </c>
      <c r="BL437" s="157">
        <f t="shared" ref="BL437:BL442" si="929">BK437*$BE$70</f>
        <v>53.118557614092232</v>
      </c>
      <c r="CC437" s="586"/>
      <c r="CD437" s="586"/>
      <c r="CE437" s="352" t="str">
        <f>+$BE$6</f>
        <v>Lógica y Funciones</v>
      </c>
      <c r="CF437" s="278">
        <f t="shared" ref="CF437:CF442" si="930">+CF$435</f>
        <v>59.020619571213587</v>
      </c>
      <c r="CG437" s="168">
        <v>20</v>
      </c>
      <c r="CH437" s="157">
        <f t="shared" ref="CH437:CH442" si="931">CF437/CG437</f>
        <v>2.9510309785606794</v>
      </c>
      <c r="CI437" s="168">
        <v>0</v>
      </c>
      <c r="CJ437" s="157">
        <f>+CI437</f>
        <v>0</v>
      </c>
      <c r="CK437" s="157">
        <f>CH437*CJ437</f>
        <v>0</v>
      </c>
      <c r="CL437" s="157">
        <f t="shared" ref="CL437:CL442" si="932">CK437*$BE$70</f>
        <v>0</v>
      </c>
    </row>
    <row r="438" spans="2:90" ht="51" x14ac:dyDescent="0.25">
      <c r="B438" s="325" t="s">
        <v>336</v>
      </c>
      <c r="C438" s="327" t="s">
        <v>511</v>
      </c>
      <c r="D438" s="325" t="s">
        <v>512</v>
      </c>
      <c r="E438" s="325" t="s">
        <v>583</v>
      </c>
      <c r="F438" s="325" t="s">
        <v>513</v>
      </c>
      <c r="G438" s="325" t="s">
        <v>514</v>
      </c>
      <c r="H438" s="325" t="s">
        <v>515</v>
      </c>
      <c r="I438" s="291" t="s">
        <v>516</v>
      </c>
      <c r="J438" s="291" t="s">
        <v>517</v>
      </c>
      <c r="K438" s="291" t="s">
        <v>518</v>
      </c>
      <c r="AC438" s="367" t="s">
        <v>336</v>
      </c>
      <c r="AD438" s="368" t="s">
        <v>511</v>
      </c>
      <c r="AE438" s="367" t="s">
        <v>512</v>
      </c>
      <c r="AF438" s="367" t="s">
        <v>583</v>
      </c>
      <c r="AG438" s="367" t="s">
        <v>513</v>
      </c>
      <c r="AH438" s="367" t="s">
        <v>514</v>
      </c>
      <c r="AI438" s="367" t="s">
        <v>515</v>
      </c>
      <c r="AJ438" s="369" t="s">
        <v>516</v>
      </c>
      <c r="AK438" s="369" t="s">
        <v>517</v>
      </c>
      <c r="AL438" s="369" t="s">
        <v>518</v>
      </c>
      <c r="BC438" s="478"/>
      <c r="BD438" s="478"/>
      <c r="BE438" s="333" t="str">
        <f>+$BE$10</f>
        <v>Cultura Fisica y Deporte</v>
      </c>
      <c r="BF438" s="278">
        <f t="shared" si="927"/>
        <v>59.020619571213587</v>
      </c>
      <c r="BG438" s="168">
        <v>40</v>
      </c>
      <c r="BH438" s="157">
        <f t="shared" si="928"/>
        <v>1.4755154892803397</v>
      </c>
      <c r="BI438" s="168">
        <f>+$BF$10</f>
        <v>2</v>
      </c>
      <c r="BJ438" s="157">
        <f t="shared" ref="BJ438:BJ439" si="933">+BI438</f>
        <v>2</v>
      </c>
      <c r="BK438" s="157">
        <f t="shared" ref="BK438:BK442" si="934">BH438*BJ438</f>
        <v>2.9510309785606794</v>
      </c>
      <c r="BL438" s="157">
        <f t="shared" si="929"/>
        <v>53.118557614092232</v>
      </c>
      <c r="CC438" s="586"/>
      <c r="CD438" s="586"/>
      <c r="CE438" s="352" t="str">
        <f>+$BE$10</f>
        <v>Cultura Fisica y Deporte</v>
      </c>
      <c r="CF438" s="278">
        <f t="shared" si="930"/>
        <v>59.020619571213587</v>
      </c>
      <c r="CG438" s="168">
        <v>20</v>
      </c>
      <c r="CH438" s="157">
        <f t="shared" si="931"/>
        <v>2.9510309785606794</v>
      </c>
      <c r="CI438" s="168">
        <v>0</v>
      </c>
      <c r="CJ438" s="157">
        <f t="shared" ref="CJ438:CJ439" si="935">+CI438</f>
        <v>0</v>
      </c>
      <c r="CK438" s="157">
        <f t="shared" ref="CK438:CK442" si="936">CH438*CJ438</f>
        <v>0</v>
      </c>
      <c r="CL438" s="157">
        <f t="shared" si="932"/>
        <v>0</v>
      </c>
    </row>
    <row r="439" spans="2:90" x14ac:dyDescent="0.25">
      <c r="B439" s="477" t="s">
        <v>521</v>
      </c>
      <c r="C439" s="532" t="s">
        <v>454</v>
      </c>
      <c r="D439" s="328"/>
      <c r="E439" s="276">
        <f>+'Pobl. Efectiva CP.'!I26</f>
        <v>42.315821093896119</v>
      </c>
      <c r="F439" s="328"/>
      <c r="G439" s="328"/>
      <c r="H439" s="328"/>
      <c r="I439" s="277">
        <f>SUM(I440:I450)</f>
        <v>16.8</v>
      </c>
      <c r="J439" s="277">
        <f>SUM(J440:J450)</f>
        <v>17.772644859436372</v>
      </c>
      <c r="K439" s="313">
        <f>SUM(K440:K449)</f>
        <v>304.67391187605205</v>
      </c>
      <c r="AC439" s="525" t="s">
        <v>521</v>
      </c>
      <c r="AD439" s="528" t="s">
        <v>454</v>
      </c>
      <c r="AE439" s="335"/>
      <c r="AF439" s="276">
        <f>+E439</f>
        <v>42.315821093896119</v>
      </c>
      <c r="AG439" s="335"/>
      <c r="AH439" s="335"/>
      <c r="AI439" s="335"/>
      <c r="AJ439" s="277">
        <f>SUM(AJ440:AJ450)</f>
        <v>13.2</v>
      </c>
      <c r="AK439" s="277">
        <f>SUM(AK440:AK450)</f>
        <v>27.928441921971434</v>
      </c>
      <c r="AL439" s="313">
        <f>SUM(AL440:AL449)</f>
        <v>457.01086781407798</v>
      </c>
      <c r="BC439" s="478"/>
      <c r="BD439" s="478"/>
      <c r="BE439" s="333" t="str">
        <f>+$BE$12</f>
        <v>Informática e Internet</v>
      </c>
      <c r="BF439" s="278">
        <f t="shared" si="927"/>
        <v>59.020619571213587</v>
      </c>
      <c r="BG439" s="168">
        <v>40</v>
      </c>
      <c r="BH439" s="157">
        <f t="shared" si="928"/>
        <v>1.4755154892803397</v>
      </c>
      <c r="BI439" s="168">
        <f>+$BF$12</f>
        <v>2</v>
      </c>
      <c r="BJ439" s="157">
        <f t="shared" si="933"/>
        <v>2</v>
      </c>
      <c r="BK439" s="157">
        <f t="shared" si="934"/>
        <v>2.9510309785606794</v>
      </c>
      <c r="BL439" s="157">
        <f t="shared" si="929"/>
        <v>53.118557614092232</v>
      </c>
      <c r="CC439" s="586"/>
      <c r="CD439" s="586"/>
      <c r="CE439" s="352" t="str">
        <f>+$BE$12</f>
        <v>Informática e Internet</v>
      </c>
      <c r="CF439" s="278">
        <f t="shared" si="930"/>
        <v>59.020619571213587</v>
      </c>
      <c r="CG439" s="168">
        <v>20</v>
      </c>
      <c r="CH439" s="157">
        <f t="shared" si="931"/>
        <v>2.9510309785606794</v>
      </c>
      <c r="CI439" s="168">
        <v>0</v>
      </c>
      <c r="CJ439" s="157">
        <f t="shared" si="935"/>
        <v>0</v>
      </c>
      <c r="CK439" s="157">
        <f t="shared" si="936"/>
        <v>0</v>
      </c>
      <c r="CL439" s="157">
        <f t="shared" si="932"/>
        <v>0</v>
      </c>
    </row>
    <row r="440" spans="2:90" x14ac:dyDescent="0.25">
      <c r="B440" s="477"/>
      <c r="C440" s="532"/>
      <c r="D440" s="326" t="s">
        <v>456</v>
      </c>
      <c r="E440" s="278">
        <f>+E$439</f>
        <v>42.315821093896119</v>
      </c>
      <c r="F440" s="316">
        <v>40</v>
      </c>
      <c r="G440" s="312">
        <f>E440/F440</f>
        <v>1.0578955273474029</v>
      </c>
      <c r="H440" s="168">
        <f>+$H$76</f>
        <v>2</v>
      </c>
      <c r="I440" s="157">
        <f>+H440</f>
        <v>2</v>
      </c>
      <c r="J440" s="157">
        <f t="shared" ref="J440:J441" si="937">G440*I440</f>
        <v>2.1157910546948058</v>
      </c>
      <c r="K440" s="314">
        <f t="shared" ref="K440:K450" si="938">J440*$D$70</f>
        <v>38.084238984506506</v>
      </c>
      <c r="AC440" s="525"/>
      <c r="AD440" s="528"/>
      <c r="AE440" s="333" t="s">
        <v>456</v>
      </c>
      <c r="AF440" s="278">
        <f>+AF$439</f>
        <v>42.315821093896119</v>
      </c>
      <c r="AG440" s="316">
        <v>20</v>
      </c>
      <c r="AH440" s="312">
        <f>AF440/AG440</f>
        <v>2.1157910546948058</v>
      </c>
      <c r="AI440" s="168">
        <v>0</v>
      </c>
      <c r="AJ440" s="157">
        <f>+AI440</f>
        <v>0</v>
      </c>
      <c r="AK440" s="157">
        <f t="shared" ref="AK440:AK441" si="939">AH440*AJ440</f>
        <v>0</v>
      </c>
      <c r="AL440" s="314">
        <f t="shared" ref="AL440:AL450" si="940">AK440*$D$70</f>
        <v>0</v>
      </c>
      <c r="BC440" s="478"/>
      <c r="BD440" s="513" t="s">
        <v>485</v>
      </c>
      <c r="BE440" s="147" t="str">
        <f>+$BE$24</f>
        <v>Topografia General</v>
      </c>
      <c r="BF440" s="278">
        <f t="shared" si="927"/>
        <v>59.020619571213587</v>
      </c>
      <c r="BG440" s="168">
        <v>40</v>
      </c>
      <c r="BH440" s="157">
        <f t="shared" si="928"/>
        <v>1.4755154892803397</v>
      </c>
      <c r="BI440" s="168">
        <f>+$BF$24</f>
        <v>8</v>
      </c>
      <c r="BJ440" s="157">
        <f>BI440*0.4</f>
        <v>3.2</v>
      </c>
      <c r="BK440" s="157">
        <f t="shared" si="934"/>
        <v>4.7216495656970876</v>
      </c>
      <c r="BL440" s="157">
        <f t="shared" si="929"/>
        <v>84.989692182547572</v>
      </c>
      <c r="CC440" s="586"/>
      <c r="CD440" s="587" t="s">
        <v>485</v>
      </c>
      <c r="CE440" s="147" t="str">
        <f>+$BE$24</f>
        <v>Topografia General</v>
      </c>
      <c r="CF440" s="278">
        <f t="shared" si="930"/>
        <v>59.020619571213587</v>
      </c>
      <c r="CG440" s="168">
        <v>20</v>
      </c>
      <c r="CH440" s="157">
        <f t="shared" si="931"/>
        <v>2.9510309785606794</v>
      </c>
      <c r="CI440" s="168">
        <v>0</v>
      </c>
      <c r="CJ440" s="157">
        <f t="shared" ref="CJ440:CJ442" si="941">+CI440*0.6</f>
        <v>0</v>
      </c>
      <c r="CK440" s="157">
        <f t="shared" si="936"/>
        <v>0</v>
      </c>
      <c r="CL440" s="157">
        <f t="shared" si="932"/>
        <v>0</v>
      </c>
    </row>
    <row r="441" spans="2:90" ht="25.5" x14ac:dyDescent="0.25">
      <c r="B441" s="477"/>
      <c r="C441" s="532"/>
      <c r="D441" s="326" t="s">
        <v>459</v>
      </c>
      <c r="E441" s="278">
        <f t="shared" ref="E441:E450" si="942">+E$439</f>
        <v>42.315821093896119</v>
      </c>
      <c r="F441" s="316">
        <f>+F440</f>
        <v>40</v>
      </c>
      <c r="G441" s="312">
        <f t="shared" ref="G441:G450" si="943">E441/F441</f>
        <v>1.0578955273474029</v>
      </c>
      <c r="H441" s="168">
        <f>+$H$77</f>
        <v>2</v>
      </c>
      <c r="I441" s="157">
        <f>+H441</f>
        <v>2</v>
      </c>
      <c r="J441" s="157">
        <f t="shared" si="937"/>
        <v>2.1157910546948058</v>
      </c>
      <c r="K441" s="314">
        <f t="shared" si="938"/>
        <v>38.084238984506506</v>
      </c>
      <c r="AC441" s="525"/>
      <c r="AD441" s="528"/>
      <c r="AE441" s="333" t="s">
        <v>459</v>
      </c>
      <c r="AF441" s="278">
        <f t="shared" ref="AF441:AF450" si="944">+AF$439</f>
        <v>42.315821093896119</v>
      </c>
      <c r="AG441" s="316">
        <f>+AG440</f>
        <v>20</v>
      </c>
      <c r="AH441" s="312">
        <f t="shared" ref="AH441:AH450" si="945">AF441/AG441</f>
        <v>2.1157910546948058</v>
      </c>
      <c r="AI441" s="168">
        <v>0</v>
      </c>
      <c r="AJ441" s="157">
        <f>+AI441</f>
        <v>0</v>
      </c>
      <c r="AK441" s="157">
        <f t="shared" si="939"/>
        <v>0</v>
      </c>
      <c r="AL441" s="314">
        <f t="shared" si="940"/>
        <v>0</v>
      </c>
      <c r="BC441" s="478"/>
      <c r="BD441" s="513"/>
      <c r="BE441" s="147" t="str">
        <f>+$BE$25</f>
        <v>Dibujo Topografico Asistido por Computador</v>
      </c>
      <c r="BF441" s="278">
        <f t="shared" si="927"/>
        <v>59.020619571213587</v>
      </c>
      <c r="BG441" s="168">
        <v>40</v>
      </c>
      <c r="BH441" s="157">
        <f t="shared" si="928"/>
        <v>1.4755154892803397</v>
      </c>
      <c r="BI441" s="168">
        <f>+$BF$25</f>
        <v>6</v>
      </c>
      <c r="BJ441" s="157">
        <f t="shared" ref="BJ441:BJ442" si="946">BI441*0.4</f>
        <v>2.4000000000000004</v>
      </c>
      <c r="BK441" s="157">
        <f t="shared" si="934"/>
        <v>3.5412371742728159</v>
      </c>
      <c r="BL441" s="157">
        <f t="shared" si="929"/>
        <v>63.742269136910686</v>
      </c>
      <c r="CC441" s="586"/>
      <c r="CD441" s="587"/>
      <c r="CE441" s="147" t="str">
        <f>+$BE$25</f>
        <v>Dibujo Topografico Asistido por Computador</v>
      </c>
      <c r="CF441" s="278">
        <f t="shared" si="930"/>
        <v>59.020619571213587</v>
      </c>
      <c r="CG441" s="168">
        <v>20</v>
      </c>
      <c r="CH441" s="157">
        <f t="shared" si="931"/>
        <v>2.9510309785606794</v>
      </c>
      <c r="CI441" s="168">
        <v>0</v>
      </c>
      <c r="CJ441" s="157">
        <f t="shared" si="941"/>
        <v>0</v>
      </c>
      <c r="CK441" s="157">
        <f t="shared" si="936"/>
        <v>0</v>
      </c>
      <c r="CL441" s="157">
        <f t="shared" si="932"/>
        <v>0</v>
      </c>
    </row>
    <row r="442" spans="2:90" x14ac:dyDescent="0.25">
      <c r="B442" s="477"/>
      <c r="C442" s="532"/>
      <c r="D442" s="326" t="s">
        <v>465</v>
      </c>
      <c r="E442" s="278">
        <f t="shared" si="942"/>
        <v>42.315821093896119</v>
      </c>
      <c r="F442" s="316">
        <f t="shared" ref="F442:F450" si="947">+F441</f>
        <v>40</v>
      </c>
      <c r="G442" s="312">
        <f t="shared" si="943"/>
        <v>1.0578955273474029</v>
      </c>
      <c r="H442" s="168">
        <f>+$H$78</f>
        <v>2</v>
      </c>
      <c r="I442" s="157">
        <f>+H442</f>
        <v>2</v>
      </c>
      <c r="J442" s="157">
        <f>G442*I442</f>
        <v>2.1157910546948058</v>
      </c>
      <c r="K442" s="314">
        <f t="shared" si="938"/>
        <v>38.084238984506506</v>
      </c>
      <c r="AC442" s="525"/>
      <c r="AD442" s="528"/>
      <c r="AE442" s="333" t="s">
        <v>465</v>
      </c>
      <c r="AF442" s="278">
        <f t="shared" si="944"/>
        <v>42.315821093896119</v>
      </c>
      <c r="AG442" s="316">
        <f t="shared" ref="AG442:AG450" si="948">+AG441</f>
        <v>20</v>
      </c>
      <c r="AH442" s="312">
        <f t="shared" si="945"/>
        <v>2.1157910546948058</v>
      </c>
      <c r="AI442" s="168">
        <v>0</v>
      </c>
      <c r="AJ442" s="157">
        <f>+AI442</f>
        <v>0</v>
      </c>
      <c r="AK442" s="157">
        <f>AH442*AJ442</f>
        <v>0</v>
      </c>
      <c r="AL442" s="314">
        <f t="shared" si="940"/>
        <v>0</v>
      </c>
      <c r="BC442" s="478"/>
      <c r="BD442" s="513"/>
      <c r="BE442" s="147" t="str">
        <f>+$BE$26</f>
        <v>Topografia para Catastro Urbano y Rural</v>
      </c>
      <c r="BF442" s="278">
        <f t="shared" si="927"/>
        <v>59.020619571213587</v>
      </c>
      <c r="BG442" s="168">
        <v>40</v>
      </c>
      <c r="BH442" s="157">
        <f t="shared" si="928"/>
        <v>1.4755154892803397</v>
      </c>
      <c r="BI442" s="168">
        <f>+$BF$26</f>
        <v>8</v>
      </c>
      <c r="BJ442" s="157">
        <f t="shared" si="946"/>
        <v>3.2</v>
      </c>
      <c r="BK442" s="157">
        <f t="shared" si="934"/>
        <v>4.7216495656970876</v>
      </c>
      <c r="BL442" s="157">
        <f t="shared" si="929"/>
        <v>84.989692182547572</v>
      </c>
      <c r="CC442" s="586"/>
      <c r="CD442" s="587"/>
      <c r="CE442" s="147" t="str">
        <f>+$BE$26</f>
        <v>Topografia para Catastro Urbano y Rural</v>
      </c>
      <c r="CF442" s="278">
        <f t="shared" si="930"/>
        <v>59.020619571213587</v>
      </c>
      <c r="CG442" s="168">
        <v>20</v>
      </c>
      <c r="CH442" s="157">
        <f t="shared" si="931"/>
        <v>2.9510309785606794</v>
      </c>
      <c r="CI442" s="168">
        <v>0</v>
      </c>
      <c r="CJ442" s="157">
        <f t="shared" si="941"/>
        <v>0</v>
      </c>
      <c r="CK442" s="157">
        <f t="shared" si="936"/>
        <v>0</v>
      </c>
      <c r="CL442" s="157">
        <f t="shared" si="932"/>
        <v>0</v>
      </c>
    </row>
    <row r="443" spans="2:90" x14ac:dyDescent="0.25">
      <c r="B443" s="477"/>
      <c r="C443" s="532"/>
      <c r="D443" s="326" t="s">
        <v>468</v>
      </c>
      <c r="E443" s="278">
        <f t="shared" si="942"/>
        <v>42.315821093896119</v>
      </c>
      <c r="F443" s="316">
        <f t="shared" si="947"/>
        <v>40</v>
      </c>
      <c r="G443" s="312">
        <f t="shared" si="943"/>
        <v>1.0578955273474029</v>
      </c>
      <c r="H443" s="168">
        <f>+$H$79</f>
        <v>2</v>
      </c>
      <c r="I443" s="157">
        <f>+H443</f>
        <v>2</v>
      </c>
      <c r="J443" s="157">
        <f t="shared" ref="J443:J449" si="949">G443*I443</f>
        <v>2.1157910546948058</v>
      </c>
      <c r="K443" s="314">
        <f t="shared" si="938"/>
        <v>38.084238984506506</v>
      </c>
      <c r="AC443" s="525"/>
      <c r="AD443" s="528"/>
      <c r="AE443" s="333" t="s">
        <v>468</v>
      </c>
      <c r="AF443" s="278">
        <f t="shared" si="944"/>
        <v>42.315821093896119</v>
      </c>
      <c r="AG443" s="316">
        <f t="shared" si="948"/>
        <v>20</v>
      </c>
      <c r="AH443" s="312">
        <f t="shared" si="945"/>
        <v>2.1157910546948058</v>
      </c>
      <c r="AI443" s="168">
        <v>0</v>
      </c>
      <c r="AJ443" s="157">
        <f>+AI443</f>
        <v>0</v>
      </c>
      <c r="AK443" s="157">
        <f t="shared" ref="AK443:AK449" si="950">AH443*AJ443</f>
        <v>0</v>
      </c>
      <c r="AL443" s="314">
        <f t="shared" si="940"/>
        <v>0</v>
      </c>
      <c r="BE443" s="59"/>
      <c r="BJ443" s="281"/>
      <c r="BK443" s="262"/>
      <c r="BL443" s="262"/>
      <c r="CE443" s="59"/>
      <c r="CJ443" s="281"/>
      <c r="CK443" s="262"/>
      <c r="CL443" s="262"/>
    </row>
    <row r="444" spans="2:90" ht="25.5" x14ac:dyDescent="0.25">
      <c r="B444" s="477"/>
      <c r="C444" s="514" t="s">
        <v>485</v>
      </c>
      <c r="D444" s="315" t="s">
        <v>536</v>
      </c>
      <c r="E444" s="278">
        <f t="shared" si="942"/>
        <v>42.315821093896119</v>
      </c>
      <c r="F444" s="316">
        <f t="shared" si="947"/>
        <v>40</v>
      </c>
      <c r="G444" s="312">
        <f t="shared" si="943"/>
        <v>1.0578955273474029</v>
      </c>
      <c r="H444" s="168">
        <f>+$H$80</f>
        <v>2</v>
      </c>
      <c r="I444" s="157">
        <f t="shared" ref="I444:I450" si="951">+H444*0.4</f>
        <v>0.8</v>
      </c>
      <c r="J444" s="157">
        <f t="shared" si="949"/>
        <v>0.84631642187792233</v>
      </c>
      <c r="K444" s="314">
        <f t="shared" si="938"/>
        <v>15.233695593802603</v>
      </c>
      <c r="AC444" s="525"/>
      <c r="AD444" s="527" t="s">
        <v>485</v>
      </c>
      <c r="AE444" s="315" t="s">
        <v>536</v>
      </c>
      <c r="AF444" s="278">
        <f t="shared" si="944"/>
        <v>42.315821093896119</v>
      </c>
      <c r="AG444" s="316">
        <f t="shared" si="948"/>
        <v>20</v>
      </c>
      <c r="AH444" s="312">
        <f t="shared" si="945"/>
        <v>2.1157910546948058</v>
      </c>
      <c r="AI444" s="168">
        <f>+$H$80</f>
        <v>2</v>
      </c>
      <c r="AJ444" s="157">
        <f t="shared" ref="AJ444:AJ450" si="952">+AI444*0.6</f>
        <v>1.2</v>
      </c>
      <c r="AK444" s="157">
        <f t="shared" si="950"/>
        <v>2.5389492656337667</v>
      </c>
      <c r="AL444" s="314">
        <f t="shared" si="940"/>
        <v>45.701086781407803</v>
      </c>
      <c r="BE444" s="59"/>
      <c r="BJ444" s="262"/>
      <c r="BK444" s="262"/>
      <c r="BL444" s="262"/>
      <c r="CE444" s="59"/>
      <c r="CJ444" s="262"/>
      <c r="CK444" s="262"/>
      <c r="CL444" s="262"/>
    </row>
    <row r="445" spans="2:90" ht="51" x14ac:dyDescent="0.25">
      <c r="B445" s="477"/>
      <c r="C445" s="514"/>
      <c r="D445" s="315" t="s">
        <v>538</v>
      </c>
      <c r="E445" s="278">
        <f t="shared" si="942"/>
        <v>42.315821093896119</v>
      </c>
      <c r="F445" s="316">
        <f t="shared" si="947"/>
        <v>40</v>
      </c>
      <c r="G445" s="312">
        <f t="shared" si="943"/>
        <v>1.0578955273474029</v>
      </c>
      <c r="H445" s="168">
        <f>+$H$81</f>
        <v>4</v>
      </c>
      <c r="I445" s="157">
        <f t="shared" si="951"/>
        <v>1.6</v>
      </c>
      <c r="J445" s="157">
        <f t="shared" si="949"/>
        <v>1.6926328437558447</v>
      </c>
      <c r="K445" s="314">
        <f t="shared" si="938"/>
        <v>30.467391187605205</v>
      </c>
      <c r="AC445" s="525"/>
      <c r="AD445" s="527"/>
      <c r="AE445" s="315" t="s">
        <v>538</v>
      </c>
      <c r="AF445" s="278">
        <f t="shared" si="944"/>
        <v>42.315821093896119</v>
      </c>
      <c r="AG445" s="316">
        <f t="shared" si="948"/>
        <v>20</v>
      </c>
      <c r="AH445" s="312">
        <f t="shared" si="945"/>
        <v>2.1157910546948058</v>
      </c>
      <c r="AI445" s="168">
        <f>+$H$81</f>
        <v>4</v>
      </c>
      <c r="AJ445" s="157">
        <f t="shared" si="952"/>
        <v>2.4</v>
      </c>
      <c r="AK445" s="157">
        <f t="shared" si="950"/>
        <v>5.0778985312675333</v>
      </c>
      <c r="AL445" s="314">
        <f t="shared" si="940"/>
        <v>91.402173562815605</v>
      </c>
      <c r="BC445" s="332" t="s">
        <v>335</v>
      </c>
      <c r="BD445" s="332" t="s">
        <v>511</v>
      </c>
      <c r="BE445" s="332" t="s">
        <v>512</v>
      </c>
      <c r="BF445" s="332" t="s">
        <v>583</v>
      </c>
      <c r="BG445" s="332" t="s">
        <v>513</v>
      </c>
      <c r="BH445" s="332" t="s">
        <v>514</v>
      </c>
      <c r="BI445" s="332" t="s">
        <v>519</v>
      </c>
      <c r="BJ445" s="297" t="s">
        <v>516</v>
      </c>
      <c r="BK445" s="297" t="s">
        <v>517</v>
      </c>
      <c r="BL445" s="297" t="s">
        <v>518</v>
      </c>
      <c r="CC445" s="371" t="s">
        <v>335</v>
      </c>
      <c r="CD445" s="371" t="s">
        <v>511</v>
      </c>
      <c r="CE445" s="371" t="s">
        <v>512</v>
      </c>
      <c r="CF445" s="371" t="s">
        <v>583</v>
      </c>
      <c r="CG445" s="371" t="s">
        <v>513</v>
      </c>
      <c r="CH445" s="371" t="s">
        <v>514</v>
      </c>
      <c r="CI445" s="371" t="s">
        <v>519</v>
      </c>
      <c r="CJ445" s="372" t="s">
        <v>516</v>
      </c>
      <c r="CK445" s="372" t="s">
        <v>517</v>
      </c>
      <c r="CL445" s="372" t="s">
        <v>518</v>
      </c>
    </row>
    <row r="446" spans="2:90" ht="25.5" x14ac:dyDescent="0.25">
      <c r="B446" s="477"/>
      <c r="C446" s="514"/>
      <c r="D446" s="315" t="s">
        <v>539</v>
      </c>
      <c r="E446" s="278">
        <f t="shared" si="942"/>
        <v>42.315821093896119</v>
      </c>
      <c r="F446" s="316">
        <f t="shared" si="947"/>
        <v>40</v>
      </c>
      <c r="G446" s="312">
        <f t="shared" si="943"/>
        <v>1.0578955273474029</v>
      </c>
      <c r="H446" s="168">
        <f>+$H$82</f>
        <v>2</v>
      </c>
      <c r="I446" s="157">
        <f t="shared" si="951"/>
        <v>0.8</v>
      </c>
      <c r="J446" s="157">
        <f t="shared" si="949"/>
        <v>0.84631642187792233</v>
      </c>
      <c r="K446" s="314">
        <f t="shared" si="938"/>
        <v>15.233695593802603</v>
      </c>
      <c r="AC446" s="525"/>
      <c r="AD446" s="527"/>
      <c r="AE446" s="315" t="s">
        <v>539</v>
      </c>
      <c r="AF446" s="278">
        <f t="shared" si="944"/>
        <v>42.315821093896119</v>
      </c>
      <c r="AG446" s="316">
        <f t="shared" si="948"/>
        <v>20</v>
      </c>
      <c r="AH446" s="312">
        <f t="shared" si="945"/>
        <v>2.1157910546948058</v>
      </c>
      <c r="AI446" s="168">
        <f>+$H$82</f>
        <v>2</v>
      </c>
      <c r="AJ446" s="157">
        <f t="shared" si="952"/>
        <v>1.2</v>
      </c>
      <c r="AK446" s="157">
        <f t="shared" si="950"/>
        <v>2.5389492656337667</v>
      </c>
      <c r="AL446" s="314">
        <f t="shared" si="940"/>
        <v>45.701086781407803</v>
      </c>
      <c r="BC446" s="478" t="s">
        <v>524</v>
      </c>
      <c r="BD446" s="478" t="s">
        <v>590</v>
      </c>
      <c r="BE446" s="335"/>
      <c r="BF446" s="276">
        <f>+'Pobl. Efectiva CP.'!I54</f>
        <v>59.020619571213587</v>
      </c>
      <c r="BG446" s="335"/>
      <c r="BH446" s="335"/>
      <c r="BI446" s="335"/>
      <c r="BJ446" s="277">
        <f>SUM(BJ447:BJ454)</f>
        <v>18</v>
      </c>
      <c r="BK446" s="277">
        <f>SUM(BK447:BK454)</f>
        <v>26.55927880704612</v>
      </c>
      <c r="BL446" s="277">
        <f>SUM(BL447:BL454)</f>
        <v>478.06701852683011</v>
      </c>
      <c r="CC446" s="586" t="s">
        <v>524</v>
      </c>
      <c r="CD446" s="586" t="s">
        <v>590</v>
      </c>
      <c r="CE446" s="335"/>
      <c r="CF446" s="276">
        <f>+BF446</f>
        <v>59.020619571213587</v>
      </c>
      <c r="CG446" s="335"/>
      <c r="CH446" s="335"/>
      <c r="CI446" s="335"/>
      <c r="CJ446" s="277">
        <f>SUM(CJ447:CJ454)</f>
        <v>0</v>
      </c>
      <c r="CK446" s="277">
        <f>SUM(CK447:CK454)</f>
        <v>0</v>
      </c>
      <c r="CL446" s="277">
        <f>SUM(CL447:CL454)</f>
        <v>0</v>
      </c>
    </row>
    <row r="447" spans="2:90" ht="25.5" x14ac:dyDescent="0.25">
      <c r="B447" s="477"/>
      <c r="C447" s="514"/>
      <c r="D447" s="315" t="s">
        <v>540</v>
      </c>
      <c r="E447" s="278">
        <f t="shared" si="942"/>
        <v>42.315821093896119</v>
      </c>
      <c r="F447" s="316">
        <f t="shared" si="947"/>
        <v>40</v>
      </c>
      <c r="G447" s="312">
        <f t="shared" si="943"/>
        <v>1.0578955273474029</v>
      </c>
      <c r="H447" s="168">
        <f>+$H$83</f>
        <v>2</v>
      </c>
      <c r="I447" s="157">
        <f t="shared" si="951"/>
        <v>0.8</v>
      </c>
      <c r="J447" s="157">
        <f t="shared" si="949"/>
        <v>0.84631642187792233</v>
      </c>
      <c r="K447" s="314">
        <f t="shared" si="938"/>
        <v>15.233695593802603</v>
      </c>
      <c r="AC447" s="525"/>
      <c r="AD447" s="527"/>
      <c r="AE447" s="315" t="s">
        <v>540</v>
      </c>
      <c r="AF447" s="278">
        <f t="shared" si="944"/>
        <v>42.315821093896119</v>
      </c>
      <c r="AG447" s="316">
        <f t="shared" si="948"/>
        <v>20</v>
      </c>
      <c r="AH447" s="312">
        <f t="shared" si="945"/>
        <v>2.1157910546948058</v>
      </c>
      <c r="AI447" s="168">
        <f>+$H$83</f>
        <v>2</v>
      </c>
      <c r="AJ447" s="157">
        <f t="shared" si="952"/>
        <v>1.2</v>
      </c>
      <c r="AK447" s="157">
        <f t="shared" si="950"/>
        <v>2.5389492656337667</v>
      </c>
      <c r="AL447" s="314">
        <f t="shared" si="940"/>
        <v>45.701086781407803</v>
      </c>
      <c r="BC447" s="478"/>
      <c r="BD447" s="478"/>
      <c r="BE447" s="333" t="str">
        <f>+$BE$5</f>
        <v>Interpretación y Producción de Textos</v>
      </c>
      <c r="BF447" s="278">
        <f>+BF$446</f>
        <v>59.020619571213587</v>
      </c>
      <c r="BG447" s="168">
        <v>40</v>
      </c>
      <c r="BH447" s="157">
        <f>BF447/BG447</f>
        <v>1.4755154892803397</v>
      </c>
      <c r="BI447" s="168">
        <f>+$BG$5</f>
        <v>2</v>
      </c>
      <c r="BJ447" s="157">
        <f>+BI447</f>
        <v>2</v>
      </c>
      <c r="BK447" s="157">
        <f t="shared" ref="BK447:BK454" si="953">BH447*BJ447</f>
        <v>2.9510309785606794</v>
      </c>
      <c r="BL447" s="157">
        <f t="shared" ref="BL447:BL454" si="954">BK447*$BE$70</f>
        <v>53.118557614092232</v>
      </c>
      <c r="CC447" s="586"/>
      <c r="CD447" s="586"/>
      <c r="CE447" s="352" t="str">
        <f>+$BE$5</f>
        <v>Interpretación y Producción de Textos</v>
      </c>
      <c r="CF447" s="278">
        <f>+CF$446</f>
        <v>59.020619571213587</v>
      </c>
      <c r="CG447" s="168">
        <v>20</v>
      </c>
      <c r="CH447" s="157">
        <f>CF447/CG447</f>
        <v>2.9510309785606794</v>
      </c>
      <c r="CI447" s="168">
        <v>0</v>
      </c>
      <c r="CJ447" s="157">
        <f>+CI447</f>
        <v>0</v>
      </c>
      <c r="CK447" s="157">
        <f t="shared" ref="CK447:CK454" si="955">CH447*CJ447</f>
        <v>0</v>
      </c>
      <c r="CL447" s="157">
        <f t="shared" ref="CL447:CL454" si="956">CK447*$BE$70</f>
        <v>0</v>
      </c>
    </row>
    <row r="448" spans="2:90" ht="25.5" x14ac:dyDescent="0.25">
      <c r="B448" s="477"/>
      <c r="C448" s="514"/>
      <c r="D448" s="315" t="s">
        <v>541</v>
      </c>
      <c r="E448" s="278">
        <f t="shared" si="942"/>
        <v>42.315821093896119</v>
      </c>
      <c r="F448" s="316">
        <f t="shared" si="947"/>
        <v>40</v>
      </c>
      <c r="G448" s="312">
        <f t="shared" si="943"/>
        <v>1.0578955273474029</v>
      </c>
      <c r="H448" s="168">
        <f>+$H$84</f>
        <v>4</v>
      </c>
      <c r="I448" s="157">
        <f t="shared" si="951"/>
        <v>1.6</v>
      </c>
      <c r="J448" s="157">
        <f t="shared" si="949"/>
        <v>1.6926328437558447</v>
      </c>
      <c r="K448" s="314">
        <f t="shared" si="938"/>
        <v>30.467391187605205</v>
      </c>
      <c r="AC448" s="525"/>
      <c r="AD448" s="527"/>
      <c r="AE448" s="315" t="s">
        <v>541</v>
      </c>
      <c r="AF448" s="278">
        <f t="shared" si="944"/>
        <v>42.315821093896119</v>
      </c>
      <c r="AG448" s="316">
        <f t="shared" si="948"/>
        <v>20</v>
      </c>
      <c r="AH448" s="312">
        <f t="shared" si="945"/>
        <v>2.1157910546948058</v>
      </c>
      <c r="AI448" s="168">
        <f>+$H$84</f>
        <v>4</v>
      </c>
      <c r="AJ448" s="157">
        <f t="shared" si="952"/>
        <v>2.4</v>
      </c>
      <c r="AK448" s="157">
        <f t="shared" si="950"/>
        <v>5.0778985312675333</v>
      </c>
      <c r="AL448" s="314">
        <f t="shared" si="940"/>
        <v>91.402173562815605</v>
      </c>
      <c r="BC448" s="478"/>
      <c r="BD448" s="478"/>
      <c r="BE448" s="333" t="str">
        <f>+$BE$7</f>
        <v>Estadistica General</v>
      </c>
      <c r="BF448" s="278">
        <f t="shared" ref="BF448:BF454" si="957">+BF$446</f>
        <v>59.020619571213587</v>
      </c>
      <c r="BG448" s="168">
        <v>40</v>
      </c>
      <c r="BH448" s="157">
        <f t="shared" ref="BH448:BH454" si="958">BF448/BG448</f>
        <v>1.4755154892803397</v>
      </c>
      <c r="BI448" s="168">
        <f>+$BG$7</f>
        <v>2</v>
      </c>
      <c r="BJ448" s="157">
        <f t="shared" ref="BJ448:BJ451" si="959">+BI448</f>
        <v>2</v>
      </c>
      <c r="BK448" s="157">
        <f t="shared" si="953"/>
        <v>2.9510309785606794</v>
      </c>
      <c r="BL448" s="157">
        <f t="shared" si="954"/>
        <v>53.118557614092232</v>
      </c>
      <c r="CC448" s="586"/>
      <c r="CD448" s="586"/>
      <c r="CE448" s="352" t="str">
        <f>+$BE$7</f>
        <v>Estadistica General</v>
      </c>
      <c r="CF448" s="278">
        <f t="shared" ref="CF448:CF454" si="960">+CF$446</f>
        <v>59.020619571213587</v>
      </c>
      <c r="CG448" s="168">
        <v>20</v>
      </c>
      <c r="CH448" s="157">
        <f t="shared" ref="CH448:CH454" si="961">CF448/CG448</f>
        <v>2.9510309785606794</v>
      </c>
      <c r="CI448" s="168">
        <v>0</v>
      </c>
      <c r="CJ448" s="157">
        <f t="shared" ref="CJ448:CJ451" si="962">+CI448</f>
        <v>0</v>
      </c>
      <c r="CK448" s="157">
        <f t="shared" si="955"/>
        <v>0</v>
      </c>
      <c r="CL448" s="157">
        <f t="shared" si="956"/>
        <v>0</v>
      </c>
    </row>
    <row r="449" spans="2:90" x14ac:dyDescent="0.25">
      <c r="B449" s="477"/>
      <c r="C449" s="514"/>
      <c r="D449" s="315" t="s">
        <v>542</v>
      </c>
      <c r="E449" s="278">
        <f t="shared" si="942"/>
        <v>42.315821093896119</v>
      </c>
      <c r="F449" s="316">
        <f t="shared" si="947"/>
        <v>40</v>
      </c>
      <c r="G449" s="312">
        <f t="shared" si="943"/>
        <v>1.0578955273474029</v>
      </c>
      <c r="H449" s="168">
        <f>+$H$85</f>
        <v>6</v>
      </c>
      <c r="I449" s="157">
        <f t="shared" si="951"/>
        <v>2.4000000000000004</v>
      </c>
      <c r="J449" s="157">
        <f t="shared" si="949"/>
        <v>2.5389492656337671</v>
      </c>
      <c r="K449" s="314">
        <f t="shared" si="938"/>
        <v>45.70108678140781</v>
      </c>
      <c r="AC449" s="525"/>
      <c r="AD449" s="527"/>
      <c r="AE449" s="315" t="s">
        <v>542</v>
      </c>
      <c r="AF449" s="278">
        <f t="shared" si="944"/>
        <v>42.315821093896119</v>
      </c>
      <c r="AG449" s="316">
        <f t="shared" si="948"/>
        <v>20</v>
      </c>
      <c r="AH449" s="312">
        <f t="shared" si="945"/>
        <v>2.1157910546948058</v>
      </c>
      <c r="AI449" s="168">
        <f>+$H$85</f>
        <v>6</v>
      </c>
      <c r="AJ449" s="157">
        <f t="shared" si="952"/>
        <v>3.5999999999999996</v>
      </c>
      <c r="AK449" s="157">
        <f t="shared" si="950"/>
        <v>7.6168477969013004</v>
      </c>
      <c r="AL449" s="314">
        <f t="shared" si="940"/>
        <v>137.1032603442234</v>
      </c>
      <c r="BC449" s="478"/>
      <c r="BD449" s="478"/>
      <c r="BE449" s="333" t="str">
        <f>+$BE$11</f>
        <v>Cultura Artistica</v>
      </c>
      <c r="BF449" s="278">
        <f t="shared" si="957"/>
        <v>59.020619571213587</v>
      </c>
      <c r="BG449" s="168">
        <v>40</v>
      </c>
      <c r="BH449" s="157">
        <f t="shared" si="958"/>
        <v>1.4755154892803397</v>
      </c>
      <c r="BI449" s="168">
        <f>+$BG$11</f>
        <v>2</v>
      </c>
      <c r="BJ449" s="157">
        <f t="shared" si="959"/>
        <v>2</v>
      </c>
      <c r="BK449" s="157">
        <f t="shared" si="953"/>
        <v>2.9510309785606794</v>
      </c>
      <c r="BL449" s="157">
        <f t="shared" si="954"/>
        <v>53.118557614092232</v>
      </c>
      <c r="CC449" s="586"/>
      <c r="CD449" s="586"/>
      <c r="CE449" s="352" t="str">
        <f>+$BE$11</f>
        <v>Cultura Artistica</v>
      </c>
      <c r="CF449" s="278">
        <f t="shared" si="960"/>
        <v>59.020619571213587</v>
      </c>
      <c r="CG449" s="168">
        <v>20</v>
      </c>
      <c r="CH449" s="157">
        <f t="shared" si="961"/>
        <v>2.9510309785606794</v>
      </c>
      <c r="CI449" s="168">
        <v>0</v>
      </c>
      <c r="CJ449" s="157">
        <f t="shared" si="962"/>
        <v>0</v>
      </c>
      <c r="CK449" s="157">
        <f t="shared" si="955"/>
        <v>0</v>
      </c>
      <c r="CL449" s="157">
        <f t="shared" si="956"/>
        <v>0</v>
      </c>
    </row>
    <row r="450" spans="2:90" ht="25.5" x14ac:dyDescent="0.25">
      <c r="B450" s="477"/>
      <c r="C450" s="514"/>
      <c r="D450" s="315" t="s">
        <v>544</v>
      </c>
      <c r="E450" s="278">
        <f t="shared" si="942"/>
        <v>42.315821093896119</v>
      </c>
      <c r="F450" s="316">
        <f t="shared" si="947"/>
        <v>40</v>
      </c>
      <c r="G450" s="312">
        <f t="shared" si="943"/>
        <v>1.0578955273474029</v>
      </c>
      <c r="H450" s="168">
        <f>+$H$86</f>
        <v>2</v>
      </c>
      <c r="I450" s="157">
        <f t="shared" si="951"/>
        <v>0.8</v>
      </c>
      <c r="J450" s="157">
        <f>G450*I450</f>
        <v>0.84631642187792233</v>
      </c>
      <c r="K450" s="314">
        <f t="shared" si="938"/>
        <v>15.233695593802603</v>
      </c>
      <c r="AC450" s="525"/>
      <c r="AD450" s="527"/>
      <c r="AE450" s="315" t="s">
        <v>544</v>
      </c>
      <c r="AF450" s="278">
        <f t="shared" si="944"/>
        <v>42.315821093896119</v>
      </c>
      <c r="AG450" s="316">
        <f t="shared" si="948"/>
        <v>20</v>
      </c>
      <c r="AH450" s="312">
        <f t="shared" si="945"/>
        <v>2.1157910546948058</v>
      </c>
      <c r="AI450" s="168">
        <f>+$H$86</f>
        <v>2</v>
      </c>
      <c r="AJ450" s="157">
        <f t="shared" si="952"/>
        <v>1.2</v>
      </c>
      <c r="AK450" s="157">
        <f>AH450*AJ450</f>
        <v>2.5389492656337667</v>
      </c>
      <c r="AL450" s="314">
        <f t="shared" si="940"/>
        <v>45.701086781407803</v>
      </c>
      <c r="BC450" s="478"/>
      <c r="BD450" s="478"/>
      <c r="BE450" s="333" t="str">
        <f>+$BE$13</f>
        <v>Ofimática</v>
      </c>
      <c r="BF450" s="278">
        <f t="shared" si="957"/>
        <v>59.020619571213587</v>
      </c>
      <c r="BG450" s="168">
        <v>40</v>
      </c>
      <c r="BH450" s="157">
        <f t="shared" si="958"/>
        <v>1.4755154892803397</v>
      </c>
      <c r="BI450" s="168">
        <f>+$BG$13</f>
        <v>2</v>
      </c>
      <c r="BJ450" s="157">
        <f t="shared" si="959"/>
        <v>2</v>
      </c>
      <c r="BK450" s="157">
        <f t="shared" si="953"/>
        <v>2.9510309785606794</v>
      </c>
      <c r="BL450" s="157">
        <f t="shared" si="954"/>
        <v>53.118557614092232</v>
      </c>
      <c r="CC450" s="586"/>
      <c r="CD450" s="586"/>
      <c r="CE450" s="352" t="str">
        <f>+$BE$13</f>
        <v>Ofimática</v>
      </c>
      <c r="CF450" s="278">
        <f t="shared" si="960"/>
        <v>59.020619571213587</v>
      </c>
      <c r="CG450" s="168">
        <v>20</v>
      </c>
      <c r="CH450" s="157">
        <f t="shared" si="961"/>
        <v>2.9510309785606794</v>
      </c>
      <c r="CI450" s="168">
        <v>0</v>
      </c>
      <c r="CJ450" s="157">
        <f t="shared" si="962"/>
        <v>0</v>
      </c>
      <c r="CK450" s="157">
        <f t="shared" si="955"/>
        <v>0</v>
      </c>
      <c r="CL450" s="157">
        <f t="shared" si="956"/>
        <v>0</v>
      </c>
    </row>
    <row r="451" spans="2:90" x14ac:dyDescent="0.25">
      <c r="B451" s="285"/>
      <c r="C451" s="142"/>
      <c r="D451" s="59"/>
      <c r="H451" s="142"/>
      <c r="I451" s="262">
        <f>AVERAGE(I440:I450)</f>
        <v>1.5272727272727273</v>
      </c>
      <c r="J451" s="262"/>
      <c r="K451" s="286"/>
      <c r="AC451" s="285"/>
      <c r="AE451" s="59"/>
      <c r="AJ451" s="262">
        <f>AVERAGE(AJ440:AJ450)</f>
        <v>1.2</v>
      </c>
      <c r="AK451" s="262"/>
      <c r="AL451" s="286"/>
      <c r="BC451" s="478"/>
      <c r="BD451" s="478"/>
      <c r="BE451" s="333" t="str">
        <f>+$BE$16</f>
        <v>Fundamentos de Investigación</v>
      </c>
      <c r="BF451" s="278">
        <f t="shared" si="957"/>
        <v>59.020619571213587</v>
      </c>
      <c r="BG451" s="168">
        <v>40</v>
      </c>
      <c r="BH451" s="157">
        <f t="shared" si="958"/>
        <v>1.4755154892803397</v>
      </c>
      <c r="BI451" s="168">
        <f>+$BG$16</f>
        <v>2</v>
      </c>
      <c r="BJ451" s="157">
        <f t="shared" si="959"/>
        <v>2</v>
      </c>
      <c r="BK451" s="157">
        <f t="shared" si="953"/>
        <v>2.9510309785606794</v>
      </c>
      <c r="BL451" s="157">
        <f t="shared" si="954"/>
        <v>53.118557614092232</v>
      </c>
      <c r="CC451" s="586"/>
      <c r="CD451" s="586"/>
      <c r="CE451" s="352" t="str">
        <f>+$BE$16</f>
        <v>Fundamentos de Investigación</v>
      </c>
      <c r="CF451" s="278">
        <f t="shared" si="960"/>
        <v>59.020619571213587</v>
      </c>
      <c r="CG451" s="168">
        <v>20</v>
      </c>
      <c r="CH451" s="157">
        <f t="shared" si="961"/>
        <v>2.9510309785606794</v>
      </c>
      <c r="CI451" s="168">
        <v>0</v>
      </c>
      <c r="CJ451" s="157">
        <f t="shared" si="962"/>
        <v>0</v>
      </c>
      <c r="CK451" s="157">
        <f t="shared" si="955"/>
        <v>0</v>
      </c>
      <c r="CL451" s="157">
        <f t="shared" si="956"/>
        <v>0</v>
      </c>
    </row>
    <row r="452" spans="2:90" ht="51" x14ac:dyDescent="0.25">
      <c r="B452" s="325" t="s">
        <v>336</v>
      </c>
      <c r="C452" s="327" t="s">
        <v>511</v>
      </c>
      <c r="D452" s="325" t="s">
        <v>512</v>
      </c>
      <c r="E452" s="325" t="s">
        <v>583</v>
      </c>
      <c r="F452" s="325" t="s">
        <v>513</v>
      </c>
      <c r="G452" s="325" t="s">
        <v>514</v>
      </c>
      <c r="H452" s="325" t="s">
        <v>515</v>
      </c>
      <c r="I452" s="291" t="s">
        <v>516</v>
      </c>
      <c r="J452" s="291" t="s">
        <v>517</v>
      </c>
      <c r="K452" s="291" t="s">
        <v>518</v>
      </c>
      <c r="AC452" s="367" t="s">
        <v>336</v>
      </c>
      <c r="AD452" s="368" t="s">
        <v>511</v>
      </c>
      <c r="AE452" s="367" t="s">
        <v>512</v>
      </c>
      <c r="AF452" s="367" t="s">
        <v>583</v>
      </c>
      <c r="AG452" s="367" t="s">
        <v>513</v>
      </c>
      <c r="AH452" s="367" t="s">
        <v>514</v>
      </c>
      <c r="AI452" s="367" t="s">
        <v>515</v>
      </c>
      <c r="AJ452" s="369" t="s">
        <v>516</v>
      </c>
      <c r="AK452" s="369" t="s">
        <v>517</v>
      </c>
      <c r="AL452" s="369" t="s">
        <v>518</v>
      </c>
      <c r="BC452" s="478"/>
      <c r="BD452" s="513" t="s">
        <v>485</v>
      </c>
      <c r="BE452" s="147" t="str">
        <f>+$BE$27</f>
        <v>Topografia para Caminos y Vias Urbanas</v>
      </c>
      <c r="BF452" s="278">
        <f t="shared" si="957"/>
        <v>59.020619571213587</v>
      </c>
      <c r="BG452" s="168">
        <v>40</v>
      </c>
      <c r="BH452" s="157">
        <f t="shared" si="958"/>
        <v>1.4755154892803397</v>
      </c>
      <c r="BI452" s="168">
        <f>+$BG$27</f>
        <v>8</v>
      </c>
      <c r="BJ452" s="157">
        <f>+BI452*0.4</f>
        <v>3.2</v>
      </c>
      <c r="BK452" s="157">
        <f t="shared" si="953"/>
        <v>4.7216495656970876</v>
      </c>
      <c r="BL452" s="157">
        <f t="shared" si="954"/>
        <v>84.989692182547572</v>
      </c>
      <c r="CC452" s="586"/>
      <c r="CD452" s="587" t="s">
        <v>485</v>
      </c>
      <c r="CE452" s="147" t="str">
        <f>+$BE$27</f>
        <v>Topografia para Caminos y Vias Urbanas</v>
      </c>
      <c r="CF452" s="278">
        <f t="shared" si="960"/>
        <v>59.020619571213587</v>
      </c>
      <c r="CG452" s="168">
        <v>20</v>
      </c>
      <c r="CH452" s="157">
        <f t="shared" si="961"/>
        <v>2.9510309785606794</v>
      </c>
      <c r="CI452" s="168">
        <v>0</v>
      </c>
      <c r="CJ452" s="157">
        <f t="shared" ref="CJ452:CJ454" si="963">+CI452*0.6</f>
        <v>0</v>
      </c>
      <c r="CK452" s="157">
        <f t="shared" si="955"/>
        <v>0</v>
      </c>
      <c r="CL452" s="157">
        <f t="shared" si="956"/>
        <v>0</v>
      </c>
    </row>
    <row r="453" spans="2:90" x14ac:dyDescent="0.25">
      <c r="B453" s="477" t="s">
        <v>524</v>
      </c>
      <c r="C453" s="529" t="s">
        <v>454</v>
      </c>
      <c r="D453" s="328"/>
      <c r="E453" s="276">
        <f>+'Pobl. Efectiva CP.'!I27</f>
        <v>42.315821093896119</v>
      </c>
      <c r="F453" s="328"/>
      <c r="G453" s="328"/>
      <c r="H453" s="328"/>
      <c r="I453" s="277">
        <f>SUM(I454:I464)</f>
        <v>18</v>
      </c>
      <c r="J453" s="277">
        <f>SUM(J454:J464)</f>
        <v>19.042119492253256</v>
      </c>
      <c r="K453" s="277">
        <f>SUM(K454:K464)</f>
        <v>342.75815086055854</v>
      </c>
      <c r="AC453" s="525" t="s">
        <v>524</v>
      </c>
      <c r="AD453" s="526" t="s">
        <v>454</v>
      </c>
      <c r="AE453" s="335"/>
      <c r="AF453" s="276">
        <f>+E453</f>
        <v>42.315821093896119</v>
      </c>
      <c r="AG453" s="335"/>
      <c r="AH453" s="335"/>
      <c r="AI453" s="335"/>
      <c r="AJ453" s="277">
        <f>SUM(AJ454:AJ464)</f>
        <v>12</v>
      </c>
      <c r="AK453" s="277">
        <f>SUM(AK454:AK464)</f>
        <v>25.389492656337666</v>
      </c>
      <c r="AL453" s="277">
        <f>SUM(AL454:AL464)</f>
        <v>457.01086781407798</v>
      </c>
      <c r="BC453" s="478"/>
      <c r="BD453" s="513"/>
      <c r="BE453" s="147" t="str">
        <f>+$BE$28</f>
        <v>Topografia para Irrigaciones</v>
      </c>
      <c r="BF453" s="278">
        <f t="shared" si="957"/>
        <v>59.020619571213587</v>
      </c>
      <c r="BG453" s="168">
        <v>40</v>
      </c>
      <c r="BH453" s="157">
        <f t="shared" si="958"/>
        <v>1.4755154892803397</v>
      </c>
      <c r="BI453" s="168">
        <f>+$BG$28</f>
        <v>7</v>
      </c>
      <c r="BJ453" s="157">
        <f t="shared" ref="BJ453:BJ454" si="964">+BI453*0.4</f>
        <v>2.8000000000000003</v>
      </c>
      <c r="BK453" s="157">
        <f t="shared" si="953"/>
        <v>4.131443369984952</v>
      </c>
      <c r="BL453" s="157">
        <f t="shared" si="954"/>
        <v>74.365980659729132</v>
      </c>
      <c r="CC453" s="586"/>
      <c r="CD453" s="587"/>
      <c r="CE453" s="147" t="str">
        <f>+$BE$28</f>
        <v>Topografia para Irrigaciones</v>
      </c>
      <c r="CF453" s="278">
        <f t="shared" si="960"/>
        <v>59.020619571213587</v>
      </c>
      <c r="CG453" s="168">
        <v>20</v>
      </c>
      <c r="CH453" s="157">
        <f t="shared" si="961"/>
        <v>2.9510309785606794</v>
      </c>
      <c r="CI453" s="168">
        <v>0</v>
      </c>
      <c r="CJ453" s="157">
        <f t="shared" si="963"/>
        <v>0</v>
      </c>
      <c r="CK453" s="157">
        <f t="shared" si="955"/>
        <v>0</v>
      </c>
      <c r="CL453" s="157">
        <f t="shared" si="956"/>
        <v>0</v>
      </c>
    </row>
    <row r="454" spans="2:90" x14ac:dyDescent="0.25">
      <c r="B454" s="477"/>
      <c r="C454" s="529"/>
      <c r="D454" s="326" t="s">
        <v>457</v>
      </c>
      <c r="E454" s="278">
        <f>+E$453</f>
        <v>42.315821093896119</v>
      </c>
      <c r="F454" s="316">
        <f>+F449</f>
        <v>40</v>
      </c>
      <c r="G454" s="312">
        <f t="shared" ref="G454:G464" si="965">E454/F454</f>
        <v>1.0578955273474029</v>
      </c>
      <c r="H454" s="168">
        <f>+$H$90</f>
        <v>2</v>
      </c>
      <c r="I454" s="157">
        <f>+H454</f>
        <v>2</v>
      </c>
      <c r="J454" s="157">
        <f t="shared" ref="J454:J463" si="966">G454*I454</f>
        <v>2.1157910546948058</v>
      </c>
      <c r="K454" s="314">
        <f t="shared" ref="K454:K464" si="967">J454*$D$70</f>
        <v>38.084238984506506</v>
      </c>
      <c r="AC454" s="525"/>
      <c r="AD454" s="526"/>
      <c r="AE454" s="333" t="s">
        <v>457</v>
      </c>
      <c r="AF454" s="278">
        <f>+AF$453</f>
        <v>42.315821093896119</v>
      </c>
      <c r="AG454" s="316">
        <f>+AG449</f>
        <v>20</v>
      </c>
      <c r="AH454" s="312">
        <f t="shared" ref="AH454:AH464" si="968">AF454/AG454</f>
        <v>2.1157910546948058</v>
      </c>
      <c r="AI454" s="168">
        <v>0</v>
      </c>
      <c r="AJ454" s="157">
        <f>+AI454</f>
        <v>0</v>
      </c>
      <c r="AK454" s="157">
        <f t="shared" ref="AK454:AK463" si="969">AH454*AJ454</f>
        <v>0</v>
      </c>
      <c r="AL454" s="314">
        <f t="shared" ref="AL454:AL464" si="970">AK454*$D$70</f>
        <v>0</v>
      </c>
      <c r="BC454" s="478"/>
      <c r="BD454" s="513"/>
      <c r="BE454" s="147" t="str">
        <f>+$BE$29</f>
        <v>Topografia para Obras de Saneamiento</v>
      </c>
      <c r="BF454" s="278">
        <f t="shared" si="957"/>
        <v>59.020619571213587</v>
      </c>
      <c r="BG454" s="168">
        <v>40</v>
      </c>
      <c r="BH454" s="157">
        <f t="shared" si="958"/>
        <v>1.4755154892803397</v>
      </c>
      <c r="BI454" s="168">
        <f>+$BG$29</f>
        <v>5</v>
      </c>
      <c r="BJ454" s="157">
        <f t="shared" si="964"/>
        <v>2</v>
      </c>
      <c r="BK454" s="157">
        <f t="shared" si="953"/>
        <v>2.9510309785606794</v>
      </c>
      <c r="BL454" s="157">
        <f t="shared" si="954"/>
        <v>53.118557614092232</v>
      </c>
      <c r="CC454" s="586"/>
      <c r="CD454" s="587"/>
      <c r="CE454" s="147" t="str">
        <f>+$BE$29</f>
        <v>Topografia para Obras de Saneamiento</v>
      </c>
      <c r="CF454" s="278">
        <f t="shared" si="960"/>
        <v>59.020619571213587</v>
      </c>
      <c r="CG454" s="168">
        <v>20</v>
      </c>
      <c r="CH454" s="157">
        <f t="shared" si="961"/>
        <v>2.9510309785606794</v>
      </c>
      <c r="CI454" s="168">
        <v>0</v>
      </c>
      <c r="CJ454" s="157">
        <f t="shared" si="963"/>
        <v>0</v>
      </c>
      <c r="CK454" s="157">
        <f t="shared" si="955"/>
        <v>0</v>
      </c>
      <c r="CL454" s="157">
        <f t="shared" si="956"/>
        <v>0</v>
      </c>
    </row>
    <row r="455" spans="2:90" x14ac:dyDescent="0.25">
      <c r="B455" s="477"/>
      <c r="C455" s="529"/>
      <c r="D455" s="326" t="s">
        <v>460</v>
      </c>
      <c r="E455" s="278">
        <f t="shared" ref="E455:E464" si="971">+E$453</f>
        <v>42.315821093896119</v>
      </c>
      <c r="F455" s="316">
        <f>+F454</f>
        <v>40</v>
      </c>
      <c r="G455" s="312">
        <f t="shared" si="965"/>
        <v>1.0578955273474029</v>
      </c>
      <c r="H455" s="168">
        <f>+$H$91</f>
        <v>2</v>
      </c>
      <c r="I455" s="157">
        <f>+H455</f>
        <v>2</v>
      </c>
      <c r="J455" s="157">
        <f t="shared" si="966"/>
        <v>2.1157910546948058</v>
      </c>
      <c r="K455" s="314">
        <f t="shared" si="967"/>
        <v>38.084238984506506</v>
      </c>
      <c r="AC455" s="525"/>
      <c r="AD455" s="526"/>
      <c r="AE455" s="333" t="s">
        <v>460</v>
      </c>
      <c r="AF455" s="278">
        <f t="shared" ref="AF455:AF464" si="972">+AF$453</f>
        <v>42.315821093896119</v>
      </c>
      <c r="AG455" s="316">
        <f>+AG454</f>
        <v>20</v>
      </c>
      <c r="AH455" s="312">
        <f t="shared" si="968"/>
        <v>2.1157910546948058</v>
      </c>
      <c r="AI455" s="168">
        <v>0</v>
      </c>
      <c r="AJ455" s="157">
        <f>+AI455</f>
        <v>0</v>
      </c>
      <c r="AK455" s="157">
        <f t="shared" si="969"/>
        <v>0</v>
      </c>
      <c r="AL455" s="314">
        <f t="shared" si="970"/>
        <v>0</v>
      </c>
      <c r="BE455" s="59"/>
      <c r="BJ455" s="262">
        <f>AVERAGE(BJ447:BJ454)</f>
        <v>2.25</v>
      </c>
      <c r="BK455" s="262"/>
      <c r="BL455" s="262"/>
      <c r="CE455" s="59"/>
      <c r="CJ455" s="262">
        <f>AVERAGE(CJ447:CJ454)</f>
        <v>0</v>
      </c>
      <c r="CK455" s="262"/>
      <c r="CL455" s="262"/>
    </row>
    <row r="456" spans="2:90" ht="51" x14ac:dyDescent="0.25">
      <c r="B456" s="477"/>
      <c r="C456" s="529"/>
      <c r="D456" s="326" t="s">
        <v>466</v>
      </c>
      <c r="E456" s="278">
        <f t="shared" si="971"/>
        <v>42.315821093896119</v>
      </c>
      <c r="F456" s="316">
        <f t="shared" ref="F456:F464" si="973">+F455</f>
        <v>40</v>
      </c>
      <c r="G456" s="312">
        <f t="shared" si="965"/>
        <v>1.0578955273474029</v>
      </c>
      <c r="H456" s="168">
        <f>+$H$92</f>
        <v>2</v>
      </c>
      <c r="I456" s="157">
        <f>+H456</f>
        <v>2</v>
      </c>
      <c r="J456" s="157">
        <f t="shared" si="966"/>
        <v>2.1157910546948058</v>
      </c>
      <c r="K456" s="314">
        <f t="shared" si="967"/>
        <v>38.084238984506506</v>
      </c>
      <c r="AC456" s="525"/>
      <c r="AD456" s="526"/>
      <c r="AE456" s="333" t="s">
        <v>466</v>
      </c>
      <c r="AF456" s="278">
        <f t="shared" si="972"/>
        <v>42.315821093896119</v>
      </c>
      <c r="AG456" s="316">
        <f t="shared" ref="AG456:AG464" si="974">+AG455</f>
        <v>20</v>
      </c>
      <c r="AH456" s="312">
        <f t="shared" si="968"/>
        <v>2.1157910546948058</v>
      </c>
      <c r="AI456" s="168">
        <v>0</v>
      </c>
      <c r="AJ456" s="157">
        <f>+AI456</f>
        <v>0</v>
      </c>
      <c r="AK456" s="157">
        <f t="shared" si="969"/>
        <v>0</v>
      </c>
      <c r="AL456" s="314">
        <f t="shared" si="970"/>
        <v>0</v>
      </c>
      <c r="BC456" s="332" t="s">
        <v>335</v>
      </c>
      <c r="BD456" s="332" t="s">
        <v>511</v>
      </c>
      <c r="BE456" s="332" t="s">
        <v>512</v>
      </c>
      <c r="BF456" s="332" t="s">
        <v>583</v>
      </c>
      <c r="BG456" s="332" t="s">
        <v>513</v>
      </c>
      <c r="BH456" s="332" t="s">
        <v>514</v>
      </c>
      <c r="BI456" s="332" t="s">
        <v>519</v>
      </c>
      <c r="BJ456" s="297" t="s">
        <v>516</v>
      </c>
      <c r="BK456" s="297" t="s">
        <v>517</v>
      </c>
      <c r="BL456" s="297" t="s">
        <v>518</v>
      </c>
      <c r="CC456" s="371" t="s">
        <v>335</v>
      </c>
      <c r="CD456" s="371" t="s">
        <v>511</v>
      </c>
      <c r="CE456" s="371" t="s">
        <v>512</v>
      </c>
      <c r="CF456" s="371" t="s">
        <v>583</v>
      </c>
      <c r="CG456" s="371" t="s">
        <v>513</v>
      </c>
      <c r="CH456" s="371" t="s">
        <v>514</v>
      </c>
      <c r="CI456" s="371" t="s">
        <v>519</v>
      </c>
      <c r="CJ456" s="372" t="s">
        <v>516</v>
      </c>
      <c r="CK456" s="372" t="s">
        <v>517</v>
      </c>
      <c r="CL456" s="372" t="s">
        <v>518</v>
      </c>
    </row>
    <row r="457" spans="2:90" x14ac:dyDescent="0.25">
      <c r="B457" s="477"/>
      <c r="C457" s="529"/>
      <c r="D457" s="326" t="s">
        <v>469</v>
      </c>
      <c r="E457" s="278">
        <f t="shared" si="971"/>
        <v>42.315821093896119</v>
      </c>
      <c r="F457" s="316">
        <f t="shared" si="973"/>
        <v>40</v>
      </c>
      <c r="G457" s="312">
        <f t="shared" si="965"/>
        <v>1.0578955273474029</v>
      </c>
      <c r="H457" s="168">
        <f>+$H$93</f>
        <v>2</v>
      </c>
      <c r="I457" s="157">
        <f>+H457</f>
        <v>2</v>
      </c>
      <c r="J457" s="157">
        <f t="shared" si="966"/>
        <v>2.1157910546948058</v>
      </c>
      <c r="K457" s="314">
        <f t="shared" si="967"/>
        <v>38.084238984506506</v>
      </c>
      <c r="AC457" s="525"/>
      <c r="AD457" s="526"/>
      <c r="AE457" s="333" t="s">
        <v>469</v>
      </c>
      <c r="AF457" s="278">
        <f t="shared" si="972"/>
        <v>42.315821093896119</v>
      </c>
      <c r="AG457" s="316">
        <f t="shared" si="974"/>
        <v>20</v>
      </c>
      <c r="AH457" s="312">
        <f t="shared" si="968"/>
        <v>2.1157910546948058</v>
      </c>
      <c r="AI457" s="168">
        <v>0</v>
      </c>
      <c r="AJ457" s="157">
        <f>+AI457</f>
        <v>0</v>
      </c>
      <c r="AK457" s="157">
        <f t="shared" si="969"/>
        <v>0</v>
      </c>
      <c r="AL457" s="314">
        <f t="shared" si="970"/>
        <v>0</v>
      </c>
      <c r="BC457" s="478" t="s">
        <v>530</v>
      </c>
      <c r="BD457" s="511" t="s">
        <v>590</v>
      </c>
      <c r="BE457" s="335"/>
      <c r="BF457" s="276">
        <f>+'Pobl. Efectiva CP.'!I55</f>
        <v>46.689170319404361</v>
      </c>
      <c r="BG457" s="335"/>
      <c r="BH457" s="335"/>
      <c r="BI457" s="335"/>
      <c r="BJ457" s="277">
        <f>SUM(BJ458:BJ464)</f>
        <v>16.8</v>
      </c>
      <c r="BK457" s="277">
        <f>SUM(BK458:BK464)</f>
        <v>19.609451534149837</v>
      </c>
      <c r="BL457" s="277">
        <f>SUM(BL458:BL464)</f>
        <v>352.97012761469705</v>
      </c>
      <c r="CC457" s="586" t="s">
        <v>530</v>
      </c>
      <c r="CD457" s="590" t="s">
        <v>590</v>
      </c>
      <c r="CE457" s="335"/>
      <c r="CF457" s="276">
        <f>+BF457</f>
        <v>46.689170319404361</v>
      </c>
      <c r="CG457" s="335"/>
      <c r="CH457" s="335"/>
      <c r="CI457" s="335"/>
      <c r="CJ457" s="277">
        <f>SUM(CJ458:CJ464)</f>
        <v>2.4</v>
      </c>
      <c r="CK457" s="277">
        <f>SUM(CK458:CK464)</f>
        <v>5.6027004383285233</v>
      </c>
      <c r="CL457" s="277">
        <f>SUM(CL458:CL464)</f>
        <v>100.84860788991342</v>
      </c>
    </row>
    <row r="458" spans="2:90" x14ac:dyDescent="0.25">
      <c r="B458" s="477"/>
      <c r="C458" s="529"/>
      <c r="D458" s="326" t="s">
        <v>474</v>
      </c>
      <c r="E458" s="278">
        <f t="shared" si="971"/>
        <v>42.315821093896119</v>
      </c>
      <c r="F458" s="316">
        <f t="shared" si="973"/>
        <v>40</v>
      </c>
      <c r="G458" s="312">
        <f t="shared" si="965"/>
        <v>1.0578955273474029</v>
      </c>
      <c r="H458" s="168">
        <f>+$H$94</f>
        <v>2</v>
      </c>
      <c r="I458" s="157">
        <f>+H458</f>
        <v>2</v>
      </c>
      <c r="J458" s="157">
        <f t="shared" si="966"/>
        <v>2.1157910546948058</v>
      </c>
      <c r="K458" s="314">
        <f t="shared" si="967"/>
        <v>38.084238984506506</v>
      </c>
      <c r="AC458" s="525"/>
      <c r="AD458" s="526"/>
      <c r="AE458" s="333" t="s">
        <v>474</v>
      </c>
      <c r="AF458" s="278">
        <f t="shared" si="972"/>
        <v>42.315821093896119</v>
      </c>
      <c r="AG458" s="316">
        <f t="shared" si="974"/>
        <v>20</v>
      </c>
      <c r="AH458" s="312">
        <f t="shared" si="968"/>
        <v>2.1157910546948058</v>
      </c>
      <c r="AI458" s="168">
        <v>0</v>
      </c>
      <c r="AJ458" s="157">
        <f>+AI458</f>
        <v>0</v>
      </c>
      <c r="AK458" s="157">
        <f t="shared" si="969"/>
        <v>0</v>
      </c>
      <c r="AL458" s="314">
        <f t="shared" si="970"/>
        <v>0</v>
      </c>
      <c r="BC458" s="478"/>
      <c r="BD458" s="523"/>
      <c r="BE458" s="333" t="str">
        <f>+$BE$8</f>
        <v>Sociedad y Economia en la Globalización</v>
      </c>
      <c r="BF458" s="278">
        <f>+BF$457</f>
        <v>46.689170319404361</v>
      </c>
      <c r="BG458" s="168">
        <v>40</v>
      </c>
      <c r="BH458" s="157">
        <f>BF458/BG458</f>
        <v>1.1672292579851091</v>
      </c>
      <c r="BI458" s="168">
        <f>+$BH$8</f>
        <v>3</v>
      </c>
      <c r="BJ458" s="157">
        <f>+BI458</f>
        <v>3</v>
      </c>
      <c r="BK458" s="157">
        <f t="shared" ref="BK458:BK464" si="975">BH458*BJ458</f>
        <v>3.5016877739553274</v>
      </c>
      <c r="BL458" s="157">
        <f t="shared" ref="BL458:BL464" si="976">BK458*$BE$70</f>
        <v>63.030379931195895</v>
      </c>
      <c r="CC458" s="586"/>
      <c r="CD458" s="591"/>
      <c r="CE458" s="352" t="str">
        <f>+$BE$8</f>
        <v>Sociedad y Economia en la Globalización</v>
      </c>
      <c r="CF458" s="278">
        <f>+CF$457</f>
        <v>46.689170319404361</v>
      </c>
      <c r="CG458" s="168">
        <v>20</v>
      </c>
      <c r="CH458" s="157">
        <f>CF458/CG458</f>
        <v>2.3344585159702183</v>
      </c>
      <c r="CI458" s="168">
        <v>0</v>
      </c>
      <c r="CJ458" s="157">
        <f>+CI458</f>
        <v>0</v>
      </c>
      <c r="CK458" s="157">
        <f t="shared" ref="CK458:CK464" si="977">CH458*CJ458</f>
        <v>0</v>
      </c>
      <c r="CL458" s="157">
        <f t="shared" ref="CL458:CL464" si="978">CK458*$BE$70</f>
        <v>0</v>
      </c>
    </row>
    <row r="459" spans="2:90" ht="25.5" x14ac:dyDescent="0.25">
      <c r="B459" s="477"/>
      <c r="C459" s="514" t="s">
        <v>485</v>
      </c>
      <c r="D459" s="315" t="s">
        <v>546</v>
      </c>
      <c r="E459" s="278">
        <f t="shared" si="971"/>
        <v>42.315821093896119</v>
      </c>
      <c r="F459" s="316">
        <f t="shared" si="973"/>
        <v>40</v>
      </c>
      <c r="G459" s="312">
        <f t="shared" si="965"/>
        <v>1.0578955273474029</v>
      </c>
      <c r="H459" s="168">
        <f>+$H$95</f>
        <v>2</v>
      </c>
      <c r="I459" s="157">
        <f t="shared" ref="I459:I464" si="979">+H459*0.4</f>
        <v>0.8</v>
      </c>
      <c r="J459" s="312">
        <f t="shared" si="966"/>
        <v>0.84631642187792233</v>
      </c>
      <c r="K459" s="314">
        <f t="shared" si="967"/>
        <v>15.233695593802603</v>
      </c>
      <c r="AC459" s="525"/>
      <c r="AD459" s="527" t="s">
        <v>485</v>
      </c>
      <c r="AE459" s="315" t="s">
        <v>546</v>
      </c>
      <c r="AF459" s="278">
        <f t="shared" si="972"/>
        <v>42.315821093896119</v>
      </c>
      <c r="AG459" s="316">
        <f t="shared" si="974"/>
        <v>20</v>
      </c>
      <c r="AH459" s="312">
        <f t="shared" si="968"/>
        <v>2.1157910546948058</v>
      </c>
      <c r="AI459" s="168">
        <f>+$H$95</f>
        <v>2</v>
      </c>
      <c r="AJ459" s="157">
        <f t="shared" ref="AJ459:AJ464" si="980">+AI459*0.6</f>
        <v>1.2</v>
      </c>
      <c r="AK459" s="312">
        <f t="shared" si="969"/>
        <v>2.5389492656337667</v>
      </c>
      <c r="AL459" s="314">
        <f t="shared" si="970"/>
        <v>45.701086781407803</v>
      </c>
      <c r="BC459" s="478"/>
      <c r="BD459" s="523"/>
      <c r="BE459" s="333" t="str">
        <f>+$BE$9</f>
        <v>Medio Ambiente y Desarrollo Sostenible</v>
      </c>
      <c r="BF459" s="278">
        <f t="shared" ref="BF459:BF464" si="981">+BF$457</f>
        <v>46.689170319404361</v>
      </c>
      <c r="BG459" s="168">
        <v>40</v>
      </c>
      <c r="BH459" s="157">
        <f t="shared" ref="BH459:BH464" si="982">BF459/BG459</f>
        <v>1.1672292579851091</v>
      </c>
      <c r="BI459" s="168">
        <f>+$BH$9</f>
        <v>3</v>
      </c>
      <c r="BJ459" s="157">
        <f>+BI459</f>
        <v>3</v>
      </c>
      <c r="BK459" s="157">
        <f t="shared" si="975"/>
        <v>3.5016877739553274</v>
      </c>
      <c r="BL459" s="157">
        <f t="shared" si="976"/>
        <v>63.030379931195895</v>
      </c>
      <c r="CC459" s="586"/>
      <c r="CD459" s="591"/>
      <c r="CE459" s="352" t="str">
        <f>+$BE$9</f>
        <v>Medio Ambiente y Desarrollo Sostenible</v>
      </c>
      <c r="CF459" s="278">
        <f t="shared" ref="CF459:CF464" si="983">+CF$457</f>
        <v>46.689170319404361</v>
      </c>
      <c r="CG459" s="168">
        <v>20</v>
      </c>
      <c r="CH459" s="157">
        <f t="shared" ref="CH459:CH464" si="984">CF459/CG459</f>
        <v>2.3344585159702183</v>
      </c>
      <c r="CI459" s="168">
        <v>0</v>
      </c>
      <c r="CJ459" s="157">
        <f>+CI459</f>
        <v>0</v>
      </c>
      <c r="CK459" s="157">
        <f t="shared" si="977"/>
        <v>0</v>
      </c>
      <c r="CL459" s="157">
        <f t="shared" si="978"/>
        <v>0</v>
      </c>
    </row>
    <row r="460" spans="2:90" ht="25.5" x14ac:dyDescent="0.25">
      <c r="B460" s="477"/>
      <c r="C460" s="514"/>
      <c r="D460" s="315" t="s">
        <v>547</v>
      </c>
      <c r="E460" s="278">
        <f t="shared" si="971"/>
        <v>42.315821093896119</v>
      </c>
      <c r="F460" s="316">
        <f t="shared" si="973"/>
        <v>40</v>
      </c>
      <c r="G460" s="312">
        <f t="shared" si="965"/>
        <v>1.0578955273474029</v>
      </c>
      <c r="H460" s="168">
        <f>+$H$96</f>
        <v>4</v>
      </c>
      <c r="I460" s="157">
        <f t="shared" si="979"/>
        <v>1.6</v>
      </c>
      <c r="J460" s="312">
        <f t="shared" si="966"/>
        <v>1.6926328437558447</v>
      </c>
      <c r="K460" s="314">
        <f t="shared" si="967"/>
        <v>30.467391187605205</v>
      </c>
      <c r="AC460" s="525"/>
      <c r="AD460" s="527"/>
      <c r="AE460" s="315" t="s">
        <v>547</v>
      </c>
      <c r="AF460" s="278">
        <f t="shared" si="972"/>
        <v>42.315821093896119</v>
      </c>
      <c r="AG460" s="316">
        <f t="shared" si="974"/>
        <v>20</v>
      </c>
      <c r="AH460" s="312">
        <f t="shared" si="968"/>
        <v>2.1157910546948058</v>
      </c>
      <c r="AI460" s="168">
        <f>+$H$96</f>
        <v>4</v>
      </c>
      <c r="AJ460" s="157">
        <f t="shared" si="980"/>
        <v>2.4</v>
      </c>
      <c r="AK460" s="312">
        <f t="shared" si="969"/>
        <v>5.0778985312675333</v>
      </c>
      <c r="AL460" s="314">
        <f t="shared" si="970"/>
        <v>91.402173562815605</v>
      </c>
      <c r="BC460" s="478"/>
      <c r="BD460" s="512"/>
      <c r="BE460" s="333" t="str">
        <f>+$BE$17</f>
        <v>Investigación e Innovación Tecnológica</v>
      </c>
      <c r="BF460" s="278">
        <f t="shared" si="981"/>
        <v>46.689170319404361</v>
      </c>
      <c r="BG460" s="168">
        <v>40</v>
      </c>
      <c r="BH460" s="157">
        <f t="shared" si="982"/>
        <v>1.1672292579851091</v>
      </c>
      <c r="BI460" s="168">
        <f>+$BH$17</f>
        <v>2</v>
      </c>
      <c r="BJ460" s="157">
        <f>+BI460</f>
        <v>2</v>
      </c>
      <c r="BK460" s="157">
        <f t="shared" si="975"/>
        <v>2.3344585159702183</v>
      </c>
      <c r="BL460" s="157">
        <f t="shared" si="976"/>
        <v>42.02025328746393</v>
      </c>
      <c r="CC460" s="586"/>
      <c r="CD460" s="592"/>
      <c r="CE460" s="352" t="str">
        <f>+$BE$17</f>
        <v>Investigación e Innovación Tecnológica</v>
      </c>
      <c r="CF460" s="278">
        <f t="shared" si="983"/>
        <v>46.689170319404361</v>
      </c>
      <c r="CG460" s="168">
        <v>20</v>
      </c>
      <c r="CH460" s="157">
        <f t="shared" si="984"/>
        <v>2.3344585159702183</v>
      </c>
      <c r="CI460" s="168">
        <v>0</v>
      </c>
      <c r="CJ460" s="157">
        <f>+CI460</f>
        <v>0</v>
      </c>
      <c r="CK460" s="157">
        <f t="shared" si="977"/>
        <v>0</v>
      </c>
      <c r="CL460" s="157">
        <f t="shared" si="978"/>
        <v>0</v>
      </c>
    </row>
    <row r="461" spans="2:90" ht="25.5" x14ac:dyDescent="0.25">
      <c r="B461" s="477"/>
      <c r="C461" s="514"/>
      <c r="D461" s="315" t="s">
        <v>548</v>
      </c>
      <c r="E461" s="278">
        <f t="shared" si="971"/>
        <v>42.315821093896119</v>
      </c>
      <c r="F461" s="316">
        <f t="shared" si="973"/>
        <v>40</v>
      </c>
      <c r="G461" s="312">
        <f t="shared" si="965"/>
        <v>1.0578955273474029</v>
      </c>
      <c r="H461" s="168">
        <f>+$H$97</f>
        <v>2</v>
      </c>
      <c r="I461" s="157">
        <f t="shared" si="979"/>
        <v>0.8</v>
      </c>
      <c r="J461" s="312">
        <f t="shared" si="966"/>
        <v>0.84631642187792233</v>
      </c>
      <c r="K461" s="314">
        <f t="shared" si="967"/>
        <v>15.233695593802603</v>
      </c>
      <c r="AC461" s="525"/>
      <c r="AD461" s="527"/>
      <c r="AE461" s="315" t="s">
        <v>548</v>
      </c>
      <c r="AF461" s="278">
        <f t="shared" si="972"/>
        <v>42.315821093896119</v>
      </c>
      <c r="AG461" s="316">
        <f t="shared" si="974"/>
        <v>20</v>
      </c>
      <c r="AH461" s="312">
        <f t="shared" si="968"/>
        <v>2.1157910546948058</v>
      </c>
      <c r="AI461" s="168">
        <f>+$H$97</f>
        <v>2</v>
      </c>
      <c r="AJ461" s="157">
        <f t="shared" si="980"/>
        <v>1.2</v>
      </c>
      <c r="AK461" s="312">
        <f t="shared" si="969"/>
        <v>2.5389492656337667</v>
      </c>
      <c r="AL461" s="314">
        <f t="shared" si="970"/>
        <v>45.701086781407803</v>
      </c>
      <c r="BC461" s="478"/>
      <c r="BD461" s="513" t="str">
        <f>+BD452</f>
        <v>Formación Especifica (Módulos Técnico Profesionales)</v>
      </c>
      <c r="BE461" s="147" t="str">
        <f>+$BE$30</f>
        <v>Dibujo de Planos</v>
      </c>
      <c r="BF461" s="278">
        <f t="shared" si="981"/>
        <v>46.689170319404361</v>
      </c>
      <c r="BG461" s="168">
        <v>40</v>
      </c>
      <c r="BH461" s="157">
        <f t="shared" si="982"/>
        <v>1.1672292579851091</v>
      </c>
      <c r="BI461" s="168">
        <f>+$BH$30</f>
        <v>7</v>
      </c>
      <c r="BJ461" s="157">
        <f>+BI461*0.4</f>
        <v>2.8000000000000003</v>
      </c>
      <c r="BK461" s="157">
        <f t="shared" si="975"/>
        <v>3.2682419223583059</v>
      </c>
      <c r="BL461" s="157">
        <f t="shared" si="976"/>
        <v>58.828354602449508</v>
      </c>
      <c r="CC461" s="586"/>
      <c r="CD461" s="587" t="str">
        <f>+CD452</f>
        <v>Formación Especifica (Módulos Técnico Profesionales)</v>
      </c>
      <c r="CE461" s="147" t="str">
        <f>+$BE$30</f>
        <v>Dibujo de Planos</v>
      </c>
      <c r="CF461" s="278">
        <f t="shared" si="983"/>
        <v>46.689170319404361</v>
      </c>
      <c r="CG461" s="168">
        <v>20</v>
      </c>
      <c r="CH461" s="157">
        <f t="shared" si="984"/>
        <v>2.3344585159702183</v>
      </c>
      <c r="CI461" s="168">
        <v>0</v>
      </c>
      <c r="CJ461" s="157">
        <f t="shared" ref="CJ461:CJ464" si="985">+CI461*0.6</f>
        <v>0</v>
      </c>
      <c r="CK461" s="157">
        <f t="shared" si="977"/>
        <v>0</v>
      </c>
      <c r="CL461" s="157">
        <f t="shared" si="978"/>
        <v>0</v>
      </c>
    </row>
    <row r="462" spans="2:90" ht="25.5" x14ac:dyDescent="0.25">
      <c r="B462" s="477"/>
      <c r="C462" s="514"/>
      <c r="D462" s="315" t="s">
        <v>549</v>
      </c>
      <c r="E462" s="278">
        <f t="shared" si="971"/>
        <v>42.315821093896119</v>
      </c>
      <c r="F462" s="316">
        <f t="shared" si="973"/>
        <v>40</v>
      </c>
      <c r="G462" s="312">
        <f t="shared" si="965"/>
        <v>1.0578955273474029</v>
      </c>
      <c r="H462" s="168">
        <f>+$H$98</f>
        <v>2</v>
      </c>
      <c r="I462" s="157">
        <f t="shared" si="979"/>
        <v>0.8</v>
      </c>
      <c r="J462" s="312">
        <f t="shared" si="966"/>
        <v>0.84631642187792233</v>
      </c>
      <c r="K462" s="314">
        <f t="shared" si="967"/>
        <v>15.233695593802603</v>
      </c>
      <c r="AC462" s="525"/>
      <c r="AD462" s="527"/>
      <c r="AE462" s="315" t="s">
        <v>549</v>
      </c>
      <c r="AF462" s="278">
        <f t="shared" si="972"/>
        <v>42.315821093896119</v>
      </c>
      <c r="AG462" s="316">
        <f t="shared" si="974"/>
        <v>20</v>
      </c>
      <c r="AH462" s="312">
        <f t="shared" si="968"/>
        <v>2.1157910546948058</v>
      </c>
      <c r="AI462" s="168">
        <f>+$H$98</f>
        <v>2</v>
      </c>
      <c r="AJ462" s="157">
        <f t="shared" si="980"/>
        <v>1.2</v>
      </c>
      <c r="AK462" s="312">
        <f t="shared" si="969"/>
        <v>2.5389492656337667</v>
      </c>
      <c r="AL462" s="314">
        <f t="shared" si="970"/>
        <v>45.701086781407803</v>
      </c>
      <c r="BC462" s="478"/>
      <c r="BD462" s="513"/>
      <c r="BE462" s="147" t="str">
        <f>+$BE$32</f>
        <v>Documentos de Obra</v>
      </c>
      <c r="BF462" s="278">
        <f t="shared" si="981"/>
        <v>46.689170319404361</v>
      </c>
      <c r="BG462" s="168">
        <v>40</v>
      </c>
      <c r="BH462" s="157">
        <f t="shared" si="982"/>
        <v>1.1672292579851091</v>
      </c>
      <c r="BI462" s="168">
        <f>+$BH$32</f>
        <v>4</v>
      </c>
      <c r="BJ462" s="157">
        <f t="shared" ref="BJ462:BJ464" si="986">+BI462*0.4</f>
        <v>1.6</v>
      </c>
      <c r="BK462" s="157">
        <f t="shared" si="975"/>
        <v>1.8675668127761746</v>
      </c>
      <c r="BL462" s="157">
        <f t="shared" si="976"/>
        <v>33.616202629971141</v>
      </c>
      <c r="CC462" s="586"/>
      <c r="CD462" s="587"/>
      <c r="CE462" s="147" t="str">
        <f>+$BE$32</f>
        <v>Documentos de Obra</v>
      </c>
      <c r="CF462" s="278">
        <f t="shared" si="983"/>
        <v>46.689170319404361</v>
      </c>
      <c r="CG462" s="168">
        <v>20</v>
      </c>
      <c r="CH462" s="157">
        <f t="shared" si="984"/>
        <v>2.3344585159702183</v>
      </c>
      <c r="CI462" s="168">
        <v>0</v>
      </c>
      <c r="CJ462" s="157">
        <f t="shared" si="985"/>
        <v>0</v>
      </c>
      <c r="CK462" s="157">
        <f t="shared" si="977"/>
        <v>0</v>
      </c>
      <c r="CL462" s="157">
        <f t="shared" si="978"/>
        <v>0</v>
      </c>
    </row>
    <row r="463" spans="2:90" x14ac:dyDescent="0.25">
      <c r="B463" s="477"/>
      <c r="C463" s="514"/>
      <c r="D463" s="315" t="s">
        <v>552</v>
      </c>
      <c r="E463" s="278">
        <f t="shared" si="971"/>
        <v>42.315821093896119</v>
      </c>
      <c r="F463" s="316">
        <f t="shared" si="973"/>
        <v>40</v>
      </c>
      <c r="G463" s="312">
        <f t="shared" si="965"/>
        <v>1.0578955273474029</v>
      </c>
      <c r="H463" s="168">
        <f>+$H$99</f>
        <v>4</v>
      </c>
      <c r="I463" s="157">
        <f t="shared" si="979"/>
        <v>1.6</v>
      </c>
      <c r="J463" s="312">
        <f t="shared" si="966"/>
        <v>1.6926328437558447</v>
      </c>
      <c r="K463" s="314">
        <f t="shared" si="967"/>
        <v>30.467391187605205</v>
      </c>
      <c r="AC463" s="525"/>
      <c r="AD463" s="527"/>
      <c r="AE463" s="315" t="s">
        <v>552</v>
      </c>
      <c r="AF463" s="278">
        <f t="shared" si="972"/>
        <v>42.315821093896119</v>
      </c>
      <c r="AG463" s="316">
        <f t="shared" si="974"/>
        <v>20</v>
      </c>
      <c r="AH463" s="312">
        <f t="shared" si="968"/>
        <v>2.1157910546948058</v>
      </c>
      <c r="AI463" s="168">
        <f>+$H$99</f>
        <v>4</v>
      </c>
      <c r="AJ463" s="157">
        <f t="shared" si="980"/>
        <v>2.4</v>
      </c>
      <c r="AK463" s="312">
        <f t="shared" si="969"/>
        <v>5.0778985312675333</v>
      </c>
      <c r="AL463" s="314">
        <f t="shared" si="970"/>
        <v>91.402173562815605</v>
      </c>
      <c r="BC463" s="478"/>
      <c r="BD463" s="513"/>
      <c r="BE463" s="147" t="str">
        <f>+$BE$33</f>
        <v>Mecanica de Suelosy Diseño de Mezclas</v>
      </c>
      <c r="BF463" s="278">
        <f t="shared" si="981"/>
        <v>46.689170319404361</v>
      </c>
      <c r="BG463" s="168">
        <v>40</v>
      </c>
      <c r="BH463" s="157">
        <f t="shared" si="982"/>
        <v>1.1672292579851091</v>
      </c>
      <c r="BI463" s="168">
        <f>+$BH$33</f>
        <v>4</v>
      </c>
      <c r="BJ463" s="157">
        <f t="shared" si="986"/>
        <v>1.6</v>
      </c>
      <c r="BK463" s="157">
        <f t="shared" si="975"/>
        <v>1.8675668127761746</v>
      </c>
      <c r="BL463" s="157">
        <f t="shared" si="976"/>
        <v>33.616202629971141</v>
      </c>
      <c r="CC463" s="586"/>
      <c r="CD463" s="587"/>
      <c r="CE463" s="147" t="str">
        <f>+$BE$33</f>
        <v>Mecanica de Suelosy Diseño de Mezclas</v>
      </c>
      <c r="CF463" s="278">
        <f t="shared" si="983"/>
        <v>46.689170319404361</v>
      </c>
      <c r="CG463" s="168">
        <v>20</v>
      </c>
      <c r="CH463" s="157">
        <f t="shared" si="984"/>
        <v>2.3344585159702183</v>
      </c>
      <c r="CI463" s="168">
        <f>+$BH$33</f>
        <v>4</v>
      </c>
      <c r="CJ463" s="157">
        <f t="shared" si="985"/>
        <v>2.4</v>
      </c>
      <c r="CK463" s="157">
        <f t="shared" si="977"/>
        <v>5.6027004383285233</v>
      </c>
      <c r="CL463" s="157">
        <f t="shared" si="978"/>
        <v>100.84860788991342</v>
      </c>
    </row>
    <row r="464" spans="2:90" x14ac:dyDescent="0.25">
      <c r="B464" s="477"/>
      <c r="C464" s="514"/>
      <c r="D464" s="315" t="s">
        <v>543</v>
      </c>
      <c r="E464" s="278">
        <f t="shared" si="971"/>
        <v>42.315821093896119</v>
      </c>
      <c r="F464" s="316">
        <f t="shared" si="973"/>
        <v>40</v>
      </c>
      <c r="G464" s="312">
        <f t="shared" si="965"/>
        <v>1.0578955273474029</v>
      </c>
      <c r="H464" s="168">
        <f>+$H$100</f>
        <v>6</v>
      </c>
      <c r="I464" s="157">
        <f t="shared" si="979"/>
        <v>2.4000000000000004</v>
      </c>
      <c r="J464" s="157">
        <f>G464*I464</f>
        <v>2.5389492656337671</v>
      </c>
      <c r="K464" s="314">
        <f t="shared" si="967"/>
        <v>45.70108678140781</v>
      </c>
      <c r="AC464" s="525"/>
      <c r="AD464" s="527"/>
      <c r="AE464" s="315" t="s">
        <v>543</v>
      </c>
      <c r="AF464" s="278">
        <f t="shared" si="972"/>
        <v>42.315821093896119</v>
      </c>
      <c r="AG464" s="316">
        <f t="shared" si="974"/>
        <v>20</v>
      </c>
      <c r="AH464" s="312">
        <f t="shared" si="968"/>
        <v>2.1157910546948058</v>
      </c>
      <c r="AI464" s="168">
        <f>+$H$100</f>
        <v>6</v>
      </c>
      <c r="AJ464" s="157">
        <f t="shared" si="980"/>
        <v>3.5999999999999996</v>
      </c>
      <c r="AK464" s="157">
        <f>AH464*AJ464</f>
        <v>7.6168477969013004</v>
      </c>
      <c r="AL464" s="314">
        <f t="shared" si="970"/>
        <v>137.1032603442234</v>
      </c>
      <c r="BC464" s="478"/>
      <c r="BD464" s="513"/>
      <c r="BE464" s="147" t="str">
        <f>+$BE$34</f>
        <v>Metrado de Obras</v>
      </c>
      <c r="BF464" s="278">
        <f t="shared" si="981"/>
        <v>46.689170319404361</v>
      </c>
      <c r="BG464" s="168">
        <v>40</v>
      </c>
      <c r="BH464" s="157">
        <f t="shared" si="982"/>
        <v>1.1672292579851091</v>
      </c>
      <c r="BI464" s="168">
        <f>+$BH$34</f>
        <v>7</v>
      </c>
      <c r="BJ464" s="157">
        <f t="shared" si="986"/>
        <v>2.8000000000000003</v>
      </c>
      <c r="BK464" s="157">
        <f t="shared" si="975"/>
        <v>3.2682419223583059</v>
      </c>
      <c r="BL464" s="157">
        <f t="shared" si="976"/>
        <v>58.828354602449508</v>
      </c>
      <c r="CC464" s="586"/>
      <c r="CD464" s="587"/>
      <c r="CE464" s="147" t="str">
        <f>+$BE$34</f>
        <v>Metrado de Obras</v>
      </c>
      <c r="CF464" s="278">
        <f t="shared" si="983"/>
        <v>46.689170319404361</v>
      </c>
      <c r="CG464" s="168">
        <v>20</v>
      </c>
      <c r="CH464" s="157">
        <f t="shared" si="984"/>
        <v>2.3344585159702183</v>
      </c>
      <c r="CI464" s="168">
        <v>0</v>
      </c>
      <c r="CJ464" s="157">
        <f t="shared" si="985"/>
        <v>0</v>
      </c>
      <c r="CK464" s="157">
        <f t="shared" si="977"/>
        <v>0</v>
      </c>
      <c r="CL464" s="157">
        <f t="shared" si="978"/>
        <v>0</v>
      </c>
    </row>
    <row r="465" spans="2:90" x14ac:dyDescent="0.25">
      <c r="B465" s="285"/>
      <c r="C465" s="142"/>
      <c r="D465" s="59"/>
      <c r="H465" s="142"/>
      <c r="I465" s="262">
        <f>AVERAGE(I454:I464)</f>
        <v>1.6363636363636365</v>
      </c>
      <c r="J465" s="262"/>
      <c r="K465" s="286"/>
      <c r="AC465" s="285"/>
      <c r="AE465" s="59"/>
      <c r="AJ465" s="262">
        <f>AVERAGE(AJ454:AJ464)</f>
        <v>1.0909090909090908</v>
      </c>
      <c r="AK465" s="262"/>
      <c r="AL465" s="286"/>
      <c r="BE465" s="59"/>
      <c r="BJ465" s="262">
        <f>AVERAGE(BJ458:BJ464)</f>
        <v>2.4</v>
      </c>
      <c r="BK465" s="262"/>
      <c r="BL465" s="262"/>
      <c r="CE465" s="59"/>
      <c r="CJ465" s="262">
        <f>AVERAGE(CJ458:CJ464)</f>
        <v>0.34285714285714286</v>
      </c>
      <c r="CK465" s="262"/>
      <c r="CL465" s="262"/>
    </row>
    <row r="466" spans="2:90" ht="51" x14ac:dyDescent="0.25">
      <c r="B466" s="325" t="s">
        <v>336</v>
      </c>
      <c r="C466" s="327" t="s">
        <v>511</v>
      </c>
      <c r="D466" s="325" t="s">
        <v>512</v>
      </c>
      <c r="E466" s="325" t="s">
        <v>583</v>
      </c>
      <c r="F466" s="325" t="s">
        <v>513</v>
      </c>
      <c r="G466" s="325" t="s">
        <v>514</v>
      </c>
      <c r="H466" s="325" t="s">
        <v>515</v>
      </c>
      <c r="I466" s="291" t="s">
        <v>516</v>
      </c>
      <c r="J466" s="291" t="s">
        <v>517</v>
      </c>
      <c r="K466" s="291" t="s">
        <v>518</v>
      </c>
      <c r="AC466" s="367" t="s">
        <v>336</v>
      </c>
      <c r="AD466" s="368" t="s">
        <v>511</v>
      </c>
      <c r="AE466" s="367" t="s">
        <v>512</v>
      </c>
      <c r="AF466" s="367" t="s">
        <v>583</v>
      </c>
      <c r="AG466" s="367" t="s">
        <v>513</v>
      </c>
      <c r="AH466" s="367" t="s">
        <v>514</v>
      </c>
      <c r="AI466" s="367" t="s">
        <v>515</v>
      </c>
      <c r="AJ466" s="369" t="s">
        <v>516</v>
      </c>
      <c r="AK466" s="369" t="s">
        <v>517</v>
      </c>
      <c r="AL466" s="369" t="s">
        <v>518</v>
      </c>
      <c r="BC466" s="332" t="s">
        <v>335</v>
      </c>
      <c r="BD466" s="332" t="s">
        <v>511</v>
      </c>
      <c r="BE466" s="332" t="s">
        <v>512</v>
      </c>
      <c r="BF466" s="332" t="s">
        <v>583</v>
      </c>
      <c r="BG466" s="332" t="s">
        <v>513</v>
      </c>
      <c r="BH466" s="332" t="s">
        <v>514</v>
      </c>
      <c r="BI466" s="332" t="s">
        <v>519</v>
      </c>
      <c r="BJ466" s="297" t="s">
        <v>516</v>
      </c>
      <c r="BK466" s="297" t="s">
        <v>517</v>
      </c>
      <c r="BL466" s="297" t="s">
        <v>518</v>
      </c>
      <c r="CC466" s="371" t="s">
        <v>335</v>
      </c>
      <c r="CD466" s="371" t="s">
        <v>511</v>
      </c>
      <c r="CE466" s="371" t="s">
        <v>512</v>
      </c>
      <c r="CF466" s="371" t="s">
        <v>583</v>
      </c>
      <c r="CG466" s="371" t="s">
        <v>513</v>
      </c>
      <c r="CH466" s="371" t="s">
        <v>514</v>
      </c>
      <c r="CI466" s="371" t="s">
        <v>519</v>
      </c>
      <c r="CJ466" s="372" t="s">
        <v>516</v>
      </c>
      <c r="CK466" s="372" t="s">
        <v>517</v>
      </c>
      <c r="CL466" s="372" t="s">
        <v>518</v>
      </c>
    </row>
    <row r="467" spans="2:90" x14ac:dyDescent="0.25">
      <c r="B467" s="477" t="s">
        <v>530</v>
      </c>
      <c r="C467" s="529" t="s">
        <v>454</v>
      </c>
      <c r="D467" s="328"/>
      <c r="E467" s="276">
        <f>+'Pobl. Efectiva CP.'!I28</f>
        <v>35.230274958740665</v>
      </c>
      <c r="F467" s="328"/>
      <c r="G467" s="328"/>
      <c r="H467" s="328"/>
      <c r="I467" s="277">
        <f>SUM(I468:I474)</f>
        <v>11.200000000000003</v>
      </c>
      <c r="J467" s="277">
        <f>SUM(J468:J474)</f>
        <v>9.8644769884473895</v>
      </c>
      <c r="K467" s="277">
        <f>SUM(K468:K474)</f>
        <v>177.56058579205296</v>
      </c>
      <c r="AC467" s="525" t="s">
        <v>530</v>
      </c>
      <c r="AD467" s="526" t="s">
        <v>454</v>
      </c>
      <c r="AE467" s="335"/>
      <c r="AF467" s="276">
        <f>+E467</f>
        <v>35.230274958740665</v>
      </c>
      <c r="AG467" s="335"/>
      <c r="AH467" s="335"/>
      <c r="AI467" s="335"/>
      <c r="AJ467" s="277">
        <f>SUM(AJ468:AJ474)</f>
        <v>4.8</v>
      </c>
      <c r="AK467" s="277">
        <f>SUM(AK468:AK474)</f>
        <v>8.4552659900977591</v>
      </c>
      <c r="AL467" s="277">
        <f>SUM(AL468:AL474)</f>
        <v>152.19478782175966</v>
      </c>
      <c r="BC467" s="478" t="s">
        <v>531</v>
      </c>
      <c r="BD467" s="511" t="s">
        <v>590</v>
      </c>
      <c r="BE467" s="335"/>
      <c r="BF467" s="276">
        <f>+'Pobl. Efectiva CP.'!I56</f>
        <v>38.650968781678017</v>
      </c>
      <c r="BG467" s="335"/>
      <c r="BH467" s="335"/>
      <c r="BI467" s="335"/>
      <c r="BJ467" s="277">
        <f>SUM(BJ468:BJ473)</f>
        <v>15.599999999999998</v>
      </c>
      <c r="BK467" s="277">
        <f>SUM(BK468:BK473)</f>
        <v>15.073877824854428</v>
      </c>
      <c r="BL467" s="277">
        <f>SUM(BL468:BL473)</f>
        <v>271.32980084737972</v>
      </c>
      <c r="CC467" s="586" t="s">
        <v>531</v>
      </c>
      <c r="CD467" s="590" t="s">
        <v>590</v>
      </c>
      <c r="CE467" s="335"/>
      <c r="CF467" s="276">
        <f>+BF467</f>
        <v>38.650968781678017</v>
      </c>
      <c r="CG467" s="335"/>
      <c r="CH467" s="335"/>
      <c r="CI467" s="335"/>
      <c r="CJ467" s="277">
        <f>SUM(CJ468:CJ473)</f>
        <v>0</v>
      </c>
      <c r="CK467" s="277">
        <f>SUM(CK468:CK473)</f>
        <v>0</v>
      </c>
      <c r="CL467" s="277">
        <f>SUM(CL468:CL473)</f>
        <v>0</v>
      </c>
    </row>
    <row r="468" spans="2:90" x14ac:dyDescent="0.25">
      <c r="B468" s="477"/>
      <c r="C468" s="529"/>
      <c r="D468" s="326" t="s">
        <v>462</v>
      </c>
      <c r="E468" s="278">
        <f>+E$467</f>
        <v>35.230274958740665</v>
      </c>
      <c r="F468" s="316">
        <f>+F463</f>
        <v>40</v>
      </c>
      <c r="G468" s="312">
        <f>E468/F468</f>
        <v>0.88075687396851665</v>
      </c>
      <c r="H468" s="168">
        <f>+$H$132</f>
        <v>3</v>
      </c>
      <c r="I468" s="157">
        <f>+H468</f>
        <v>3</v>
      </c>
      <c r="J468" s="157">
        <f t="shared" ref="J468:J474" si="987">G468*I468</f>
        <v>2.6422706219055501</v>
      </c>
      <c r="K468" s="314">
        <f t="shared" ref="K468:K474" si="988">J468*$D$70</f>
        <v>47.560871194299899</v>
      </c>
      <c r="AC468" s="525"/>
      <c r="AD468" s="526"/>
      <c r="AE468" s="333" t="s">
        <v>462</v>
      </c>
      <c r="AF468" s="278">
        <f>+AF$467</f>
        <v>35.230274958740665</v>
      </c>
      <c r="AG468" s="316">
        <f>+AG463</f>
        <v>20</v>
      </c>
      <c r="AH468" s="312">
        <f>AF468/AG468</f>
        <v>1.7615137479370333</v>
      </c>
      <c r="AI468" s="168">
        <v>0</v>
      </c>
      <c r="AJ468" s="157">
        <f>+AI468</f>
        <v>0</v>
      </c>
      <c r="AK468" s="157">
        <f t="shared" ref="AK468:AK474" si="989">AH468*AJ468</f>
        <v>0</v>
      </c>
      <c r="AL468" s="314">
        <f t="shared" ref="AL468:AL474" si="990">AK468*$D$70</f>
        <v>0</v>
      </c>
      <c r="BC468" s="478"/>
      <c r="BD468" s="523"/>
      <c r="BE468" s="333" t="str">
        <f>+$BE$14</f>
        <v>Comunicación Interpersonal</v>
      </c>
      <c r="BF468" s="278">
        <f>+BF$467</f>
        <v>38.650968781678017</v>
      </c>
      <c r="BG468" s="168">
        <v>40</v>
      </c>
      <c r="BH468" s="157">
        <f t="shared" ref="BH468:BH473" si="991">BF468/BG468</f>
        <v>0.96627421954195047</v>
      </c>
      <c r="BI468" s="168">
        <f>+$BI$14</f>
        <v>2</v>
      </c>
      <c r="BJ468" s="157">
        <f>+BI468</f>
        <v>2</v>
      </c>
      <c r="BK468" s="157">
        <f t="shared" ref="BK468" si="992">BH468*BJ468</f>
        <v>1.9325484390839009</v>
      </c>
      <c r="BL468" s="157">
        <f t="shared" ref="BL468:BL473" si="993">BK468*$BE$70</f>
        <v>34.78587190351022</v>
      </c>
      <c r="CC468" s="586"/>
      <c r="CD468" s="591"/>
      <c r="CE468" s="352" t="str">
        <f>+$BE$14</f>
        <v>Comunicación Interpersonal</v>
      </c>
      <c r="CF468" s="278">
        <f>+CF$467</f>
        <v>38.650968781678017</v>
      </c>
      <c r="CG468" s="168">
        <v>20</v>
      </c>
      <c r="CH468" s="157">
        <f t="shared" ref="CH468:CH473" si="994">CF468/CG468</f>
        <v>1.9325484390839009</v>
      </c>
      <c r="CI468" s="168">
        <v>0</v>
      </c>
      <c r="CJ468" s="157">
        <f>+CI468</f>
        <v>0</v>
      </c>
      <c r="CK468" s="157">
        <f t="shared" ref="CK468" si="995">CH468*CJ468</f>
        <v>0</v>
      </c>
      <c r="CL468" s="157">
        <f t="shared" ref="CL468:CL473" si="996">CK468*$BE$70</f>
        <v>0</v>
      </c>
    </row>
    <row r="469" spans="2:90" ht="25.5" x14ac:dyDescent="0.25">
      <c r="B469" s="477"/>
      <c r="C469" s="529"/>
      <c r="D469" s="326" t="s">
        <v>463</v>
      </c>
      <c r="E469" s="278">
        <f t="shared" ref="E469:E474" si="997">+E$467</f>
        <v>35.230274958740665</v>
      </c>
      <c r="F469" s="316">
        <f>+F468</f>
        <v>40</v>
      </c>
      <c r="G469" s="312">
        <f t="shared" ref="G469:G474" si="998">E469/F469</f>
        <v>0.88075687396851665</v>
      </c>
      <c r="H469" s="168">
        <f>+$H$133</f>
        <v>3</v>
      </c>
      <c r="I469" s="157">
        <f>+H469</f>
        <v>3</v>
      </c>
      <c r="J469" s="157">
        <f t="shared" si="987"/>
        <v>2.6422706219055501</v>
      </c>
      <c r="K469" s="314">
        <f t="shared" si="988"/>
        <v>47.560871194299899</v>
      </c>
      <c r="AC469" s="525"/>
      <c r="AD469" s="526"/>
      <c r="AE469" s="333" t="s">
        <v>463</v>
      </c>
      <c r="AF469" s="278">
        <f t="shared" ref="AF469:AF474" si="999">+AF$467</f>
        <v>35.230274958740665</v>
      </c>
      <c r="AG469" s="316">
        <f>+AG468</f>
        <v>20</v>
      </c>
      <c r="AH469" s="312">
        <f t="shared" ref="AH469:AH474" si="1000">AF469/AG469</f>
        <v>1.7615137479370333</v>
      </c>
      <c r="AI469" s="168">
        <v>0</v>
      </c>
      <c r="AJ469" s="157">
        <f>+AI469</f>
        <v>0</v>
      </c>
      <c r="AK469" s="157">
        <f t="shared" si="989"/>
        <v>0</v>
      </c>
      <c r="AL469" s="314">
        <f t="shared" si="990"/>
        <v>0</v>
      </c>
      <c r="BC469" s="478"/>
      <c r="BD469" s="512"/>
      <c r="BE469" s="333" t="str">
        <f>+$BE$18</f>
        <v>Proyectos de Investigación e Innovación tecnológica</v>
      </c>
      <c r="BF469" s="278">
        <f t="shared" ref="BF469:BF473" si="1001">+BF$467</f>
        <v>38.650968781678017</v>
      </c>
      <c r="BG469" s="168">
        <v>40</v>
      </c>
      <c r="BH469" s="157">
        <f t="shared" si="991"/>
        <v>0.96627421954195047</v>
      </c>
      <c r="BI469" s="168">
        <f>+$BI$18</f>
        <v>4</v>
      </c>
      <c r="BJ469" s="157">
        <f>+BI469</f>
        <v>4</v>
      </c>
      <c r="BK469" s="157">
        <f>BH469*BJ469</f>
        <v>3.8650968781678019</v>
      </c>
      <c r="BL469" s="157">
        <f t="shared" si="993"/>
        <v>69.571743807020439</v>
      </c>
      <c r="CC469" s="586"/>
      <c r="CD469" s="592"/>
      <c r="CE469" s="352" t="str">
        <f>+$BE$18</f>
        <v>Proyectos de Investigación e Innovación tecnológica</v>
      </c>
      <c r="CF469" s="278">
        <f t="shared" ref="CF469:CF473" si="1002">+CF$467</f>
        <v>38.650968781678017</v>
      </c>
      <c r="CG469" s="168">
        <v>20</v>
      </c>
      <c r="CH469" s="157">
        <f t="shared" si="994"/>
        <v>1.9325484390839009</v>
      </c>
      <c r="CI469" s="168">
        <v>0</v>
      </c>
      <c r="CJ469" s="157">
        <f>+CI469</f>
        <v>0</v>
      </c>
      <c r="CK469" s="157">
        <f>CH469*CJ469</f>
        <v>0</v>
      </c>
      <c r="CL469" s="157">
        <f t="shared" si="996"/>
        <v>0</v>
      </c>
    </row>
    <row r="470" spans="2:90" x14ac:dyDescent="0.25">
      <c r="B470" s="477"/>
      <c r="C470" s="529"/>
      <c r="D470" s="326" t="s">
        <v>475</v>
      </c>
      <c r="E470" s="278">
        <f t="shared" si="997"/>
        <v>35.230274958740665</v>
      </c>
      <c r="F470" s="316">
        <f>+F469</f>
        <v>40</v>
      </c>
      <c r="G470" s="312">
        <f t="shared" si="998"/>
        <v>0.88075687396851665</v>
      </c>
      <c r="H470" s="168">
        <f>+$H$134</f>
        <v>2</v>
      </c>
      <c r="I470" s="157">
        <f>+H470</f>
        <v>2</v>
      </c>
      <c r="J470" s="157">
        <f t="shared" si="987"/>
        <v>1.7615137479370333</v>
      </c>
      <c r="K470" s="314">
        <f t="shared" si="988"/>
        <v>31.707247462866601</v>
      </c>
      <c r="AC470" s="525"/>
      <c r="AD470" s="526"/>
      <c r="AE470" s="333" t="s">
        <v>475</v>
      </c>
      <c r="AF470" s="278">
        <f t="shared" si="999"/>
        <v>35.230274958740665</v>
      </c>
      <c r="AG470" s="316">
        <f>+AG469</f>
        <v>20</v>
      </c>
      <c r="AH470" s="312">
        <f t="shared" si="1000"/>
        <v>1.7615137479370333</v>
      </c>
      <c r="AI470" s="168">
        <v>0</v>
      </c>
      <c r="AJ470" s="157">
        <f>+AI470</f>
        <v>0</v>
      </c>
      <c r="AK470" s="157">
        <f t="shared" si="989"/>
        <v>0</v>
      </c>
      <c r="AL470" s="314">
        <f t="shared" si="990"/>
        <v>0</v>
      </c>
      <c r="BC470" s="478"/>
      <c r="BD470" s="513" t="s">
        <v>485</v>
      </c>
      <c r="BE470" s="147" t="str">
        <f>+$BE$31</f>
        <v>Dibujo Asistido por Computador</v>
      </c>
      <c r="BF470" s="278">
        <f t="shared" si="1001"/>
        <v>38.650968781678017</v>
      </c>
      <c r="BG470" s="168">
        <v>40</v>
      </c>
      <c r="BH470" s="157">
        <f t="shared" si="991"/>
        <v>0.96627421954195047</v>
      </c>
      <c r="BI470" s="168">
        <f>+$BI$31</f>
        <v>8</v>
      </c>
      <c r="BJ470" s="157">
        <f>+BI470*0.4</f>
        <v>3.2</v>
      </c>
      <c r="BK470" s="157">
        <f t="shared" ref="BK470:BK473" si="1003">BH470*BJ470</f>
        <v>3.0920775025342415</v>
      </c>
      <c r="BL470" s="157">
        <f t="shared" si="993"/>
        <v>55.657395045616347</v>
      </c>
      <c r="CC470" s="586"/>
      <c r="CD470" s="587" t="s">
        <v>485</v>
      </c>
      <c r="CE470" s="147" t="str">
        <f>+$BE$31</f>
        <v>Dibujo Asistido por Computador</v>
      </c>
      <c r="CF470" s="278">
        <f t="shared" si="1002"/>
        <v>38.650968781678017</v>
      </c>
      <c r="CG470" s="168">
        <v>20</v>
      </c>
      <c r="CH470" s="157">
        <f t="shared" si="994"/>
        <v>1.9325484390839009</v>
      </c>
      <c r="CI470" s="168">
        <v>0</v>
      </c>
      <c r="CJ470" s="157">
        <f t="shared" ref="CJ470:CJ473" si="1004">+CI470*0.6</f>
        <v>0</v>
      </c>
      <c r="CK470" s="157">
        <f t="shared" ref="CK470:CK473" si="1005">CH470*CJ470</f>
        <v>0</v>
      </c>
      <c r="CL470" s="157">
        <f t="shared" si="996"/>
        <v>0</v>
      </c>
    </row>
    <row r="471" spans="2:90" ht="25.5" x14ac:dyDescent="0.25">
      <c r="B471" s="477"/>
      <c r="C471" s="514" t="s">
        <v>485</v>
      </c>
      <c r="D471" s="315" t="s">
        <v>554</v>
      </c>
      <c r="E471" s="278">
        <f t="shared" si="997"/>
        <v>35.230274958740665</v>
      </c>
      <c r="F471" s="316">
        <f t="shared" ref="F471:F474" si="1006">+F470</f>
        <v>40</v>
      </c>
      <c r="G471" s="312">
        <f t="shared" si="998"/>
        <v>0.88075687396851665</v>
      </c>
      <c r="H471" s="168">
        <f>+$H$135</f>
        <v>2</v>
      </c>
      <c r="I471" s="157">
        <f t="shared" ref="I471:I474" si="1007">+H471*0.4</f>
        <v>0.8</v>
      </c>
      <c r="J471" s="312">
        <f t="shared" si="987"/>
        <v>0.70460549917481341</v>
      </c>
      <c r="K471" s="314">
        <f t="shared" si="988"/>
        <v>12.682898985146641</v>
      </c>
      <c r="AC471" s="525"/>
      <c r="AD471" s="527" t="s">
        <v>485</v>
      </c>
      <c r="AE471" s="315" t="s">
        <v>554</v>
      </c>
      <c r="AF471" s="278">
        <f t="shared" si="999"/>
        <v>35.230274958740665</v>
      </c>
      <c r="AG471" s="316">
        <f t="shared" ref="AG471:AG474" si="1008">+AG470</f>
        <v>20</v>
      </c>
      <c r="AH471" s="312">
        <f t="shared" si="1000"/>
        <v>1.7615137479370333</v>
      </c>
      <c r="AI471" s="168">
        <f>+$H$135</f>
        <v>2</v>
      </c>
      <c r="AJ471" s="157">
        <f t="shared" ref="AJ471:AJ474" si="1009">+AI471*0.6</f>
        <v>1.2</v>
      </c>
      <c r="AK471" s="312">
        <f t="shared" si="989"/>
        <v>2.1138164975244398</v>
      </c>
      <c r="AL471" s="314">
        <f t="shared" si="990"/>
        <v>38.048696955439915</v>
      </c>
      <c r="BC471" s="478"/>
      <c r="BD471" s="513"/>
      <c r="BE471" s="147" t="str">
        <f>+$BE$35</f>
        <v>Costos Unitarios y Presupuesto de Obra</v>
      </c>
      <c r="BF471" s="278">
        <f t="shared" si="1001"/>
        <v>38.650968781678017</v>
      </c>
      <c r="BG471" s="168">
        <v>40</v>
      </c>
      <c r="BH471" s="157">
        <f t="shared" si="991"/>
        <v>0.96627421954195047</v>
      </c>
      <c r="BI471" s="168">
        <f>+$BI$35</f>
        <v>8</v>
      </c>
      <c r="BJ471" s="157">
        <f t="shared" ref="BJ471:BJ473" si="1010">+BI471*0.4</f>
        <v>3.2</v>
      </c>
      <c r="BK471" s="157">
        <f t="shared" si="1003"/>
        <v>3.0920775025342415</v>
      </c>
      <c r="BL471" s="157">
        <f t="shared" si="993"/>
        <v>55.657395045616347</v>
      </c>
      <c r="CC471" s="586"/>
      <c r="CD471" s="587"/>
      <c r="CE471" s="147" t="str">
        <f>+$BE$35</f>
        <v>Costos Unitarios y Presupuesto de Obra</v>
      </c>
      <c r="CF471" s="278">
        <f t="shared" si="1002"/>
        <v>38.650968781678017</v>
      </c>
      <c r="CG471" s="168">
        <v>20</v>
      </c>
      <c r="CH471" s="157">
        <f t="shared" si="994"/>
        <v>1.9325484390839009</v>
      </c>
      <c r="CI471" s="168">
        <v>0</v>
      </c>
      <c r="CJ471" s="157">
        <f t="shared" si="1004"/>
        <v>0</v>
      </c>
      <c r="CK471" s="157">
        <f t="shared" si="1005"/>
        <v>0</v>
      </c>
      <c r="CL471" s="157">
        <f t="shared" si="996"/>
        <v>0</v>
      </c>
    </row>
    <row r="472" spans="2:90" ht="25.5" x14ac:dyDescent="0.25">
      <c r="B472" s="477"/>
      <c r="C472" s="514"/>
      <c r="D472" s="315" t="s">
        <v>555</v>
      </c>
      <c r="E472" s="278">
        <f t="shared" si="997"/>
        <v>35.230274958740665</v>
      </c>
      <c r="F472" s="316">
        <f t="shared" si="1006"/>
        <v>40</v>
      </c>
      <c r="G472" s="312">
        <f t="shared" si="998"/>
        <v>0.88075687396851665</v>
      </c>
      <c r="H472" s="168">
        <f>+$H$136</f>
        <v>2</v>
      </c>
      <c r="I472" s="157">
        <f t="shared" si="1007"/>
        <v>0.8</v>
      </c>
      <c r="J472" s="312">
        <f t="shared" si="987"/>
        <v>0.70460549917481341</v>
      </c>
      <c r="K472" s="314">
        <f t="shared" si="988"/>
        <v>12.682898985146641</v>
      </c>
      <c r="AC472" s="525"/>
      <c r="AD472" s="527"/>
      <c r="AE472" s="315" t="s">
        <v>555</v>
      </c>
      <c r="AF472" s="278">
        <f t="shared" si="999"/>
        <v>35.230274958740665</v>
      </c>
      <c r="AG472" s="316">
        <f t="shared" si="1008"/>
        <v>20</v>
      </c>
      <c r="AH472" s="312">
        <f t="shared" si="1000"/>
        <v>1.7615137479370333</v>
      </c>
      <c r="AI472" s="168">
        <f>+$H$136</f>
        <v>2</v>
      </c>
      <c r="AJ472" s="157">
        <f t="shared" si="1009"/>
        <v>1.2</v>
      </c>
      <c r="AK472" s="312">
        <f t="shared" si="989"/>
        <v>2.1138164975244398</v>
      </c>
      <c r="AL472" s="314">
        <f t="shared" si="990"/>
        <v>38.048696955439915</v>
      </c>
      <c r="BC472" s="478"/>
      <c r="BD472" s="513"/>
      <c r="BE472" s="147" t="str">
        <f>+$BE$36</f>
        <v>Programación de Obra</v>
      </c>
      <c r="BF472" s="278">
        <f t="shared" si="1001"/>
        <v>38.650968781678017</v>
      </c>
      <c r="BG472" s="168">
        <v>40</v>
      </c>
      <c r="BH472" s="157">
        <f t="shared" si="991"/>
        <v>0.96627421954195047</v>
      </c>
      <c r="BI472" s="168">
        <f>+$BI$36</f>
        <v>5</v>
      </c>
      <c r="BJ472" s="157">
        <f t="shared" si="1010"/>
        <v>2</v>
      </c>
      <c r="BK472" s="157">
        <f t="shared" si="1003"/>
        <v>1.9325484390839009</v>
      </c>
      <c r="BL472" s="157">
        <f t="shared" si="993"/>
        <v>34.78587190351022</v>
      </c>
      <c r="CC472" s="586"/>
      <c r="CD472" s="587"/>
      <c r="CE472" s="147" t="str">
        <f>+$BE$36</f>
        <v>Programación de Obra</v>
      </c>
      <c r="CF472" s="278">
        <f t="shared" si="1002"/>
        <v>38.650968781678017</v>
      </c>
      <c r="CG472" s="168">
        <v>20</v>
      </c>
      <c r="CH472" s="157">
        <f t="shared" si="994"/>
        <v>1.9325484390839009</v>
      </c>
      <c r="CI472" s="168">
        <v>0</v>
      </c>
      <c r="CJ472" s="157">
        <f t="shared" si="1004"/>
        <v>0</v>
      </c>
      <c r="CK472" s="157">
        <f t="shared" si="1005"/>
        <v>0</v>
      </c>
      <c r="CL472" s="157">
        <f t="shared" si="996"/>
        <v>0</v>
      </c>
    </row>
    <row r="473" spans="2:90" ht="25.5" x14ac:dyDescent="0.25">
      <c r="B473" s="477"/>
      <c r="C473" s="514"/>
      <c r="D473" s="315" t="s">
        <v>556</v>
      </c>
      <c r="E473" s="278">
        <f t="shared" si="997"/>
        <v>35.230274958740665</v>
      </c>
      <c r="F473" s="316">
        <f t="shared" si="1006"/>
        <v>40</v>
      </c>
      <c r="G473" s="312">
        <f t="shared" si="998"/>
        <v>0.88075687396851665</v>
      </c>
      <c r="H473" s="168">
        <f>+$H$137</f>
        <v>2</v>
      </c>
      <c r="I473" s="157">
        <f t="shared" si="1007"/>
        <v>0.8</v>
      </c>
      <c r="J473" s="312">
        <f t="shared" si="987"/>
        <v>0.70460549917481341</v>
      </c>
      <c r="K473" s="314">
        <f t="shared" si="988"/>
        <v>12.682898985146641</v>
      </c>
      <c r="AC473" s="525"/>
      <c r="AD473" s="527"/>
      <c r="AE473" s="315" t="s">
        <v>556</v>
      </c>
      <c r="AF473" s="278">
        <f t="shared" si="999"/>
        <v>35.230274958740665</v>
      </c>
      <c r="AG473" s="316">
        <f t="shared" si="1008"/>
        <v>20</v>
      </c>
      <c r="AH473" s="312">
        <f t="shared" si="1000"/>
        <v>1.7615137479370333</v>
      </c>
      <c r="AI473" s="168">
        <f>+$H$137</f>
        <v>2</v>
      </c>
      <c r="AJ473" s="157">
        <f t="shared" si="1009"/>
        <v>1.2</v>
      </c>
      <c r="AK473" s="312">
        <f t="shared" si="989"/>
        <v>2.1138164975244398</v>
      </c>
      <c r="AL473" s="314">
        <f t="shared" si="990"/>
        <v>38.048696955439915</v>
      </c>
      <c r="BC473" s="478"/>
      <c r="BD473" s="513"/>
      <c r="BE473" s="147" t="str">
        <f>+$BE$37</f>
        <v>Análisis del Expediente Técnico</v>
      </c>
      <c r="BF473" s="278">
        <f t="shared" si="1001"/>
        <v>38.650968781678017</v>
      </c>
      <c r="BG473" s="168">
        <v>40</v>
      </c>
      <c r="BH473" s="157">
        <f t="shared" si="991"/>
        <v>0.96627421954195047</v>
      </c>
      <c r="BI473" s="168">
        <f>+$BI$37</f>
        <v>3</v>
      </c>
      <c r="BJ473" s="157">
        <f t="shared" si="1010"/>
        <v>1.2000000000000002</v>
      </c>
      <c r="BK473" s="157">
        <f t="shared" si="1003"/>
        <v>1.1595290634503408</v>
      </c>
      <c r="BL473" s="157">
        <f t="shared" si="993"/>
        <v>20.871523142106135</v>
      </c>
      <c r="CC473" s="586"/>
      <c r="CD473" s="587"/>
      <c r="CE473" s="147" t="str">
        <f>+$BE$37</f>
        <v>Análisis del Expediente Técnico</v>
      </c>
      <c r="CF473" s="278">
        <f t="shared" si="1002"/>
        <v>38.650968781678017</v>
      </c>
      <c r="CG473" s="168">
        <v>20</v>
      </c>
      <c r="CH473" s="157">
        <f t="shared" si="994"/>
        <v>1.9325484390839009</v>
      </c>
      <c r="CI473" s="168">
        <v>0</v>
      </c>
      <c r="CJ473" s="157">
        <f t="shared" si="1004"/>
        <v>0</v>
      </c>
      <c r="CK473" s="157">
        <f t="shared" si="1005"/>
        <v>0</v>
      </c>
      <c r="CL473" s="157">
        <f t="shared" si="996"/>
        <v>0</v>
      </c>
    </row>
    <row r="474" spans="2:90" ht="25.5" x14ac:dyDescent="0.25">
      <c r="B474" s="477"/>
      <c r="C474" s="514"/>
      <c r="D474" s="315" t="s">
        <v>557</v>
      </c>
      <c r="E474" s="278">
        <f t="shared" si="997"/>
        <v>35.230274958740665</v>
      </c>
      <c r="F474" s="316">
        <f t="shared" si="1006"/>
        <v>40</v>
      </c>
      <c r="G474" s="312">
        <f t="shared" si="998"/>
        <v>0.88075687396851665</v>
      </c>
      <c r="H474" s="168">
        <f>+$H$138</f>
        <v>2</v>
      </c>
      <c r="I474" s="157">
        <f t="shared" si="1007"/>
        <v>0.8</v>
      </c>
      <c r="J474" s="312">
        <f t="shared" si="987"/>
        <v>0.70460549917481341</v>
      </c>
      <c r="K474" s="314">
        <f t="shared" si="988"/>
        <v>12.682898985146641</v>
      </c>
      <c r="AC474" s="525"/>
      <c r="AD474" s="527"/>
      <c r="AE474" s="315" t="s">
        <v>557</v>
      </c>
      <c r="AF474" s="278">
        <f t="shared" si="999"/>
        <v>35.230274958740665</v>
      </c>
      <c r="AG474" s="316">
        <f t="shared" si="1008"/>
        <v>20</v>
      </c>
      <c r="AH474" s="312">
        <f t="shared" si="1000"/>
        <v>1.7615137479370333</v>
      </c>
      <c r="AI474" s="168">
        <f>+$H$138</f>
        <v>2</v>
      </c>
      <c r="AJ474" s="157">
        <f t="shared" si="1009"/>
        <v>1.2</v>
      </c>
      <c r="AK474" s="312">
        <f t="shared" si="989"/>
        <v>2.1138164975244398</v>
      </c>
      <c r="AL474" s="314">
        <f t="shared" si="990"/>
        <v>38.048696955439915</v>
      </c>
      <c r="BE474" s="59"/>
      <c r="BJ474" s="262">
        <f>AVERAGE(BJ468:BJ473)</f>
        <v>2.5999999999999996</v>
      </c>
      <c r="BK474" s="262"/>
      <c r="BL474" s="262"/>
      <c r="CE474" s="59"/>
      <c r="CJ474" s="262">
        <f>AVERAGE(CJ468:CJ473)</f>
        <v>0</v>
      </c>
      <c r="CK474" s="262"/>
      <c r="CL474" s="262"/>
    </row>
    <row r="475" spans="2:90" ht="51" x14ac:dyDescent="0.25">
      <c r="B475" s="320"/>
      <c r="C475" s="317"/>
      <c r="D475" s="317"/>
      <c r="E475" s="319"/>
      <c r="F475" s="319"/>
      <c r="G475" s="319"/>
      <c r="H475" s="318"/>
      <c r="I475" s="319"/>
      <c r="J475" s="319"/>
      <c r="K475" s="319"/>
      <c r="AC475" s="320"/>
      <c r="AD475" s="317"/>
      <c r="AE475" s="317"/>
      <c r="AF475" s="319"/>
      <c r="AG475" s="319"/>
      <c r="AH475" s="319"/>
      <c r="AI475" s="318"/>
      <c r="AJ475" s="319"/>
      <c r="AK475" s="319"/>
      <c r="AL475" s="319"/>
      <c r="BC475" s="332" t="s">
        <v>335</v>
      </c>
      <c r="BD475" s="332" t="s">
        <v>511</v>
      </c>
      <c r="BE475" s="332" t="s">
        <v>512</v>
      </c>
      <c r="BF475" s="332" t="s">
        <v>583</v>
      </c>
      <c r="BG475" s="332" t="s">
        <v>513</v>
      </c>
      <c r="BH475" s="332" t="s">
        <v>514</v>
      </c>
      <c r="BI475" s="332" t="s">
        <v>519</v>
      </c>
      <c r="BJ475" s="297" t="s">
        <v>516</v>
      </c>
      <c r="BK475" s="297" t="s">
        <v>517</v>
      </c>
      <c r="BL475" s="297" t="s">
        <v>518</v>
      </c>
      <c r="CC475" s="371" t="s">
        <v>335</v>
      </c>
      <c r="CD475" s="371" t="s">
        <v>511</v>
      </c>
      <c r="CE475" s="371" t="s">
        <v>512</v>
      </c>
      <c r="CF475" s="371" t="s">
        <v>583</v>
      </c>
      <c r="CG475" s="371" t="s">
        <v>513</v>
      </c>
      <c r="CH475" s="371" t="s">
        <v>514</v>
      </c>
      <c r="CI475" s="371" t="s">
        <v>519</v>
      </c>
      <c r="CJ475" s="372" t="s">
        <v>516</v>
      </c>
      <c r="CK475" s="372" t="s">
        <v>517</v>
      </c>
      <c r="CL475" s="372" t="s">
        <v>518</v>
      </c>
    </row>
    <row r="476" spans="2:90" ht="51" x14ac:dyDescent="0.25">
      <c r="B476" s="325" t="s">
        <v>336</v>
      </c>
      <c r="C476" s="327" t="s">
        <v>511</v>
      </c>
      <c r="D476" s="325" t="s">
        <v>512</v>
      </c>
      <c r="E476" s="325" t="s">
        <v>583</v>
      </c>
      <c r="F476" s="325" t="s">
        <v>513</v>
      </c>
      <c r="G476" s="325" t="s">
        <v>514</v>
      </c>
      <c r="H476" s="325" t="s">
        <v>515</v>
      </c>
      <c r="I476" s="291" t="s">
        <v>516</v>
      </c>
      <c r="J476" s="291" t="s">
        <v>517</v>
      </c>
      <c r="K476" s="291" t="s">
        <v>518</v>
      </c>
      <c r="AC476" s="367" t="s">
        <v>336</v>
      </c>
      <c r="AD476" s="368" t="s">
        <v>511</v>
      </c>
      <c r="AE476" s="367" t="s">
        <v>512</v>
      </c>
      <c r="AF476" s="367" t="s">
        <v>583</v>
      </c>
      <c r="AG476" s="367" t="s">
        <v>513</v>
      </c>
      <c r="AH476" s="367" t="s">
        <v>514</v>
      </c>
      <c r="AI476" s="367" t="s">
        <v>515</v>
      </c>
      <c r="AJ476" s="369" t="s">
        <v>516</v>
      </c>
      <c r="AK476" s="369" t="s">
        <v>517</v>
      </c>
      <c r="AL476" s="369" t="s">
        <v>518</v>
      </c>
      <c r="BC476" s="478" t="s">
        <v>532</v>
      </c>
      <c r="BD476" s="334"/>
      <c r="BE476" s="335"/>
      <c r="BF476" s="276">
        <f>+'Pobl. Efectiva CP.'!I57</f>
        <v>38.264459093861234</v>
      </c>
      <c r="BG476" s="335"/>
      <c r="BH476" s="335"/>
      <c r="BI476" s="335"/>
      <c r="BJ476" s="277">
        <f>SUM(BJ477:BJ482)</f>
        <v>15.6</v>
      </c>
      <c r="BK476" s="277">
        <f>SUM(BK477:BK482)</f>
        <v>14.923139046605881</v>
      </c>
      <c r="BL476" s="277">
        <f>SUM(BL477:BL482)</f>
        <v>268.61650283890583</v>
      </c>
      <c r="CC476" s="586" t="s">
        <v>532</v>
      </c>
      <c r="CD476" s="374"/>
      <c r="CE476" s="335"/>
      <c r="CF476" s="276">
        <f>+BF476</f>
        <v>38.264459093861234</v>
      </c>
      <c r="CG476" s="335"/>
      <c r="CH476" s="335"/>
      <c r="CI476" s="335"/>
      <c r="CJ476" s="277">
        <f>SUM(CJ477:CJ482)</f>
        <v>14.399999999999999</v>
      </c>
      <c r="CK476" s="277">
        <f>SUM(CK477:CK482)</f>
        <v>27.550410547580086</v>
      </c>
      <c r="CL476" s="277">
        <f>SUM(CL477:CL482)</f>
        <v>495.90738985644157</v>
      </c>
    </row>
    <row r="477" spans="2:90" x14ac:dyDescent="0.25">
      <c r="B477" s="477" t="s">
        <v>531</v>
      </c>
      <c r="C477" s="529" t="s">
        <v>454</v>
      </c>
      <c r="D477" s="328"/>
      <c r="E477" s="276">
        <f>+'Pobl. Efectiva CP.'!I29</f>
        <v>35.586136321960268</v>
      </c>
      <c r="F477" s="328"/>
      <c r="G477" s="328"/>
      <c r="H477" s="328"/>
      <c r="I477" s="277">
        <f>SUM(I478:I484)</f>
        <v>15.6</v>
      </c>
      <c r="J477" s="277">
        <f>SUM(J478:J484)</f>
        <v>13.878593165564507</v>
      </c>
      <c r="K477" s="277">
        <f>SUM(K478:K483)</f>
        <v>224.19265882834969</v>
      </c>
      <c r="AC477" s="525" t="s">
        <v>531</v>
      </c>
      <c r="AD477" s="526" t="s">
        <v>454</v>
      </c>
      <c r="AE477" s="335"/>
      <c r="AF477" s="276">
        <f>+E477</f>
        <v>35.586136321960268</v>
      </c>
      <c r="AG477" s="335"/>
      <c r="AH477" s="335"/>
      <c r="AI477" s="335"/>
      <c r="AJ477" s="277">
        <f>SUM(AJ478:AJ484)</f>
        <v>14.4</v>
      </c>
      <c r="AK477" s="277">
        <f>SUM(AK478:AK484)</f>
        <v>25.622018151811396</v>
      </c>
      <c r="AL477" s="277">
        <f>SUM(AL478:AL483)</f>
        <v>384.33027227717099</v>
      </c>
      <c r="BC477" s="478"/>
      <c r="BD477" s="478" t="s">
        <v>590</v>
      </c>
      <c r="BE477" s="333" t="str">
        <f>+$BE$15</f>
        <v>Comunicación Empresarial</v>
      </c>
      <c r="BF477" s="278">
        <f>+BF$476</f>
        <v>38.264459093861234</v>
      </c>
      <c r="BG477" s="168">
        <v>40</v>
      </c>
      <c r="BH477" s="157">
        <f t="shared" ref="BH477:BH482" si="1011">BF477/BG477</f>
        <v>0.95661147734653085</v>
      </c>
      <c r="BI477" s="168">
        <f>+$BJ$15</f>
        <v>2</v>
      </c>
      <c r="BJ477" s="157">
        <f>+BI477</f>
        <v>2</v>
      </c>
      <c r="BK477" s="157">
        <f t="shared" ref="BK477:BK482" si="1012">BH477*BJ477</f>
        <v>1.9132229546930617</v>
      </c>
      <c r="BL477" s="157">
        <f t="shared" ref="BL477:BL482" si="1013">BK477*$BE$70</f>
        <v>34.438013184475111</v>
      </c>
      <c r="CC477" s="586"/>
      <c r="CD477" s="586" t="s">
        <v>590</v>
      </c>
      <c r="CE477" s="352" t="str">
        <f>+$BE$15</f>
        <v>Comunicación Empresarial</v>
      </c>
      <c r="CF477" s="278">
        <f>+CF$476</f>
        <v>38.264459093861234</v>
      </c>
      <c r="CG477" s="168">
        <v>20</v>
      </c>
      <c r="CH477" s="157">
        <f t="shared" ref="CH477:CH482" si="1014">CF477/CG477</f>
        <v>1.9132229546930617</v>
      </c>
      <c r="CI477" s="168">
        <v>0</v>
      </c>
      <c r="CJ477" s="157">
        <f>+CI477</f>
        <v>0</v>
      </c>
      <c r="CK477" s="157">
        <f t="shared" ref="CK477:CK482" si="1015">CH477*CJ477</f>
        <v>0</v>
      </c>
      <c r="CL477" s="157">
        <f t="shared" ref="CL477:CL482" si="1016">CK477*$BE$70</f>
        <v>0</v>
      </c>
    </row>
    <row r="478" spans="2:90" x14ac:dyDescent="0.25">
      <c r="B478" s="477"/>
      <c r="C478" s="529"/>
      <c r="D478" s="326" t="s">
        <v>471</v>
      </c>
      <c r="E478" s="278">
        <f>+E$477</f>
        <v>35.586136321960268</v>
      </c>
      <c r="F478" s="316">
        <f>+F473</f>
        <v>40</v>
      </c>
      <c r="G478" s="312">
        <f>E478/F478</f>
        <v>0.88965340804900672</v>
      </c>
      <c r="H478" s="168">
        <f>+$H$142</f>
        <v>2</v>
      </c>
      <c r="I478" s="157">
        <f>+H478</f>
        <v>2</v>
      </c>
      <c r="J478" s="157">
        <f>G478*I478</f>
        <v>1.7793068160980134</v>
      </c>
      <c r="K478" s="314">
        <f t="shared" ref="K478:K484" si="1017">J478*$D$70</f>
        <v>32.02752268976424</v>
      </c>
      <c r="AC478" s="525"/>
      <c r="AD478" s="526"/>
      <c r="AE478" s="333" t="s">
        <v>471</v>
      </c>
      <c r="AF478" s="278">
        <f>+AF$477</f>
        <v>35.586136321960268</v>
      </c>
      <c r="AG478" s="316">
        <f>+AG473</f>
        <v>20</v>
      </c>
      <c r="AH478" s="312">
        <f>AF478/AG478</f>
        <v>1.7793068160980134</v>
      </c>
      <c r="AI478" s="168">
        <v>0</v>
      </c>
      <c r="AJ478" s="157">
        <f>+AI478</f>
        <v>0</v>
      </c>
      <c r="AK478" s="157">
        <f>AH478*AJ478</f>
        <v>0</v>
      </c>
      <c r="AL478" s="314">
        <f t="shared" ref="AL478:AL484" si="1018">AK478*$D$70</f>
        <v>0</v>
      </c>
      <c r="BC478" s="478"/>
      <c r="BD478" s="478"/>
      <c r="BE478" s="333" t="str">
        <f>+$BE$19</f>
        <v>Comportamiento Ético</v>
      </c>
      <c r="BF478" s="278">
        <f t="shared" ref="BF478:BF482" si="1019">+BF$476</f>
        <v>38.264459093861234</v>
      </c>
      <c r="BG478" s="168">
        <v>40</v>
      </c>
      <c r="BH478" s="157">
        <f t="shared" si="1011"/>
        <v>0.95661147734653085</v>
      </c>
      <c r="BI478" s="168">
        <f>+$BJ$19</f>
        <v>2</v>
      </c>
      <c r="BJ478" s="157">
        <f t="shared" ref="BJ478:BJ479" si="1020">+BI478</f>
        <v>2</v>
      </c>
      <c r="BK478" s="157">
        <f t="shared" si="1012"/>
        <v>1.9132229546930617</v>
      </c>
      <c r="BL478" s="157">
        <f t="shared" si="1013"/>
        <v>34.438013184475111</v>
      </c>
      <c r="CC478" s="586"/>
      <c r="CD478" s="586"/>
      <c r="CE478" s="352" t="str">
        <f>+$BE$19</f>
        <v>Comportamiento Ético</v>
      </c>
      <c r="CF478" s="278">
        <f t="shared" ref="CF478:CF482" si="1021">+CF$476</f>
        <v>38.264459093861234</v>
      </c>
      <c r="CG478" s="168">
        <v>20</v>
      </c>
      <c r="CH478" s="157">
        <f t="shared" si="1014"/>
        <v>1.9132229546930617</v>
      </c>
      <c r="CI478" s="168">
        <v>0</v>
      </c>
      <c r="CJ478" s="157">
        <f t="shared" ref="CJ478:CJ479" si="1022">+CI478</f>
        <v>0</v>
      </c>
      <c r="CK478" s="157">
        <f t="shared" si="1015"/>
        <v>0</v>
      </c>
      <c r="CL478" s="157">
        <f t="shared" si="1016"/>
        <v>0</v>
      </c>
    </row>
    <row r="479" spans="2:90" x14ac:dyDescent="0.25">
      <c r="B479" s="477"/>
      <c r="C479" s="529"/>
      <c r="D479" s="326" t="s">
        <v>476</v>
      </c>
      <c r="E479" s="278">
        <f t="shared" ref="E479:E484" si="1023">+E$477</f>
        <v>35.586136321960268</v>
      </c>
      <c r="F479" s="316">
        <f>+F478</f>
        <v>40</v>
      </c>
      <c r="G479" s="312">
        <f t="shared" ref="G479:G484" si="1024">E479/F479</f>
        <v>0.88965340804900672</v>
      </c>
      <c r="H479" s="168">
        <f>+$H$143</f>
        <v>4</v>
      </c>
      <c r="I479" s="157">
        <f>+H479</f>
        <v>4</v>
      </c>
      <c r="J479" s="157">
        <f t="shared" ref="J479:J484" si="1025">G479*I479</f>
        <v>3.5586136321960269</v>
      </c>
      <c r="K479" s="314">
        <f t="shared" si="1017"/>
        <v>64.05504537952848</v>
      </c>
      <c r="AC479" s="525"/>
      <c r="AD479" s="526"/>
      <c r="AE479" s="333" t="s">
        <v>476</v>
      </c>
      <c r="AF479" s="278">
        <f t="shared" ref="AF479:AF484" si="1026">+AF$477</f>
        <v>35.586136321960268</v>
      </c>
      <c r="AG479" s="316">
        <f>+AG478</f>
        <v>20</v>
      </c>
      <c r="AH479" s="312">
        <f t="shared" ref="AH479:AH484" si="1027">AF479/AG479</f>
        <v>1.7793068160980134</v>
      </c>
      <c r="AI479" s="168">
        <v>0</v>
      </c>
      <c r="AJ479" s="157">
        <f>+AI479</f>
        <v>0</v>
      </c>
      <c r="AK479" s="157">
        <f t="shared" ref="AK479:AK484" si="1028">AH479*AJ479</f>
        <v>0</v>
      </c>
      <c r="AL479" s="314">
        <f t="shared" si="1018"/>
        <v>0</v>
      </c>
      <c r="BC479" s="478"/>
      <c r="BD479" s="478"/>
      <c r="BE479" s="333" t="str">
        <f>+$BE$21</f>
        <v>Organización y Constitución de Empresas</v>
      </c>
      <c r="BF479" s="278">
        <f t="shared" si="1019"/>
        <v>38.264459093861234</v>
      </c>
      <c r="BG479" s="168">
        <v>40</v>
      </c>
      <c r="BH479" s="157">
        <f t="shared" si="1011"/>
        <v>0.95661147734653085</v>
      </c>
      <c r="BI479" s="168">
        <f>+$BJ$21</f>
        <v>2</v>
      </c>
      <c r="BJ479" s="157">
        <f t="shared" si="1020"/>
        <v>2</v>
      </c>
      <c r="BK479" s="157">
        <f t="shared" si="1012"/>
        <v>1.9132229546930617</v>
      </c>
      <c r="BL479" s="157">
        <f t="shared" si="1013"/>
        <v>34.438013184475111</v>
      </c>
      <c r="CC479" s="586"/>
      <c r="CD479" s="586"/>
      <c r="CE479" s="352" t="str">
        <f>+$BE$21</f>
        <v>Organización y Constitución de Empresas</v>
      </c>
      <c r="CF479" s="278">
        <f t="shared" si="1021"/>
        <v>38.264459093861234</v>
      </c>
      <c r="CG479" s="168">
        <v>20</v>
      </c>
      <c r="CH479" s="157">
        <f t="shared" si="1014"/>
        <v>1.9132229546930617</v>
      </c>
      <c r="CI479" s="168">
        <v>0</v>
      </c>
      <c r="CJ479" s="157">
        <f t="shared" si="1022"/>
        <v>0</v>
      </c>
      <c r="CK479" s="157">
        <f t="shared" si="1015"/>
        <v>0</v>
      </c>
      <c r="CL479" s="157">
        <f t="shared" si="1016"/>
        <v>0</v>
      </c>
    </row>
    <row r="480" spans="2:90" ht="25.5" x14ac:dyDescent="0.25">
      <c r="B480" s="477"/>
      <c r="C480" s="514" t="s">
        <v>485</v>
      </c>
      <c r="D480" s="315" t="s">
        <v>558</v>
      </c>
      <c r="E480" s="278">
        <f t="shared" si="1023"/>
        <v>35.586136321960268</v>
      </c>
      <c r="F480" s="316">
        <f t="shared" ref="F480:F484" si="1029">+F479</f>
        <v>40</v>
      </c>
      <c r="G480" s="312">
        <f t="shared" si="1024"/>
        <v>0.88965340804900672</v>
      </c>
      <c r="H480" s="168">
        <f>+$H$144</f>
        <v>4</v>
      </c>
      <c r="I480" s="157">
        <f>+H480*0.4</f>
        <v>1.6</v>
      </c>
      <c r="J480" s="312">
        <f t="shared" si="1025"/>
        <v>1.4234454528784108</v>
      </c>
      <c r="K480" s="314">
        <f t="shared" si="1017"/>
        <v>25.622018151811396</v>
      </c>
      <c r="AC480" s="525"/>
      <c r="AD480" s="527" t="s">
        <v>485</v>
      </c>
      <c r="AE480" s="315" t="s">
        <v>558</v>
      </c>
      <c r="AF480" s="278">
        <f t="shared" si="1026"/>
        <v>35.586136321960268</v>
      </c>
      <c r="AG480" s="316">
        <f t="shared" ref="AG480:AG484" si="1030">+AG479</f>
        <v>20</v>
      </c>
      <c r="AH480" s="312">
        <f t="shared" si="1027"/>
        <v>1.7793068160980134</v>
      </c>
      <c r="AI480" s="168">
        <f>+$H$144</f>
        <v>4</v>
      </c>
      <c r="AJ480" s="157">
        <f t="shared" ref="AJ480:AJ484" si="1031">+AI480*0.6</f>
        <v>2.4</v>
      </c>
      <c r="AK480" s="312">
        <f t="shared" si="1028"/>
        <v>4.2703363586352321</v>
      </c>
      <c r="AL480" s="314">
        <f t="shared" si="1018"/>
        <v>76.866054455434181</v>
      </c>
      <c r="BC480" s="478"/>
      <c r="BD480" s="524" t="s">
        <v>485</v>
      </c>
      <c r="BE480" s="147" t="str">
        <f>+$BE$38</f>
        <v>Especificacones de los Materiales de Construcción</v>
      </c>
      <c r="BF480" s="278">
        <f t="shared" si="1019"/>
        <v>38.264459093861234</v>
      </c>
      <c r="BG480" s="168">
        <v>40</v>
      </c>
      <c r="BH480" s="157">
        <f t="shared" si="1011"/>
        <v>0.95661147734653085</v>
      </c>
      <c r="BI480" s="168">
        <f>+$BJ$38</f>
        <v>8</v>
      </c>
      <c r="BJ480" s="157">
        <f>+BI480*0.4</f>
        <v>3.2</v>
      </c>
      <c r="BK480" s="157">
        <f t="shared" si="1012"/>
        <v>3.0611567275088989</v>
      </c>
      <c r="BL480" s="157">
        <f t="shared" si="1013"/>
        <v>55.100821095160178</v>
      </c>
      <c r="CC480" s="586"/>
      <c r="CD480" s="593" t="s">
        <v>485</v>
      </c>
      <c r="CE480" s="147" t="str">
        <f>+$BE$38</f>
        <v>Especificacones de los Materiales de Construcción</v>
      </c>
      <c r="CF480" s="278">
        <f t="shared" si="1021"/>
        <v>38.264459093861234</v>
      </c>
      <c r="CG480" s="168">
        <v>20</v>
      </c>
      <c r="CH480" s="157">
        <f t="shared" si="1014"/>
        <v>1.9132229546930617</v>
      </c>
      <c r="CI480" s="168">
        <f>+$BJ$38</f>
        <v>8</v>
      </c>
      <c r="CJ480" s="157">
        <f t="shared" ref="CJ480:CJ482" si="1032">+CI480*0.6</f>
        <v>4.8</v>
      </c>
      <c r="CK480" s="157">
        <f t="shared" si="1015"/>
        <v>9.1834701825266958</v>
      </c>
      <c r="CL480" s="157">
        <f t="shared" si="1016"/>
        <v>165.30246328548051</v>
      </c>
    </row>
    <row r="481" spans="2:90" x14ac:dyDescent="0.25">
      <c r="B481" s="477"/>
      <c r="C481" s="514"/>
      <c r="D481" s="315" t="s">
        <v>559</v>
      </c>
      <c r="E481" s="278">
        <f t="shared" si="1023"/>
        <v>35.586136321960268</v>
      </c>
      <c r="F481" s="316">
        <f t="shared" si="1029"/>
        <v>40</v>
      </c>
      <c r="G481" s="312">
        <f t="shared" si="1024"/>
        <v>0.88965340804900672</v>
      </c>
      <c r="H481" s="168">
        <f>+$H$145</f>
        <v>10</v>
      </c>
      <c r="I481" s="157">
        <f>+H481*0.4</f>
        <v>4</v>
      </c>
      <c r="J481" s="312">
        <f t="shared" si="1025"/>
        <v>3.5586136321960269</v>
      </c>
      <c r="K481" s="314">
        <f t="shared" si="1017"/>
        <v>64.05504537952848</v>
      </c>
      <c r="AC481" s="525"/>
      <c r="AD481" s="527"/>
      <c r="AE481" s="315" t="s">
        <v>559</v>
      </c>
      <c r="AF481" s="278">
        <f t="shared" si="1026"/>
        <v>35.586136321960268</v>
      </c>
      <c r="AG481" s="316">
        <f t="shared" si="1030"/>
        <v>20</v>
      </c>
      <c r="AH481" s="312">
        <f t="shared" si="1027"/>
        <v>1.7793068160980134</v>
      </c>
      <c r="AI481" s="168">
        <f>+$H$145</f>
        <v>10</v>
      </c>
      <c r="AJ481" s="157">
        <f t="shared" si="1031"/>
        <v>6</v>
      </c>
      <c r="AK481" s="312">
        <f t="shared" si="1028"/>
        <v>10.675840896588081</v>
      </c>
      <c r="AL481" s="314">
        <f t="shared" si="1018"/>
        <v>192.16513613858547</v>
      </c>
      <c r="BC481" s="478"/>
      <c r="BD481" s="524"/>
      <c r="BE481" s="147" t="str">
        <f>+$BE$40</f>
        <v>Mano de Obra y Equipo</v>
      </c>
      <c r="BF481" s="278">
        <f t="shared" si="1019"/>
        <v>38.264459093861234</v>
      </c>
      <c r="BG481" s="168">
        <v>40</v>
      </c>
      <c r="BH481" s="157">
        <f t="shared" si="1011"/>
        <v>0.95661147734653085</v>
      </c>
      <c r="BI481" s="168">
        <f>+$BJ$40</f>
        <v>6</v>
      </c>
      <c r="BJ481" s="157">
        <f t="shared" ref="BJ481:BJ482" si="1033">+BI481*0.4</f>
        <v>2.4000000000000004</v>
      </c>
      <c r="BK481" s="157">
        <f t="shared" si="1012"/>
        <v>2.2958675456316744</v>
      </c>
      <c r="BL481" s="157">
        <f t="shared" si="1013"/>
        <v>41.325615821370135</v>
      </c>
      <c r="CC481" s="586"/>
      <c r="CD481" s="593"/>
      <c r="CE481" s="147" t="str">
        <f>+$BE$40</f>
        <v>Mano de Obra y Equipo</v>
      </c>
      <c r="CF481" s="278">
        <f t="shared" si="1021"/>
        <v>38.264459093861234</v>
      </c>
      <c r="CG481" s="168">
        <v>20</v>
      </c>
      <c r="CH481" s="157">
        <f t="shared" si="1014"/>
        <v>1.9132229546930617</v>
      </c>
      <c r="CI481" s="168">
        <f>+$BJ$40</f>
        <v>6</v>
      </c>
      <c r="CJ481" s="157">
        <f t="shared" si="1032"/>
        <v>3.5999999999999996</v>
      </c>
      <c r="CK481" s="157">
        <f t="shared" si="1015"/>
        <v>6.8876026368950214</v>
      </c>
      <c r="CL481" s="157">
        <f t="shared" si="1016"/>
        <v>123.97684746411039</v>
      </c>
    </row>
    <row r="482" spans="2:90" ht="25.5" x14ac:dyDescent="0.25">
      <c r="B482" s="477"/>
      <c r="C482" s="514"/>
      <c r="D482" s="315" t="s">
        <v>560</v>
      </c>
      <c r="E482" s="278">
        <f t="shared" si="1023"/>
        <v>35.586136321960268</v>
      </c>
      <c r="F482" s="316">
        <f t="shared" si="1029"/>
        <v>40</v>
      </c>
      <c r="G482" s="312">
        <f t="shared" si="1024"/>
        <v>0.88965340804900672</v>
      </c>
      <c r="H482" s="168">
        <f>+$H$146</f>
        <v>4</v>
      </c>
      <c r="I482" s="157">
        <f>+H482*0.4</f>
        <v>1.6</v>
      </c>
      <c r="J482" s="312">
        <f t="shared" si="1025"/>
        <v>1.4234454528784108</v>
      </c>
      <c r="K482" s="314">
        <f t="shared" si="1017"/>
        <v>25.622018151811396</v>
      </c>
      <c r="AC482" s="525"/>
      <c r="AD482" s="527"/>
      <c r="AE482" s="315" t="s">
        <v>560</v>
      </c>
      <c r="AF482" s="278">
        <f t="shared" si="1026"/>
        <v>35.586136321960268</v>
      </c>
      <c r="AG482" s="316">
        <f t="shared" si="1030"/>
        <v>20</v>
      </c>
      <c r="AH482" s="312">
        <f t="shared" si="1027"/>
        <v>1.7793068160980134</v>
      </c>
      <c r="AI482" s="168">
        <f>+$H$146</f>
        <v>4</v>
      </c>
      <c r="AJ482" s="157">
        <f t="shared" si="1031"/>
        <v>2.4</v>
      </c>
      <c r="AK482" s="312">
        <f t="shared" si="1028"/>
        <v>4.2703363586352321</v>
      </c>
      <c r="AL482" s="314">
        <f t="shared" si="1018"/>
        <v>76.866054455434181</v>
      </c>
      <c r="BC482" s="478"/>
      <c r="BD482" s="524"/>
      <c r="BE482" s="147" t="str">
        <f>+$BE$42</f>
        <v>Procedimientos Constructivosde Obras Civiles I</v>
      </c>
      <c r="BF482" s="278">
        <f t="shared" si="1019"/>
        <v>38.264459093861234</v>
      </c>
      <c r="BG482" s="168">
        <v>40</v>
      </c>
      <c r="BH482" s="157">
        <f t="shared" si="1011"/>
        <v>0.95661147734653085</v>
      </c>
      <c r="BI482" s="168">
        <f>+$BJ$42</f>
        <v>10</v>
      </c>
      <c r="BJ482" s="157">
        <f t="shared" si="1033"/>
        <v>4</v>
      </c>
      <c r="BK482" s="157">
        <f t="shared" si="1012"/>
        <v>3.8264459093861234</v>
      </c>
      <c r="BL482" s="157">
        <f t="shared" si="1013"/>
        <v>68.876026368950221</v>
      </c>
      <c r="CC482" s="586"/>
      <c r="CD482" s="593"/>
      <c r="CE482" s="147" t="str">
        <f>+$BE$42</f>
        <v>Procedimientos Constructivosde Obras Civiles I</v>
      </c>
      <c r="CF482" s="278">
        <f t="shared" si="1021"/>
        <v>38.264459093861234</v>
      </c>
      <c r="CG482" s="168">
        <v>20</v>
      </c>
      <c r="CH482" s="157">
        <f t="shared" si="1014"/>
        <v>1.9132229546930617</v>
      </c>
      <c r="CI482" s="168">
        <f>+$BJ$42</f>
        <v>10</v>
      </c>
      <c r="CJ482" s="157">
        <f t="shared" si="1032"/>
        <v>6</v>
      </c>
      <c r="CK482" s="157">
        <f t="shared" si="1015"/>
        <v>11.47933772815837</v>
      </c>
      <c r="CL482" s="157">
        <f t="shared" si="1016"/>
        <v>206.62807910685066</v>
      </c>
    </row>
    <row r="483" spans="2:90" ht="25.5" x14ac:dyDescent="0.25">
      <c r="B483" s="477"/>
      <c r="C483" s="514"/>
      <c r="D483" s="315" t="s">
        <v>562</v>
      </c>
      <c r="E483" s="278">
        <f t="shared" si="1023"/>
        <v>35.586136321960268</v>
      </c>
      <c r="F483" s="316">
        <f t="shared" si="1029"/>
        <v>40</v>
      </c>
      <c r="G483" s="312">
        <f t="shared" si="1024"/>
        <v>0.88965340804900672</v>
      </c>
      <c r="H483" s="168">
        <f>+$H$147</f>
        <v>2</v>
      </c>
      <c r="I483" s="157">
        <f>+H483*0.4</f>
        <v>0.8</v>
      </c>
      <c r="J483" s="312">
        <f t="shared" si="1025"/>
        <v>0.71172272643920542</v>
      </c>
      <c r="K483" s="314">
        <f t="shared" si="1017"/>
        <v>12.811009075905698</v>
      </c>
      <c r="AC483" s="525"/>
      <c r="AD483" s="527"/>
      <c r="AE483" s="315" t="s">
        <v>562</v>
      </c>
      <c r="AF483" s="278">
        <f t="shared" si="1026"/>
        <v>35.586136321960268</v>
      </c>
      <c r="AG483" s="316">
        <f t="shared" si="1030"/>
        <v>20</v>
      </c>
      <c r="AH483" s="312">
        <f t="shared" si="1027"/>
        <v>1.7793068160980134</v>
      </c>
      <c r="AI483" s="168">
        <f>+$H$147</f>
        <v>2</v>
      </c>
      <c r="AJ483" s="157">
        <f t="shared" si="1031"/>
        <v>1.2</v>
      </c>
      <c r="AK483" s="312">
        <f t="shared" si="1028"/>
        <v>2.135168179317616</v>
      </c>
      <c r="AL483" s="314">
        <f t="shared" si="1018"/>
        <v>38.433027227717091</v>
      </c>
      <c r="BE483" s="59"/>
      <c r="BJ483" s="262">
        <f>AVERAGE(BJ477:BJ482)</f>
        <v>2.6</v>
      </c>
      <c r="BK483" s="262"/>
      <c r="BL483" s="262"/>
      <c r="CE483" s="59"/>
      <c r="CJ483" s="262">
        <f>AVERAGE(CJ477:CJ482)</f>
        <v>2.4</v>
      </c>
      <c r="CK483" s="262"/>
      <c r="CL483" s="262"/>
    </row>
    <row r="484" spans="2:90" ht="51" x14ac:dyDescent="0.25">
      <c r="B484" s="477"/>
      <c r="C484" s="514"/>
      <c r="D484" s="315" t="s">
        <v>563</v>
      </c>
      <c r="E484" s="278">
        <f t="shared" si="1023"/>
        <v>35.586136321960268</v>
      </c>
      <c r="F484" s="316">
        <f t="shared" si="1029"/>
        <v>40</v>
      </c>
      <c r="G484" s="312">
        <f t="shared" si="1024"/>
        <v>0.88965340804900672</v>
      </c>
      <c r="H484" s="168">
        <f>+$H$148</f>
        <v>4</v>
      </c>
      <c r="I484" s="157">
        <f>+H484*0.4</f>
        <v>1.6</v>
      </c>
      <c r="J484" s="312">
        <f t="shared" si="1025"/>
        <v>1.4234454528784108</v>
      </c>
      <c r="K484" s="314">
        <f t="shared" si="1017"/>
        <v>25.622018151811396</v>
      </c>
      <c r="AC484" s="525"/>
      <c r="AD484" s="527"/>
      <c r="AE484" s="315" t="s">
        <v>563</v>
      </c>
      <c r="AF484" s="278">
        <f t="shared" si="1026"/>
        <v>35.586136321960268</v>
      </c>
      <c r="AG484" s="316">
        <f t="shared" si="1030"/>
        <v>20</v>
      </c>
      <c r="AH484" s="312">
        <f t="shared" si="1027"/>
        <v>1.7793068160980134</v>
      </c>
      <c r="AI484" s="168">
        <f>+$H$148</f>
        <v>4</v>
      </c>
      <c r="AJ484" s="157">
        <f t="shared" si="1031"/>
        <v>2.4</v>
      </c>
      <c r="AK484" s="312">
        <f t="shared" si="1028"/>
        <v>4.2703363586352321</v>
      </c>
      <c r="AL484" s="314">
        <f t="shared" si="1018"/>
        <v>76.866054455434181</v>
      </c>
      <c r="BC484" s="332" t="s">
        <v>335</v>
      </c>
      <c r="BD484" s="332" t="s">
        <v>511</v>
      </c>
      <c r="BE484" s="332" t="s">
        <v>512</v>
      </c>
      <c r="BF484" s="332" t="s">
        <v>583</v>
      </c>
      <c r="BG484" s="332" t="s">
        <v>513</v>
      </c>
      <c r="BH484" s="332" t="s">
        <v>514</v>
      </c>
      <c r="BI484" s="332" t="s">
        <v>519</v>
      </c>
      <c r="BJ484" s="297" t="s">
        <v>516</v>
      </c>
      <c r="BK484" s="297" t="s">
        <v>517</v>
      </c>
      <c r="BL484" s="297" t="s">
        <v>518</v>
      </c>
      <c r="CC484" s="371" t="s">
        <v>335</v>
      </c>
      <c r="CD484" s="371" t="s">
        <v>511</v>
      </c>
      <c r="CE484" s="371" t="s">
        <v>512</v>
      </c>
      <c r="CF484" s="371" t="s">
        <v>583</v>
      </c>
      <c r="CG484" s="371" t="s">
        <v>513</v>
      </c>
      <c r="CH484" s="371" t="s">
        <v>514</v>
      </c>
      <c r="CI484" s="371" t="s">
        <v>519</v>
      </c>
      <c r="CJ484" s="372" t="s">
        <v>516</v>
      </c>
      <c r="CK484" s="372" t="s">
        <v>517</v>
      </c>
      <c r="CL484" s="372" t="s">
        <v>518</v>
      </c>
    </row>
    <row r="485" spans="2:90" x14ac:dyDescent="0.25">
      <c r="C485" s="142"/>
      <c r="H485" s="142"/>
      <c r="I485" s="142"/>
      <c r="K485" s="142"/>
      <c r="BC485" s="478" t="s">
        <v>533</v>
      </c>
      <c r="BD485" s="334"/>
      <c r="BE485" s="335"/>
      <c r="BF485" s="276">
        <f>+'Pobl. Efectiva CP.'!I58</f>
        <v>38.650968781678017</v>
      </c>
      <c r="BG485" s="335"/>
      <c r="BH485" s="335"/>
      <c r="BI485" s="335"/>
      <c r="BJ485" s="277">
        <f>SUM(BJ486:BJ492)</f>
        <v>22.200000000000003</v>
      </c>
      <c r="BK485" s="277">
        <f>SUM(BK486:BK492)</f>
        <v>21.451287673831303</v>
      </c>
      <c r="BL485" s="277">
        <f>SUM(BL486:BL492)</f>
        <v>386.12317812896345</v>
      </c>
      <c r="CC485" s="586" t="s">
        <v>533</v>
      </c>
      <c r="CD485" s="374"/>
      <c r="CE485" s="335"/>
      <c r="CF485" s="276">
        <f>+BF485</f>
        <v>38.650968781678017</v>
      </c>
      <c r="CG485" s="335"/>
      <c r="CH485" s="335"/>
      <c r="CI485" s="335"/>
      <c r="CJ485" s="277">
        <f>SUM(CJ486:CJ492)</f>
        <v>17.799999999999997</v>
      </c>
      <c r="CK485" s="277">
        <f>SUM(CK486:CK492)</f>
        <v>34.399362215693436</v>
      </c>
      <c r="CL485" s="277">
        <f>SUM(CL486:CL492)</f>
        <v>619.18851988248184</v>
      </c>
    </row>
    <row r="486" spans="2:90" ht="51" x14ac:dyDescent="0.25">
      <c r="B486" s="325" t="s">
        <v>336</v>
      </c>
      <c r="C486" s="327" t="s">
        <v>511</v>
      </c>
      <c r="D486" s="325" t="s">
        <v>512</v>
      </c>
      <c r="E486" s="325" t="s">
        <v>583</v>
      </c>
      <c r="F486" s="325" t="s">
        <v>513</v>
      </c>
      <c r="G486" s="325" t="s">
        <v>514</v>
      </c>
      <c r="H486" s="325" t="s">
        <v>515</v>
      </c>
      <c r="I486" s="291" t="s">
        <v>516</v>
      </c>
      <c r="J486" s="291" t="s">
        <v>517</v>
      </c>
      <c r="K486" s="291" t="s">
        <v>518</v>
      </c>
      <c r="AC486" s="367" t="s">
        <v>336</v>
      </c>
      <c r="AD486" s="368" t="s">
        <v>511</v>
      </c>
      <c r="AE486" s="367" t="s">
        <v>512</v>
      </c>
      <c r="AF486" s="367" t="s">
        <v>583</v>
      </c>
      <c r="AG486" s="367" t="s">
        <v>513</v>
      </c>
      <c r="AH486" s="367" t="s">
        <v>514</v>
      </c>
      <c r="AI486" s="367" t="s">
        <v>515</v>
      </c>
      <c r="AJ486" s="369" t="s">
        <v>516</v>
      </c>
      <c r="AK486" s="369" t="s">
        <v>517</v>
      </c>
      <c r="AL486" s="369" t="s">
        <v>518</v>
      </c>
      <c r="BC486" s="478"/>
      <c r="BD486" s="478" t="s">
        <v>590</v>
      </c>
      <c r="BE486" s="333" t="str">
        <f>+$BE$20</f>
        <v>Liderazgo y Trabajo en Equipo</v>
      </c>
      <c r="BF486" s="278">
        <f>+BF$485</f>
        <v>38.650968781678017</v>
      </c>
      <c r="BG486" s="168">
        <v>40</v>
      </c>
      <c r="BH486" s="157">
        <f t="shared" ref="BH486:BH492" si="1034">BF486/BG486</f>
        <v>0.96627421954195047</v>
      </c>
      <c r="BI486" s="168">
        <f>+$BK$20</f>
        <v>2</v>
      </c>
      <c r="BJ486" s="157">
        <f>+BI486</f>
        <v>2</v>
      </c>
      <c r="BK486" s="157">
        <f t="shared" ref="BK486:BK492" si="1035">BH486*BJ486</f>
        <v>1.9325484390839009</v>
      </c>
      <c r="BL486" s="157">
        <f t="shared" ref="BL486:BL492" si="1036">BK486*$BE$70</f>
        <v>34.78587190351022</v>
      </c>
      <c r="CC486" s="586"/>
      <c r="CD486" s="586" t="s">
        <v>590</v>
      </c>
      <c r="CE486" s="352" t="str">
        <f>+$BE$20</f>
        <v>Liderazgo y Trabajo en Equipo</v>
      </c>
      <c r="CF486" s="278">
        <f>+CF$485</f>
        <v>38.650968781678017</v>
      </c>
      <c r="CG486" s="168">
        <v>20</v>
      </c>
      <c r="CH486" s="157">
        <f t="shared" ref="CH486:CH492" si="1037">CF486/CG486</f>
        <v>1.9325484390839009</v>
      </c>
      <c r="CI486" s="168">
        <v>0</v>
      </c>
      <c r="CJ486" s="157">
        <f>+CI486</f>
        <v>0</v>
      </c>
      <c r="CK486" s="157">
        <f t="shared" ref="CK486:CK492" si="1038">CH486*CJ486</f>
        <v>0</v>
      </c>
      <c r="CL486" s="157">
        <f t="shared" ref="CL486:CL492" si="1039">CK486*$BE$70</f>
        <v>0</v>
      </c>
    </row>
    <row r="487" spans="2:90" x14ac:dyDescent="0.25">
      <c r="B487" s="477" t="s">
        <v>532</v>
      </c>
      <c r="C487" s="529" t="s">
        <v>454</v>
      </c>
      <c r="D487" s="328"/>
      <c r="E487" s="276">
        <f>+'Pobl. Efectiva CP.'!I30</f>
        <v>26.374412552266211</v>
      </c>
      <c r="F487" s="328"/>
      <c r="G487" s="328"/>
      <c r="H487" s="328"/>
      <c r="I487" s="277">
        <f>SUM(I488:I496)</f>
        <v>15.6</v>
      </c>
      <c r="J487" s="277">
        <f>SUM(J488:J496)</f>
        <v>10.286020895383823</v>
      </c>
      <c r="K487" s="313">
        <f>SUM(K488:K494)</f>
        <v>156.66401056046129</v>
      </c>
      <c r="AC487" s="525" t="s">
        <v>532</v>
      </c>
      <c r="AD487" s="526" t="s">
        <v>454</v>
      </c>
      <c r="AE487" s="335"/>
      <c r="AF487" s="276">
        <f>+E487</f>
        <v>26.374412552266211</v>
      </c>
      <c r="AG487" s="335"/>
      <c r="AH487" s="335"/>
      <c r="AI487" s="335"/>
      <c r="AJ487" s="277">
        <f>SUM(AJ488:AJ496)</f>
        <v>14.4</v>
      </c>
      <c r="AK487" s="277">
        <f>SUM(AK488:AK496)</f>
        <v>18.989577037631673</v>
      </c>
      <c r="AL487" s="313">
        <f>SUM(AL488:AL494)</f>
        <v>256.35929000802753</v>
      </c>
      <c r="BC487" s="478"/>
      <c r="BD487" s="478"/>
      <c r="BE487" s="333" t="str">
        <f>+$BE$22</f>
        <v>Proyecto Empresarial</v>
      </c>
      <c r="BF487" s="278">
        <f t="shared" ref="BF487:BF492" si="1040">+BF$485</f>
        <v>38.650968781678017</v>
      </c>
      <c r="BG487" s="168">
        <v>40</v>
      </c>
      <c r="BH487" s="157">
        <f t="shared" si="1034"/>
        <v>0.96627421954195047</v>
      </c>
      <c r="BI487" s="168">
        <f>+$BK$22</f>
        <v>2</v>
      </c>
      <c r="BJ487" s="157">
        <f>+BI487</f>
        <v>2</v>
      </c>
      <c r="BK487" s="157">
        <f t="shared" si="1035"/>
        <v>1.9325484390839009</v>
      </c>
      <c r="BL487" s="157">
        <f t="shared" si="1036"/>
        <v>34.78587190351022</v>
      </c>
      <c r="CC487" s="586"/>
      <c r="CD487" s="586"/>
      <c r="CE487" s="352" t="str">
        <f>+$BE$22</f>
        <v>Proyecto Empresarial</v>
      </c>
      <c r="CF487" s="278">
        <f t="shared" ref="CF487:CF492" si="1041">+CF$485</f>
        <v>38.650968781678017</v>
      </c>
      <c r="CG487" s="168">
        <v>20</v>
      </c>
      <c r="CH487" s="157">
        <f t="shared" si="1037"/>
        <v>1.9325484390839009</v>
      </c>
      <c r="CI487" s="168">
        <v>0</v>
      </c>
      <c r="CJ487" s="157">
        <f>+CI487</f>
        <v>0</v>
      </c>
      <c r="CK487" s="157">
        <f t="shared" si="1038"/>
        <v>0</v>
      </c>
      <c r="CL487" s="157">
        <f t="shared" si="1039"/>
        <v>0</v>
      </c>
    </row>
    <row r="488" spans="2:90" x14ac:dyDescent="0.25">
      <c r="B488" s="477"/>
      <c r="C488" s="529"/>
      <c r="D488" s="46" t="s">
        <v>472</v>
      </c>
      <c r="E488" s="278">
        <f>+E$487</f>
        <v>26.374412552266211</v>
      </c>
      <c r="F488" s="316">
        <f>+F483</f>
        <v>40</v>
      </c>
      <c r="G488" s="312">
        <f>E488/F488</f>
        <v>0.65936031380665527</v>
      </c>
      <c r="H488" s="168">
        <f>+$I$15</f>
        <v>2</v>
      </c>
      <c r="I488" s="157">
        <f>+H488</f>
        <v>2</v>
      </c>
      <c r="J488" s="157">
        <f>G488*I488</f>
        <v>1.3187206276133105</v>
      </c>
      <c r="K488" s="314">
        <f t="shared" ref="K488:K496" si="1042">J488*$D$70</f>
        <v>23.736971297039588</v>
      </c>
      <c r="AC488" s="525"/>
      <c r="AD488" s="526"/>
      <c r="AE488" s="46" t="s">
        <v>472</v>
      </c>
      <c r="AF488" s="278">
        <f>+AF$487</f>
        <v>26.374412552266211</v>
      </c>
      <c r="AG488" s="316">
        <f>+AG483</f>
        <v>20</v>
      </c>
      <c r="AH488" s="312">
        <f>AF488/AG488</f>
        <v>1.3187206276133105</v>
      </c>
      <c r="AI488" s="168">
        <v>0</v>
      </c>
      <c r="AJ488" s="157">
        <f>+AI488</f>
        <v>0</v>
      </c>
      <c r="AK488" s="157">
        <f>AH488*AJ488</f>
        <v>0</v>
      </c>
      <c r="AL488" s="314">
        <f t="shared" ref="AL488:AL496" si="1043">AK488*$D$70</f>
        <v>0</v>
      </c>
      <c r="BC488" s="478"/>
      <c r="BD488" s="478"/>
      <c r="BE488" s="333" t="str">
        <f>+$BE$23</f>
        <v>Legislación e Inserción Laboral</v>
      </c>
      <c r="BF488" s="278">
        <f t="shared" si="1040"/>
        <v>38.650968781678017</v>
      </c>
      <c r="BG488" s="168">
        <v>40</v>
      </c>
      <c r="BH488" s="157">
        <f t="shared" si="1034"/>
        <v>0.96627421954195047</v>
      </c>
      <c r="BI488" s="168">
        <f>+$BK$23</f>
        <v>3</v>
      </c>
      <c r="BJ488" s="157">
        <f>+BI488</f>
        <v>3</v>
      </c>
      <c r="BK488" s="157">
        <f t="shared" si="1035"/>
        <v>2.8988226586258516</v>
      </c>
      <c r="BL488" s="157">
        <f t="shared" si="1036"/>
        <v>52.178807855265333</v>
      </c>
      <c r="CC488" s="586"/>
      <c r="CD488" s="586"/>
      <c r="CE488" s="352" t="str">
        <f>+$BE$23</f>
        <v>Legislación e Inserción Laboral</v>
      </c>
      <c r="CF488" s="278">
        <f t="shared" si="1041"/>
        <v>38.650968781678017</v>
      </c>
      <c r="CG488" s="168">
        <v>20</v>
      </c>
      <c r="CH488" s="157">
        <f t="shared" si="1037"/>
        <v>1.9325484390839009</v>
      </c>
      <c r="CI488" s="168">
        <v>0</v>
      </c>
      <c r="CJ488" s="157">
        <f>+CI488</f>
        <v>0</v>
      </c>
      <c r="CK488" s="157">
        <f t="shared" si="1038"/>
        <v>0</v>
      </c>
      <c r="CL488" s="157">
        <f t="shared" si="1039"/>
        <v>0</v>
      </c>
    </row>
    <row r="489" spans="2:90" ht="25.5" x14ac:dyDescent="0.25">
      <c r="B489" s="477"/>
      <c r="C489" s="529"/>
      <c r="D489" s="46" t="s">
        <v>478</v>
      </c>
      <c r="E489" s="278">
        <f t="shared" ref="E489:E496" si="1044">+E$487</f>
        <v>26.374412552266211</v>
      </c>
      <c r="F489" s="316">
        <f>+F488</f>
        <v>40</v>
      </c>
      <c r="G489" s="312">
        <f t="shared" ref="G489" si="1045">E489/F489</f>
        <v>0.65936031380665527</v>
      </c>
      <c r="H489" s="168">
        <f>+$I$19</f>
        <v>2</v>
      </c>
      <c r="I489" s="157">
        <f>+H489</f>
        <v>2</v>
      </c>
      <c r="J489" s="157">
        <f t="shared" ref="J489" si="1046">G489*I489</f>
        <v>1.3187206276133105</v>
      </c>
      <c r="K489" s="314">
        <f t="shared" si="1042"/>
        <v>23.736971297039588</v>
      </c>
      <c r="AC489" s="525"/>
      <c r="AD489" s="526"/>
      <c r="AE489" s="46" t="s">
        <v>478</v>
      </c>
      <c r="AF489" s="278">
        <f t="shared" ref="AF489:AF496" si="1047">+AF$487</f>
        <v>26.374412552266211</v>
      </c>
      <c r="AG489" s="316">
        <f>+AG488</f>
        <v>20</v>
      </c>
      <c r="AH489" s="312">
        <f t="shared" ref="AH489:AH496" si="1048">AF489/AG489</f>
        <v>1.3187206276133105</v>
      </c>
      <c r="AI489" s="168">
        <v>0</v>
      </c>
      <c r="AJ489" s="157">
        <f>+AI489</f>
        <v>0</v>
      </c>
      <c r="AK489" s="157">
        <f t="shared" ref="AK489:AK496" si="1049">AH489*AJ489</f>
        <v>0</v>
      </c>
      <c r="AL489" s="314">
        <f t="shared" si="1043"/>
        <v>0</v>
      </c>
      <c r="BC489" s="478"/>
      <c r="BD489" s="513" t="s">
        <v>485</v>
      </c>
      <c r="BE489" s="147" t="str">
        <f>+$BE$39</f>
        <v>Distribución de los Materiales de Construcción</v>
      </c>
      <c r="BF489" s="278">
        <f t="shared" si="1040"/>
        <v>38.650968781678017</v>
      </c>
      <c r="BG489" s="168">
        <v>40</v>
      </c>
      <c r="BH489" s="157">
        <f t="shared" si="1034"/>
        <v>0.96627421954195047</v>
      </c>
      <c r="BI489" s="168">
        <f>+$BK$39</f>
        <v>7</v>
      </c>
      <c r="BJ489" s="157">
        <f t="shared" ref="BJ489:BJ490" si="1050">+BI489</f>
        <v>7</v>
      </c>
      <c r="BK489" s="157">
        <f t="shared" si="1035"/>
        <v>6.7639195367936535</v>
      </c>
      <c r="BL489" s="157">
        <f t="shared" si="1036"/>
        <v>121.75055166228576</v>
      </c>
      <c r="CC489" s="586"/>
      <c r="CD489" s="587" t="s">
        <v>485</v>
      </c>
      <c r="CE489" s="147" t="str">
        <f>+$BE$39</f>
        <v>Distribución de los Materiales de Construcción</v>
      </c>
      <c r="CF489" s="278">
        <f t="shared" si="1041"/>
        <v>38.650968781678017</v>
      </c>
      <c r="CG489" s="168">
        <v>20</v>
      </c>
      <c r="CH489" s="157">
        <f t="shared" si="1037"/>
        <v>1.9325484390839009</v>
      </c>
      <c r="CI489" s="168">
        <f>+$BK$39</f>
        <v>7</v>
      </c>
      <c r="CJ489" s="157">
        <f t="shared" ref="CJ489:CJ490" si="1051">+CI489</f>
        <v>7</v>
      </c>
      <c r="CK489" s="157">
        <f t="shared" si="1038"/>
        <v>13.527839073587307</v>
      </c>
      <c r="CL489" s="157">
        <f t="shared" si="1039"/>
        <v>243.50110332457152</v>
      </c>
    </row>
    <row r="490" spans="2:90" x14ac:dyDescent="0.25">
      <c r="B490" s="477"/>
      <c r="C490" s="529"/>
      <c r="D490" s="46" t="s">
        <v>481</v>
      </c>
      <c r="E490" s="278">
        <f t="shared" si="1044"/>
        <v>26.374412552266211</v>
      </c>
      <c r="F490" s="316">
        <f>+F489</f>
        <v>40</v>
      </c>
      <c r="G490" s="312">
        <f t="shared" ref="G490" si="1052">E490/F490</f>
        <v>0.65936031380665527</v>
      </c>
      <c r="H490" s="168">
        <f>+$I$21</f>
        <v>2</v>
      </c>
      <c r="I490" s="157">
        <f>+H490</f>
        <v>2</v>
      </c>
      <c r="J490" s="157">
        <f t="shared" ref="J490" si="1053">G490*I490</f>
        <v>1.3187206276133105</v>
      </c>
      <c r="K490" s="314">
        <f t="shared" si="1042"/>
        <v>23.736971297039588</v>
      </c>
      <c r="AC490" s="525"/>
      <c r="AD490" s="526"/>
      <c r="AE490" s="46" t="s">
        <v>481</v>
      </c>
      <c r="AF490" s="278">
        <f t="shared" si="1047"/>
        <v>26.374412552266211</v>
      </c>
      <c r="AG490" s="316">
        <f>+AG489</f>
        <v>20</v>
      </c>
      <c r="AH490" s="312">
        <f t="shared" si="1048"/>
        <v>1.3187206276133105</v>
      </c>
      <c r="AI490" s="168">
        <v>0</v>
      </c>
      <c r="AJ490" s="157">
        <f>+AI490</f>
        <v>0</v>
      </c>
      <c r="AK490" s="157">
        <f t="shared" si="1049"/>
        <v>0</v>
      </c>
      <c r="AL490" s="314">
        <f t="shared" si="1043"/>
        <v>0</v>
      </c>
      <c r="BC490" s="478"/>
      <c r="BD490" s="513"/>
      <c r="BE490" s="147" t="str">
        <f>+$BE$41</f>
        <v>Seguridad e Higiene</v>
      </c>
      <c r="BF490" s="278">
        <f t="shared" si="1040"/>
        <v>38.650968781678017</v>
      </c>
      <c r="BG490" s="168">
        <v>40</v>
      </c>
      <c r="BH490" s="157">
        <f t="shared" si="1034"/>
        <v>0.96627421954195047</v>
      </c>
      <c r="BI490" s="168">
        <f>+$BK$41</f>
        <v>3</v>
      </c>
      <c r="BJ490" s="157">
        <f t="shared" si="1050"/>
        <v>3</v>
      </c>
      <c r="BK490" s="157">
        <f t="shared" si="1035"/>
        <v>2.8988226586258516</v>
      </c>
      <c r="BL490" s="157">
        <f t="shared" si="1036"/>
        <v>52.178807855265333</v>
      </c>
      <c r="CC490" s="586"/>
      <c r="CD490" s="587"/>
      <c r="CE490" s="147" t="str">
        <f>+$BE$41</f>
        <v>Seguridad e Higiene</v>
      </c>
      <c r="CF490" s="278">
        <f t="shared" si="1041"/>
        <v>38.650968781678017</v>
      </c>
      <c r="CG490" s="168">
        <v>20</v>
      </c>
      <c r="CH490" s="157">
        <f t="shared" si="1037"/>
        <v>1.9325484390839009</v>
      </c>
      <c r="CI490" s="168">
        <f>+$BK$41</f>
        <v>3</v>
      </c>
      <c r="CJ490" s="157">
        <f t="shared" si="1051"/>
        <v>3</v>
      </c>
      <c r="CK490" s="157">
        <f t="shared" si="1038"/>
        <v>5.7976453172517033</v>
      </c>
      <c r="CL490" s="157">
        <f t="shared" si="1039"/>
        <v>104.35761571053067</v>
      </c>
    </row>
    <row r="491" spans="2:90" ht="25.5" x14ac:dyDescent="0.25">
      <c r="B491" s="477"/>
      <c r="C491" s="514" t="s">
        <v>485</v>
      </c>
      <c r="D491" s="298" t="s">
        <v>564</v>
      </c>
      <c r="E491" s="278">
        <f t="shared" si="1044"/>
        <v>26.374412552266211</v>
      </c>
      <c r="F491" s="316">
        <f>+F489</f>
        <v>40</v>
      </c>
      <c r="G491" s="312">
        <f t="shared" ref="G491:G496" si="1054">E491/F491</f>
        <v>0.65936031380665527</v>
      </c>
      <c r="H491" s="168">
        <f>+$I$48</f>
        <v>2</v>
      </c>
      <c r="I491" s="157">
        <f>+H491*0.4</f>
        <v>0.8</v>
      </c>
      <c r="J491" s="312">
        <f t="shared" ref="J491:J496" si="1055">G491*I491</f>
        <v>0.52748825104532426</v>
      </c>
      <c r="K491" s="314">
        <f t="shared" si="1042"/>
        <v>9.4947885188158363</v>
      </c>
      <c r="AC491" s="525"/>
      <c r="AD491" s="527" t="s">
        <v>485</v>
      </c>
      <c r="AE491" s="298" t="s">
        <v>564</v>
      </c>
      <c r="AF491" s="278">
        <f t="shared" si="1047"/>
        <v>26.374412552266211</v>
      </c>
      <c r="AG491" s="316">
        <f>+AG489</f>
        <v>20</v>
      </c>
      <c r="AH491" s="312">
        <f t="shared" si="1048"/>
        <v>1.3187206276133105</v>
      </c>
      <c r="AI491" s="168">
        <f>+$I$48</f>
        <v>2</v>
      </c>
      <c r="AJ491" s="157">
        <f t="shared" ref="AJ491:AJ496" si="1056">+AI491*0.6</f>
        <v>1.2</v>
      </c>
      <c r="AK491" s="312">
        <f t="shared" si="1049"/>
        <v>1.5824647531359726</v>
      </c>
      <c r="AL491" s="314">
        <f t="shared" si="1043"/>
        <v>28.484365556447507</v>
      </c>
      <c r="BC491" s="478"/>
      <c r="BD491" s="513"/>
      <c r="BE491" s="147" t="str">
        <f>+$BE$43</f>
        <v>Procedimientos Constructivosde Obras Civiles II</v>
      </c>
      <c r="BF491" s="278">
        <f t="shared" si="1040"/>
        <v>38.650968781678017</v>
      </c>
      <c r="BG491" s="168">
        <v>40</v>
      </c>
      <c r="BH491" s="157">
        <f t="shared" si="1034"/>
        <v>0.96627421954195047</v>
      </c>
      <c r="BI491" s="168">
        <f>+$BK$43</f>
        <v>9</v>
      </c>
      <c r="BJ491" s="157">
        <f>+BI491*0.4</f>
        <v>3.6</v>
      </c>
      <c r="BK491" s="157">
        <f t="shared" si="1035"/>
        <v>3.4785871903510217</v>
      </c>
      <c r="BL491" s="157">
        <f t="shared" si="1036"/>
        <v>62.61456942631839</v>
      </c>
      <c r="CC491" s="586"/>
      <c r="CD491" s="587"/>
      <c r="CE491" s="147" t="str">
        <f>+$BE$43</f>
        <v>Procedimientos Constructivosde Obras Civiles II</v>
      </c>
      <c r="CF491" s="278">
        <f t="shared" si="1041"/>
        <v>38.650968781678017</v>
      </c>
      <c r="CG491" s="168">
        <v>20</v>
      </c>
      <c r="CH491" s="157">
        <f t="shared" si="1037"/>
        <v>1.9325484390839009</v>
      </c>
      <c r="CI491" s="168">
        <f>+$BK$43</f>
        <v>9</v>
      </c>
      <c r="CJ491" s="157">
        <f t="shared" ref="CJ491:CJ492" si="1057">+CI491*0.6</f>
        <v>5.3999999999999995</v>
      </c>
      <c r="CK491" s="157">
        <f t="shared" si="1038"/>
        <v>10.435761571053064</v>
      </c>
      <c r="CL491" s="157">
        <f t="shared" si="1039"/>
        <v>187.84370827895515</v>
      </c>
    </row>
    <row r="492" spans="2:90" ht="25.5" x14ac:dyDescent="0.25">
      <c r="B492" s="477"/>
      <c r="C492" s="514"/>
      <c r="D492" s="298" t="s">
        <v>565</v>
      </c>
      <c r="E492" s="278">
        <f t="shared" si="1044"/>
        <v>26.374412552266211</v>
      </c>
      <c r="F492" s="316">
        <f t="shared" ref="F492:F496" si="1058">+F491</f>
        <v>40</v>
      </c>
      <c r="G492" s="312">
        <f t="shared" si="1054"/>
        <v>0.65936031380665527</v>
      </c>
      <c r="H492" s="168">
        <f>+$I$49</f>
        <v>3</v>
      </c>
      <c r="I492" s="157">
        <f>+H492*0.4</f>
        <v>1.2000000000000002</v>
      </c>
      <c r="J492" s="312">
        <f t="shared" si="1055"/>
        <v>0.7912323765679864</v>
      </c>
      <c r="K492" s="314">
        <f t="shared" si="1042"/>
        <v>14.242182778223755</v>
      </c>
      <c r="AC492" s="525"/>
      <c r="AD492" s="527"/>
      <c r="AE492" s="298" t="s">
        <v>565</v>
      </c>
      <c r="AF492" s="278">
        <f t="shared" si="1047"/>
        <v>26.374412552266211</v>
      </c>
      <c r="AG492" s="316">
        <f t="shared" ref="AG492:AG496" si="1059">+AG491</f>
        <v>20</v>
      </c>
      <c r="AH492" s="312">
        <f t="shared" si="1048"/>
        <v>1.3187206276133105</v>
      </c>
      <c r="AI492" s="168">
        <f>+$I$49</f>
        <v>3</v>
      </c>
      <c r="AJ492" s="157">
        <f t="shared" si="1056"/>
        <v>1.7999999999999998</v>
      </c>
      <c r="AK492" s="312">
        <f t="shared" si="1049"/>
        <v>2.3736971297039586</v>
      </c>
      <c r="AL492" s="314">
        <f t="shared" si="1043"/>
        <v>42.726548334671257</v>
      </c>
      <c r="BC492" s="478"/>
      <c r="BD492" s="513"/>
      <c r="BE492" s="147" t="str">
        <f>+$BE$44</f>
        <v>Control de Obra</v>
      </c>
      <c r="BF492" s="278">
        <f t="shared" si="1040"/>
        <v>38.650968781678017</v>
      </c>
      <c r="BG492" s="168">
        <v>40</v>
      </c>
      <c r="BH492" s="157">
        <f t="shared" si="1034"/>
        <v>0.96627421954195047</v>
      </c>
      <c r="BI492" s="168">
        <f>+$BK$44</f>
        <v>4</v>
      </c>
      <c r="BJ492" s="157">
        <f>+BI492*0.4</f>
        <v>1.6</v>
      </c>
      <c r="BK492" s="157">
        <f t="shared" si="1035"/>
        <v>1.5460387512671208</v>
      </c>
      <c r="BL492" s="157">
        <f t="shared" si="1036"/>
        <v>27.828697522808174</v>
      </c>
      <c r="CC492" s="586"/>
      <c r="CD492" s="587"/>
      <c r="CE492" s="147" t="str">
        <f>+$BE$44</f>
        <v>Control de Obra</v>
      </c>
      <c r="CF492" s="278">
        <f t="shared" si="1041"/>
        <v>38.650968781678017</v>
      </c>
      <c r="CG492" s="168">
        <v>20</v>
      </c>
      <c r="CH492" s="157">
        <f t="shared" si="1037"/>
        <v>1.9325484390839009</v>
      </c>
      <c r="CI492" s="168">
        <f>+$BK$44</f>
        <v>4</v>
      </c>
      <c r="CJ492" s="157">
        <f t="shared" si="1057"/>
        <v>2.4</v>
      </c>
      <c r="CK492" s="157">
        <f t="shared" si="1038"/>
        <v>4.6381162538013623</v>
      </c>
      <c r="CL492" s="157">
        <f t="shared" si="1039"/>
        <v>83.486092568424525</v>
      </c>
    </row>
    <row r="493" spans="2:90" ht="25.5" x14ac:dyDescent="0.25">
      <c r="B493" s="477"/>
      <c r="C493" s="514"/>
      <c r="D493" s="298" t="s">
        <v>566</v>
      </c>
      <c r="E493" s="278">
        <f t="shared" si="1044"/>
        <v>26.374412552266211</v>
      </c>
      <c r="F493" s="316">
        <f t="shared" si="1058"/>
        <v>40</v>
      </c>
      <c r="G493" s="312">
        <f t="shared" si="1054"/>
        <v>0.65936031380665527</v>
      </c>
      <c r="H493" s="168">
        <f>+$I$50</f>
        <v>4</v>
      </c>
      <c r="I493" s="157">
        <f>+H493*0.4</f>
        <v>1.6</v>
      </c>
      <c r="J493" s="312">
        <f t="shared" si="1055"/>
        <v>1.0549765020906485</v>
      </c>
      <c r="K493" s="314">
        <f t="shared" si="1042"/>
        <v>18.989577037631673</v>
      </c>
      <c r="AC493" s="525"/>
      <c r="AD493" s="527"/>
      <c r="AE493" s="298" t="s">
        <v>566</v>
      </c>
      <c r="AF493" s="278">
        <f t="shared" si="1047"/>
        <v>26.374412552266211</v>
      </c>
      <c r="AG493" s="316">
        <f t="shared" si="1059"/>
        <v>20</v>
      </c>
      <c r="AH493" s="312">
        <f t="shared" si="1048"/>
        <v>1.3187206276133105</v>
      </c>
      <c r="AI493" s="168">
        <f>+$I$50</f>
        <v>4</v>
      </c>
      <c r="AJ493" s="157">
        <f t="shared" si="1056"/>
        <v>2.4</v>
      </c>
      <c r="AK493" s="312">
        <f t="shared" si="1049"/>
        <v>3.1649295062719451</v>
      </c>
      <c r="AL493" s="314">
        <f t="shared" si="1043"/>
        <v>56.968731112895014</v>
      </c>
      <c r="BC493" s="361"/>
      <c r="BD493" s="361"/>
      <c r="BE493" s="361"/>
      <c r="BF493" s="361"/>
      <c r="CC493" s="361"/>
      <c r="CD493" s="361"/>
      <c r="CE493" s="361"/>
      <c r="CF493" s="361"/>
    </row>
    <row r="494" spans="2:90" ht="51" x14ac:dyDescent="0.25">
      <c r="B494" s="477"/>
      <c r="C494" s="514"/>
      <c r="D494" s="298" t="s">
        <v>567</v>
      </c>
      <c r="E494" s="278">
        <f t="shared" si="1044"/>
        <v>26.374412552266211</v>
      </c>
      <c r="F494" s="316">
        <f t="shared" si="1058"/>
        <v>40</v>
      </c>
      <c r="G494" s="312">
        <f t="shared" si="1054"/>
        <v>0.65936031380665527</v>
      </c>
      <c r="H494" s="168">
        <f>+$I$51</f>
        <v>9</v>
      </c>
      <c r="I494" s="157">
        <f>+H494*0.4</f>
        <v>3.6</v>
      </c>
      <c r="J494" s="312">
        <f t="shared" si="1055"/>
        <v>2.3736971297039591</v>
      </c>
      <c r="K494" s="314">
        <f t="shared" si="1042"/>
        <v>42.726548334671264</v>
      </c>
      <c r="AC494" s="525"/>
      <c r="AD494" s="527"/>
      <c r="AE494" s="298" t="s">
        <v>567</v>
      </c>
      <c r="AF494" s="278">
        <f t="shared" si="1047"/>
        <v>26.374412552266211</v>
      </c>
      <c r="AG494" s="316">
        <f t="shared" si="1059"/>
        <v>20</v>
      </c>
      <c r="AH494" s="312">
        <f t="shared" si="1048"/>
        <v>1.3187206276133105</v>
      </c>
      <c r="AI494" s="168">
        <f>+$I$51</f>
        <v>9</v>
      </c>
      <c r="AJ494" s="157">
        <f t="shared" si="1056"/>
        <v>5.3999999999999995</v>
      </c>
      <c r="AK494" s="312">
        <f t="shared" si="1049"/>
        <v>7.1210913891118759</v>
      </c>
      <c r="AL494" s="314">
        <f t="shared" si="1043"/>
        <v>128.17964500401376</v>
      </c>
      <c r="BC494" s="332" t="s">
        <v>335</v>
      </c>
      <c r="BD494" s="332" t="s">
        <v>511</v>
      </c>
      <c r="BE494" s="332" t="s">
        <v>512</v>
      </c>
      <c r="BF494" s="332" t="s">
        <v>584</v>
      </c>
      <c r="BG494" s="332" t="s">
        <v>513</v>
      </c>
      <c r="BH494" s="332" t="s">
        <v>514</v>
      </c>
      <c r="BI494" s="332" t="s">
        <v>519</v>
      </c>
      <c r="BJ494" s="297" t="s">
        <v>516</v>
      </c>
      <c r="BK494" s="297" t="s">
        <v>517</v>
      </c>
      <c r="BL494" s="297" t="s">
        <v>518</v>
      </c>
      <c r="CC494" s="371" t="s">
        <v>335</v>
      </c>
      <c r="CD494" s="371" t="s">
        <v>511</v>
      </c>
      <c r="CE494" s="371" t="s">
        <v>512</v>
      </c>
      <c r="CF494" s="371" t="s">
        <v>584</v>
      </c>
      <c r="CG494" s="371" t="s">
        <v>513</v>
      </c>
      <c r="CH494" s="371" t="s">
        <v>514</v>
      </c>
      <c r="CI494" s="371" t="s">
        <v>519</v>
      </c>
      <c r="CJ494" s="372" t="s">
        <v>516</v>
      </c>
      <c r="CK494" s="372" t="s">
        <v>517</v>
      </c>
      <c r="CL494" s="372" t="s">
        <v>518</v>
      </c>
    </row>
    <row r="495" spans="2:90" ht="25.5" x14ac:dyDescent="0.25">
      <c r="B495" s="477"/>
      <c r="C495" s="514"/>
      <c r="D495" s="298" t="s">
        <v>568</v>
      </c>
      <c r="E495" s="278">
        <f t="shared" si="1044"/>
        <v>26.374412552266211</v>
      </c>
      <c r="F495" s="316">
        <f t="shared" si="1058"/>
        <v>40</v>
      </c>
      <c r="G495" s="312">
        <f t="shared" si="1054"/>
        <v>0.65936031380665527</v>
      </c>
      <c r="H495" s="168">
        <f>+$I$52</f>
        <v>4</v>
      </c>
      <c r="I495" s="157">
        <f>+H495*0.4</f>
        <v>1.6</v>
      </c>
      <c r="J495" s="312">
        <f t="shared" si="1055"/>
        <v>1.0549765020906485</v>
      </c>
      <c r="K495" s="314">
        <f t="shared" si="1042"/>
        <v>18.989577037631673</v>
      </c>
      <c r="AC495" s="525"/>
      <c r="AD495" s="527"/>
      <c r="AE495" s="298" t="s">
        <v>568</v>
      </c>
      <c r="AF495" s="278">
        <f t="shared" si="1047"/>
        <v>26.374412552266211</v>
      </c>
      <c r="AG495" s="316">
        <f t="shared" si="1059"/>
        <v>20</v>
      </c>
      <c r="AH495" s="312">
        <f t="shared" si="1048"/>
        <v>1.3187206276133105</v>
      </c>
      <c r="AI495" s="168">
        <f>+$I$52</f>
        <v>4</v>
      </c>
      <c r="AJ495" s="157">
        <f t="shared" si="1056"/>
        <v>2.4</v>
      </c>
      <c r="AK495" s="312">
        <f t="shared" si="1049"/>
        <v>3.1649295062719451</v>
      </c>
      <c r="AL495" s="314">
        <f t="shared" si="1043"/>
        <v>56.968731112895014</v>
      </c>
      <c r="BC495" s="478" t="s">
        <v>521</v>
      </c>
      <c r="BD495" s="478" t="s">
        <v>590</v>
      </c>
      <c r="BE495" s="335"/>
      <c r="BF495" s="276">
        <f>+'Pobl. Efectiva CP.'!J53</f>
        <v>58.464158595485202</v>
      </c>
      <c r="BG495" s="335"/>
      <c r="BH495" s="335"/>
      <c r="BI495" s="335"/>
      <c r="BJ495" s="277">
        <f>SUM(BJ496:BJ502)</f>
        <v>16.8</v>
      </c>
      <c r="BK495" s="277">
        <f>SUM(BK496:BK502)</f>
        <v>24.554946610103787</v>
      </c>
      <c r="BL495" s="277">
        <f>SUM(BL496:BL502)</f>
        <v>441.98903898186813</v>
      </c>
      <c r="CC495" s="586" t="s">
        <v>521</v>
      </c>
      <c r="CD495" s="586" t="s">
        <v>590</v>
      </c>
      <c r="CE495" s="335"/>
      <c r="CF495" s="276">
        <f>+BF495</f>
        <v>58.464158595485202</v>
      </c>
      <c r="CG495" s="335"/>
      <c r="CH495" s="335"/>
      <c r="CI495" s="335"/>
      <c r="CJ495" s="277">
        <f>SUM(CJ496:CJ502)</f>
        <v>0</v>
      </c>
      <c r="CK495" s="277">
        <f>SUM(CK496:CK502)</f>
        <v>0</v>
      </c>
      <c r="CL495" s="277">
        <f>SUM(CL496:CL502)</f>
        <v>0</v>
      </c>
    </row>
    <row r="496" spans="2:90" ht="25.5" x14ac:dyDescent="0.25">
      <c r="B496" s="477"/>
      <c r="C496" s="514"/>
      <c r="D496" s="298" t="s">
        <v>570</v>
      </c>
      <c r="E496" s="278">
        <f t="shared" si="1044"/>
        <v>26.374412552266211</v>
      </c>
      <c r="F496" s="316">
        <f t="shared" si="1058"/>
        <v>40</v>
      </c>
      <c r="G496" s="312">
        <f t="shared" si="1054"/>
        <v>0.65936031380665527</v>
      </c>
      <c r="H496" s="168">
        <f>+$I$53</f>
        <v>2</v>
      </c>
      <c r="I496" s="157">
        <f t="shared" ref="I496" si="1060">+H496*0.4</f>
        <v>0.8</v>
      </c>
      <c r="J496" s="312">
        <f t="shared" si="1055"/>
        <v>0.52748825104532426</v>
      </c>
      <c r="K496" s="314">
        <f t="shared" si="1042"/>
        <v>9.4947885188158363</v>
      </c>
      <c r="AC496" s="525"/>
      <c r="AD496" s="527"/>
      <c r="AE496" s="298" t="s">
        <v>570</v>
      </c>
      <c r="AF496" s="278">
        <f t="shared" si="1047"/>
        <v>26.374412552266211</v>
      </c>
      <c r="AG496" s="316">
        <f t="shared" si="1059"/>
        <v>20</v>
      </c>
      <c r="AH496" s="312">
        <f t="shared" si="1048"/>
        <v>1.3187206276133105</v>
      </c>
      <c r="AI496" s="168">
        <f>+$I$53</f>
        <v>2</v>
      </c>
      <c r="AJ496" s="157">
        <f t="shared" si="1056"/>
        <v>1.2</v>
      </c>
      <c r="AK496" s="312">
        <f t="shared" si="1049"/>
        <v>1.5824647531359726</v>
      </c>
      <c r="AL496" s="314">
        <f t="shared" si="1043"/>
        <v>28.484365556447507</v>
      </c>
      <c r="BC496" s="478"/>
      <c r="BD496" s="478"/>
      <c r="BE496" s="333" t="str">
        <f>+$BE$4</f>
        <v>Técnicas de Comunicación</v>
      </c>
      <c r="BF496" s="278">
        <f>+BF$495</f>
        <v>58.464158595485202</v>
      </c>
      <c r="BG496" s="168">
        <v>40</v>
      </c>
      <c r="BH496" s="157">
        <f>BF496/BG496</f>
        <v>1.46160396488713</v>
      </c>
      <c r="BI496" s="168">
        <f>+$BF$4</f>
        <v>2</v>
      </c>
      <c r="BJ496" s="157">
        <f>+BI496</f>
        <v>2</v>
      </c>
      <c r="BK496" s="157">
        <f t="shared" ref="BK496" si="1061">BH496*BJ496</f>
        <v>2.9232079297742599</v>
      </c>
      <c r="BL496" s="157">
        <f>BK496*$BE$70</f>
        <v>52.61774273593668</v>
      </c>
      <c r="CC496" s="586"/>
      <c r="CD496" s="586"/>
      <c r="CE496" s="352" t="str">
        <f>+$BE$4</f>
        <v>Técnicas de Comunicación</v>
      </c>
      <c r="CF496" s="278">
        <f>+CF$495</f>
        <v>58.464158595485202</v>
      </c>
      <c r="CG496" s="168">
        <v>20</v>
      </c>
      <c r="CH496" s="157">
        <f>CF496/CG496</f>
        <v>2.9232079297742599</v>
      </c>
      <c r="CI496" s="168">
        <v>0</v>
      </c>
      <c r="CJ496" s="157">
        <f>+CI496</f>
        <v>0</v>
      </c>
      <c r="CK496" s="157">
        <f t="shared" ref="CK496" si="1062">CH496*CJ496</f>
        <v>0</v>
      </c>
      <c r="CL496" s="157">
        <f>CK496*$BE$70</f>
        <v>0</v>
      </c>
    </row>
    <row r="497" spans="2:90" x14ac:dyDescent="0.25">
      <c r="E497" s="262"/>
      <c r="F497" s="262"/>
      <c r="G497" s="262"/>
      <c r="J497" s="262"/>
      <c r="K497" s="142"/>
      <c r="AD497" s="59"/>
      <c r="AF497" s="262"/>
      <c r="AG497" s="262"/>
      <c r="AH497" s="262"/>
      <c r="AI497" s="262"/>
      <c r="AJ497" s="262"/>
      <c r="AK497" s="262"/>
      <c r="BC497" s="478"/>
      <c r="BD497" s="478"/>
      <c r="BE497" s="333" t="str">
        <f>+$BE$6</f>
        <v>Lógica y Funciones</v>
      </c>
      <c r="BF497" s="278">
        <f t="shared" ref="BF497:BF502" si="1063">+BF$495</f>
        <v>58.464158595485202</v>
      </c>
      <c r="BG497" s="168">
        <v>40</v>
      </c>
      <c r="BH497" s="157">
        <f t="shared" ref="BH497:BH502" si="1064">BF497/BG497</f>
        <v>1.46160396488713</v>
      </c>
      <c r="BI497" s="168">
        <f>+$BF$6</f>
        <v>2</v>
      </c>
      <c r="BJ497" s="157">
        <f>+BI497</f>
        <v>2</v>
      </c>
      <c r="BK497" s="157">
        <f>BH497*BJ497</f>
        <v>2.9232079297742599</v>
      </c>
      <c r="BL497" s="157">
        <f t="shared" ref="BL497:BL502" si="1065">BK497*$BE$70</f>
        <v>52.61774273593668</v>
      </c>
      <c r="CC497" s="586"/>
      <c r="CD497" s="586"/>
      <c r="CE497" s="352" t="str">
        <f>+$BE$6</f>
        <v>Lógica y Funciones</v>
      </c>
      <c r="CF497" s="278">
        <f t="shared" ref="CF497:CF502" si="1066">+CF$495</f>
        <v>58.464158595485202</v>
      </c>
      <c r="CG497" s="168">
        <v>20</v>
      </c>
      <c r="CH497" s="157">
        <f t="shared" ref="CH497:CH502" si="1067">CF497/CG497</f>
        <v>2.9232079297742599</v>
      </c>
      <c r="CI497" s="168">
        <v>0</v>
      </c>
      <c r="CJ497" s="157">
        <f>+CI497</f>
        <v>0</v>
      </c>
      <c r="CK497" s="157">
        <f>CH497*CJ497</f>
        <v>0</v>
      </c>
      <c r="CL497" s="157">
        <f t="shared" ref="CL497:CL502" si="1068">CK497*$BE$70</f>
        <v>0</v>
      </c>
    </row>
    <row r="498" spans="2:90" ht="51" x14ac:dyDescent="0.25">
      <c r="B498" s="325" t="s">
        <v>336</v>
      </c>
      <c r="C498" s="327" t="s">
        <v>511</v>
      </c>
      <c r="D498" s="325" t="s">
        <v>512</v>
      </c>
      <c r="E498" s="325" t="s">
        <v>583</v>
      </c>
      <c r="F498" s="325" t="s">
        <v>513</v>
      </c>
      <c r="G498" s="325" t="s">
        <v>514</v>
      </c>
      <c r="H498" s="325" t="s">
        <v>515</v>
      </c>
      <c r="I498" s="291" t="s">
        <v>516</v>
      </c>
      <c r="J498" s="291" t="s">
        <v>517</v>
      </c>
      <c r="K498" s="291" t="s">
        <v>518</v>
      </c>
      <c r="AC498" s="367" t="s">
        <v>336</v>
      </c>
      <c r="AD498" s="368" t="s">
        <v>511</v>
      </c>
      <c r="AE498" s="367" t="s">
        <v>512</v>
      </c>
      <c r="AF498" s="367" t="s">
        <v>583</v>
      </c>
      <c r="AG498" s="367" t="s">
        <v>513</v>
      </c>
      <c r="AH498" s="367" t="s">
        <v>514</v>
      </c>
      <c r="AI498" s="367" t="s">
        <v>515</v>
      </c>
      <c r="AJ498" s="369" t="s">
        <v>516</v>
      </c>
      <c r="AK498" s="369" t="s">
        <v>517</v>
      </c>
      <c r="AL498" s="369" t="s">
        <v>518</v>
      </c>
      <c r="BC498" s="478"/>
      <c r="BD498" s="478"/>
      <c r="BE498" s="333" t="str">
        <f>+$BE$10</f>
        <v>Cultura Fisica y Deporte</v>
      </c>
      <c r="BF498" s="278">
        <f t="shared" si="1063"/>
        <v>58.464158595485202</v>
      </c>
      <c r="BG498" s="168">
        <v>40</v>
      </c>
      <c r="BH498" s="157">
        <f t="shared" si="1064"/>
        <v>1.46160396488713</v>
      </c>
      <c r="BI498" s="168">
        <f>+$BF$10</f>
        <v>2</v>
      </c>
      <c r="BJ498" s="157">
        <f t="shared" ref="BJ498:BJ499" si="1069">+BI498</f>
        <v>2</v>
      </c>
      <c r="BK498" s="157">
        <f t="shared" ref="BK498:BK502" si="1070">BH498*BJ498</f>
        <v>2.9232079297742599</v>
      </c>
      <c r="BL498" s="157">
        <f t="shared" si="1065"/>
        <v>52.61774273593668</v>
      </c>
      <c r="CC498" s="586"/>
      <c r="CD498" s="586"/>
      <c r="CE498" s="352" t="str">
        <f>+$BE$10</f>
        <v>Cultura Fisica y Deporte</v>
      </c>
      <c r="CF498" s="278">
        <f t="shared" si="1066"/>
        <v>58.464158595485202</v>
      </c>
      <c r="CG498" s="168">
        <v>20</v>
      </c>
      <c r="CH498" s="157">
        <f t="shared" si="1067"/>
        <v>2.9232079297742599</v>
      </c>
      <c r="CI498" s="168">
        <v>0</v>
      </c>
      <c r="CJ498" s="157">
        <f t="shared" ref="CJ498:CJ499" si="1071">+CI498</f>
        <v>0</v>
      </c>
      <c r="CK498" s="157">
        <f t="shared" ref="CK498:CK502" si="1072">CH498*CJ498</f>
        <v>0</v>
      </c>
      <c r="CL498" s="157">
        <f t="shared" si="1068"/>
        <v>0</v>
      </c>
    </row>
    <row r="499" spans="2:90" x14ac:dyDescent="0.25">
      <c r="B499" s="477" t="s">
        <v>533</v>
      </c>
      <c r="C499" s="529" t="s">
        <v>454</v>
      </c>
      <c r="D499" s="328"/>
      <c r="E499" s="276">
        <f>+'Pobl. Efectiva CP.'!I31</f>
        <v>26.640820759864859</v>
      </c>
      <c r="F499" s="328"/>
      <c r="G499" s="328"/>
      <c r="H499" s="328"/>
      <c r="I499" s="277">
        <f>SUM(I500:I508)</f>
        <v>15.6</v>
      </c>
      <c r="J499" s="277">
        <f>SUM(J500:J508)</f>
        <v>10.389920096347296</v>
      </c>
      <c r="K499" s="313">
        <f>SUM(K500:K506)</f>
        <v>158.24647531359727</v>
      </c>
      <c r="AC499" s="525" t="s">
        <v>533</v>
      </c>
      <c r="AD499" s="526" t="s">
        <v>454</v>
      </c>
      <c r="AE499" s="335"/>
      <c r="AF499" s="276">
        <f>+E499</f>
        <v>26.640820759864859</v>
      </c>
      <c r="AG499" s="335"/>
      <c r="AH499" s="335"/>
      <c r="AI499" s="335"/>
      <c r="AJ499" s="277">
        <f>SUM(AJ500:AJ508)</f>
        <v>14.4</v>
      </c>
      <c r="AK499" s="277">
        <f>SUM(AK500:AK508)</f>
        <v>19.181390947102699</v>
      </c>
      <c r="AL499" s="313">
        <f>SUM(AL500:AL506)</f>
        <v>258.94877778588642</v>
      </c>
      <c r="BC499" s="478"/>
      <c r="BD499" s="478"/>
      <c r="BE499" s="333" t="str">
        <f>+$BE$12</f>
        <v>Informática e Internet</v>
      </c>
      <c r="BF499" s="278">
        <f t="shared" si="1063"/>
        <v>58.464158595485202</v>
      </c>
      <c r="BG499" s="168">
        <v>40</v>
      </c>
      <c r="BH499" s="157">
        <f t="shared" si="1064"/>
        <v>1.46160396488713</v>
      </c>
      <c r="BI499" s="168">
        <f>+$BF$12</f>
        <v>2</v>
      </c>
      <c r="BJ499" s="157">
        <f t="shared" si="1069"/>
        <v>2</v>
      </c>
      <c r="BK499" s="157">
        <f t="shared" si="1070"/>
        <v>2.9232079297742599</v>
      </c>
      <c r="BL499" s="157">
        <f t="shared" si="1065"/>
        <v>52.61774273593668</v>
      </c>
      <c r="CC499" s="586"/>
      <c r="CD499" s="586"/>
      <c r="CE499" s="352" t="str">
        <f>+$BE$12</f>
        <v>Informática e Internet</v>
      </c>
      <c r="CF499" s="278">
        <f t="shared" si="1066"/>
        <v>58.464158595485202</v>
      </c>
      <c r="CG499" s="168">
        <v>20</v>
      </c>
      <c r="CH499" s="157">
        <f t="shared" si="1067"/>
        <v>2.9232079297742599</v>
      </c>
      <c r="CI499" s="168">
        <v>0</v>
      </c>
      <c r="CJ499" s="157">
        <f t="shared" si="1071"/>
        <v>0</v>
      </c>
      <c r="CK499" s="157">
        <f t="shared" si="1072"/>
        <v>0</v>
      </c>
      <c r="CL499" s="157">
        <f t="shared" si="1068"/>
        <v>0</v>
      </c>
    </row>
    <row r="500" spans="2:90" x14ac:dyDescent="0.25">
      <c r="B500" s="477"/>
      <c r="C500" s="529"/>
      <c r="D500" s="46" t="s">
        <v>479</v>
      </c>
      <c r="E500" s="278">
        <f>+E$499</f>
        <v>26.640820759864859</v>
      </c>
      <c r="F500" s="316">
        <f>+F495</f>
        <v>40</v>
      </c>
      <c r="G500" s="312">
        <f>E500/F500</f>
        <v>0.66602051899662151</v>
      </c>
      <c r="H500" s="168">
        <f>+$I$15</f>
        <v>2</v>
      </c>
      <c r="I500" s="157">
        <f>+H500</f>
        <v>2</v>
      </c>
      <c r="J500" s="157">
        <f>G500*I500</f>
        <v>1.332041037993243</v>
      </c>
      <c r="K500" s="314">
        <f t="shared" ref="K500:K508" si="1073">J500*$D$70</f>
        <v>23.976738683878374</v>
      </c>
      <c r="AC500" s="525"/>
      <c r="AD500" s="526"/>
      <c r="AE500" s="46" t="s">
        <v>479</v>
      </c>
      <c r="AF500" s="278">
        <f>+AF$499</f>
        <v>26.640820759864859</v>
      </c>
      <c r="AG500" s="316">
        <f>+AG495</f>
        <v>20</v>
      </c>
      <c r="AH500" s="312">
        <f>AF500/AG500</f>
        <v>1.332041037993243</v>
      </c>
      <c r="AI500" s="168">
        <v>0</v>
      </c>
      <c r="AJ500" s="157">
        <f>+AI500</f>
        <v>0</v>
      </c>
      <c r="AK500" s="157">
        <f>AH500*AJ500</f>
        <v>0</v>
      </c>
      <c r="AL500" s="314">
        <f t="shared" ref="AL500:AL508" si="1074">AK500*$D$70</f>
        <v>0</v>
      </c>
      <c r="BC500" s="478"/>
      <c r="BD500" s="513" t="s">
        <v>485</v>
      </c>
      <c r="BE500" s="147" t="str">
        <f>+$BE$24</f>
        <v>Topografia General</v>
      </c>
      <c r="BF500" s="278">
        <f t="shared" si="1063"/>
        <v>58.464158595485202</v>
      </c>
      <c r="BG500" s="168">
        <v>40</v>
      </c>
      <c r="BH500" s="157">
        <f t="shared" si="1064"/>
        <v>1.46160396488713</v>
      </c>
      <c r="BI500" s="168">
        <f>+$BF$24</f>
        <v>8</v>
      </c>
      <c r="BJ500" s="157">
        <f>BI500*0.4</f>
        <v>3.2</v>
      </c>
      <c r="BK500" s="157">
        <f t="shared" si="1070"/>
        <v>4.6771326876388164</v>
      </c>
      <c r="BL500" s="157">
        <f t="shared" si="1065"/>
        <v>84.188388377498697</v>
      </c>
      <c r="CC500" s="586"/>
      <c r="CD500" s="587" t="s">
        <v>485</v>
      </c>
      <c r="CE500" s="147" t="str">
        <f>+$BE$24</f>
        <v>Topografia General</v>
      </c>
      <c r="CF500" s="278">
        <f t="shared" si="1066"/>
        <v>58.464158595485202</v>
      </c>
      <c r="CG500" s="168">
        <v>20</v>
      </c>
      <c r="CH500" s="157">
        <f t="shared" si="1067"/>
        <v>2.9232079297742599</v>
      </c>
      <c r="CI500" s="168">
        <v>0</v>
      </c>
      <c r="CJ500" s="157">
        <f t="shared" ref="CJ500:CJ502" si="1075">+CI500*0.6</f>
        <v>0</v>
      </c>
      <c r="CK500" s="157">
        <f t="shared" si="1072"/>
        <v>0</v>
      </c>
      <c r="CL500" s="157">
        <f t="shared" si="1068"/>
        <v>0</v>
      </c>
    </row>
    <row r="501" spans="2:90" ht="25.5" x14ac:dyDescent="0.25">
      <c r="B501" s="477"/>
      <c r="C501" s="529"/>
      <c r="D501" s="46" t="s">
        <v>482</v>
      </c>
      <c r="E501" s="278">
        <f t="shared" ref="E501:E508" si="1076">+E$499</f>
        <v>26.640820759864859</v>
      </c>
      <c r="F501" s="316">
        <f>+F500</f>
        <v>40</v>
      </c>
      <c r="G501" s="312">
        <f t="shared" ref="G501" si="1077">E501/F501</f>
        <v>0.66602051899662151</v>
      </c>
      <c r="H501" s="168">
        <f>+$I$19</f>
        <v>2</v>
      </c>
      <c r="I501" s="157">
        <f>+H501</f>
        <v>2</v>
      </c>
      <c r="J501" s="157">
        <f t="shared" ref="J501" si="1078">G501*I501</f>
        <v>1.332041037993243</v>
      </c>
      <c r="K501" s="314">
        <f t="shared" si="1073"/>
        <v>23.976738683878374</v>
      </c>
      <c r="AC501" s="525"/>
      <c r="AD501" s="526"/>
      <c r="AE501" s="46" t="s">
        <v>482</v>
      </c>
      <c r="AF501" s="278">
        <f t="shared" ref="AF501:AF508" si="1079">+AF$499</f>
        <v>26.640820759864859</v>
      </c>
      <c r="AG501" s="316">
        <f>+AG500</f>
        <v>20</v>
      </c>
      <c r="AH501" s="312">
        <f t="shared" ref="AH501:AH508" si="1080">AF501/AG501</f>
        <v>1.332041037993243</v>
      </c>
      <c r="AI501" s="168">
        <v>0</v>
      </c>
      <c r="AJ501" s="157">
        <f>+AI501</f>
        <v>0</v>
      </c>
      <c r="AK501" s="157">
        <f t="shared" ref="AK501:AK508" si="1081">AH501*AJ501</f>
        <v>0</v>
      </c>
      <c r="AL501" s="314">
        <f t="shared" si="1074"/>
        <v>0</v>
      </c>
      <c r="BC501" s="478"/>
      <c r="BD501" s="513"/>
      <c r="BE501" s="147" t="str">
        <f>+$BE$25</f>
        <v>Dibujo Topografico Asistido por Computador</v>
      </c>
      <c r="BF501" s="278">
        <f t="shared" si="1063"/>
        <v>58.464158595485202</v>
      </c>
      <c r="BG501" s="168">
        <v>40</v>
      </c>
      <c r="BH501" s="157">
        <f t="shared" si="1064"/>
        <v>1.46160396488713</v>
      </c>
      <c r="BI501" s="168">
        <f>+$BF$25</f>
        <v>6</v>
      </c>
      <c r="BJ501" s="157">
        <f t="shared" ref="BJ501:BJ502" si="1082">BI501*0.4</f>
        <v>2.4000000000000004</v>
      </c>
      <c r="BK501" s="157">
        <f t="shared" si="1070"/>
        <v>3.5078495157291125</v>
      </c>
      <c r="BL501" s="157">
        <f t="shared" si="1065"/>
        <v>63.141291283124026</v>
      </c>
      <c r="CC501" s="586"/>
      <c r="CD501" s="587"/>
      <c r="CE501" s="147" t="str">
        <f>+$BE$25</f>
        <v>Dibujo Topografico Asistido por Computador</v>
      </c>
      <c r="CF501" s="278">
        <f t="shared" si="1066"/>
        <v>58.464158595485202</v>
      </c>
      <c r="CG501" s="168">
        <v>20</v>
      </c>
      <c r="CH501" s="157">
        <f t="shared" si="1067"/>
        <v>2.9232079297742599</v>
      </c>
      <c r="CI501" s="168">
        <v>0</v>
      </c>
      <c r="CJ501" s="157">
        <f t="shared" si="1075"/>
        <v>0</v>
      </c>
      <c r="CK501" s="157">
        <f t="shared" si="1072"/>
        <v>0</v>
      </c>
      <c r="CL501" s="157">
        <f t="shared" si="1068"/>
        <v>0</v>
      </c>
    </row>
    <row r="502" spans="2:90" x14ac:dyDescent="0.25">
      <c r="B502" s="477"/>
      <c r="C502" s="529"/>
      <c r="D502" s="46" t="s">
        <v>484</v>
      </c>
      <c r="E502" s="278">
        <f t="shared" si="1076"/>
        <v>26.640820759864859</v>
      </c>
      <c r="F502" s="316">
        <f>+F501</f>
        <v>40</v>
      </c>
      <c r="G502" s="312">
        <f t="shared" ref="G502" si="1083">E502/F502</f>
        <v>0.66602051899662151</v>
      </c>
      <c r="H502" s="168">
        <f>+$I$21</f>
        <v>2</v>
      </c>
      <c r="I502" s="157">
        <f>+H502</f>
        <v>2</v>
      </c>
      <c r="J502" s="157">
        <f t="shared" ref="J502" si="1084">G502*I502</f>
        <v>1.332041037993243</v>
      </c>
      <c r="K502" s="314">
        <f t="shared" si="1073"/>
        <v>23.976738683878374</v>
      </c>
      <c r="AC502" s="525"/>
      <c r="AD502" s="526"/>
      <c r="AE502" s="46" t="s">
        <v>484</v>
      </c>
      <c r="AF502" s="278">
        <f t="shared" si="1079"/>
        <v>26.640820759864859</v>
      </c>
      <c r="AG502" s="316">
        <f>+AG501</f>
        <v>20</v>
      </c>
      <c r="AH502" s="312">
        <f t="shared" si="1080"/>
        <v>1.332041037993243</v>
      </c>
      <c r="AI502" s="168">
        <v>0</v>
      </c>
      <c r="AJ502" s="157">
        <f>+AI502</f>
        <v>0</v>
      </c>
      <c r="AK502" s="157">
        <f t="shared" si="1081"/>
        <v>0</v>
      </c>
      <c r="AL502" s="314">
        <f t="shared" si="1074"/>
        <v>0</v>
      </c>
      <c r="BC502" s="478"/>
      <c r="BD502" s="513"/>
      <c r="BE502" s="147" t="str">
        <f>+$BE$26</f>
        <v>Topografia para Catastro Urbano y Rural</v>
      </c>
      <c r="BF502" s="278">
        <f t="shared" si="1063"/>
        <v>58.464158595485202</v>
      </c>
      <c r="BG502" s="168">
        <v>40</v>
      </c>
      <c r="BH502" s="157">
        <f t="shared" si="1064"/>
        <v>1.46160396488713</v>
      </c>
      <c r="BI502" s="168">
        <f>+$BF$26</f>
        <v>8</v>
      </c>
      <c r="BJ502" s="157">
        <f t="shared" si="1082"/>
        <v>3.2</v>
      </c>
      <c r="BK502" s="157">
        <f t="shared" si="1070"/>
        <v>4.6771326876388164</v>
      </c>
      <c r="BL502" s="157">
        <f t="shared" si="1065"/>
        <v>84.188388377498697</v>
      </c>
      <c r="CC502" s="586"/>
      <c r="CD502" s="587"/>
      <c r="CE502" s="147" t="str">
        <f>+$BE$26</f>
        <v>Topografia para Catastro Urbano y Rural</v>
      </c>
      <c r="CF502" s="278">
        <f t="shared" si="1066"/>
        <v>58.464158595485202</v>
      </c>
      <c r="CG502" s="168">
        <v>20</v>
      </c>
      <c r="CH502" s="157">
        <f t="shared" si="1067"/>
        <v>2.9232079297742599</v>
      </c>
      <c r="CI502" s="168">
        <v>0</v>
      </c>
      <c r="CJ502" s="157">
        <f t="shared" si="1075"/>
        <v>0</v>
      </c>
      <c r="CK502" s="157">
        <f t="shared" si="1072"/>
        <v>0</v>
      </c>
      <c r="CL502" s="157">
        <f t="shared" si="1068"/>
        <v>0</v>
      </c>
    </row>
    <row r="503" spans="2:90" x14ac:dyDescent="0.25">
      <c r="B503" s="477"/>
      <c r="C503" s="514" t="s">
        <v>485</v>
      </c>
      <c r="D503" s="298" t="s">
        <v>571</v>
      </c>
      <c r="E503" s="278">
        <f t="shared" si="1076"/>
        <v>26.640820759864859</v>
      </c>
      <c r="F503" s="316">
        <f>+F501</f>
        <v>40</v>
      </c>
      <c r="G503" s="312">
        <f t="shared" ref="G503:G508" si="1085">E503/F503</f>
        <v>0.66602051899662151</v>
      </c>
      <c r="H503" s="168">
        <f>+$I$48</f>
        <v>2</v>
      </c>
      <c r="I503" s="157">
        <f>+H503*0.4</f>
        <v>0.8</v>
      </c>
      <c r="J503" s="312">
        <f t="shared" ref="J503:J508" si="1086">G503*I503</f>
        <v>0.53281641519729728</v>
      </c>
      <c r="K503" s="314">
        <f t="shared" si="1073"/>
        <v>9.5906954735513512</v>
      </c>
      <c r="AC503" s="525"/>
      <c r="AD503" s="527" t="s">
        <v>485</v>
      </c>
      <c r="AE503" s="298" t="s">
        <v>571</v>
      </c>
      <c r="AF503" s="278">
        <f t="shared" si="1079"/>
        <v>26.640820759864859</v>
      </c>
      <c r="AG503" s="316">
        <f>+AG501</f>
        <v>20</v>
      </c>
      <c r="AH503" s="312">
        <f t="shared" si="1080"/>
        <v>1.332041037993243</v>
      </c>
      <c r="AI503" s="168">
        <f>+$I$48</f>
        <v>2</v>
      </c>
      <c r="AJ503" s="157">
        <f t="shared" ref="AJ503:AJ508" si="1087">+AI503*0.6</f>
        <v>1.2</v>
      </c>
      <c r="AK503" s="312">
        <f t="shared" si="1081"/>
        <v>1.5984492455918915</v>
      </c>
      <c r="AL503" s="314">
        <f t="shared" si="1074"/>
        <v>28.772086420654048</v>
      </c>
      <c r="BE503" s="59"/>
      <c r="BJ503" s="281"/>
      <c r="BK503" s="262"/>
      <c r="BL503" s="262"/>
      <c r="CE503" s="59"/>
      <c r="CJ503" s="281"/>
      <c r="CK503" s="262"/>
      <c r="CL503" s="262"/>
    </row>
    <row r="504" spans="2:90" x14ac:dyDescent="0.25">
      <c r="B504" s="477"/>
      <c r="C504" s="514"/>
      <c r="D504" s="298" t="s">
        <v>572</v>
      </c>
      <c r="E504" s="278">
        <f t="shared" si="1076"/>
        <v>26.640820759864859</v>
      </c>
      <c r="F504" s="316">
        <f t="shared" ref="F504:F508" si="1088">+F503</f>
        <v>40</v>
      </c>
      <c r="G504" s="312">
        <f t="shared" si="1085"/>
        <v>0.66602051899662151</v>
      </c>
      <c r="H504" s="168">
        <f>+$I$49</f>
        <v>3</v>
      </c>
      <c r="I504" s="157">
        <f>+H504*0.4</f>
        <v>1.2000000000000002</v>
      </c>
      <c r="J504" s="312">
        <f t="shared" si="1086"/>
        <v>0.79922462279594597</v>
      </c>
      <c r="K504" s="314">
        <f t="shared" si="1073"/>
        <v>14.386043210327028</v>
      </c>
      <c r="AC504" s="525"/>
      <c r="AD504" s="527"/>
      <c r="AE504" s="298" t="s">
        <v>572</v>
      </c>
      <c r="AF504" s="278">
        <f t="shared" si="1079"/>
        <v>26.640820759864859</v>
      </c>
      <c r="AG504" s="316">
        <f t="shared" ref="AG504:AG508" si="1089">+AG503</f>
        <v>20</v>
      </c>
      <c r="AH504" s="312">
        <f t="shared" si="1080"/>
        <v>1.332041037993243</v>
      </c>
      <c r="AI504" s="168">
        <f>+$I$49</f>
        <v>3</v>
      </c>
      <c r="AJ504" s="157">
        <f t="shared" si="1087"/>
        <v>1.7999999999999998</v>
      </c>
      <c r="AK504" s="312">
        <f t="shared" si="1081"/>
        <v>2.3976738683878374</v>
      </c>
      <c r="AL504" s="314">
        <f t="shared" si="1074"/>
        <v>43.158129630981072</v>
      </c>
      <c r="BE504" s="59"/>
      <c r="BJ504" s="262"/>
      <c r="BK504" s="262"/>
      <c r="BL504" s="262"/>
      <c r="CE504" s="59"/>
      <c r="CJ504" s="262"/>
      <c r="CK504" s="262"/>
      <c r="CL504" s="262"/>
    </row>
    <row r="505" spans="2:90" ht="51" x14ac:dyDescent="0.25">
      <c r="B505" s="477"/>
      <c r="C505" s="514"/>
      <c r="D505" s="298" t="s">
        <v>574</v>
      </c>
      <c r="E505" s="278">
        <f t="shared" si="1076"/>
        <v>26.640820759864859</v>
      </c>
      <c r="F505" s="316">
        <f t="shared" si="1088"/>
        <v>40</v>
      </c>
      <c r="G505" s="312">
        <f t="shared" si="1085"/>
        <v>0.66602051899662151</v>
      </c>
      <c r="H505" s="168">
        <f>+$I$50</f>
        <v>4</v>
      </c>
      <c r="I505" s="157">
        <f>+H505*0.4</f>
        <v>1.6</v>
      </c>
      <c r="J505" s="312">
        <f t="shared" si="1086"/>
        <v>1.0656328303945946</v>
      </c>
      <c r="K505" s="314">
        <f t="shared" si="1073"/>
        <v>19.181390947102702</v>
      </c>
      <c r="AC505" s="525"/>
      <c r="AD505" s="527"/>
      <c r="AE505" s="298" t="s">
        <v>574</v>
      </c>
      <c r="AF505" s="278">
        <f t="shared" si="1079"/>
        <v>26.640820759864859</v>
      </c>
      <c r="AG505" s="316">
        <f t="shared" si="1089"/>
        <v>20</v>
      </c>
      <c r="AH505" s="312">
        <f t="shared" si="1080"/>
        <v>1.332041037993243</v>
      </c>
      <c r="AI505" s="168">
        <f>+$I$50</f>
        <v>4</v>
      </c>
      <c r="AJ505" s="157">
        <f t="shared" si="1087"/>
        <v>2.4</v>
      </c>
      <c r="AK505" s="312">
        <f t="shared" si="1081"/>
        <v>3.196898491183783</v>
      </c>
      <c r="AL505" s="314">
        <f t="shared" si="1074"/>
        <v>57.544172841308097</v>
      </c>
      <c r="BC505" s="332" t="s">
        <v>335</v>
      </c>
      <c r="BD505" s="332" t="s">
        <v>511</v>
      </c>
      <c r="BE505" s="332" t="s">
        <v>512</v>
      </c>
      <c r="BF505" s="332" t="s">
        <v>584</v>
      </c>
      <c r="BG505" s="332" t="s">
        <v>513</v>
      </c>
      <c r="BH505" s="332" t="s">
        <v>514</v>
      </c>
      <c r="BI505" s="332" t="s">
        <v>519</v>
      </c>
      <c r="BJ505" s="297" t="s">
        <v>516</v>
      </c>
      <c r="BK505" s="297" t="s">
        <v>517</v>
      </c>
      <c r="BL505" s="297" t="s">
        <v>518</v>
      </c>
      <c r="CC505" s="371" t="s">
        <v>335</v>
      </c>
      <c r="CD505" s="371" t="s">
        <v>511</v>
      </c>
      <c r="CE505" s="371" t="s">
        <v>512</v>
      </c>
      <c r="CF505" s="371" t="s">
        <v>584</v>
      </c>
      <c r="CG505" s="371" t="s">
        <v>513</v>
      </c>
      <c r="CH505" s="371" t="s">
        <v>514</v>
      </c>
      <c r="CI505" s="371" t="s">
        <v>519</v>
      </c>
      <c r="CJ505" s="372" t="s">
        <v>516</v>
      </c>
      <c r="CK505" s="372" t="s">
        <v>517</v>
      </c>
      <c r="CL505" s="372" t="s">
        <v>518</v>
      </c>
    </row>
    <row r="506" spans="2:90" x14ac:dyDescent="0.25">
      <c r="B506" s="477"/>
      <c r="C506" s="514"/>
      <c r="D506" s="298" t="s">
        <v>573</v>
      </c>
      <c r="E506" s="278">
        <f t="shared" si="1076"/>
        <v>26.640820759864859</v>
      </c>
      <c r="F506" s="316">
        <f t="shared" si="1088"/>
        <v>40</v>
      </c>
      <c r="G506" s="312">
        <f t="shared" si="1085"/>
        <v>0.66602051899662151</v>
      </c>
      <c r="H506" s="168">
        <f>+$I$51</f>
        <v>9</v>
      </c>
      <c r="I506" s="157">
        <f>+H506*0.4</f>
        <v>3.6</v>
      </c>
      <c r="J506" s="312">
        <f t="shared" si="1086"/>
        <v>2.3976738683878374</v>
      </c>
      <c r="K506" s="314">
        <f t="shared" si="1073"/>
        <v>43.158129630981072</v>
      </c>
      <c r="AC506" s="525"/>
      <c r="AD506" s="527"/>
      <c r="AE506" s="298" t="s">
        <v>573</v>
      </c>
      <c r="AF506" s="278">
        <f t="shared" si="1079"/>
        <v>26.640820759864859</v>
      </c>
      <c r="AG506" s="316">
        <f t="shared" si="1089"/>
        <v>20</v>
      </c>
      <c r="AH506" s="312">
        <f t="shared" si="1080"/>
        <v>1.332041037993243</v>
      </c>
      <c r="AI506" s="168">
        <f>+$I$51</f>
        <v>9</v>
      </c>
      <c r="AJ506" s="157">
        <f t="shared" si="1087"/>
        <v>5.3999999999999995</v>
      </c>
      <c r="AK506" s="312">
        <f t="shared" si="1081"/>
        <v>7.1930216051635121</v>
      </c>
      <c r="AL506" s="314">
        <f t="shared" si="1074"/>
        <v>129.47438889294321</v>
      </c>
      <c r="BC506" s="478" t="s">
        <v>524</v>
      </c>
      <c r="BD506" s="478" t="s">
        <v>590</v>
      </c>
      <c r="BE506" s="335"/>
      <c r="BF506" s="276">
        <f>+'Pobl. Efectiva CP.'!J54</f>
        <v>58.464158595485202</v>
      </c>
      <c r="BG506" s="335"/>
      <c r="BH506" s="335"/>
      <c r="BI506" s="335"/>
      <c r="BJ506" s="277">
        <f>SUM(BJ507:BJ514)</f>
        <v>18</v>
      </c>
      <c r="BK506" s="277">
        <f>SUM(BK507:BK514)</f>
        <v>26.308871367968344</v>
      </c>
      <c r="BL506" s="277">
        <f>SUM(BL507:BL514)</f>
        <v>473.55968462343014</v>
      </c>
      <c r="CC506" s="586" t="s">
        <v>524</v>
      </c>
      <c r="CD506" s="586" t="s">
        <v>590</v>
      </c>
      <c r="CE506" s="335"/>
      <c r="CF506" s="276">
        <f>+BF506</f>
        <v>58.464158595485202</v>
      </c>
      <c r="CG506" s="335"/>
      <c r="CH506" s="335"/>
      <c r="CI506" s="335"/>
      <c r="CJ506" s="277">
        <f>SUM(CJ507:CJ514)</f>
        <v>0</v>
      </c>
      <c r="CK506" s="277">
        <f>SUM(CK507:CK514)</f>
        <v>0</v>
      </c>
      <c r="CL506" s="277">
        <f>SUM(CL507:CL514)</f>
        <v>0</v>
      </c>
    </row>
    <row r="507" spans="2:90" x14ac:dyDescent="0.25">
      <c r="B507" s="477"/>
      <c r="C507" s="514"/>
      <c r="D507" s="298" t="s">
        <v>575</v>
      </c>
      <c r="E507" s="278">
        <f t="shared" si="1076"/>
        <v>26.640820759864859</v>
      </c>
      <c r="F507" s="316">
        <f t="shared" si="1088"/>
        <v>40</v>
      </c>
      <c r="G507" s="312">
        <f t="shared" si="1085"/>
        <v>0.66602051899662151</v>
      </c>
      <c r="H507" s="168">
        <f>+$I$52</f>
        <v>4</v>
      </c>
      <c r="I507" s="157">
        <f>+H507*0.4</f>
        <v>1.6</v>
      </c>
      <c r="J507" s="312">
        <f t="shared" si="1086"/>
        <v>1.0656328303945946</v>
      </c>
      <c r="K507" s="314">
        <f t="shared" si="1073"/>
        <v>19.181390947102702</v>
      </c>
      <c r="AC507" s="525"/>
      <c r="AD507" s="527"/>
      <c r="AE507" s="298" t="s">
        <v>575</v>
      </c>
      <c r="AF507" s="278">
        <f t="shared" si="1079"/>
        <v>26.640820759864859</v>
      </c>
      <c r="AG507" s="316">
        <f t="shared" si="1089"/>
        <v>20</v>
      </c>
      <c r="AH507" s="312">
        <f t="shared" si="1080"/>
        <v>1.332041037993243</v>
      </c>
      <c r="AI507" s="168">
        <f>+$I$52</f>
        <v>4</v>
      </c>
      <c r="AJ507" s="157">
        <f t="shared" si="1087"/>
        <v>2.4</v>
      </c>
      <c r="AK507" s="312">
        <f t="shared" si="1081"/>
        <v>3.196898491183783</v>
      </c>
      <c r="AL507" s="314">
        <f t="shared" si="1074"/>
        <v>57.544172841308097</v>
      </c>
      <c r="BC507" s="478"/>
      <c r="BD507" s="478"/>
      <c r="BE507" s="333" t="str">
        <f>+$BE$5</f>
        <v>Interpretación y Producción de Textos</v>
      </c>
      <c r="BF507" s="278">
        <f>+BF$506</f>
        <v>58.464158595485202</v>
      </c>
      <c r="BG507" s="168">
        <v>40</v>
      </c>
      <c r="BH507" s="157">
        <f>BF507/BG507</f>
        <v>1.46160396488713</v>
      </c>
      <c r="BI507" s="168">
        <f>+$BG$5</f>
        <v>2</v>
      </c>
      <c r="BJ507" s="157">
        <f>+BI507</f>
        <v>2</v>
      </c>
      <c r="BK507" s="157">
        <f t="shared" ref="BK507:BK514" si="1090">BH507*BJ507</f>
        <v>2.9232079297742599</v>
      </c>
      <c r="BL507" s="157">
        <f t="shared" ref="BL507:BL514" si="1091">BK507*$BE$70</f>
        <v>52.61774273593668</v>
      </c>
      <c r="CC507" s="586"/>
      <c r="CD507" s="586"/>
      <c r="CE507" s="352" t="str">
        <f>+$BE$5</f>
        <v>Interpretación y Producción de Textos</v>
      </c>
      <c r="CF507" s="278">
        <f>+CF$506</f>
        <v>58.464158595485202</v>
      </c>
      <c r="CG507" s="168">
        <v>20</v>
      </c>
      <c r="CH507" s="157">
        <f>CF507/CG507</f>
        <v>2.9232079297742599</v>
      </c>
      <c r="CI507" s="168">
        <v>0</v>
      </c>
      <c r="CJ507" s="157">
        <f>+CI507</f>
        <v>0</v>
      </c>
      <c r="CK507" s="157">
        <f t="shared" ref="CK507:CK514" si="1092">CH507*CJ507</f>
        <v>0</v>
      </c>
      <c r="CL507" s="157">
        <f t="shared" ref="CL507:CL514" si="1093">CK507*$BE$70</f>
        <v>0</v>
      </c>
    </row>
    <row r="508" spans="2:90" x14ac:dyDescent="0.25">
      <c r="B508" s="477"/>
      <c r="C508" s="514"/>
      <c r="D508" s="298" t="s">
        <v>576</v>
      </c>
      <c r="E508" s="278">
        <f t="shared" si="1076"/>
        <v>26.640820759864859</v>
      </c>
      <c r="F508" s="316">
        <f t="shared" si="1088"/>
        <v>40</v>
      </c>
      <c r="G508" s="312">
        <f t="shared" si="1085"/>
        <v>0.66602051899662151</v>
      </c>
      <c r="H508" s="168">
        <f>+$I$53</f>
        <v>2</v>
      </c>
      <c r="I508" s="157">
        <f t="shared" ref="I508" si="1094">+H508*0.4</f>
        <v>0.8</v>
      </c>
      <c r="J508" s="312">
        <f t="shared" si="1086"/>
        <v>0.53281641519729728</v>
      </c>
      <c r="K508" s="314">
        <f t="shared" si="1073"/>
        <v>9.5906954735513512</v>
      </c>
      <c r="AC508" s="525"/>
      <c r="AD508" s="527"/>
      <c r="AE508" s="298" t="s">
        <v>576</v>
      </c>
      <c r="AF508" s="278">
        <f t="shared" si="1079"/>
        <v>26.640820759864859</v>
      </c>
      <c r="AG508" s="316">
        <f t="shared" si="1089"/>
        <v>20</v>
      </c>
      <c r="AH508" s="312">
        <f t="shared" si="1080"/>
        <v>1.332041037993243</v>
      </c>
      <c r="AI508" s="168">
        <f>+$I$53</f>
        <v>2</v>
      </c>
      <c r="AJ508" s="157">
        <f t="shared" si="1087"/>
        <v>1.2</v>
      </c>
      <c r="AK508" s="312">
        <f t="shared" si="1081"/>
        <v>1.5984492455918915</v>
      </c>
      <c r="AL508" s="314">
        <f t="shared" si="1074"/>
        <v>28.772086420654048</v>
      </c>
      <c r="BC508" s="478"/>
      <c r="BD508" s="478"/>
      <c r="BE508" s="333" t="str">
        <f>+$BE$7</f>
        <v>Estadistica General</v>
      </c>
      <c r="BF508" s="278">
        <f t="shared" ref="BF508:BF514" si="1095">+BF$506</f>
        <v>58.464158595485202</v>
      </c>
      <c r="BG508" s="168">
        <v>40</v>
      </c>
      <c r="BH508" s="157">
        <f t="shared" ref="BH508:BH514" si="1096">BF508/BG508</f>
        <v>1.46160396488713</v>
      </c>
      <c r="BI508" s="168">
        <f>+$BG$7</f>
        <v>2</v>
      </c>
      <c r="BJ508" s="157">
        <f t="shared" ref="BJ508:BJ511" si="1097">+BI508</f>
        <v>2</v>
      </c>
      <c r="BK508" s="157">
        <f t="shared" si="1090"/>
        <v>2.9232079297742599</v>
      </c>
      <c r="BL508" s="157">
        <f t="shared" si="1091"/>
        <v>52.61774273593668</v>
      </c>
      <c r="CC508" s="586"/>
      <c r="CD508" s="586"/>
      <c r="CE508" s="352" t="str">
        <f>+$BE$7</f>
        <v>Estadistica General</v>
      </c>
      <c r="CF508" s="278">
        <f t="shared" ref="CF508:CF514" si="1098">+CF$506</f>
        <v>58.464158595485202</v>
      </c>
      <c r="CG508" s="168">
        <v>20</v>
      </c>
      <c r="CH508" s="157">
        <f t="shared" ref="CH508:CH514" si="1099">CF508/CG508</f>
        <v>2.9232079297742599</v>
      </c>
      <c r="CI508" s="168">
        <v>0</v>
      </c>
      <c r="CJ508" s="157">
        <f t="shared" ref="CJ508:CJ511" si="1100">+CI508</f>
        <v>0</v>
      </c>
      <c r="CK508" s="157">
        <f t="shared" si="1092"/>
        <v>0</v>
      </c>
      <c r="CL508" s="157">
        <f t="shared" si="1093"/>
        <v>0</v>
      </c>
    </row>
    <row r="509" spans="2:90" x14ac:dyDescent="0.25">
      <c r="B509" s="342"/>
      <c r="K509" s="142"/>
      <c r="AC509" s="342"/>
      <c r="AD509" s="59"/>
      <c r="AI509" s="262"/>
      <c r="AJ509" s="262"/>
      <c r="BC509" s="478"/>
      <c r="BD509" s="478"/>
      <c r="BE509" s="333" t="str">
        <f>+$BE$11</f>
        <v>Cultura Artistica</v>
      </c>
      <c r="BF509" s="278">
        <f t="shared" si="1095"/>
        <v>58.464158595485202</v>
      </c>
      <c r="BG509" s="168">
        <v>40</v>
      </c>
      <c r="BH509" s="157">
        <f t="shared" si="1096"/>
        <v>1.46160396488713</v>
      </c>
      <c r="BI509" s="168">
        <f>+$BG$11</f>
        <v>2</v>
      </c>
      <c r="BJ509" s="157">
        <f t="shared" si="1097"/>
        <v>2</v>
      </c>
      <c r="BK509" s="157">
        <f t="shared" si="1090"/>
        <v>2.9232079297742599</v>
      </c>
      <c r="BL509" s="157">
        <f t="shared" si="1091"/>
        <v>52.61774273593668</v>
      </c>
      <c r="CC509" s="586"/>
      <c r="CD509" s="586"/>
      <c r="CE509" s="352" t="str">
        <f>+$BE$11</f>
        <v>Cultura Artistica</v>
      </c>
      <c r="CF509" s="278">
        <f t="shared" si="1098"/>
        <v>58.464158595485202</v>
      </c>
      <c r="CG509" s="168">
        <v>20</v>
      </c>
      <c r="CH509" s="157">
        <f t="shared" si="1099"/>
        <v>2.9232079297742599</v>
      </c>
      <c r="CI509" s="168">
        <v>0</v>
      </c>
      <c r="CJ509" s="157">
        <f t="shared" si="1100"/>
        <v>0</v>
      </c>
      <c r="CK509" s="157">
        <f t="shared" si="1092"/>
        <v>0</v>
      </c>
      <c r="CL509" s="157">
        <f t="shared" si="1093"/>
        <v>0</v>
      </c>
    </row>
    <row r="510" spans="2:90" ht="51" x14ac:dyDescent="0.25">
      <c r="B510" s="325" t="s">
        <v>336</v>
      </c>
      <c r="C510" s="327" t="s">
        <v>511</v>
      </c>
      <c r="D510" s="325" t="s">
        <v>512</v>
      </c>
      <c r="E510" s="325" t="s">
        <v>584</v>
      </c>
      <c r="F510" s="325" t="s">
        <v>513</v>
      </c>
      <c r="G510" s="325" t="s">
        <v>514</v>
      </c>
      <c r="H510" s="325" t="s">
        <v>515</v>
      </c>
      <c r="I510" s="291" t="s">
        <v>516</v>
      </c>
      <c r="J510" s="291" t="s">
        <v>517</v>
      </c>
      <c r="K510" s="291" t="s">
        <v>518</v>
      </c>
      <c r="AC510" s="367" t="s">
        <v>336</v>
      </c>
      <c r="AD510" s="368" t="s">
        <v>511</v>
      </c>
      <c r="AE510" s="367" t="s">
        <v>512</v>
      </c>
      <c r="AF510" s="367" t="s">
        <v>584</v>
      </c>
      <c r="AG510" s="367" t="s">
        <v>513</v>
      </c>
      <c r="AH510" s="367" t="s">
        <v>514</v>
      </c>
      <c r="AI510" s="367" t="s">
        <v>515</v>
      </c>
      <c r="AJ510" s="369" t="s">
        <v>516</v>
      </c>
      <c r="AK510" s="369" t="s">
        <v>517</v>
      </c>
      <c r="AL510" s="369" t="s">
        <v>518</v>
      </c>
      <c r="BC510" s="478"/>
      <c r="BD510" s="478"/>
      <c r="BE510" s="333" t="str">
        <f>+$BE$13</f>
        <v>Ofimática</v>
      </c>
      <c r="BF510" s="278">
        <f t="shared" si="1095"/>
        <v>58.464158595485202</v>
      </c>
      <c r="BG510" s="168">
        <v>40</v>
      </c>
      <c r="BH510" s="157">
        <f t="shared" si="1096"/>
        <v>1.46160396488713</v>
      </c>
      <c r="BI510" s="168">
        <f>+$BG$13</f>
        <v>2</v>
      </c>
      <c r="BJ510" s="157">
        <f t="shared" si="1097"/>
        <v>2</v>
      </c>
      <c r="BK510" s="157">
        <f t="shared" si="1090"/>
        <v>2.9232079297742599</v>
      </c>
      <c r="BL510" s="157">
        <f t="shared" si="1091"/>
        <v>52.61774273593668</v>
      </c>
      <c r="CC510" s="586"/>
      <c r="CD510" s="586"/>
      <c r="CE510" s="352" t="str">
        <f>+$BE$13</f>
        <v>Ofimática</v>
      </c>
      <c r="CF510" s="278">
        <f t="shared" si="1098"/>
        <v>58.464158595485202</v>
      </c>
      <c r="CG510" s="168">
        <v>20</v>
      </c>
      <c r="CH510" s="157">
        <f t="shared" si="1099"/>
        <v>2.9232079297742599</v>
      </c>
      <c r="CI510" s="168">
        <v>0</v>
      </c>
      <c r="CJ510" s="157">
        <f t="shared" si="1100"/>
        <v>0</v>
      </c>
      <c r="CK510" s="157">
        <f t="shared" si="1092"/>
        <v>0</v>
      </c>
      <c r="CL510" s="157">
        <f t="shared" si="1093"/>
        <v>0</v>
      </c>
    </row>
    <row r="511" spans="2:90" x14ac:dyDescent="0.25">
      <c r="B511" s="477" t="s">
        <v>521</v>
      </c>
      <c r="C511" s="532" t="s">
        <v>454</v>
      </c>
      <c r="D511" s="328"/>
      <c r="E511" s="276">
        <f>+'Pobl. Efectiva CP.'!J26</f>
        <v>42.04525857900537</v>
      </c>
      <c r="F511" s="328"/>
      <c r="G511" s="328"/>
      <c r="H511" s="328"/>
      <c r="I511" s="277">
        <f>SUM(I512:I522)</f>
        <v>16.8</v>
      </c>
      <c r="J511" s="277">
        <f>SUM(J512:J522)</f>
        <v>17.659008603182258</v>
      </c>
      <c r="K511" s="313">
        <f>SUM(K512:K521)</f>
        <v>302.72586176883868</v>
      </c>
      <c r="AC511" s="525" t="s">
        <v>521</v>
      </c>
      <c r="AD511" s="528" t="s">
        <v>454</v>
      </c>
      <c r="AE511" s="335"/>
      <c r="AF511" s="276">
        <f>+E511</f>
        <v>42.04525857900537</v>
      </c>
      <c r="AG511" s="335"/>
      <c r="AH511" s="335"/>
      <c r="AI511" s="335"/>
      <c r="AJ511" s="277">
        <f>SUM(AJ512:AJ522)</f>
        <v>13.2</v>
      </c>
      <c r="AK511" s="277">
        <f>SUM(AK512:AK522)</f>
        <v>27.74987066214354</v>
      </c>
      <c r="AL511" s="313">
        <f>SUM(AL512:AL521)</f>
        <v>454.08879265325788</v>
      </c>
      <c r="BC511" s="478"/>
      <c r="BD511" s="478"/>
      <c r="BE511" s="333" t="str">
        <f>+$BE$16</f>
        <v>Fundamentos de Investigación</v>
      </c>
      <c r="BF511" s="278">
        <f t="shared" si="1095"/>
        <v>58.464158595485202</v>
      </c>
      <c r="BG511" s="168">
        <v>40</v>
      </c>
      <c r="BH511" s="157">
        <f t="shared" si="1096"/>
        <v>1.46160396488713</v>
      </c>
      <c r="BI511" s="168">
        <f>+$BG$16</f>
        <v>2</v>
      </c>
      <c r="BJ511" s="157">
        <f t="shared" si="1097"/>
        <v>2</v>
      </c>
      <c r="BK511" s="157">
        <f t="shared" si="1090"/>
        <v>2.9232079297742599</v>
      </c>
      <c r="BL511" s="157">
        <f t="shared" si="1091"/>
        <v>52.61774273593668</v>
      </c>
      <c r="CC511" s="586"/>
      <c r="CD511" s="586"/>
      <c r="CE511" s="352" t="str">
        <f>+$BE$16</f>
        <v>Fundamentos de Investigación</v>
      </c>
      <c r="CF511" s="278">
        <f t="shared" si="1098"/>
        <v>58.464158595485202</v>
      </c>
      <c r="CG511" s="168">
        <v>20</v>
      </c>
      <c r="CH511" s="157">
        <f t="shared" si="1099"/>
        <v>2.9232079297742599</v>
      </c>
      <c r="CI511" s="168">
        <v>0</v>
      </c>
      <c r="CJ511" s="157">
        <f t="shared" si="1100"/>
        <v>0</v>
      </c>
      <c r="CK511" s="157">
        <f t="shared" si="1092"/>
        <v>0</v>
      </c>
      <c r="CL511" s="157">
        <f t="shared" si="1093"/>
        <v>0</v>
      </c>
    </row>
    <row r="512" spans="2:90" x14ac:dyDescent="0.25">
      <c r="B512" s="477"/>
      <c r="C512" s="532"/>
      <c r="D512" s="326" t="s">
        <v>456</v>
      </c>
      <c r="E512" s="278">
        <f>+E$511</f>
        <v>42.04525857900537</v>
      </c>
      <c r="F512" s="316">
        <v>40</v>
      </c>
      <c r="G512" s="312">
        <f>E512/F512</f>
        <v>1.0511314644751342</v>
      </c>
      <c r="H512" s="168">
        <f>+$H$76</f>
        <v>2</v>
      </c>
      <c r="I512" s="157">
        <f>+H512</f>
        <v>2</v>
      </c>
      <c r="J512" s="157">
        <f t="shared" ref="J512:J513" si="1101">G512*I512</f>
        <v>2.1022629289502683</v>
      </c>
      <c r="K512" s="314">
        <f t="shared" ref="K512:K522" si="1102">J512*$D$70</f>
        <v>37.840732721104828</v>
      </c>
      <c r="AC512" s="525"/>
      <c r="AD512" s="528"/>
      <c r="AE512" s="333" t="s">
        <v>456</v>
      </c>
      <c r="AF512" s="278">
        <f>+AF$511</f>
        <v>42.04525857900537</v>
      </c>
      <c r="AG512" s="316">
        <v>20</v>
      </c>
      <c r="AH512" s="312">
        <f>AF512/AG512</f>
        <v>2.1022629289502683</v>
      </c>
      <c r="AI512" s="168">
        <v>0</v>
      </c>
      <c r="AJ512" s="157">
        <f>+AI512</f>
        <v>0</v>
      </c>
      <c r="AK512" s="157">
        <f t="shared" ref="AK512:AK513" si="1103">AH512*AJ512</f>
        <v>0</v>
      </c>
      <c r="AL512" s="314">
        <f t="shared" ref="AL512:AL522" si="1104">AK512*$D$70</f>
        <v>0</v>
      </c>
      <c r="BC512" s="478"/>
      <c r="BD512" s="513" t="s">
        <v>485</v>
      </c>
      <c r="BE512" s="147" t="str">
        <f>+$BE$27</f>
        <v>Topografia para Caminos y Vias Urbanas</v>
      </c>
      <c r="BF512" s="278">
        <f t="shared" si="1095"/>
        <v>58.464158595485202</v>
      </c>
      <c r="BG512" s="168">
        <v>40</v>
      </c>
      <c r="BH512" s="157">
        <f t="shared" si="1096"/>
        <v>1.46160396488713</v>
      </c>
      <c r="BI512" s="168">
        <f>+$BG$27</f>
        <v>8</v>
      </c>
      <c r="BJ512" s="157">
        <f>+BI512*0.4</f>
        <v>3.2</v>
      </c>
      <c r="BK512" s="157">
        <f t="shared" si="1090"/>
        <v>4.6771326876388164</v>
      </c>
      <c r="BL512" s="157">
        <f t="shared" si="1091"/>
        <v>84.188388377498697</v>
      </c>
      <c r="CC512" s="586"/>
      <c r="CD512" s="587" t="s">
        <v>485</v>
      </c>
      <c r="CE512" s="147" t="str">
        <f>+$BE$27</f>
        <v>Topografia para Caminos y Vias Urbanas</v>
      </c>
      <c r="CF512" s="278">
        <f t="shared" si="1098"/>
        <v>58.464158595485202</v>
      </c>
      <c r="CG512" s="168">
        <v>20</v>
      </c>
      <c r="CH512" s="157">
        <f t="shared" si="1099"/>
        <v>2.9232079297742599</v>
      </c>
      <c r="CI512" s="168">
        <v>0</v>
      </c>
      <c r="CJ512" s="157">
        <f t="shared" ref="CJ512:CJ514" si="1105">+CI512*0.6</f>
        <v>0</v>
      </c>
      <c r="CK512" s="157">
        <f t="shared" si="1092"/>
        <v>0</v>
      </c>
      <c r="CL512" s="157">
        <f t="shared" si="1093"/>
        <v>0</v>
      </c>
    </row>
    <row r="513" spans="2:91" x14ac:dyDescent="0.25">
      <c r="B513" s="477"/>
      <c r="C513" s="532"/>
      <c r="D513" s="326" t="s">
        <v>459</v>
      </c>
      <c r="E513" s="278">
        <f t="shared" ref="E513:E522" si="1106">+E$511</f>
        <v>42.04525857900537</v>
      </c>
      <c r="F513" s="316">
        <f>+F512</f>
        <v>40</v>
      </c>
      <c r="G513" s="312">
        <f t="shared" ref="G513:G522" si="1107">E513/F513</f>
        <v>1.0511314644751342</v>
      </c>
      <c r="H513" s="168">
        <f>+$H$77</f>
        <v>2</v>
      </c>
      <c r="I513" s="157">
        <f>+H513</f>
        <v>2</v>
      </c>
      <c r="J513" s="157">
        <f t="shared" si="1101"/>
        <v>2.1022629289502683</v>
      </c>
      <c r="K513" s="314">
        <f t="shared" si="1102"/>
        <v>37.840732721104828</v>
      </c>
      <c r="AC513" s="525"/>
      <c r="AD513" s="528"/>
      <c r="AE513" s="333" t="s">
        <v>459</v>
      </c>
      <c r="AF513" s="278">
        <f t="shared" ref="AF513:AF522" si="1108">+AF$511</f>
        <v>42.04525857900537</v>
      </c>
      <c r="AG513" s="316">
        <f>+AG512</f>
        <v>20</v>
      </c>
      <c r="AH513" s="312">
        <f t="shared" ref="AH513:AH522" si="1109">AF513/AG513</f>
        <v>2.1022629289502683</v>
      </c>
      <c r="AI513" s="168">
        <v>0</v>
      </c>
      <c r="AJ513" s="157">
        <f>+AI513</f>
        <v>0</v>
      </c>
      <c r="AK513" s="157">
        <f t="shared" si="1103"/>
        <v>0</v>
      </c>
      <c r="AL513" s="314">
        <f t="shared" si="1104"/>
        <v>0</v>
      </c>
      <c r="BC513" s="478"/>
      <c r="BD513" s="513"/>
      <c r="BE513" s="147" t="str">
        <f>+$BE$28</f>
        <v>Topografia para Irrigaciones</v>
      </c>
      <c r="BF513" s="278">
        <f t="shared" si="1095"/>
        <v>58.464158595485202</v>
      </c>
      <c r="BG513" s="168">
        <v>40</v>
      </c>
      <c r="BH513" s="157">
        <f t="shared" si="1096"/>
        <v>1.46160396488713</v>
      </c>
      <c r="BI513" s="168">
        <f>+$BG$28</f>
        <v>7</v>
      </c>
      <c r="BJ513" s="157">
        <f t="shared" ref="BJ513:BJ514" si="1110">+BI513*0.4</f>
        <v>2.8000000000000003</v>
      </c>
      <c r="BK513" s="157">
        <f t="shared" si="1090"/>
        <v>4.0924911016839642</v>
      </c>
      <c r="BL513" s="157">
        <f t="shared" si="1091"/>
        <v>73.664839830311351</v>
      </c>
      <c r="CC513" s="586"/>
      <c r="CD513" s="587"/>
      <c r="CE513" s="147" t="str">
        <f>+$BE$28</f>
        <v>Topografia para Irrigaciones</v>
      </c>
      <c r="CF513" s="278">
        <f t="shared" si="1098"/>
        <v>58.464158595485202</v>
      </c>
      <c r="CG513" s="168">
        <v>20</v>
      </c>
      <c r="CH513" s="157">
        <f t="shared" si="1099"/>
        <v>2.9232079297742599</v>
      </c>
      <c r="CI513" s="168">
        <v>0</v>
      </c>
      <c r="CJ513" s="157">
        <f t="shared" si="1105"/>
        <v>0</v>
      </c>
      <c r="CK513" s="157">
        <f t="shared" si="1092"/>
        <v>0</v>
      </c>
      <c r="CL513" s="157">
        <f t="shared" si="1093"/>
        <v>0</v>
      </c>
    </row>
    <row r="514" spans="2:91" x14ac:dyDescent="0.25">
      <c r="B514" s="477"/>
      <c r="C514" s="532"/>
      <c r="D514" s="326" t="s">
        <v>465</v>
      </c>
      <c r="E514" s="278">
        <f t="shared" si="1106"/>
        <v>42.04525857900537</v>
      </c>
      <c r="F514" s="316">
        <f t="shared" ref="F514:F522" si="1111">+F513</f>
        <v>40</v>
      </c>
      <c r="G514" s="312">
        <f t="shared" si="1107"/>
        <v>1.0511314644751342</v>
      </c>
      <c r="H514" s="168">
        <f>+$H$78</f>
        <v>2</v>
      </c>
      <c r="I514" s="157">
        <f>+H514</f>
        <v>2</v>
      </c>
      <c r="J514" s="157">
        <f>G514*I514</f>
        <v>2.1022629289502683</v>
      </c>
      <c r="K514" s="314">
        <f t="shared" si="1102"/>
        <v>37.840732721104828</v>
      </c>
      <c r="AC514" s="525"/>
      <c r="AD514" s="528"/>
      <c r="AE514" s="333" t="s">
        <v>465</v>
      </c>
      <c r="AF514" s="278">
        <f t="shared" si="1108"/>
        <v>42.04525857900537</v>
      </c>
      <c r="AG514" s="316">
        <f t="shared" ref="AG514:AG522" si="1112">+AG513</f>
        <v>20</v>
      </c>
      <c r="AH514" s="312">
        <f t="shared" si="1109"/>
        <v>2.1022629289502683</v>
      </c>
      <c r="AI514" s="168">
        <v>0</v>
      </c>
      <c r="AJ514" s="157">
        <f>+AI514</f>
        <v>0</v>
      </c>
      <c r="AK514" s="157">
        <f>AH514*AJ514</f>
        <v>0</v>
      </c>
      <c r="AL514" s="314">
        <f t="shared" si="1104"/>
        <v>0</v>
      </c>
      <c r="BC514" s="478"/>
      <c r="BD514" s="513"/>
      <c r="BE514" s="147" t="str">
        <f>+$BE$29</f>
        <v>Topografia para Obras de Saneamiento</v>
      </c>
      <c r="BF514" s="278">
        <f t="shared" si="1095"/>
        <v>58.464158595485202</v>
      </c>
      <c r="BG514" s="168">
        <v>40</v>
      </c>
      <c r="BH514" s="157">
        <f t="shared" si="1096"/>
        <v>1.46160396488713</v>
      </c>
      <c r="BI514" s="168">
        <f>+$BG$29</f>
        <v>5</v>
      </c>
      <c r="BJ514" s="157">
        <f t="shared" si="1110"/>
        <v>2</v>
      </c>
      <c r="BK514" s="157">
        <f t="shared" si="1090"/>
        <v>2.9232079297742599</v>
      </c>
      <c r="BL514" s="157">
        <f t="shared" si="1091"/>
        <v>52.61774273593668</v>
      </c>
      <c r="CC514" s="586"/>
      <c r="CD514" s="587"/>
      <c r="CE514" s="147" t="str">
        <f>+$BE$29</f>
        <v>Topografia para Obras de Saneamiento</v>
      </c>
      <c r="CF514" s="278">
        <f t="shared" si="1098"/>
        <v>58.464158595485202</v>
      </c>
      <c r="CG514" s="168">
        <v>20</v>
      </c>
      <c r="CH514" s="157">
        <f t="shared" si="1099"/>
        <v>2.9232079297742599</v>
      </c>
      <c r="CI514" s="168">
        <v>0</v>
      </c>
      <c r="CJ514" s="157">
        <f t="shared" si="1105"/>
        <v>0</v>
      </c>
      <c r="CK514" s="157">
        <f t="shared" si="1092"/>
        <v>0</v>
      </c>
      <c r="CL514" s="157">
        <f t="shared" si="1093"/>
        <v>0</v>
      </c>
    </row>
    <row r="515" spans="2:91" x14ac:dyDescent="0.25">
      <c r="B515" s="477"/>
      <c r="C515" s="532"/>
      <c r="D515" s="326" t="s">
        <v>468</v>
      </c>
      <c r="E515" s="278">
        <f t="shared" si="1106"/>
        <v>42.04525857900537</v>
      </c>
      <c r="F515" s="316">
        <f t="shared" si="1111"/>
        <v>40</v>
      </c>
      <c r="G515" s="312">
        <f t="shared" si="1107"/>
        <v>1.0511314644751342</v>
      </c>
      <c r="H515" s="168">
        <f>+$H$79</f>
        <v>2</v>
      </c>
      <c r="I515" s="157">
        <f>+H515</f>
        <v>2</v>
      </c>
      <c r="J515" s="157">
        <f t="shared" ref="J515:J521" si="1113">G515*I515</f>
        <v>2.1022629289502683</v>
      </c>
      <c r="K515" s="314">
        <f t="shared" si="1102"/>
        <v>37.840732721104828</v>
      </c>
      <c r="AC515" s="525"/>
      <c r="AD515" s="528"/>
      <c r="AE515" s="333" t="s">
        <v>468</v>
      </c>
      <c r="AF515" s="278">
        <f t="shared" si="1108"/>
        <v>42.04525857900537</v>
      </c>
      <c r="AG515" s="316">
        <f t="shared" si="1112"/>
        <v>20</v>
      </c>
      <c r="AH515" s="312">
        <f t="shared" si="1109"/>
        <v>2.1022629289502683</v>
      </c>
      <c r="AI515" s="168">
        <v>0</v>
      </c>
      <c r="AJ515" s="157">
        <f>+AI515</f>
        <v>0</v>
      </c>
      <c r="AK515" s="157">
        <f t="shared" ref="AK515:AK521" si="1114">AH515*AJ515</f>
        <v>0</v>
      </c>
      <c r="AL515" s="314">
        <f t="shared" si="1104"/>
        <v>0</v>
      </c>
      <c r="BE515" s="59"/>
      <c r="BJ515" s="262">
        <f>AVERAGE(BJ507:BJ514)</f>
        <v>2.25</v>
      </c>
      <c r="BK515" s="262"/>
      <c r="BL515" s="262"/>
      <c r="CE515" s="59"/>
      <c r="CJ515" s="262">
        <f>AVERAGE(CJ507:CJ514)</f>
        <v>0</v>
      </c>
      <c r="CK515" s="262"/>
      <c r="CL515" s="262"/>
    </row>
    <row r="516" spans="2:91" ht="51" x14ac:dyDescent="0.25">
      <c r="B516" s="477"/>
      <c r="C516" s="514" t="s">
        <v>485</v>
      </c>
      <c r="D516" s="315" t="s">
        <v>536</v>
      </c>
      <c r="E516" s="278">
        <f t="shared" si="1106"/>
        <v>42.04525857900537</v>
      </c>
      <c r="F516" s="316">
        <f t="shared" si="1111"/>
        <v>40</v>
      </c>
      <c r="G516" s="312">
        <f t="shared" si="1107"/>
        <v>1.0511314644751342</v>
      </c>
      <c r="H516" s="168">
        <f>+$H$80</f>
        <v>2</v>
      </c>
      <c r="I516" s="157">
        <f t="shared" ref="I516:I522" si="1115">+H516*0.4</f>
        <v>0.8</v>
      </c>
      <c r="J516" s="157">
        <f t="shared" si="1113"/>
        <v>0.84090517158010736</v>
      </c>
      <c r="K516" s="314">
        <f t="shared" si="1102"/>
        <v>15.136293088441933</v>
      </c>
      <c r="AC516" s="525"/>
      <c r="AD516" s="527" t="s">
        <v>485</v>
      </c>
      <c r="AE516" s="315" t="s">
        <v>536</v>
      </c>
      <c r="AF516" s="278">
        <f t="shared" si="1108"/>
        <v>42.04525857900537</v>
      </c>
      <c r="AG516" s="316">
        <f t="shared" si="1112"/>
        <v>20</v>
      </c>
      <c r="AH516" s="312">
        <f t="shared" si="1109"/>
        <v>2.1022629289502683</v>
      </c>
      <c r="AI516" s="168">
        <f>+$H$80</f>
        <v>2</v>
      </c>
      <c r="AJ516" s="157">
        <f t="shared" ref="AJ516:AJ522" si="1116">+AI516*0.6</f>
        <v>1.2</v>
      </c>
      <c r="AK516" s="157">
        <f t="shared" si="1114"/>
        <v>2.5227155147403217</v>
      </c>
      <c r="AL516" s="314">
        <f t="shared" si="1104"/>
        <v>45.408879265325794</v>
      </c>
      <c r="BC516" s="332" t="s">
        <v>335</v>
      </c>
      <c r="BD516" s="332" t="s">
        <v>511</v>
      </c>
      <c r="BE516" s="332" t="s">
        <v>512</v>
      </c>
      <c r="BF516" s="332" t="s">
        <v>584</v>
      </c>
      <c r="BG516" s="332" t="s">
        <v>513</v>
      </c>
      <c r="BH516" s="332" t="s">
        <v>514</v>
      </c>
      <c r="BI516" s="332" t="s">
        <v>519</v>
      </c>
      <c r="BJ516" s="297" t="s">
        <v>516</v>
      </c>
      <c r="BK516" s="297" t="s">
        <v>517</v>
      </c>
      <c r="BL516" s="297" t="s">
        <v>518</v>
      </c>
      <c r="CC516" s="371" t="s">
        <v>335</v>
      </c>
      <c r="CD516" s="371" t="s">
        <v>511</v>
      </c>
      <c r="CE516" s="371" t="s">
        <v>512</v>
      </c>
      <c r="CF516" s="371" t="s">
        <v>584</v>
      </c>
      <c r="CG516" s="371" t="s">
        <v>513</v>
      </c>
      <c r="CH516" s="371" t="s">
        <v>514</v>
      </c>
      <c r="CI516" s="371" t="s">
        <v>519</v>
      </c>
      <c r="CJ516" s="372" t="s">
        <v>516</v>
      </c>
      <c r="CK516" s="372" t="s">
        <v>517</v>
      </c>
      <c r="CL516" s="372" t="s">
        <v>518</v>
      </c>
    </row>
    <row r="517" spans="2:91" ht="25.5" x14ac:dyDescent="0.25">
      <c r="B517" s="477"/>
      <c r="C517" s="514"/>
      <c r="D517" s="315" t="s">
        <v>538</v>
      </c>
      <c r="E517" s="278">
        <f t="shared" si="1106"/>
        <v>42.04525857900537</v>
      </c>
      <c r="F517" s="316">
        <f t="shared" si="1111"/>
        <v>40</v>
      </c>
      <c r="G517" s="312">
        <f t="shared" si="1107"/>
        <v>1.0511314644751342</v>
      </c>
      <c r="H517" s="168">
        <f>+$H$81</f>
        <v>4</v>
      </c>
      <c r="I517" s="157">
        <f t="shared" si="1115"/>
        <v>1.6</v>
      </c>
      <c r="J517" s="157">
        <f t="shared" si="1113"/>
        <v>1.6818103431602147</v>
      </c>
      <c r="K517" s="314">
        <f t="shared" si="1102"/>
        <v>30.272586176883866</v>
      </c>
      <c r="AC517" s="525"/>
      <c r="AD517" s="527"/>
      <c r="AE517" s="315" t="s">
        <v>538</v>
      </c>
      <c r="AF517" s="278">
        <f t="shared" si="1108"/>
        <v>42.04525857900537</v>
      </c>
      <c r="AG517" s="316">
        <f t="shared" si="1112"/>
        <v>20</v>
      </c>
      <c r="AH517" s="312">
        <f t="shared" si="1109"/>
        <v>2.1022629289502683</v>
      </c>
      <c r="AI517" s="168">
        <f>+$H$81</f>
        <v>4</v>
      </c>
      <c r="AJ517" s="157">
        <f t="shared" si="1116"/>
        <v>2.4</v>
      </c>
      <c r="AK517" s="157">
        <f t="shared" si="1114"/>
        <v>5.0454310294806435</v>
      </c>
      <c r="AL517" s="314">
        <f t="shared" si="1104"/>
        <v>90.817758530651588</v>
      </c>
      <c r="BC517" s="478" t="s">
        <v>530</v>
      </c>
      <c r="BD517" s="511" t="s">
        <v>590</v>
      </c>
      <c r="BE517" s="335"/>
      <c r="BF517" s="276">
        <f>+'Pobl. Efectiva CP.'!J55</f>
        <v>58.430413375501452</v>
      </c>
      <c r="BG517" s="335"/>
      <c r="BH517" s="335"/>
      <c r="BI517" s="335"/>
      <c r="BJ517" s="277">
        <f>SUM(BJ518:BJ524)</f>
        <v>16.8</v>
      </c>
      <c r="BK517" s="277">
        <f>SUM(BK518:BK524)</f>
        <v>24.540773617710609</v>
      </c>
      <c r="BL517" s="277">
        <f>SUM(BL518:BL524)</f>
        <v>441.73392511879098</v>
      </c>
      <c r="CC517" s="586" t="s">
        <v>530</v>
      </c>
      <c r="CD517" s="590" t="s">
        <v>590</v>
      </c>
      <c r="CE517" s="335"/>
      <c r="CF517" s="276">
        <f>+BF517</f>
        <v>58.430413375501452</v>
      </c>
      <c r="CG517" s="335"/>
      <c r="CH517" s="335"/>
      <c r="CI517" s="335"/>
      <c r="CJ517" s="277">
        <f>SUM(CJ518:CJ524)</f>
        <v>2.4</v>
      </c>
      <c r="CK517" s="277">
        <f>SUM(CK518:CK524)</f>
        <v>7.0116496050601747</v>
      </c>
      <c r="CL517" s="277">
        <f>SUM(CL518:CL524)</f>
        <v>126.20969289108314</v>
      </c>
    </row>
    <row r="518" spans="2:91" ht="25.5" x14ac:dyDescent="0.25">
      <c r="B518" s="477"/>
      <c r="C518" s="514"/>
      <c r="D518" s="315" t="s">
        <v>539</v>
      </c>
      <c r="E518" s="278">
        <f t="shared" si="1106"/>
        <v>42.04525857900537</v>
      </c>
      <c r="F518" s="316">
        <f t="shared" si="1111"/>
        <v>40</v>
      </c>
      <c r="G518" s="312">
        <f t="shared" si="1107"/>
        <v>1.0511314644751342</v>
      </c>
      <c r="H518" s="168">
        <f>+$H$82</f>
        <v>2</v>
      </c>
      <c r="I518" s="157">
        <f t="shared" si="1115"/>
        <v>0.8</v>
      </c>
      <c r="J518" s="157">
        <f t="shared" si="1113"/>
        <v>0.84090517158010736</v>
      </c>
      <c r="K518" s="314">
        <f t="shared" si="1102"/>
        <v>15.136293088441933</v>
      </c>
      <c r="AC518" s="525"/>
      <c r="AD518" s="527"/>
      <c r="AE518" s="315" t="s">
        <v>539</v>
      </c>
      <c r="AF518" s="278">
        <f t="shared" si="1108"/>
        <v>42.04525857900537</v>
      </c>
      <c r="AG518" s="316">
        <f t="shared" si="1112"/>
        <v>20</v>
      </c>
      <c r="AH518" s="312">
        <f t="shared" si="1109"/>
        <v>2.1022629289502683</v>
      </c>
      <c r="AI518" s="168">
        <f>+$H$82</f>
        <v>2</v>
      </c>
      <c r="AJ518" s="157">
        <f t="shared" si="1116"/>
        <v>1.2</v>
      </c>
      <c r="AK518" s="157">
        <f t="shared" si="1114"/>
        <v>2.5227155147403217</v>
      </c>
      <c r="AL518" s="314">
        <f t="shared" si="1104"/>
        <v>45.408879265325794</v>
      </c>
      <c r="BC518" s="478"/>
      <c r="BD518" s="523"/>
      <c r="BE518" s="333" t="str">
        <f>+$BE$8</f>
        <v>Sociedad y Economia en la Globalización</v>
      </c>
      <c r="BF518" s="278">
        <f>+BF$517</f>
        <v>58.430413375501452</v>
      </c>
      <c r="BG518" s="168">
        <v>40</v>
      </c>
      <c r="BH518" s="157">
        <f>BF518/BG518</f>
        <v>1.4607603343875364</v>
      </c>
      <c r="BI518" s="168">
        <f>+$BH$8</f>
        <v>3</v>
      </c>
      <c r="BJ518" s="157">
        <f>+BI518</f>
        <v>3</v>
      </c>
      <c r="BK518" s="157">
        <f t="shared" ref="BK518:BK524" si="1117">BH518*BJ518</f>
        <v>4.3822810031626087</v>
      </c>
      <c r="BL518" s="157">
        <f t="shared" ref="BL518:BL524" si="1118">BK518*$BE$70</f>
        <v>78.88105805692696</v>
      </c>
      <c r="CC518" s="586"/>
      <c r="CD518" s="591"/>
      <c r="CE518" s="352" t="str">
        <f>+$BE$8</f>
        <v>Sociedad y Economia en la Globalización</v>
      </c>
      <c r="CF518" s="278">
        <f>+CF$517</f>
        <v>58.430413375501452</v>
      </c>
      <c r="CG518" s="168">
        <v>20</v>
      </c>
      <c r="CH518" s="157">
        <f>CF518/CG518</f>
        <v>2.9215206687750728</v>
      </c>
      <c r="CI518" s="168">
        <v>0</v>
      </c>
      <c r="CJ518" s="157">
        <f>+CI518</f>
        <v>0</v>
      </c>
      <c r="CK518" s="157">
        <f t="shared" ref="CK518:CK524" si="1119">CH518*CJ518</f>
        <v>0</v>
      </c>
      <c r="CL518" s="157">
        <f t="shared" ref="CL518:CL524" si="1120">CK518*$BE$70</f>
        <v>0</v>
      </c>
    </row>
    <row r="519" spans="2:91" ht="25.5" x14ac:dyDescent="0.25">
      <c r="B519" s="477"/>
      <c r="C519" s="514"/>
      <c r="D519" s="315" t="s">
        <v>540</v>
      </c>
      <c r="E519" s="278">
        <f t="shared" si="1106"/>
        <v>42.04525857900537</v>
      </c>
      <c r="F519" s="316">
        <f t="shared" si="1111"/>
        <v>40</v>
      </c>
      <c r="G519" s="312">
        <f t="shared" si="1107"/>
        <v>1.0511314644751342</v>
      </c>
      <c r="H519" s="168">
        <f>+$H$83</f>
        <v>2</v>
      </c>
      <c r="I519" s="157">
        <f t="shared" si="1115"/>
        <v>0.8</v>
      </c>
      <c r="J519" s="157">
        <f t="shared" si="1113"/>
        <v>0.84090517158010736</v>
      </c>
      <c r="K519" s="314">
        <f t="shared" si="1102"/>
        <v>15.136293088441933</v>
      </c>
      <c r="AC519" s="525"/>
      <c r="AD519" s="527"/>
      <c r="AE519" s="315" t="s">
        <v>540</v>
      </c>
      <c r="AF519" s="278">
        <f t="shared" si="1108"/>
        <v>42.04525857900537</v>
      </c>
      <c r="AG519" s="316">
        <f t="shared" si="1112"/>
        <v>20</v>
      </c>
      <c r="AH519" s="312">
        <f t="shared" si="1109"/>
        <v>2.1022629289502683</v>
      </c>
      <c r="AI519" s="168">
        <f>+$H$83</f>
        <v>2</v>
      </c>
      <c r="AJ519" s="157">
        <f t="shared" si="1116"/>
        <v>1.2</v>
      </c>
      <c r="AK519" s="157">
        <f t="shared" si="1114"/>
        <v>2.5227155147403217</v>
      </c>
      <c r="AL519" s="314">
        <f t="shared" si="1104"/>
        <v>45.408879265325794</v>
      </c>
      <c r="BC519" s="478"/>
      <c r="BD519" s="523"/>
      <c r="BE519" s="333" t="str">
        <f>+$BE$9</f>
        <v>Medio Ambiente y Desarrollo Sostenible</v>
      </c>
      <c r="BF519" s="278">
        <f t="shared" ref="BF519:BF524" si="1121">+BF$517</f>
        <v>58.430413375501452</v>
      </c>
      <c r="BG519" s="168">
        <v>40</v>
      </c>
      <c r="BH519" s="157">
        <f t="shared" ref="BH519:BH524" si="1122">BF519/BG519</f>
        <v>1.4607603343875364</v>
      </c>
      <c r="BI519" s="168">
        <f>+$BH$9</f>
        <v>3</v>
      </c>
      <c r="BJ519" s="157">
        <f>+BI519</f>
        <v>3</v>
      </c>
      <c r="BK519" s="157">
        <f t="shared" si="1117"/>
        <v>4.3822810031626087</v>
      </c>
      <c r="BL519" s="157">
        <f t="shared" si="1118"/>
        <v>78.88105805692696</v>
      </c>
      <c r="CC519" s="586"/>
      <c r="CD519" s="591"/>
      <c r="CE519" s="352" t="str">
        <f>+$BE$9</f>
        <v>Medio Ambiente y Desarrollo Sostenible</v>
      </c>
      <c r="CF519" s="278">
        <f t="shared" ref="CF519:CF524" si="1123">+CF$517</f>
        <v>58.430413375501452</v>
      </c>
      <c r="CG519" s="168">
        <v>20</v>
      </c>
      <c r="CH519" s="157">
        <f t="shared" ref="CH519:CH524" si="1124">CF519/CG519</f>
        <v>2.9215206687750728</v>
      </c>
      <c r="CI519" s="168">
        <v>0</v>
      </c>
      <c r="CJ519" s="157">
        <f>+CI519</f>
        <v>0</v>
      </c>
      <c r="CK519" s="157">
        <f t="shared" si="1119"/>
        <v>0</v>
      </c>
      <c r="CL519" s="157">
        <f t="shared" si="1120"/>
        <v>0</v>
      </c>
    </row>
    <row r="520" spans="2:91" ht="25.5" x14ac:dyDescent="0.25">
      <c r="B520" s="477"/>
      <c r="C520" s="514"/>
      <c r="D520" s="315" t="s">
        <v>541</v>
      </c>
      <c r="E520" s="278">
        <f t="shared" si="1106"/>
        <v>42.04525857900537</v>
      </c>
      <c r="F520" s="316">
        <f t="shared" si="1111"/>
        <v>40</v>
      </c>
      <c r="G520" s="312">
        <f t="shared" si="1107"/>
        <v>1.0511314644751342</v>
      </c>
      <c r="H520" s="168">
        <f>+$H$84</f>
        <v>4</v>
      </c>
      <c r="I520" s="157">
        <f t="shared" si="1115"/>
        <v>1.6</v>
      </c>
      <c r="J520" s="157">
        <f t="shared" si="1113"/>
        <v>1.6818103431602147</v>
      </c>
      <c r="K520" s="314">
        <f t="shared" si="1102"/>
        <v>30.272586176883866</v>
      </c>
      <c r="AC520" s="525"/>
      <c r="AD520" s="527"/>
      <c r="AE520" s="315" t="s">
        <v>541</v>
      </c>
      <c r="AF520" s="278">
        <f t="shared" si="1108"/>
        <v>42.04525857900537</v>
      </c>
      <c r="AG520" s="316">
        <f t="shared" si="1112"/>
        <v>20</v>
      </c>
      <c r="AH520" s="312">
        <f t="shared" si="1109"/>
        <v>2.1022629289502683</v>
      </c>
      <c r="AI520" s="168">
        <f>+$H$84</f>
        <v>4</v>
      </c>
      <c r="AJ520" s="157">
        <f t="shared" si="1116"/>
        <v>2.4</v>
      </c>
      <c r="AK520" s="157">
        <f t="shared" si="1114"/>
        <v>5.0454310294806435</v>
      </c>
      <c r="AL520" s="314">
        <f t="shared" si="1104"/>
        <v>90.817758530651588</v>
      </c>
      <c r="BC520" s="478"/>
      <c r="BD520" s="512"/>
      <c r="BE520" s="333" t="str">
        <f>+$BE$17</f>
        <v>Investigación e Innovación Tecnológica</v>
      </c>
      <c r="BF520" s="278">
        <f t="shared" si="1121"/>
        <v>58.430413375501452</v>
      </c>
      <c r="BG520" s="168">
        <v>40</v>
      </c>
      <c r="BH520" s="157">
        <f t="shared" si="1122"/>
        <v>1.4607603343875364</v>
      </c>
      <c r="BI520" s="168">
        <f>+$BH$17</f>
        <v>2</v>
      </c>
      <c r="BJ520" s="157">
        <f>+BI520</f>
        <v>2</v>
      </c>
      <c r="BK520" s="157">
        <f t="shared" si="1117"/>
        <v>2.9215206687750728</v>
      </c>
      <c r="BL520" s="157">
        <f t="shared" si="1118"/>
        <v>52.587372037951312</v>
      </c>
      <c r="CC520" s="586"/>
      <c r="CD520" s="592"/>
      <c r="CE520" s="352" t="str">
        <f>+$BE$17</f>
        <v>Investigación e Innovación Tecnológica</v>
      </c>
      <c r="CF520" s="278">
        <f t="shared" si="1123"/>
        <v>58.430413375501452</v>
      </c>
      <c r="CG520" s="168">
        <v>20</v>
      </c>
      <c r="CH520" s="157">
        <f t="shared" si="1124"/>
        <v>2.9215206687750728</v>
      </c>
      <c r="CI520" s="168">
        <v>0</v>
      </c>
      <c r="CJ520" s="157">
        <f>+CI520</f>
        <v>0</v>
      </c>
      <c r="CK520" s="157">
        <f t="shared" si="1119"/>
        <v>0</v>
      </c>
      <c r="CL520" s="157">
        <f t="shared" si="1120"/>
        <v>0</v>
      </c>
    </row>
    <row r="521" spans="2:91" x14ac:dyDescent="0.25">
      <c r="B521" s="477"/>
      <c r="C521" s="514"/>
      <c r="D521" s="315" t="s">
        <v>542</v>
      </c>
      <c r="E521" s="278">
        <f t="shared" si="1106"/>
        <v>42.04525857900537</v>
      </c>
      <c r="F521" s="316">
        <f t="shared" si="1111"/>
        <v>40</v>
      </c>
      <c r="G521" s="312">
        <f t="shared" si="1107"/>
        <v>1.0511314644751342</v>
      </c>
      <c r="H521" s="168">
        <f>+$H$85</f>
        <v>6</v>
      </c>
      <c r="I521" s="157">
        <f t="shared" si="1115"/>
        <v>2.4000000000000004</v>
      </c>
      <c r="J521" s="157">
        <f t="shared" si="1113"/>
        <v>2.5227155147403222</v>
      </c>
      <c r="K521" s="314">
        <f t="shared" si="1102"/>
        <v>45.408879265325801</v>
      </c>
      <c r="AC521" s="525"/>
      <c r="AD521" s="527"/>
      <c r="AE521" s="315" t="s">
        <v>542</v>
      </c>
      <c r="AF521" s="278">
        <f t="shared" si="1108"/>
        <v>42.04525857900537</v>
      </c>
      <c r="AG521" s="316">
        <f t="shared" si="1112"/>
        <v>20</v>
      </c>
      <c r="AH521" s="312">
        <f t="shared" si="1109"/>
        <v>2.1022629289502683</v>
      </c>
      <c r="AI521" s="168">
        <f>+$H$85</f>
        <v>6</v>
      </c>
      <c r="AJ521" s="157">
        <f t="shared" si="1116"/>
        <v>3.5999999999999996</v>
      </c>
      <c r="AK521" s="157">
        <f t="shared" si="1114"/>
        <v>7.5681465442209657</v>
      </c>
      <c r="AL521" s="314">
        <f t="shared" si="1104"/>
        <v>136.22663779597738</v>
      </c>
      <c r="BC521" s="478"/>
      <c r="BD521" s="513" t="str">
        <f>+BD512</f>
        <v>Formación Especifica (Módulos Técnico Profesionales)</v>
      </c>
      <c r="BE521" s="147" t="str">
        <f>+$BE$30</f>
        <v>Dibujo de Planos</v>
      </c>
      <c r="BF521" s="278">
        <f t="shared" si="1121"/>
        <v>58.430413375501452</v>
      </c>
      <c r="BG521" s="168">
        <v>40</v>
      </c>
      <c r="BH521" s="157">
        <f t="shared" si="1122"/>
        <v>1.4607603343875364</v>
      </c>
      <c r="BI521" s="168">
        <f>+$BH$30</f>
        <v>7</v>
      </c>
      <c r="BJ521" s="157">
        <f>+BI521*0.4</f>
        <v>2.8000000000000003</v>
      </c>
      <c r="BK521" s="157">
        <f t="shared" si="1117"/>
        <v>4.0901289362851019</v>
      </c>
      <c r="BL521" s="157">
        <f t="shared" si="1118"/>
        <v>73.622320853131839</v>
      </c>
      <c r="CC521" s="586"/>
      <c r="CD521" s="587" t="str">
        <f>+CD512</f>
        <v>Formación Especifica (Módulos Técnico Profesionales)</v>
      </c>
      <c r="CE521" s="147" t="str">
        <f>+$BE$30</f>
        <v>Dibujo de Planos</v>
      </c>
      <c r="CF521" s="278">
        <f t="shared" si="1123"/>
        <v>58.430413375501452</v>
      </c>
      <c r="CG521" s="168">
        <v>20</v>
      </c>
      <c r="CH521" s="157">
        <f t="shared" si="1124"/>
        <v>2.9215206687750728</v>
      </c>
      <c r="CI521" s="168">
        <v>0</v>
      </c>
      <c r="CJ521" s="157">
        <f t="shared" ref="CJ521:CJ524" si="1125">+CI521*0.6</f>
        <v>0</v>
      </c>
      <c r="CK521" s="157">
        <f t="shared" si="1119"/>
        <v>0</v>
      </c>
      <c r="CL521" s="157">
        <f t="shared" si="1120"/>
        <v>0</v>
      </c>
    </row>
    <row r="522" spans="2:91" ht="25.5" x14ac:dyDescent="0.25">
      <c r="B522" s="477"/>
      <c r="C522" s="514"/>
      <c r="D522" s="315" t="s">
        <v>544</v>
      </c>
      <c r="E522" s="278">
        <f t="shared" si="1106"/>
        <v>42.04525857900537</v>
      </c>
      <c r="F522" s="316">
        <f t="shared" si="1111"/>
        <v>40</v>
      </c>
      <c r="G522" s="312">
        <f t="shared" si="1107"/>
        <v>1.0511314644751342</v>
      </c>
      <c r="H522" s="168">
        <f>+$H$86</f>
        <v>2</v>
      </c>
      <c r="I522" s="157">
        <f t="shared" si="1115"/>
        <v>0.8</v>
      </c>
      <c r="J522" s="157">
        <f>G522*I522</f>
        <v>0.84090517158010736</v>
      </c>
      <c r="K522" s="314">
        <f t="shared" si="1102"/>
        <v>15.136293088441933</v>
      </c>
      <c r="AC522" s="525"/>
      <c r="AD522" s="527"/>
      <c r="AE522" s="315" t="s">
        <v>544</v>
      </c>
      <c r="AF522" s="278">
        <f t="shared" si="1108"/>
        <v>42.04525857900537</v>
      </c>
      <c r="AG522" s="316">
        <f t="shared" si="1112"/>
        <v>20</v>
      </c>
      <c r="AH522" s="312">
        <f t="shared" si="1109"/>
        <v>2.1022629289502683</v>
      </c>
      <c r="AI522" s="168">
        <f>+$H$86</f>
        <v>2</v>
      </c>
      <c r="AJ522" s="157">
        <f t="shared" si="1116"/>
        <v>1.2</v>
      </c>
      <c r="AK522" s="157">
        <f>AH522*AJ522</f>
        <v>2.5227155147403217</v>
      </c>
      <c r="AL522" s="314">
        <f t="shared" si="1104"/>
        <v>45.408879265325794</v>
      </c>
      <c r="BC522" s="478"/>
      <c r="BD522" s="513"/>
      <c r="BE522" s="147" t="str">
        <f>+$BE$32</f>
        <v>Documentos de Obra</v>
      </c>
      <c r="BF522" s="278">
        <f t="shared" si="1121"/>
        <v>58.430413375501452</v>
      </c>
      <c r="BG522" s="168">
        <v>40</v>
      </c>
      <c r="BH522" s="157">
        <f t="shared" si="1122"/>
        <v>1.4607603343875364</v>
      </c>
      <c r="BI522" s="168">
        <f>+$BH$32</f>
        <v>4</v>
      </c>
      <c r="BJ522" s="157">
        <f t="shared" ref="BJ522:BJ524" si="1126">+BI522*0.4</f>
        <v>1.6</v>
      </c>
      <c r="BK522" s="157">
        <f t="shared" si="1117"/>
        <v>2.3372165350200582</v>
      </c>
      <c r="BL522" s="157">
        <f t="shared" si="1118"/>
        <v>42.069897630361048</v>
      </c>
      <c r="CC522" s="586"/>
      <c r="CD522" s="587"/>
      <c r="CE522" s="147" t="str">
        <f>+$BE$32</f>
        <v>Documentos de Obra</v>
      </c>
      <c r="CF522" s="278">
        <f t="shared" si="1123"/>
        <v>58.430413375501452</v>
      </c>
      <c r="CG522" s="168">
        <v>20</v>
      </c>
      <c r="CH522" s="157">
        <f t="shared" si="1124"/>
        <v>2.9215206687750728</v>
      </c>
      <c r="CI522" s="168">
        <v>0</v>
      </c>
      <c r="CJ522" s="157">
        <f t="shared" si="1125"/>
        <v>0</v>
      </c>
      <c r="CK522" s="157">
        <f t="shared" si="1119"/>
        <v>0</v>
      </c>
      <c r="CL522" s="157">
        <f t="shared" si="1120"/>
        <v>0</v>
      </c>
    </row>
    <row r="523" spans="2:91" x14ac:dyDescent="0.25">
      <c r="B523" s="285"/>
      <c r="C523" s="142"/>
      <c r="D523" s="59"/>
      <c r="H523" s="142"/>
      <c r="I523" s="262">
        <f>AVERAGE(I512:I522)</f>
        <v>1.5272727272727273</v>
      </c>
      <c r="J523" s="262"/>
      <c r="K523" s="286"/>
      <c r="AC523" s="285"/>
      <c r="AE523" s="59"/>
      <c r="AJ523" s="262">
        <f>AVERAGE(AJ512:AJ522)</f>
        <v>1.2</v>
      </c>
      <c r="AK523" s="262"/>
      <c r="AL523" s="286"/>
      <c r="BC523" s="478"/>
      <c r="BD523" s="513"/>
      <c r="BE523" s="147" t="str">
        <f>+$BE$33</f>
        <v>Mecanica de Suelosy Diseño de Mezclas</v>
      </c>
      <c r="BF523" s="278">
        <f t="shared" si="1121"/>
        <v>58.430413375501452</v>
      </c>
      <c r="BG523" s="168">
        <v>40</v>
      </c>
      <c r="BH523" s="157">
        <f t="shared" si="1122"/>
        <v>1.4607603343875364</v>
      </c>
      <c r="BI523" s="168">
        <f>+$BH$33</f>
        <v>4</v>
      </c>
      <c r="BJ523" s="157">
        <f t="shared" si="1126"/>
        <v>1.6</v>
      </c>
      <c r="BK523" s="157">
        <f t="shared" si="1117"/>
        <v>2.3372165350200582</v>
      </c>
      <c r="BL523" s="157">
        <f t="shared" si="1118"/>
        <v>42.069897630361048</v>
      </c>
      <c r="CC523" s="586"/>
      <c r="CD523" s="587"/>
      <c r="CE523" s="147" t="str">
        <f>+$BE$33</f>
        <v>Mecanica de Suelosy Diseño de Mezclas</v>
      </c>
      <c r="CF523" s="278">
        <f t="shared" si="1123"/>
        <v>58.430413375501452</v>
      </c>
      <c r="CG523" s="168">
        <v>20</v>
      </c>
      <c r="CH523" s="157">
        <f t="shared" si="1124"/>
        <v>2.9215206687750728</v>
      </c>
      <c r="CI523" s="168">
        <f>+$BH$33</f>
        <v>4</v>
      </c>
      <c r="CJ523" s="157">
        <f t="shared" si="1125"/>
        <v>2.4</v>
      </c>
      <c r="CK523" s="157">
        <f t="shared" si="1119"/>
        <v>7.0116496050601747</v>
      </c>
      <c r="CL523" s="157">
        <f t="shared" si="1120"/>
        <v>126.20969289108314</v>
      </c>
    </row>
    <row r="524" spans="2:91" ht="51" x14ac:dyDescent="0.25">
      <c r="B524" s="325" t="s">
        <v>336</v>
      </c>
      <c r="C524" s="327" t="s">
        <v>511</v>
      </c>
      <c r="D524" s="325" t="s">
        <v>512</v>
      </c>
      <c r="E524" s="325" t="s">
        <v>584</v>
      </c>
      <c r="F524" s="325" t="s">
        <v>513</v>
      </c>
      <c r="G524" s="325" t="s">
        <v>514</v>
      </c>
      <c r="H524" s="325" t="s">
        <v>515</v>
      </c>
      <c r="I524" s="291" t="s">
        <v>516</v>
      </c>
      <c r="J524" s="291" t="s">
        <v>517</v>
      </c>
      <c r="K524" s="291" t="s">
        <v>518</v>
      </c>
      <c r="AC524" s="367" t="s">
        <v>336</v>
      </c>
      <c r="AD524" s="368" t="s">
        <v>511</v>
      </c>
      <c r="AE524" s="367" t="s">
        <v>512</v>
      </c>
      <c r="AF524" s="367" t="s">
        <v>584</v>
      </c>
      <c r="AG524" s="367" t="s">
        <v>513</v>
      </c>
      <c r="AH524" s="367" t="s">
        <v>514</v>
      </c>
      <c r="AI524" s="367" t="s">
        <v>515</v>
      </c>
      <c r="AJ524" s="369" t="s">
        <v>516</v>
      </c>
      <c r="AK524" s="369" t="s">
        <v>517</v>
      </c>
      <c r="AL524" s="369" t="s">
        <v>518</v>
      </c>
      <c r="BC524" s="478"/>
      <c r="BD524" s="513"/>
      <c r="BE524" s="147" t="str">
        <f>+$BE$34</f>
        <v>Metrado de Obras</v>
      </c>
      <c r="BF524" s="278">
        <f t="shared" si="1121"/>
        <v>58.430413375501452</v>
      </c>
      <c r="BG524" s="168">
        <v>40</v>
      </c>
      <c r="BH524" s="157">
        <f t="shared" si="1122"/>
        <v>1.4607603343875364</v>
      </c>
      <c r="BI524" s="168">
        <f>+$BH$34</f>
        <v>7</v>
      </c>
      <c r="BJ524" s="157">
        <f t="shared" si="1126"/>
        <v>2.8000000000000003</v>
      </c>
      <c r="BK524" s="157">
        <f t="shared" si="1117"/>
        <v>4.0901289362851019</v>
      </c>
      <c r="BL524" s="157">
        <f t="shared" si="1118"/>
        <v>73.622320853131839</v>
      </c>
      <c r="CC524" s="586"/>
      <c r="CD524" s="587"/>
      <c r="CE524" s="147" t="str">
        <f>+$BE$34</f>
        <v>Metrado de Obras</v>
      </c>
      <c r="CF524" s="278">
        <f t="shared" si="1123"/>
        <v>58.430413375501452</v>
      </c>
      <c r="CG524" s="168">
        <v>20</v>
      </c>
      <c r="CH524" s="157">
        <f t="shared" si="1124"/>
        <v>2.9215206687750728</v>
      </c>
      <c r="CI524" s="168">
        <v>0</v>
      </c>
      <c r="CJ524" s="157">
        <f t="shared" si="1125"/>
        <v>0</v>
      </c>
      <c r="CK524" s="157">
        <f t="shared" si="1119"/>
        <v>0</v>
      </c>
      <c r="CL524" s="157">
        <f t="shared" si="1120"/>
        <v>0</v>
      </c>
    </row>
    <row r="525" spans="2:91" x14ac:dyDescent="0.25">
      <c r="B525" s="477" t="s">
        <v>524</v>
      </c>
      <c r="C525" s="529" t="s">
        <v>454</v>
      </c>
      <c r="D525" s="328"/>
      <c r="E525" s="276">
        <f>+'Pobl. Efectiva CP.'!J27</f>
        <v>42.04525857900537</v>
      </c>
      <c r="F525" s="328"/>
      <c r="G525" s="328"/>
      <c r="H525" s="328"/>
      <c r="I525" s="277">
        <f>SUM(I526:I536)</f>
        <v>18</v>
      </c>
      <c r="J525" s="277">
        <f>SUM(J526:J536)</f>
        <v>18.920366360552418</v>
      </c>
      <c r="K525" s="277">
        <f>SUM(K526:K536)</f>
        <v>340.5665944899435</v>
      </c>
      <c r="AC525" s="525" t="s">
        <v>524</v>
      </c>
      <c r="AD525" s="526" t="s">
        <v>454</v>
      </c>
      <c r="AE525" s="335"/>
      <c r="AF525" s="276">
        <f>+E525</f>
        <v>42.04525857900537</v>
      </c>
      <c r="AG525" s="335"/>
      <c r="AH525" s="335"/>
      <c r="AI525" s="335"/>
      <c r="AJ525" s="277">
        <f>SUM(AJ526:AJ536)</f>
        <v>12</v>
      </c>
      <c r="AK525" s="277">
        <f>SUM(AK526:AK536)</f>
        <v>25.227155147403217</v>
      </c>
      <c r="AL525" s="277">
        <f>SUM(AL526:AL536)</f>
        <v>454.08879265325788</v>
      </c>
      <c r="BE525" s="59"/>
      <c r="BJ525" s="262">
        <f>AVERAGE(BJ518:BJ524)</f>
        <v>2.4</v>
      </c>
      <c r="BK525" s="262"/>
      <c r="BL525" s="262"/>
      <c r="CE525" s="59"/>
      <c r="CJ525" s="262">
        <f>AVERAGE(CJ518:CJ524)</f>
        <v>0.34285714285714286</v>
      </c>
      <c r="CK525" s="262"/>
      <c r="CL525" s="262"/>
    </row>
    <row r="526" spans="2:91" ht="51" x14ac:dyDescent="0.25">
      <c r="B526" s="477"/>
      <c r="C526" s="529"/>
      <c r="D526" s="326" t="s">
        <v>457</v>
      </c>
      <c r="E526" s="278">
        <f>+E$525</f>
        <v>42.04525857900537</v>
      </c>
      <c r="F526" s="316">
        <f>+F521</f>
        <v>40</v>
      </c>
      <c r="G526" s="312">
        <f t="shared" ref="G526:G536" si="1127">E526/F526</f>
        <v>1.0511314644751342</v>
      </c>
      <c r="H526" s="168">
        <f>+$H$90</f>
        <v>2</v>
      </c>
      <c r="I526" s="157">
        <f>+H526</f>
        <v>2</v>
      </c>
      <c r="J526" s="157">
        <f t="shared" ref="J526:J535" si="1128">G526*I526</f>
        <v>2.1022629289502683</v>
      </c>
      <c r="K526" s="314">
        <f t="shared" ref="K526:K536" si="1129">J526*$D$70</f>
        <v>37.840732721104828</v>
      </c>
      <c r="AC526" s="525"/>
      <c r="AD526" s="526"/>
      <c r="AE526" s="333" t="s">
        <v>457</v>
      </c>
      <c r="AF526" s="278">
        <f>+AF$525</f>
        <v>42.04525857900537</v>
      </c>
      <c r="AG526" s="316">
        <f>+AG521</f>
        <v>20</v>
      </c>
      <c r="AH526" s="312">
        <f t="shared" ref="AH526:AH536" si="1130">AF526/AG526</f>
        <v>2.1022629289502683</v>
      </c>
      <c r="AI526" s="168">
        <v>0</v>
      </c>
      <c r="AJ526" s="157">
        <f>+AI526</f>
        <v>0</v>
      </c>
      <c r="AK526" s="157">
        <f t="shared" ref="AK526:AK535" si="1131">AH526*AJ526</f>
        <v>0</v>
      </c>
      <c r="AL526" s="314">
        <f t="shared" ref="AL526:AL536" si="1132">AK526*$D$70</f>
        <v>0</v>
      </c>
      <c r="BC526" s="332" t="s">
        <v>335</v>
      </c>
      <c r="BD526" s="332" t="s">
        <v>511</v>
      </c>
      <c r="BE526" s="332" t="s">
        <v>512</v>
      </c>
      <c r="BF526" s="332" t="s">
        <v>584</v>
      </c>
      <c r="BG526" s="332" t="s">
        <v>513</v>
      </c>
      <c r="BH526" s="332" t="s">
        <v>514</v>
      </c>
      <c r="BI526" s="332" t="s">
        <v>519</v>
      </c>
      <c r="BJ526" s="297" t="s">
        <v>516</v>
      </c>
      <c r="BK526" s="297" t="s">
        <v>517</v>
      </c>
      <c r="BL526" s="297" t="s">
        <v>518</v>
      </c>
      <c r="CC526" s="371" t="s">
        <v>335</v>
      </c>
      <c r="CD526" s="371" t="s">
        <v>511</v>
      </c>
      <c r="CE526" s="371" t="s">
        <v>512</v>
      </c>
      <c r="CF526" s="371" t="s">
        <v>584</v>
      </c>
      <c r="CG526" s="371" t="s">
        <v>513</v>
      </c>
      <c r="CH526" s="371" t="s">
        <v>514</v>
      </c>
      <c r="CI526" s="371" t="s">
        <v>519</v>
      </c>
      <c r="CJ526" s="372" t="s">
        <v>516</v>
      </c>
      <c r="CK526" s="372" t="s">
        <v>517</v>
      </c>
      <c r="CL526" s="372" t="s">
        <v>518</v>
      </c>
      <c r="CM526" s="375"/>
    </row>
    <row r="527" spans="2:91" x14ac:dyDescent="0.25">
      <c r="B527" s="477"/>
      <c r="C527" s="529"/>
      <c r="D527" s="326" t="s">
        <v>460</v>
      </c>
      <c r="E527" s="278">
        <f t="shared" ref="E527:E536" si="1133">+E$525</f>
        <v>42.04525857900537</v>
      </c>
      <c r="F527" s="316">
        <f>+F526</f>
        <v>40</v>
      </c>
      <c r="G527" s="312">
        <f t="shared" si="1127"/>
        <v>1.0511314644751342</v>
      </c>
      <c r="H527" s="168">
        <f>+$H$91</f>
        <v>2</v>
      </c>
      <c r="I527" s="157">
        <f>+H527</f>
        <v>2</v>
      </c>
      <c r="J527" s="157">
        <f t="shared" si="1128"/>
        <v>2.1022629289502683</v>
      </c>
      <c r="K527" s="314">
        <f t="shared" si="1129"/>
        <v>37.840732721104828</v>
      </c>
      <c r="AC527" s="525"/>
      <c r="AD527" s="526"/>
      <c r="AE527" s="333" t="s">
        <v>460</v>
      </c>
      <c r="AF527" s="278">
        <f t="shared" ref="AF527:AF536" si="1134">+AF$525</f>
        <v>42.04525857900537</v>
      </c>
      <c r="AG527" s="316">
        <f>+AG526</f>
        <v>20</v>
      </c>
      <c r="AH527" s="312">
        <f t="shared" si="1130"/>
        <v>2.1022629289502683</v>
      </c>
      <c r="AI527" s="168">
        <v>0</v>
      </c>
      <c r="AJ527" s="157">
        <f>+AI527</f>
        <v>0</v>
      </c>
      <c r="AK527" s="157">
        <f t="shared" si="1131"/>
        <v>0</v>
      </c>
      <c r="AL527" s="314">
        <f t="shared" si="1132"/>
        <v>0</v>
      </c>
      <c r="BC527" s="478" t="s">
        <v>531</v>
      </c>
      <c r="BD527" s="511" t="s">
        <v>590</v>
      </c>
      <c r="BE527" s="335"/>
      <c r="BF527" s="276">
        <f>+'Pobl. Efectiva CP.'!J56</f>
        <v>47.160778100408443</v>
      </c>
      <c r="BG527" s="335"/>
      <c r="BH527" s="335"/>
      <c r="BI527" s="335"/>
      <c r="BJ527" s="277">
        <f>SUM(BJ528:BJ533)</f>
        <v>15.599999999999998</v>
      </c>
      <c r="BK527" s="277">
        <f>SUM(BK528:BK533)</f>
        <v>18.392703459159296</v>
      </c>
      <c r="BL527" s="277">
        <f>SUM(BL528:BL533)</f>
        <v>331.06866226486733</v>
      </c>
      <c r="CC527" s="586" t="s">
        <v>531</v>
      </c>
      <c r="CD527" s="590" t="s">
        <v>590</v>
      </c>
      <c r="CE527" s="335"/>
      <c r="CF527" s="276">
        <f>+BF527</f>
        <v>47.160778100408443</v>
      </c>
      <c r="CG527" s="335"/>
      <c r="CH527" s="335"/>
      <c r="CI527" s="335"/>
      <c r="CJ527" s="277">
        <f>SUM(CJ528:CJ533)</f>
        <v>0</v>
      </c>
      <c r="CK527" s="277">
        <f>SUM(CK528:CK533)</f>
        <v>0</v>
      </c>
      <c r="CL527" s="277">
        <f>SUM(CL528:CL533)</f>
        <v>0</v>
      </c>
    </row>
    <row r="528" spans="2:91" x14ac:dyDescent="0.25">
      <c r="B528" s="477"/>
      <c r="C528" s="529"/>
      <c r="D528" s="326" t="s">
        <v>466</v>
      </c>
      <c r="E528" s="278">
        <f t="shared" si="1133"/>
        <v>42.04525857900537</v>
      </c>
      <c r="F528" s="316">
        <f t="shared" ref="F528:F536" si="1135">+F527</f>
        <v>40</v>
      </c>
      <c r="G528" s="312">
        <f t="shared" si="1127"/>
        <v>1.0511314644751342</v>
      </c>
      <c r="H528" s="168">
        <f>+$H$92</f>
        <v>2</v>
      </c>
      <c r="I528" s="157">
        <f>+H528</f>
        <v>2</v>
      </c>
      <c r="J528" s="157">
        <f t="shared" si="1128"/>
        <v>2.1022629289502683</v>
      </c>
      <c r="K528" s="314">
        <f t="shared" si="1129"/>
        <v>37.840732721104828</v>
      </c>
      <c r="AC528" s="525"/>
      <c r="AD528" s="526"/>
      <c r="AE528" s="333" t="s">
        <v>466</v>
      </c>
      <c r="AF528" s="278">
        <f t="shared" si="1134"/>
        <v>42.04525857900537</v>
      </c>
      <c r="AG528" s="316">
        <f t="shared" ref="AG528:AG536" si="1136">+AG527</f>
        <v>20</v>
      </c>
      <c r="AH528" s="312">
        <f t="shared" si="1130"/>
        <v>2.1022629289502683</v>
      </c>
      <c r="AI528" s="168">
        <v>0</v>
      </c>
      <c r="AJ528" s="157">
        <f>+AI528</f>
        <v>0</v>
      </c>
      <c r="AK528" s="157">
        <f t="shared" si="1131"/>
        <v>0</v>
      </c>
      <c r="AL528" s="314">
        <f t="shared" si="1132"/>
        <v>0</v>
      </c>
      <c r="BC528" s="478"/>
      <c r="BD528" s="523"/>
      <c r="BE528" s="333" t="str">
        <f>+$BE$14</f>
        <v>Comunicación Interpersonal</v>
      </c>
      <c r="BF528" s="278">
        <f>+BF$527</f>
        <v>47.160778100408443</v>
      </c>
      <c r="BG528" s="168">
        <v>40</v>
      </c>
      <c r="BH528" s="157">
        <f t="shared" ref="BH528:BH533" si="1137">BF528/BG528</f>
        <v>1.1790194525102111</v>
      </c>
      <c r="BI528" s="168">
        <f>+$BI$14</f>
        <v>2</v>
      </c>
      <c r="BJ528" s="157">
        <f>+BI528</f>
        <v>2</v>
      </c>
      <c r="BK528" s="157">
        <f t="shared" ref="BK528" si="1138">BH528*BJ528</f>
        <v>2.3580389050204222</v>
      </c>
      <c r="BL528" s="157">
        <f t="shared" ref="BL528:BL533" si="1139">BK528*$BE$70</f>
        <v>42.444700290367599</v>
      </c>
      <c r="CC528" s="586"/>
      <c r="CD528" s="591"/>
      <c r="CE528" s="352" t="str">
        <f>+$BE$14</f>
        <v>Comunicación Interpersonal</v>
      </c>
      <c r="CF528" s="278">
        <f>+CF$527</f>
        <v>47.160778100408443</v>
      </c>
      <c r="CG528" s="168">
        <v>20</v>
      </c>
      <c r="CH528" s="157">
        <f t="shared" ref="CH528:CH533" si="1140">CF528/CG528</f>
        <v>2.3580389050204222</v>
      </c>
      <c r="CI528" s="168">
        <v>0</v>
      </c>
      <c r="CJ528" s="157">
        <f>+CI528</f>
        <v>0</v>
      </c>
      <c r="CK528" s="157">
        <f t="shared" ref="CK528" si="1141">CH528*CJ528</f>
        <v>0</v>
      </c>
      <c r="CL528" s="157">
        <f t="shared" ref="CL528:CL533" si="1142">CK528*$BE$70</f>
        <v>0</v>
      </c>
    </row>
    <row r="529" spans="2:90" ht="25.5" x14ac:dyDescent="0.25">
      <c r="B529" s="477"/>
      <c r="C529" s="529"/>
      <c r="D529" s="326" t="s">
        <v>469</v>
      </c>
      <c r="E529" s="278">
        <f t="shared" si="1133"/>
        <v>42.04525857900537</v>
      </c>
      <c r="F529" s="316">
        <f t="shared" si="1135"/>
        <v>40</v>
      </c>
      <c r="G529" s="312">
        <f t="shared" si="1127"/>
        <v>1.0511314644751342</v>
      </c>
      <c r="H529" s="168">
        <f>+$H$93</f>
        <v>2</v>
      </c>
      <c r="I529" s="157">
        <f>+H529</f>
        <v>2</v>
      </c>
      <c r="J529" s="157">
        <f t="shared" si="1128"/>
        <v>2.1022629289502683</v>
      </c>
      <c r="K529" s="314">
        <f t="shared" si="1129"/>
        <v>37.840732721104828</v>
      </c>
      <c r="AC529" s="525"/>
      <c r="AD529" s="526"/>
      <c r="AE529" s="333" t="s">
        <v>469</v>
      </c>
      <c r="AF529" s="278">
        <f t="shared" si="1134"/>
        <v>42.04525857900537</v>
      </c>
      <c r="AG529" s="316">
        <f t="shared" si="1136"/>
        <v>20</v>
      </c>
      <c r="AH529" s="312">
        <f t="shared" si="1130"/>
        <v>2.1022629289502683</v>
      </c>
      <c r="AI529" s="168">
        <v>0</v>
      </c>
      <c r="AJ529" s="157">
        <f>+AI529</f>
        <v>0</v>
      </c>
      <c r="AK529" s="157">
        <f t="shared" si="1131"/>
        <v>0</v>
      </c>
      <c r="AL529" s="314">
        <f t="shared" si="1132"/>
        <v>0</v>
      </c>
      <c r="BC529" s="478"/>
      <c r="BD529" s="512"/>
      <c r="BE529" s="333" t="str">
        <f>+$BE$18</f>
        <v>Proyectos de Investigación e Innovación tecnológica</v>
      </c>
      <c r="BF529" s="278">
        <f t="shared" ref="BF529:BF533" si="1143">+BF$527</f>
        <v>47.160778100408443</v>
      </c>
      <c r="BG529" s="168">
        <v>40</v>
      </c>
      <c r="BH529" s="157">
        <f t="shared" si="1137"/>
        <v>1.1790194525102111</v>
      </c>
      <c r="BI529" s="168">
        <f>+$BI$18</f>
        <v>4</v>
      </c>
      <c r="BJ529" s="157">
        <f>+BI529</f>
        <v>4</v>
      </c>
      <c r="BK529" s="157">
        <f>BH529*BJ529</f>
        <v>4.7160778100408445</v>
      </c>
      <c r="BL529" s="157">
        <f t="shared" si="1139"/>
        <v>84.889400580735199</v>
      </c>
      <c r="CC529" s="586"/>
      <c r="CD529" s="592"/>
      <c r="CE529" s="352" t="str">
        <f>+$BE$18</f>
        <v>Proyectos de Investigación e Innovación tecnológica</v>
      </c>
      <c r="CF529" s="278">
        <f t="shared" ref="CF529:CF533" si="1144">+CF$527</f>
        <v>47.160778100408443</v>
      </c>
      <c r="CG529" s="168">
        <v>20</v>
      </c>
      <c r="CH529" s="157">
        <f t="shared" si="1140"/>
        <v>2.3580389050204222</v>
      </c>
      <c r="CI529" s="168">
        <v>0</v>
      </c>
      <c r="CJ529" s="157">
        <f>+CI529</f>
        <v>0</v>
      </c>
      <c r="CK529" s="157">
        <f>CH529*CJ529</f>
        <v>0</v>
      </c>
      <c r="CL529" s="157">
        <f t="shared" si="1142"/>
        <v>0</v>
      </c>
    </row>
    <row r="530" spans="2:90" x14ac:dyDescent="0.25">
      <c r="B530" s="477"/>
      <c r="C530" s="529"/>
      <c r="D530" s="326" t="s">
        <v>474</v>
      </c>
      <c r="E530" s="278">
        <f t="shared" si="1133"/>
        <v>42.04525857900537</v>
      </c>
      <c r="F530" s="316">
        <f t="shared" si="1135"/>
        <v>40</v>
      </c>
      <c r="G530" s="312">
        <f t="shared" si="1127"/>
        <v>1.0511314644751342</v>
      </c>
      <c r="H530" s="168">
        <f>+$H$94</f>
        <v>2</v>
      </c>
      <c r="I530" s="157">
        <f>+H530</f>
        <v>2</v>
      </c>
      <c r="J530" s="157">
        <f t="shared" si="1128"/>
        <v>2.1022629289502683</v>
      </c>
      <c r="K530" s="314">
        <f t="shared" si="1129"/>
        <v>37.840732721104828</v>
      </c>
      <c r="AC530" s="525"/>
      <c r="AD530" s="526"/>
      <c r="AE530" s="333" t="s">
        <v>474</v>
      </c>
      <c r="AF530" s="278">
        <f t="shared" si="1134"/>
        <v>42.04525857900537</v>
      </c>
      <c r="AG530" s="316">
        <f t="shared" si="1136"/>
        <v>20</v>
      </c>
      <c r="AH530" s="312">
        <f t="shared" si="1130"/>
        <v>2.1022629289502683</v>
      </c>
      <c r="AI530" s="168">
        <v>0</v>
      </c>
      <c r="AJ530" s="157">
        <f>+AI530</f>
        <v>0</v>
      </c>
      <c r="AK530" s="157">
        <f t="shared" si="1131"/>
        <v>0</v>
      </c>
      <c r="AL530" s="314">
        <f t="shared" si="1132"/>
        <v>0</v>
      </c>
      <c r="BC530" s="478"/>
      <c r="BD530" s="513" t="s">
        <v>485</v>
      </c>
      <c r="BE530" s="147" t="str">
        <f>+$BE$31</f>
        <v>Dibujo Asistido por Computador</v>
      </c>
      <c r="BF530" s="278">
        <f t="shared" si="1143"/>
        <v>47.160778100408443</v>
      </c>
      <c r="BG530" s="168">
        <v>40</v>
      </c>
      <c r="BH530" s="157">
        <f t="shared" si="1137"/>
        <v>1.1790194525102111</v>
      </c>
      <c r="BI530" s="168">
        <f>+$BI$31</f>
        <v>8</v>
      </c>
      <c r="BJ530" s="157">
        <f>+BI530*0.4</f>
        <v>3.2</v>
      </c>
      <c r="BK530" s="157">
        <f t="shared" ref="BK530:BK533" si="1145">BH530*BJ530</f>
        <v>3.7728622480326757</v>
      </c>
      <c r="BL530" s="157">
        <f t="shared" si="1139"/>
        <v>67.911520464588165</v>
      </c>
      <c r="CC530" s="586"/>
      <c r="CD530" s="587" t="s">
        <v>485</v>
      </c>
      <c r="CE530" s="147" t="str">
        <f>+$BE$31</f>
        <v>Dibujo Asistido por Computador</v>
      </c>
      <c r="CF530" s="278">
        <f t="shared" si="1144"/>
        <v>47.160778100408443</v>
      </c>
      <c r="CG530" s="168">
        <v>20</v>
      </c>
      <c r="CH530" s="157">
        <f t="shared" si="1140"/>
        <v>2.3580389050204222</v>
      </c>
      <c r="CI530" s="168">
        <v>0</v>
      </c>
      <c r="CJ530" s="157">
        <f t="shared" ref="CJ530:CJ533" si="1146">+CI530*0.6</f>
        <v>0</v>
      </c>
      <c r="CK530" s="157">
        <f t="shared" ref="CK530:CK533" si="1147">CH530*CJ530</f>
        <v>0</v>
      </c>
      <c r="CL530" s="157">
        <f t="shared" si="1142"/>
        <v>0</v>
      </c>
    </row>
    <row r="531" spans="2:90" ht="25.5" x14ac:dyDescent="0.25">
      <c r="B531" s="477"/>
      <c r="C531" s="514" t="s">
        <v>485</v>
      </c>
      <c r="D531" s="315" t="s">
        <v>546</v>
      </c>
      <c r="E531" s="278">
        <f t="shared" si="1133"/>
        <v>42.04525857900537</v>
      </c>
      <c r="F531" s="316">
        <f t="shared" si="1135"/>
        <v>40</v>
      </c>
      <c r="G531" s="312">
        <f t="shared" si="1127"/>
        <v>1.0511314644751342</v>
      </c>
      <c r="H531" s="168">
        <f>+$H$95</f>
        <v>2</v>
      </c>
      <c r="I531" s="157">
        <f t="shared" ref="I531:I536" si="1148">+H531*0.4</f>
        <v>0.8</v>
      </c>
      <c r="J531" s="312">
        <f t="shared" si="1128"/>
        <v>0.84090517158010736</v>
      </c>
      <c r="K531" s="314">
        <f t="shared" si="1129"/>
        <v>15.136293088441933</v>
      </c>
      <c r="AC531" s="525"/>
      <c r="AD531" s="527" t="s">
        <v>485</v>
      </c>
      <c r="AE531" s="315" t="s">
        <v>546</v>
      </c>
      <c r="AF531" s="278">
        <f t="shared" si="1134"/>
        <v>42.04525857900537</v>
      </c>
      <c r="AG531" s="316">
        <f t="shared" si="1136"/>
        <v>20</v>
      </c>
      <c r="AH531" s="312">
        <f t="shared" si="1130"/>
        <v>2.1022629289502683</v>
      </c>
      <c r="AI531" s="168">
        <f>+$H$95</f>
        <v>2</v>
      </c>
      <c r="AJ531" s="157">
        <f t="shared" ref="AJ531:AJ536" si="1149">+AI531*0.6</f>
        <v>1.2</v>
      </c>
      <c r="AK531" s="312">
        <f t="shared" si="1131"/>
        <v>2.5227155147403217</v>
      </c>
      <c r="AL531" s="314">
        <f t="shared" si="1132"/>
        <v>45.408879265325794</v>
      </c>
      <c r="BC531" s="478"/>
      <c r="BD531" s="513"/>
      <c r="BE531" s="147" t="str">
        <f>+$BE$35</f>
        <v>Costos Unitarios y Presupuesto de Obra</v>
      </c>
      <c r="BF531" s="278">
        <f t="shared" si="1143"/>
        <v>47.160778100408443</v>
      </c>
      <c r="BG531" s="168">
        <v>40</v>
      </c>
      <c r="BH531" s="157">
        <f t="shared" si="1137"/>
        <v>1.1790194525102111</v>
      </c>
      <c r="BI531" s="168">
        <f>+$BI$35</f>
        <v>8</v>
      </c>
      <c r="BJ531" s="157">
        <f t="shared" ref="BJ531:BJ533" si="1150">+BI531*0.4</f>
        <v>3.2</v>
      </c>
      <c r="BK531" s="157">
        <f t="shared" si="1145"/>
        <v>3.7728622480326757</v>
      </c>
      <c r="BL531" s="157">
        <f t="shared" si="1139"/>
        <v>67.911520464588165</v>
      </c>
      <c r="CC531" s="586"/>
      <c r="CD531" s="587"/>
      <c r="CE531" s="147" t="str">
        <f>+$BE$35</f>
        <v>Costos Unitarios y Presupuesto de Obra</v>
      </c>
      <c r="CF531" s="278">
        <f t="shared" si="1144"/>
        <v>47.160778100408443</v>
      </c>
      <c r="CG531" s="168">
        <v>20</v>
      </c>
      <c r="CH531" s="157">
        <f t="shared" si="1140"/>
        <v>2.3580389050204222</v>
      </c>
      <c r="CI531" s="168">
        <v>0</v>
      </c>
      <c r="CJ531" s="157">
        <f t="shared" si="1146"/>
        <v>0</v>
      </c>
      <c r="CK531" s="157">
        <f t="shared" si="1147"/>
        <v>0</v>
      </c>
      <c r="CL531" s="157">
        <f t="shared" si="1142"/>
        <v>0</v>
      </c>
    </row>
    <row r="532" spans="2:90" ht="25.5" x14ac:dyDescent="0.25">
      <c r="B532" s="477"/>
      <c r="C532" s="514"/>
      <c r="D532" s="315" t="s">
        <v>547</v>
      </c>
      <c r="E532" s="278">
        <f t="shared" si="1133"/>
        <v>42.04525857900537</v>
      </c>
      <c r="F532" s="316">
        <f t="shared" si="1135"/>
        <v>40</v>
      </c>
      <c r="G532" s="312">
        <f t="shared" si="1127"/>
        <v>1.0511314644751342</v>
      </c>
      <c r="H532" s="168">
        <f>+$H$96</f>
        <v>4</v>
      </c>
      <c r="I532" s="157">
        <f t="shared" si="1148"/>
        <v>1.6</v>
      </c>
      <c r="J532" s="312">
        <f t="shared" si="1128"/>
        <v>1.6818103431602147</v>
      </c>
      <c r="K532" s="314">
        <f t="shared" si="1129"/>
        <v>30.272586176883866</v>
      </c>
      <c r="AC532" s="525"/>
      <c r="AD532" s="527"/>
      <c r="AE532" s="315" t="s">
        <v>547</v>
      </c>
      <c r="AF532" s="278">
        <f t="shared" si="1134"/>
        <v>42.04525857900537</v>
      </c>
      <c r="AG532" s="316">
        <f t="shared" si="1136"/>
        <v>20</v>
      </c>
      <c r="AH532" s="312">
        <f t="shared" si="1130"/>
        <v>2.1022629289502683</v>
      </c>
      <c r="AI532" s="168">
        <f>+$H$96</f>
        <v>4</v>
      </c>
      <c r="AJ532" s="157">
        <f t="shared" si="1149"/>
        <v>2.4</v>
      </c>
      <c r="AK532" s="312">
        <f t="shared" si="1131"/>
        <v>5.0454310294806435</v>
      </c>
      <c r="AL532" s="314">
        <f t="shared" si="1132"/>
        <v>90.817758530651588</v>
      </c>
      <c r="BC532" s="478"/>
      <c r="BD532" s="513"/>
      <c r="BE532" s="147" t="str">
        <f>+$BE$36</f>
        <v>Programación de Obra</v>
      </c>
      <c r="BF532" s="278">
        <f t="shared" si="1143"/>
        <v>47.160778100408443</v>
      </c>
      <c r="BG532" s="168">
        <v>40</v>
      </c>
      <c r="BH532" s="157">
        <f t="shared" si="1137"/>
        <v>1.1790194525102111</v>
      </c>
      <c r="BI532" s="168">
        <f>+$BI$36</f>
        <v>5</v>
      </c>
      <c r="BJ532" s="157">
        <f t="shared" si="1150"/>
        <v>2</v>
      </c>
      <c r="BK532" s="157">
        <f t="shared" si="1145"/>
        <v>2.3580389050204222</v>
      </c>
      <c r="BL532" s="157">
        <f t="shared" si="1139"/>
        <v>42.444700290367599</v>
      </c>
      <c r="CC532" s="586"/>
      <c r="CD532" s="587"/>
      <c r="CE532" s="147" t="str">
        <f>+$BE$36</f>
        <v>Programación de Obra</v>
      </c>
      <c r="CF532" s="278">
        <f t="shared" si="1144"/>
        <v>47.160778100408443</v>
      </c>
      <c r="CG532" s="168">
        <v>20</v>
      </c>
      <c r="CH532" s="157">
        <f t="shared" si="1140"/>
        <v>2.3580389050204222</v>
      </c>
      <c r="CI532" s="168">
        <v>0</v>
      </c>
      <c r="CJ532" s="157">
        <f t="shared" si="1146"/>
        <v>0</v>
      </c>
      <c r="CK532" s="157">
        <f t="shared" si="1147"/>
        <v>0</v>
      </c>
      <c r="CL532" s="157">
        <f t="shared" si="1142"/>
        <v>0</v>
      </c>
    </row>
    <row r="533" spans="2:90" ht="25.5" x14ac:dyDescent="0.25">
      <c r="B533" s="477"/>
      <c r="C533" s="514"/>
      <c r="D533" s="315" t="s">
        <v>548</v>
      </c>
      <c r="E533" s="278">
        <f t="shared" si="1133"/>
        <v>42.04525857900537</v>
      </c>
      <c r="F533" s="316">
        <f t="shared" si="1135"/>
        <v>40</v>
      </c>
      <c r="G533" s="312">
        <f t="shared" si="1127"/>
        <v>1.0511314644751342</v>
      </c>
      <c r="H533" s="168">
        <f>+$H$97</f>
        <v>2</v>
      </c>
      <c r="I533" s="157">
        <f t="shared" si="1148"/>
        <v>0.8</v>
      </c>
      <c r="J533" s="312">
        <f t="shared" si="1128"/>
        <v>0.84090517158010736</v>
      </c>
      <c r="K533" s="314">
        <f t="shared" si="1129"/>
        <v>15.136293088441933</v>
      </c>
      <c r="AC533" s="525"/>
      <c r="AD533" s="527"/>
      <c r="AE533" s="315" t="s">
        <v>548</v>
      </c>
      <c r="AF533" s="278">
        <f t="shared" si="1134"/>
        <v>42.04525857900537</v>
      </c>
      <c r="AG533" s="316">
        <f t="shared" si="1136"/>
        <v>20</v>
      </c>
      <c r="AH533" s="312">
        <f t="shared" si="1130"/>
        <v>2.1022629289502683</v>
      </c>
      <c r="AI533" s="168">
        <f>+$H$97</f>
        <v>2</v>
      </c>
      <c r="AJ533" s="157">
        <f t="shared" si="1149"/>
        <v>1.2</v>
      </c>
      <c r="AK533" s="312">
        <f t="shared" si="1131"/>
        <v>2.5227155147403217</v>
      </c>
      <c r="AL533" s="314">
        <f t="shared" si="1132"/>
        <v>45.408879265325794</v>
      </c>
      <c r="BC533" s="478"/>
      <c r="BD533" s="513"/>
      <c r="BE533" s="147" t="str">
        <f>+$BE$37</f>
        <v>Análisis del Expediente Técnico</v>
      </c>
      <c r="BF533" s="278">
        <f t="shared" si="1143"/>
        <v>47.160778100408443</v>
      </c>
      <c r="BG533" s="168">
        <v>40</v>
      </c>
      <c r="BH533" s="157">
        <f t="shared" si="1137"/>
        <v>1.1790194525102111</v>
      </c>
      <c r="BI533" s="168">
        <f>+$BI$37</f>
        <v>3</v>
      </c>
      <c r="BJ533" s="157">
        <f t="shared" si="1150"/>
        <v>1.2000000000000002</v>
      </c>
      <c r="BK533" s="157">
        <f t="shared" si="1145"/>
        <v>1.4148233430122537</v>
      </c>
      <c r="BL533" s="157">
        <f t="shared" si="1139"/>
        <v>25.466820174220565</v>
      </c>
      <c r="CC533" s="586"/>
      <c r="CD533" s="587"/>
      <c r="CE533" s="147" t="str">
        <f>+$BE$37</f>
        <v>Análisis del Expediente Técnico</v>
      </c>
      <c r="CF533" s="278">
        <f t="shared" si="1144"/>
        <v>47.160778100408443</v>
      </c>
      <c r="CG533" s="168">
        <v>20</v>
      </c>
      <c r="CH533" s="157">
        <f t="shared" si="1140"/>
        <v>2.3580389050204222</v>
      </c>
      <c r="CI533" s="168">
        <v>0</v>
      </c>
      <c r="CJ533" s="157">
        <f t="shared" si="1146"/>
        <v>0</v>
      </c>
      <c r="CK533" s="157">
        <f t="shared" si="1147"/>
        <v>0</v>
      </c>
      <c r="CL533" s="157">
        <f t="shared" si="1142"/>
        <v>0</v>
      </c>
    </row>
    <row r="534" spans="2:90" ht="25.5" x14ac:dyDescent="0.25">
      <c r="B534" s="477"/>
      <c r="C534" s="514"/>
      <c r="D534" s="315" t="s">
        <v>549</v>
      </c>
      <c r="E534" s="278">
        <f t="shared" si="1133"/>
        <v>42.04525857900537</v>
      </c>
      <c r="F534" s="316">
        <f t="shared" si="1135"/>
        <v>40</v>
      </c>
      <c r="G534" s="312">
        <f t="shared" si="1127"/>
        <v>1.0511314644751342</v>
      </c>
      <c r="H534" s="168">
        <f>+$H$98</f>
        <v>2</v>
      </c>
      <c r="I534" s="157">
        <f t="shared" si="1148"/>
        <v>0.8</v>
      </c>
      <c r="J534" s="312">
        <f t="shared" si="1128"/>
        <v>0.84090517158010736</v>
      </c>
      <c r="K534" s="314">
        <f t="shared" si="1129"/>
        <v>15.136293088441933</v>
      </c>
      <c r="AC534" s="525"/>
      <c r="AD534" s="527"/>
      <c r="AE534" s="315" t="s">
        <v>549</v>
      </c>
      <c r="AF534" s="278">
        <f t="shared" si="1134"/>
        <v>42.04525857900537</v>
      </c>
      <c r="AG534" s="316">
        <f t="shared" si="1136"/>
        <v>20</v>
      </c>
      <c r="AH534" s="312">
        <f t="shared" si="1130"/>
        <v>2.1022629289502683</v>
      </c>
      <c r="AI534" s="168">
        <f>+$H$98</f>
        <v>2</v>
      </c>
      <c r="AJ534" s="157">
        <f t="shared" si="1149"/>
        <v>1.2</v>
      </c>
      <c r="AK534" s="312">
        <f t="shared" si="1131"/>
        <v>2.5227155147403217</v>
      </c>
      <c r="AL534" s="314">
        <f t="shared" si="1132"/>
        <v>45.408879265325794</v>
      </c>
      <c r="BE534" s="59"/>
      <c r="BJ534" s="262">
        <f>AVERAGE(BJ528:BJ533)</f>
        <v>2.5999999999999996</v>
      </c>
      <c r="BK534" s="262"/>
      <c r="BL534" s="262"/>
      <c r="CE534" s="59"/>
      <c r="CJ534" s="262">
        <f>AVERAGE(CJ528:CJ533)</f>
        <v>0</v>
      </c>
      <c r="CK534" s="262"/>
      <c r="CL534" s="262"/>
    </row>
    <row r="535" spans="2:90" ht="51" x14ac:dyDescent="0.25">
      <c r="B535" s="477"/>
      <c r="C535" s="514"/>
      <c r="D535" s="315" t="s">
        <v>552</v>
      </c>
      <c r="E535" s="278">
        <f t="shared" si="1133"/>
        <v>42.04525857900537</v>
      </c>
      <c r="F535" s="316">
        <f t="shared" si="1135"/>
        <v>40</v>
      </c>
      <c r="G535" s="312">
        <f t="shared" si="1127"/>
        <v>1.0511314644751342</v>
      </c>
      <c r="H535" s="168">
        <f>+$H$99</f>
        <v>4</v>
      </c>
      <c r="I535" s="157">
        <f t="shared" si="1148"/>
        <v>1.6</v>
      </c>
      <c r="J535" s="312">
        <f t="shared" si="1128"/>
        <v>1.6818103431602147</v>
      </c>
      <c r="K535" s="314">
        <f t="shared" si="1129"/>
        <v>30.272586176883866</v>
      </c>
      <c r="AC535" s="525"/>
      <c r="AD535" s="527"/>
      <c r="AE535" s="315" t="s">
        <v>552</v>
      </c>
      <c r="AF535" s="278">
        <f t="shared" si="1134"/>
        <v>42.04525857900537</v>
      </c>
      <c r="AG535" s="316">
        <f t="shared" si="1136"/>
        <v>20</v>
      </c>
      <c r="AH535" s="312">
        <f t="shared" si="1130"/>
        <v>2.1022629289502683</v>
      </c>
      <c r="AI535" s="168">
        <f>+$H$99</f>
        <v>4</v>
      </c>
      <c r="AJ535" s="157">
        <f t="shared" si="1149"/>
        <v>2.4</v>
      </c>
      <c r="AK535" s="312">
        <f t="shared" si="1131"/>
        <v>5.0454310294806435</v>
      </c>
      <c r="AL535" s="314">
        <f t="shared" si="1132"/>
        <v>90.817758530651588</v>
      </c>
      <c r="BC535" s="332" t="s">
        <v>335</v>
      </c>
      <c r="BD535" s="332" t="s">
        <v>511</v>
      </c>
      <c r="BE535" s="332" t="s">
        <v>512</v>
      </c>
      <c r="BF535" s="332" t="s">
        <v>584</v>
      </c>
      <c r="BG535" s="332" t="s">
        <v>513</v>
      </c>
      <c r="BH535" s="332" t="s">
        <v>514</v>
      </c>
      <c r="BI535" s="332" t="s">
        <v>519</v>
      </c>
      <c r="BJ535" s="297" t="s">
        <v>516</v>
      </c>
      <c r="BK535" s="297" t="s">
        <v>517</v>
      </c>
      <c r="BL535" s="297" t="s">
        <v>518</v>
      </c>
      <c r="CC535" s="371" t="s">
        <v>335</v>
      </c>
      <c r="CD535" s="371" t="s">
        <v>511</v>
      </c>
      <c r="CE535" s="371" t="s">
        <v>512</v>
      </c>
      <c r="CF535" s="371" t="s">
        <v>584</v>
      </c>
      <c r="CG535" s="371" t="s">
        <v>513</v>
      </c>
      <c r="CH535" s="371" t="s">
        <v>514</v>
      </c>
      <c r="CI535" s="371" t="s">
        <v>519</v>
      </c>
      <c r="CJ535" s="372" t="s">
        <v>516</v>
      </c>
      <c r="CK535" s="372" t="s">
        <v>517</v>
      </c>
      <c r="CL535" s="372" t="s">
        <v>518</v>
      </c>
    </row>
    <row r="536" spans="2:90" x14ac:dyDescent="0.25">
      <c r="B536" s="477"/>
      <c r="C536" s="514"/>
      <c r="D536" s="315" t="s">
        <v>543</v>
      </c>
      <c r="E536" s="278">
        <f t="shared" si="1133"/>
        <v>42.04525857900537</v>
      </c>
      <c r="F536" s="316">
        <f t="shared" si="1135"/>
        <v>40</v>
      </c>
      <c r="G536" s="312">
        <f t="shared" si="1127"/>
        <v>1.0511314644751342</v>
      </c>
      <c r="H536" s="168">
        <f>+$H$100</f>
        <v>6</v>
      </c>
      <c r="I536" s="157">
        <f t="shared" si="1148"/>
        <v>2.4000000000000004</v>
      </c>
      <c r="J536" s="157">
        <f>G536*I536</f>
        <v>2.5227155147403222</v>
      </c>
      <c r="K536" s="314">
        <f t="shared" si="1129"/>
        <v>45.408879265325801</v>
      </c>
      <c r="AC536" s="525"/>
      <c r="AD536" s="527"/>
      <c r="AE536" s="315" t="s">
        <v>543</v>
      </c>
      <c r="AF536" s="278">
        <f t="shared" si="1134"/>
        <v>42.04525857900537</v>
      </c>
      <c r="AG536" s="316">
        <f t="shared" si="1136"/>
        <v>20</v>
      </c>
      <c r="AH536" s="312">
        <f t="shared" si="1130"/>
        <v>2.1022629289502683</v>
      </c>
      <c r="AI536" s="168">
        <f>+$H$100</f>
        <v>6</v>
      </c>
      <c r="AJ536" s="157">
        <f t="shared" si="1149"/>
        <v>3.5999999999999996</v>
      </c>
      <c r="AK536" s="157">
        <f>AH536*AJ536</f>
        <v>7.5681465442209657</v>
      </c>
      <c r="AL536" s="314">
        <f t="shared" si="1132"/>
        <v>136.22663779597738</v>
      </c>
      <c r="BC536" s="478" t="s">
        <v>532</v>
      </c>
      <c r="BD536" s="334"/>
      <c r="BE536" s="335"/>
      <c r="BF536" s="276">
        <f>+'Pobl. Efectiva CP.'!J57</f>
        <v>46.689170319404361</v>
      </c>
      <c r="BG536" s="335"/>
      <c r="BH536" s="335"/>
      <c r="BI536" s="335"/>
      <c r="BJ536" s="277">
        <f>SUM(BJ537:BJ542)</f>
        <v>15.6</v>
      </c>
      <c r="BK536" s="277">
        <f>SUM(BK537:BK542)</f>
        <v>18.208776424567702</v>
      </c>
      <c r="BL536" s="277">
        <f>SUM(BL537:BL542)</f>
        <v>327.75797564221864</v>
      </c>
      <c r="CC536" s="586" t="s">
        <v>532</v>
      </c>
      <c r="CD536" s="374"/>
      <c r="CE536" s="335"/>
      <c r="CF536" s="276">
        <f>+BF536</f>
        <v>46.689170319404361</v>
      </c>
      <c r="CG536" s="335"/>
      <c r="CH536" s="335"/>
      <c r="CI536" s="335"/>
      <c r="CJ536" s="277">
        <f>SUM(CJ537:CJ542)</f>
        <v>14.399999999999999</v>
      </c>
      <c r="CK536" s="277">
        <f>SUM(CK537:CK542)</f>
        <v>33.616202629971141</v>
      </c>
      <c r="CL536" s="277">
        <f>SUM(CL537:CL542)</f>
        <v>605.09164733948057</v>
      </c>
    </row>
    <row r="537" spans="2:90" x14ac:dyDescent="0.25">
      <c r="B537" s="285"/>
      <c r="C537" s="142"/>
      <c r="D537" s="59"/>
      <c r="H537" s="142"/>
      <c r="I537" s="262">
        <f>AVERAGE(I526:I536)</f>
        <v>1.6363636363636365</v>
      </c>
      <c r="J537" s="262"/>
      <c r="K537" s="286"/>
      <c r="AC537" s="285"/>
      <c r="AE537" s="59"/>
      <c r="AJ537" s="262">
        <f>AVERAGE(AJ526:AJ536)</f>
        <v>1.0909090909090908</v>
      </c>
      <c r="AK537" s="262"/>
      <c r="AL537" s="286"/>
      <c r="BC537" s="478"/>
      <c r="BD537" s="478" t="s">
        <v>590</v>
      </c>
      <c r="BE537" s="333" t="str">
        <f>+$BE$15</f>
        <v>Comunicación Empresarial</v>
      </c>
      <c r="BF537" s="278">
        <f>+BF$536</f>
        <v>46.689170319404361</v>
      </c>
      <c r="BG537" s="168">
        <v>40</v>
      </c>
      <c r="BH537" s="157">
        <f t="shared" ref="BH537:BH542" si="1151">BF537/BG537</f>
        <v>1.1672292579851091</v>
      </c>
      <c r="BI537" s="168">
        <f>+$BJ$15</f>
        <v>2</v>
      </c>
      <c r="BJ537" s="157">
        <f>+BI537</f>
        <v>2</v>
      </c>
      <c r="BK537" s="157">
        <f t="shared" ref="BK537:BK542" si="1152">BH537*BJ537</f>
        <v>2.3344585159702183</v>
      </c>
      <c r="BL537" s="157">
        <f t="shared" ref="BL537:BL542" si="1153">BK537*$BE$70</f>
        <v>42.02025328746393</v>
      </c>
      <c r="CC537" s="586"/>
      <c r="CD537" s="586" t="s">
        <v>590</v>
      </c>
      <c r="CE537" s="352" t="str">
        <f>+$BE$15</f>
        <v>Comunicación Empresarial</v>
      </c>
      <c r="CF537" s="278">
        <f>+CF$536</f>
        <v>46.689170319404361</v>
      </c>
      <c r="CG537" s="168">
        <v>20</v>
      </c>
      <c r="CH537" s="157">
        <f t="shared" ref="CH537:CH542" si="1154">CF537/CG537</f>
        <v>2.3344585159702183</v>
      </c>
      <c r="CI537" s="168">
        <v>0</v>
      </c>
      <c r="CJ537" s="157">
        <f>+CI537</f>
        <v>0</v>
      </c>
      <c r="CK537" s="157">
        <f t="shared" ref="CK537:CK542" si="1155">CH537*CJ537</f>
        <v>0</v>
      </c>
      <c r="CL537" s="157">
        <f t="shared" ref="CL537:CL542" si="1156">CK537*$BE$70</f>
        <v>0</v>
      </c>
    </row>
    <row r="538" spans="2:90" ht="51" x14ac:dyDescent="0.25">
      <c r="B538" s="325" t="s">
        <v>336</v>
      </c>
      <c r="C538" s="327" t="s">
        <v>511</v>
      </c>
      <c r="D538" s="325" t="s">
        <v>512</v>
      </c>
      <c r="E538" s="325" t="s">
        <v>584</v>
      </c>
      <c r="F538" s="325" t="s">
        <v>513</v>
      </c>
      <c r="G538" s="325" t="s">
        <v>514</v>
      </c>
      <c r="H538" s="325" t="s">
        <v>515</v>
      </c>
      <c r="I538" s="291" t="s">
        <v>516</v>
      </c>
      <c r="J538" s="291" t="s">
        <v>517</v>
      </c>
      <c r="K538" s="291" t="s">
        <v>518</v>
      </c>
      <c r="AC538" s="367" t="s">
        <v>336</v>
      </c>
      <c r="AD538" s="368" t="s">
        <v>511</v>
      </c>
      <c r="AE538" s="367" t="s">
        <v>512</v>
      </c>
      <c r="AF538" s="367" t="s">
        <v>584</v>
      </c>
      <c r="AG538" s="367" t="s">
        <v>513</v>
      </c>
      <c r="AH538" s="367" t="s">
        <v>514</v>
      </c>
      <c r="AI538" s="367" t="s">
        <v>515</v>
      </c>
      <c r="AJ538" s="369" t="s">
        <v>516</v>
      </c>
      <c r="AK538" s="369" t="s">
        <v>517</v>
      </c>
      <c r="AL538" s="369" t="s">
        <v>518</v>
      </c>
      <c r="BC538" s="478"/>
      <c r="BD538" s="478"/>
      <c r="BE538" s="333" t="str">
        <f>+$BE$19</f>
        <v>Comportamiento Ético</v>
      </c>
      <c r="BF538" s="278">
        <f t="shared" ref="BF538:BF542" si="1157">+BF$536</f>
        <v>46.689170319404361</v>
      </c>
      <c r="BG538" s="168">
        <v>40</v>
      </c>
      <c r="BH538" s="157">
        <f t="shared" si="1151"/>
        <v>1.1672292579851091</v>
      </c>
      <c r="BI538" s="168">
        <f>+$BJ$19</f>
        <v>2</v>
      </c>
      <c r="BJ538" s="157">
        <f t="shared" ref="BJ538:BJ539" si="1158">+BI538</f>
        <v>2</v>
      </c>
      <c r="BK538" s="157">
        <f t="shared" si="1152"/>
        <v>2.3344585159702183</v>
      </c>
      <c r="BL538" s="157">
        <f t="shared" si="1153"/>
        <v>42.02025328746393</v>
      </c>
      <c r="CC538" s="586"/>
      <c r="CD538" s="586"/>
      <c r="CE538" s="352" t="str">
        <f>+$BE$19</f>
        <v>Comportamiento Ético</v>
      </c>
      <c r="CF538" s="278">
        <f t="shared" ref="CF538:CF542" si="1159">+CF$536</f>
        <v>46.689170319404361</v>
      </c>
      <c r="CG538" s="168">
        <v>20</v>
      </c>
      <c r="CH538" s="157">
        <f t="shared" si="1154"/>
        <v>2.3344585159702183</v>
      </c>
      <c r="CI538" s="168">
        <v>0</v>
      </c>
      <c r="CJ538" s="157">
        <f t="shared" ref="CJ538:CJ539" si="1160">+CI538</f>
        <v>0</v>
      </c>
      <c r="CK538" s="157">
        <f t="shared" si="1155"/>
        <v>0</v>
      </c>
      <c r="CL538" s="157">
        <f t="shared" si="1156"/>
        <v>0</v>
      </c>
    </row>
    <row r="539" spans="2:90" x14ac:dyDescent="0.25">
      <c r="B539" s="477" t="s">
        <v>530</v>
      </c>
      <c r="C539" s="529" t="s">
        <v>454</v>
      </c>
      <c r="D539" s="328"/>
      <c r="E539" s="276">
        <f>+'Pobl. Efectiva CP.'!J28</f>
        <v>41.892662882957154</v>
      </c>
      <c r="F539" s="328"/>
      <c r="G539" s="328"/>
      <c r="H539" s="328"/>
      <c r="I539" s="277">
        <f>SUM(I540:I546)</f>
        <v>11.200000000000003</v>
      </c>
      <c r="J539" s="277">
        <f>SUM(J540:J546)</f>
        <v>11.729945607228002</v>
      </c>
      <c r="K539" s="277">
        <f>SUM(K540:K546)</f>
        <v>211.13902093010407</v>
      </c>
      <c r="AC539" s="525" t="s">
        <v>530</v>
      </c>
      <c r="AD539" s="526" t="s">
        <v>454</v>
      </c>
      <c r="AE539" s="335"/>
      <c r="AF539" s="276">
        <f>+E539</f>
        <v>41.892662882957154</v>
      </c>
      <c r="AG539" s="335"/>
      <c r="AH539" s="335"/>
      <c r="AI539" s="335"/>
      <c r="AJ539" s="277">
        <f>SUM(AJ540:AJ546)</f>
        <v>4.8</v>
      </c>
      <c r="AK539" s="277">
        <f>SUM(AK540:AK546)</f>
        <v>10.054239091909716</v>
      </c>
      <c r="AL539" s="277">
        <f>SUM(AL540:AL546)</f>
        <v>180.9763036543749</v>
      </c>
      <c r="BC539" s="478"/>
      <c r="BD539" s="478"/>
      <c r="BE539" s="333" t="str">
        <f>+$BE$21</f>
        <v>Organización y Constitución de Empresas</v>
      </c>
      <c r="BF539" s="278">
        <f t="shared" si="1157"/>
        <v>46.689170319404361</v>
      </c>
      <c r="BG539" s="168">
        <v>40</v>
      </c>
      <c r="BH539" s="157">
        <f t="shared" si="1151"/>
        <v>1.1672292579851091</v>
      </c>
      <c r="BI539" s="168">
        <f>+$BJ$21</f>
        <v>2</v>
      </c>
      <c r="BJ539" s="157">
        <f t="shared" si="1158"/>
        <v>2</v>
      </c>
      <c r="BK539" s="157">
        <f t="shared" si="1152"/>
        <v>2.3344585159702183</v>
      </c>
      <c r="BL539" s="157">
        <f t="shared" si="1153"/>
        <v>42.02025328746393</v>
      </c>
      <c r="CC539" s="586"/>
      <c r="CD539" s="586"/>
      <c r="CE539" s="352" t="str">
        <f>+$BE$21</f>
        <v>Organización y Constitución de Empresas</v>
      </c>
      <c r="CF539" s="278">
        <f t="shared" si="1159"/>
        <v>46.689170319404361</v>
      </c>
      <c r="CG539" s="168">
        <v>20</v>
      </c>
      <c r="CH539" s="157">
        <f t="shared" si="1154"/>
        <v>2.3344585159702183</v>
      </c>
      <c r="CI539" s="168">
        <v>0</v>
      </c>
      <c r="CJ539" s="157">
        <f t="shared" si="1160"/>
        <v>0</v>
      </c>
      <c r="CK539" s="157">
        <f t="shared" si="1155"/>
        <v>0</v>
      </c>
      <c r="CL539" s="157">
        <f t="shared" si="1156"/>
        <v>0</v>
      </c>
    </row>
    <row r="540" spans="2:90" ht="25.5" x14ac:dyDescent="0.25">
      <c r="B540" s="477"/>
      <c r="C540" s="529"/>
      <c r="D540" s="326" t="s">
        <v>462</v>
      </c>
      <c r="E540" s="278">
        <f>+E$539</f>
        <v>41.892662882957154</v>
      </c>
      <c r="F540" s="316">
        <f>+F535</f>
        <v>40</v>
      </c>
      <c r="G540" s="312">
        <f>E540/F540</f>
        <v>1.0473165720739288</v>
      </c>
      <c r="H540" s="168">
        <f>+$H$132</f>
        <v>3</v>
      </c>
      <c r="I540" s="157">
        <f>+H540</f>
        <v>3</v>
      </c>
      <c r="J540" s="157">
        <f t="shared" ref="J540:J546" si="1161">G540*I540</f>
        <v>3.1419497162217862</v>
      </c>
      <c r="K540" s="314">
        <f t="shared" ref="K540:K546" si="1162">J540*$D$70</f>
        <v>56.555094891992155</v>
      </c>
      <c r="AC540" s="525"/>
      <c r="AD540" s="526"/>
      <c r="AE540" s="333" t="s">
        <v>462</v>
      </c>
      <c r="AF540" s="278">
        <f>+AF$539</f>
        <v>41.892662882957154</v>
      </c>
      <c r="AG540" s="316">
        <f>+AG535</f>
        <v>20</v>
      </c>
      <c r="AH540" s="312">
        <f>AF540/AG540</f>
        <v>2.0946331441478576</v>
      </c>
      <c r="AI540" s="168">
        <v>0</v>
      </c>
      <c r="AJ540" s="157">
        <f>+AI540</f>
        <v>0</v>
      </c>
      <c r="AK540" s="157">
        <f t="shared" ref="AK540:AK546" si="1163">AH540*AJ540</f>
        <v>0</v>
      </c>
      <c r="AL540" s="314">
        <f t="shared" ref="AL540:AL546" si="1164">AK540*$D$70</f>
        <v>0</v>
      </c>
      <c r="BC540" s="478"/>
      <c r="BD540" s="524" t="s">
        <v>485</v>
      </c>
      <c r="BE540" s="147" t="str">
        <f>+$BE$38</f>
        <v>Especificacones de los Materiales de Construcción</v>
      </c>
      <c r="BF540" s="278">
        <f t="shared" si="1157"/>
        <v>46.689170319404361</v>
      </c>
      <c r="BG540" s="168">
        <v>40</v>
      </c>
      <c r="BH540" s="157">
        <f t="shared" si="1151"/>
        <v>1.1672292579851091</v>
      </c>
      <c r="BI540" s="168">
        <f>+$BJ$38</f>
        <v>8</v>
      </c>
      <c r="BJ540" s="157">
        <f>+BI540*0.4</f>
        <v>3.2</v>
      </c>
      <c r="BK540" s="157">
        <f t="shared" si="1152"/>
        <v>3.7351336255523493</v>
      </c>
      <c r="BL540" s="157">
        <f t="shared" si="1153"/>
        <v>67.232405259942283</v>
      </c>
      <c r="CC540" s="586"/>
      <c r="CD540" s="593" t="s">
        <v>485</v>
      </c>
      <c r="CE540" s="147" t="str">
        <f>+$BE$38</f>
        <v>Especificacones de los Materiales de Construcción</v>
      </c>
      <c r="CF540" s="278">
        <f t="shared" si="1159"/>
        <v>46.689170319404361</v>
      </c>
      <c r="CG540" s="168">
        <v>20</v>
      </c>
      <c r="CH540" s="157">
        <f t="shared" si="1154"/>
        <v>2.3344585159702183</v>
      </c>
      <c r="CI540" s="168">
        <f>+$BJ$38</f>
        <v>8</v>
      </c>
      <c r="CJ540" s="157">
        <f t="shared" ref="CJ540:CJ542" si="1165">+CI540*0.6</f>
        <v>4.8</v>
      </c>
      <c r="CK540" s="157">
        <f t="shared" si="1155"/>
        <v>11.205400876657047</v>
      </c>
      <c r="CL540" s="157">
        <f t="shared" si="1156"/>
        <v>201.69721577982685</v>
      </c>
    </row>
    <row r="541" spans="2:90" x14ac:dyDescent="0.25">
      <c r="B541" s="477"/>
      <c r="C541" s="529"/>
      <c r="D541" s="326" t="s">
        <v>463</v>
      </c>
      <c r="E541" s="278">
        <f t="shared" ref="E541:E546" si="1166">+E$539</f>
        <v>41.892662882957154</v>
      </c>
      <c r="F541" s="316">
        <f>+F540</f>
        <v>40</v>
      </c>
      <c r="G541" s="312">
        <f t="shared" ref="G541:G546" si="1167">E541/F541</f>
        <v>1.0473165720739288</v>
      </c>
      <c r="H541" s="168">
        <f>+$H$133</f>
        <v>3</v>
      </c>
      <c r="I541" s="157">
        <f>+H541</f>
        <v>3</v>
      </c>
      <c r="J541" s="157">
        <f t="shared" si="1161"/>
        <v>3.1419497162217862</v>
      </c>
      <c r="K541" s="314">
        <f t="shared" si="1162"/>
        <v>56.555094891992155</v>
      </c>
      <c r="AC541" s="525"/>
      <c r="AD541" s="526"/>
      <c r="AE541" s="333" t="s">
        <v>463</v>
      </c>
      <c r="AF541" s="278">
        <f t="shared" ref="AF541:AF546" si="1168">+AF$539</f>
        <v>41.892662882957154</v>
      </c>
      <c r="AG541" s="316">
        <f>+AG540</f>
        <v>20</v>
      </c>
      <c r="AH541" s="312">
        <f t="shared" ref="AH541:AH546" si="1169">AF541/AG541</f>
        <v>2.0946331441478576</v>
      </c>
      <c r="AI541" s="168">
        <v>0</v>
      </c>
      <c r="AJ541" s="157">
        <f>+AI541</f>
        <v>0</v>
      </c>
      <c r="AK541" s="157">
        <f t="shared" si="1163"/>
        <v>0</v>
      </c>
      <c r="AL541" s="314">
        <f t="shared" si="1164"/>
        <v>0</v>
      </c>
      <c r="BC541" s="478"/>
      <c r="BD541" s="524"/>
      <c r="BE541" s="147" t="str">
        <f>+$BE$40</f>
        <v>Mano de Obra y Equipo</v>
      </c>
      <c r="BF541" s="278">
        <f t="shared" si="1157"/>
        <v>46.689170319404361</v>
      </c>
      <c r="BG541" s="168">
        <v>40</v>
      </c>
      <c r="BH541" s="157">
        <f t="shared" si="1151"/>
        <v>1.1672292579851091</v>
      </c>
      <c r="BI541" s="168">
        <f>+$BJ$40</f>
        <v>6</v>
      </c>
      <c r="BJ541" s="157">
        <f t="shared" ref="BJ541:BJ542" si="1170">+BI541*0.4</f>
        <v>2.4000000000000004</v>
      </c>
      <c r="BK541" s="157">
        <f t="shared" si="1152"/>
        <v>2.8013502191642625</v>
      </c>
      <c r="BL541" s="157">
        <f t="shared" si="1153"/>
        <v>50.424303944956726</v>
      </c>
      <c r="CC541" s="586"/>
      <c r="CD541" s="593"/>
      <c r="CE541" s="147" t="str">
        <f>+$BE$40</f>
        <v>Mano de Obra y Equipo</v>
      </c>
      <c r="CF541" s="278">
        <f t="shared" si="1159"/>
        <v>46.689170319404361</v>
      </c>
      <c r="CG541" s="168">
        <v>20</v>
      </c>
      <c r="CH541" s="157">
        <f t="shared" si="1154"/>
        <v>2.3344585159702183</v>
      </c>
      <c r="CI541" s="168">
        <f>+$BJ$40</f>
        <v>6</v>
      </c>
      <c r="CJ541" s="157">
        <f t="shared" si="1165"/>
        <v>3.5999999999999996</v>
      </c>
      <c r="CK541" s="157">
        <f t="shared" si="1155"/>
        <v>8.4040506574927853</v>
      </c>
      <c r="CL541" s="157">
        <f t="shared" si="1156"/>
        <v>151.27291183487014</v>
      </c>
    </row>
    <row r="542" spans="2:90" ht="25.5" x14ac:dyDescent="0.25">
      <c r="B542" s="477"/>
      <c r="C542" s="529"/>
      <c r="D542" s="326" t="s">
        <v>475</v>
      </c>
      <c r="E542" s="278">
        <f t="shared" si="1166"/>
        <v>41.892662882957154</v>
      </c>
      <c r="F542" s="316">
        <f>+F541</f>
        <v>40</v>
      </c>
      <c r="G542" s="312">
        <f t="shared" si="1167"/>
        <v>1.0473165720739288</v>
      </c>
      <c r="H542" s="168">
        <f>+$H$134</f>
        <v>2</v>
      </c>
      <c r="I542" s="157">
        <f>+H542</f>
        <v>2</v>
      </c>
      <c r="J542" s="157">
        <f t="shared" si="1161"/>
        <v>2.0946331441478576</v>
      </c>
      <c r="K542" s="314">
        <f t="shared" si="1162"/>
        <v>37.703396594661434</v>
      </c>
      <c r="AC542" s="525"/>
      <c r="AD542" s="526"/>
      <c r="AE542" s="333" t="s">
        <v>475</v>
      </c>
      <c r="AF542" s="278">
        <f t="shared" si="1168"/>
        <v>41.892662882957154</v>
      </c>
      <c r="AG542" s="316">
        <f>+AG541</f>
        <v>20</v>
      </c>
      <c r="AH542" s="312">
        <f t="shared" si="1169"/>
        <v>2.0946331441478576</v>
      </c>
      <c r="AI542" s="168">
        <v>0</v>
      </c>
      <c r="AJ542" s="157">
        <f>+AI542</f>
        <v>0</v>
      </c>
      <c r="AK542" s="157">
        <f t="shared" si="1163"/>
        <v>0</v>
      </c>
      <c r="AL542" s="314">
        <f t="shared" si="1164"/>
        <v>0</v>
      </c>
      <c r="BC542" s="478"/>
      <c r="BD542" s="524"/>
      <c r="BE542" s="147" t="str">
        <f>+$BE$42</f>
        <v>Procedimientos Constructivosde Obras Civiles I</v>
      </c>
      <c r="BF542" s="278">
        <f t="shared" si="1157"/>
        <v>46.689170319404361</v>
      </c>
      <c r="BG542" s="168">
        <v>40</v>
      </c>
      <c r="BH542" s="157">
        <f t="shared" si="1151"/>
        <v>1.1672292579851091</v>
      </c>
      <c r="BI542" s="168">
        <f>+$BJ$42</f>
        <v>10</v>
      </c>
      <c r="BJ542" s="157">
        <f t="shared" si="1170"/>
        <v>4</v>
      </c>
      <c r="BK542" s="157">
        <f t="shared" si="1152"/>
        <v>4.6689170319404365</v>
      </c>
      <c r="BL542" s="157">
        <f t="shared" si="1153"/>
        <v>84.040506574927861</v>
      </c>
      <c r="CC542" s="586"/>
      <c r="CD542" s="593"/>
      <c r="CE542" s="147" t="str">
        <f>+$BE$42</f>
        <v>Procedimientos Constructivosde Obras Civiles I</v>
      </c>
      <c r="CF542" s="278">
        <f t="shared" si="1159"/>
        <v>46.689170319404361</v>
      </c>
      <c r="CG542" s="168">
        <v>20</v>
      </c>
      <c r="CH542" s="157">
        <f t="shared" si="1154"/>
        <v>2.3344585159702183</v>
      </c>
      <c r="CI542" s="168">
        <f>+$BJ$42</f>
        <v>10</v>
      </c>
      <c r="CJ542" s="157">
        <f t="shared" si="1165"/>
        <v>6</v>
      </c>
      <c r="CK542" s="157">
        <f t="shared" si="1155"/>
        <v>14.00675109582131</v>
      </c>
      <c r="CL542" s="157">
        <f t="shared" si="1156"/>
        <v>252.12151972478358</v>
      </c>
    </row>
    <row r="543" spans="2:90" ht="25.5" x14ac:dyDescent="0.25">
      <c r="B543" s="477"/>
      <c r="C543" s="514" t="s">
        <v>485</v>
      </c>
      <c r="D543" s="315" t="s">
        <v>554</v>
      </c>
      <c r="E543" s="278">
        <f t="shared" si="1166"/>
        <v>41.892662882957154</v>
      </c>
      <c r="F543" s="316">
        <f t="shared" ref="F543:F546" si="1171">+F542</f>
        <v>40</v>
      </c>
      <c r="G543" s="312">
        <f t="shared" si="1167"/>
        <v>1.0473165720739288</v>
      </c>
      <c r="H543" s="168">
        <f>+$H$135</f>
        <v>2</v>
      </c>
      <c r="I543" s="157">
        <f t="shared" ref="I543:I546" si="1172">+H543*0.4</f>
        <v>0.8</v>
      </c>
      <c r="J543" s="312">
        <f t="shared" si="1161"/>
        <v>0.83785325765914309</v>
      </c>
      <c r="K543" s="314">
        <f t="shared" si="1162"/>
        <v>15.081358637864575</v>
      </c>
      <c r="AC543" s="525"/>
      <c r="AD543" s="527" t="s">
        <v>485</v>
      </c>
      <c r="AE543" s="315" t="s">
        <v>554</v>
      </c>
      <c r="AF543" s="278">
        <f t="shared" si="1168"/>
        <v>41.892662882957154</v>
      </c>
      <c r="AG543" s="316">
        <f t="shared" ref="AG543:AG546" si="1173">+AG542</f>
        <v>20</v>
      </c>
      <c r="AH543" s="312">
        <f t="shared" si="1169"/>
        <v>2.0946331441478576</v>
      </c>
      <c r="AI543" s="168">
        <f>+$H$135</f>
        <v>2</v>
      </c>
      <c r="AJ543" s="157">
        <f t="shared" ref="AJ543:AJ546" si="1174">+AI543*0.6</f>
        <v>1.2</v>
      </c>
      <c r="AK543" s="312">
        <f t="shared" si="1163"/>
        <v>2.5135597729774291</v>
      </c>
      <c r="AL543" s="314">
        <f t="shared" si="1164"/>
        <v>45.244075913593726</v>
      </c>
      <c r="BE543" s="59"/>
      <c r="BJ543" s="262">
        <f>AVERAGE(BJ537:BJ542)</f>
        <v>2.6</v>
      </c>
      <c r="BK543" s="262"/>
      <c r="BL543" s="262"/>
      <c r="CE543" s="59"/>
      <c r="CJ543" s="262">
        <f>AVERAGE(CJ537:CJ542)</f>
        <v>2.4</v>
      </c>
      <c r="CK543" s="262"/>
      <c r="CL543" s="262"/>
    </row>
    <row r="544" spans="2:90" ht="51" x14ac:dyDescent="0.25">
      <c r="B544" s="477"/>
      <c r="C544" s="514"/>
      <c r="D544" s="315" t="s">
        <v>555</v>
      </c>
      <c r="E544" s="278">
        <f t="shared" si="1166"/>
        <v>41.892662882957154</v>
      </c>
      <c r="F544" s="316">
        <f t="shared" si="1171"/>
        <v>40</v>
      </c>
      <c r="G544" s="312">
        <f t="shared" si="1167"/>
        <v>1.0473165720739288</v>
      </c>
      <c r="H544" s="168">
        <f>+$H$136</f>
        <v>2</v>
      </c>
      <c r="I544" s="157">
        <f t="shared" si="1172"/>
        <v>0.8</v>
      </c>
      <c r="J544" s="312">
        <f t="shared" si="1161"/>
        <v>0.83785325765914309</v>
      </c>
      <c r="K544" s="314">
        <f t="shared" si="1162"/>
        <v>15.081358637864575</v>
      </c>
      <c r="AC544" s="525"/>
      <c r="AD544" s="527"/>
      <c r="AE544" s="315" t="s">
        <v>555</v>
      </c>
      <c r="AF544" s="278">
        <f t="shared" si="1168"/>
        <v>41.892662882957154</v>
      </c>
      <c r="AG544" s="316">
        <f t="shared" si="1173"/>
        <v>20</v>
      </c>
      <c r="AH544" s="312">
        <f t="shared" si="1169"/>
        <v>2.0946331441478576</v>
      </c>
      <c r="AI544" s="168">
        <f>+$H$136</f>
        <v>2</v>
      </c>
      <c r="AJ544" s="157">
        <f t="shared" si="1174"/>
        <v>1.2</v>
      </c>
      <c r="AK544" s="312">
        <f t="shared" si="1163"/>
        <v>2.5135597729774291</v>
      </c>
      <c r="AL544" s="314">
        <f t="shared" si="1164"/>
        <v>45.244075913593726</v>
      </c>
      <c r="BC544" s="332" t="s">
        <v>335</v>
      </c>
      <c r="BD544" s="332" t="s">
        <v>511</v>
      </c>
      <c r="BE544" s="332" t="s">
        <v>512</v>
      </c>
      <c r="BF544" s="332" t="s">
        <v>584</v>
      </c>
      <c r="BG544" s="332" t="s">
        <v>513</v>
      </c>
      <c r="BH544" s="332" t="s">
        <v>514</v>
      </c>
      <c r="BI544" s="332" t="s">
        <v>519</v>
      </c>
      <c r="BJ544" s="297" t="s">
        <v>516</v>
      </c>
      <c r="BK544" s="297" t="s">
        <v>517</v>
      </c>
      <c r="BL544" s="297" t="s">
        <v>518</v>
      </c>
      <c r="CC544" s="371" t="s">
        <v>335</v>
      </c>
      <c r="CD544" s="371" t="s">
        <v>511</v>
      </c>
      <c r="CE544" s="371" t="s">
        <v>512</v>
      </c>
      <c r="CF544" s="371" t="s">
        <v>584</v>
      </c>
      <c r="CG544" s="371" t="s">
        <v>513</v>
      </c>
      <c r="CH544" s="371" t="s">
        <v>514</v>
      </c>
      <c r="CI544" s="371" t="s">
        <v>519</v>
      </c>
      <c r="CJ544" s="372" t="s">
        <v>516</v>
      </c>
      <c r="CK544" s="372" t="s">
        <v>517</v>
      </c>
      <c r="CL544" s="372" t="s">
        <v>518</v>
      </c>
    </row>
    <row r="545" spans="2:90" ht="25.5" x14ac:dyDescent="0.25">
      <c r="B545" s="477"/>
      <c r="C545" s="514"/>
      <c r="D545" s="315" t="s">
        <v>556</v>
      </c>
      <c r="E545" s="278">
        <f t="shared" si="1166"/>
        <v>41.892662882957154</v>
      </c>
      <c r="F545" s="316">
        <f t="shared" si="1171"/>
        <v>40</v>
      </c>
      <c r="G545" s="312">
        <f t="shared" si="1167"/>
        <v>1.0473165720739288</v>
      </c>
      <c r="H545" s="168">
        <f>+$H$137</f>
        <v>2</v>
      </c>
      <c r="I545" s="157">
        <f t="shared" si="1172"/>
        <v>0.8</v>
      </c>
      <c r="J545" s="312">
        <f t="shared" si="1161"/>
        <v>0.83785325765914309</v>
      </c>
      <c r="K545" s="314">
        <f t="shared" si="1162"/>
        <v>15.081358637864575</v>
      </c>
      <c r="AC545" s="525"/>
      <c r="AD545" s="527"/>
      <c r="AE545" s="315" t="s">
        <v>556</v>
      </c>
      <c r="AF545" s="278">
        <f t="shared" si="1168"/>
        <v>41.892662882957154</v>
      </c>
      <c r="AG545" s="316">
        <f t="shared" si="1173"/>
        <v>20</v>
      </c>
      <c r="AH545" s="312">
        <f t="shared" si="1169"/>
        <v>2.0946331441478576</v>
      </c>
      <c r="AI545" s="168">
        <f>+$H$137</f>
        <v>2</v>
      </c>
      <c r="AJ545" s="157">
        <f t="shared" si="1174"/>
        <v>1.2</v>
      </c>
      <c r="AK545" s="312">
        <f t="shared" si="1163"/>
        <v>2.5135597729774291</v>
      </c>
      <c r="AL545" s="314">
        <f t="shared" si="1164"/>
        <v>45.244075913593726</v>
      </c>
      <c r="BC545" s="478" t="s">
        <v>533</v>
      </c>
      <c r="BD545" s="334"/>
      <c r="BE545" s="335"/>
      <c r="BF545" s="276">
        <f>+'Pobl. Efectiva CP.'!J58</f>
        <v>47.160778100408443</v>
      </c>
      <c r="BG545" s="335"/>
      <c r="BH545" s="335"/>
      <c r="BI545" s="335"/>
      <c r="BJ545" s="277">
        <f>SUM(BJ546:BJ552)</f>
        <v>22.200000000000003</v>
      </c>
      <c r="BK545" s="277">
        <f>SUM(BK546:BK552)</f>
        <v>26.174231845726684</v>
      </c>
      <c r="BL545" s="277">
        <f>SUM(BL546:BL552)</f>
        <v>471.13617322308039</v>
      </c>
      <c r="CC545" s="586" t="s">
        <v>533</v>
      </c>
      <c r="CD545" s="374"/>
      <c r="CE545" s="335"/>
      <c r="CF545" s="276">
        <f>+BF545</f>
        <v>47.160778100408443</v>
      </c>
      <c r="CG545" s="335"/>
      <c r="CH545" s="335"/>
      <c r="CI545" s="335"/>
      <c r="CJ545" s="277">
        <f>SUM(CJ546:CJ552)</f>
        <v>17.799999999999997</v>
      </c>
      <c r="CK545" s="277">
        <f>SUM(CK546:CK552)</f>
        <v>41.973092509363518</v>
      </c>
      <c r="CL545" s="277">
        <f>SUM(CL546:CL552)</f>
        <v>755.51566516854336</v>
      </c>
    </row>
    <row r="546" spans="2:90" ht="25.5" x14ac:dyDescent="0.25">
      <c r="B546" s="477"/>
      <c r="C546" s="514"/>
      <c r="D546" s="315" t="s">
        <v>557</v>
      </c>
      <c r="E546" s="278">
        <f t="shared" si="1166"/>
        <v>41.892662882957154</v>
      </c>
      <c r="F546" s="316">
        <f t="shared" si="1171"/>
        <v>40</v>
      </c>
      <c r="G546" s="312">
        <f t="shared" si="1167"/>
        <v>1.0473165720739288</v>
      </c>
      <c r="H546" s="168">
        <f>+$H$138</f>
        <v>2</v>
      </c>
      <c r="I546" s="157">
        <f t="shared" si="1172"/>
        <v>0.8</v>
      </c>
      <c r="J546" s="312">
        <f t="shared" si="1161"/>
        <v>0.83785325765914309</v>
      </c>
      <c r="K546" s="314">
        <f t="shared" si="1162"/>
        <v>15.081358637864575</v>
      </c>
      <c r="AC546" s="525"/>
      <c r="AD546" s="527"/>
      <c r="AE546" s="315" t="s">
        <v>557</v>
      </c>
      <c r="AF546" s="278">
        <f t="shared" si="1168"/>
        <v>41.892662882957154</v>
      </c>
      <c r="AG546" s="316">
        <f t="shared" si="1173"/>
        <v>20</v>
      </c>
      <c r="AH546" s="312">
        <f t="shared" si="1169"/>
        <v>2.0946331441478576</v>
      </c>
      <c r="AI546" s="168">
        <f>+$H$138</f>
        <v>2</v>
      </c>
      <c r="AJ546" s="157">
        <f t="shared" si="1174"/>
        <v>1.2</v>
      </c>
      <c r="AK546" s="312">
        <f t="shared" si="1163"/>
        <v>2.5135597729774291</v>
      </c>
      <c r="AL546" s="314">
        <f t="shared" si="1164"/>
        <v>45.244075913593726</v>
      </c>
      <c r="BC546" s="478"/>
      <c r="BD546" s="478" t="s">
        <v>590</v>
      </c>
      <c r="BE546" s="333" t="str">
        <f>+$BE$20</f>
        <v>Liderazgo y Trabajo en Equipo</v>
      </c>
      <c r="BF546" s="278">
        <f>+BF$545</f>
        <v>47.160778100408443</v>
      </c>
      <c r="BG546" s="168">
        <v>40</v>
      </c>
      <c r="BH546" s="157">
        <f t="shared" ref="BH546:BH552" si="1175">BF546/BG546</f>
        <v>1.1790194525102111</v>
      </c>
      <c r="BI546" s="168">
        <f>+$BK$20</f>
        <v>2</v>
      </c>
      <c r="BJ546" s="157">
        <f>+BI546</f>
        <v>2</v>
      </c>
      <c r="BK546" s="157">
        <f t="shared" ref="BK546:BK552" si="1176">BH546*BJ546</f>
        <v>2.3580389050204222</v>
      </c>
      <c r="BL546" s="157">
        <f t="shared" ref="BL546:BL552" si="1177">BK546*$BE$70</f>
        <v>42.444700290367599</v>
      </c>
      <c r="CC546" s="586"/>
      <c r="CD546" s="586" t="s">
        <v>590</v>
      </c>
      <c r="CE546" s="352" t="str">
        <f>+$BE$20</f>
        <v>Liderazgo y Trabajo en Equipo</v>
      </c>
      <c r="CF546" s="278">
        <f>+CF$545</f>
        <v>47.160778100408443</v>
      </c>
      <c r="CG546" s="168">
        <v>20</v>
      </c>
      <c r="CH546" s="157">
        <f t="shared" ref="CH546:CH552" si="1178">CF546/CG546</f>
        <v>2.3580389050204222</v>
      </c>
      <c r="CI546" s="168">
        <v>0</v>
      </c>
      <c r="CJ546" s="157">
        <f>+CI546</f>
        <v>0</v>
      </c>
      <c r="CK546" s="157">
        <f t="shared" ref="CK546:CK552" si="1179">CH546*CJ546</f>
        <v>0</v>
      </c>
      <c r="CL546" s="157">
        <f t="shared" ref="CL546:CL552" si="1180">CK546*$BE$70</f>
        <v>0</v>
      </c>
    </row>
    <row r="547" spans="2:90" x14ac:dyDescent="0.25">
      <c r="B547" s="320"/>
      <c r="C547" s="317"/>
      <c r="D547" s="317"/>
      <c r="E547" s="319"/>
      <c r="F547" s="319"/>
      <c r="G547" s="319"/>
      <c r="H547" s="318"/>
      <c r="I547" s="319"/>
      <c r="J547" s="319"/>
      <c r="K547" s="319"/>
      <c r="AC547" s="320"/>
      <c r="AD547" s="317"/>
      <c r="AE547" s="317"/>
      <c r="AF547" s="319"/>
      <c r="AG547" s="319"/>
      <c r="AH547" s="319"/>
      <c r="AI547" s="318"/>
      <c r="AJ547" s="319"/>
      <c r="AK547" s="319"/>
      <c r="AL547" s="319"/>
      <c r="BC547" s="478"/>
      <c r="BD547" s="478"/>
      <c r="BE547" s="333" t="str">
        <f>+$BE$22</f>
        <v>Proyecto Empresarial</v>
      </c>
      <c r="BF547" s="278">
        <f t="shared" ref="BF547:BF552" si="1181">+BF$545</f>
        <v>47.160778100408443</v>
      </c>
      <c r="BG547" s="168">
        <v>40</v>
      </c>
      <c r="BH547" s="157">
        <f t="shared" si="1175"/>
        <v>1.1790194525102111</v>
      </c>
      <c r="BI547" s="168">
        <f>+$BK$22</f>
        <v>2</v>
      </c>
      <c r="BJ547" s="157">
        <f>+BI547</f>
        <v>2</v>
      </c>
      <c r="BK547" s="157">
        <f t="shared" si="1176"/>
        <v>2.3580389050204222</v>
      </c>
      <c r="BL547" s="157">
        <f t="shared" si="1177"/>
        <v>42.444700290367599</v>
      </c>
      <c r="CC547" s="586"/>
      <c r="CD547" s="586"/>
      <c r="CE547" s="352" t="str">
        <f>+$BE$22</f>
        <v>Proyecto Empresarial</v>
      </c>
      <c r="CF547" s="278">
        <f t="shared" ref="CF547:CF552" si="1182">+CF$545</f>
        <v>47.160778100408443</v>
      </c>
      <c r="CG547" s="168">
        <v>20</v>
      </c>
      <c r="CH547" s="157">
        <f t="shared" si="1178"/>
        <v>2.3580389050204222</v>
      </c>
      <c r="CI547" s="168">
        <v>0</v>
      </c>
      <c r="CJ547" s="157">
        <f>+CI547</f>
        <v>0</v>
      </c>
      <c r="CK547" s="157">
        <f t="shared" si="1179"/>
        <v>0</v>
      </c>
      <c r="CL547" s="157">
        <f t="shared" si="1180"/>
        <v>0</v>
      </c>
    </row>
    <row r="548" spans="2:90" ht="51" x14ac:dyDescent="0.25">
      <c r="B548" s="325" t="s">
        <v>336</v>
      </c>
      <c r="C548" s="327" t="s">
        <v>511</v>
      </c>
      <c r="D548" s="325" t="s">
        <v>512</v>
      </c>
      <c r="E548" s="325" t="s">
        <v>584</v>
      </c>
      <c r="F548" s="325" t="s">
        <v>513</v>
      </c>
      <c r="G548" s="325" t="s">
        <v>514</v>
      </c>
      <c r="H548" s="325" t="s">
        <v>515</v>
      </c>
      <c r="I548" s="291" t="s">
        <v>516</v>
      </c>
      <c r="J548" s="291" t="s">
        <v>517</v>
      </c>
      <c r="K548" s="291" t="s">
        <v>518</v>
      </c>
      <c r="AC548" s="367" t="s">
        <v>336</v>
      </c>
      <c r="AD548" s="368" t="s">
        <v>511</v>
      </c>
      <c r="AE548" s="367" t="s">
        <v>512</v>
      </c>
      <c r="AF548" s="367" t="s">
        <v>584</v>
      </c>
      <c r="AG548" s="367" t="s">
        <v>513</v>
      </c>
      <c r="AH548" s="367" t="s">
        <v>514</v>
      </c>
      <c r="AI548" s="367" t="s">
        <v>515</v>
      </c>
      <c r="AJ548" s="369" t="s">
        <v>516</v>
      </c>
      <c r="AK548" s="369" t="s">
        <v>517</v>
      </c>
      <c r="AL548" s="369" t="s">
        <v>518</v>
      </c>
      <c r="BC548" s="478"/>
      <c r="BD548" s="478"/>
      <c r="BE548" s="333" t="str">
        <f>+$BE$23</f>
        <v>Legislación e Inserción Laboral</v>
      </c>
      <c r="BF548" s="278">
        <f t="shared" si="1181"/>
        <v>47.160778100408443</v>
      </c>
      <c r="BG548" s="168">
        <v>40</v>
      </c>
      <c r="BH548" s="157">
        <f t="shared" si="1175"/>
        <v>1.1790194525102111</v>
      </c>
      <c r="BI548" s="168">
        <f>+$BK$23</f>
        <v>3</v>
      </c>
      <c r="BJ548" s="157">
        <f>+BI548</f>
        <v>3</v>
      </c>
      <c r="BK548" s="157">
        <f t="shared" si="1176"/>
        <v>3.5370583575306336</v>
      </c>
      <c r="BL548" s="157">
        <f t="shared" si="1177"/>
        <v>63.667050435551403</v>
      </c>
      <c r="CC548" s="586"/>
      <c r="CD548" s="586"/>
      <c r="CE548" s="352" t="str">
        <f>+$BE$23</f>
        <v>Legislación e Inserción Laboral</v>
      </c>
      <c r="CF548" s="278">
        <f t="shared" si="1182"/>
        <v>47.160778100408443</v>
      </c>
      <c r="CG548" s="168">
        <v>20</v>
      </c>
      <c r="CH548" s="157">
        <f t="shared" si="1178"/>
        <v>2.3580389050204222</v>
      </c>
      <c r="CI548" s="168">
        <v>0</v>
      </c>
      <c r="CJ548" s="157">
        <f>+CI548</f>
        <v>0</v>
      </c>
      <c r="CK548" s="157">
        <f t="shared" si="1179"/>
        <v>0</v>
      </c>
      <c r="CL548" s="157">
        <f t="shared" si="1180"/>
        <v>0</v>
      </c>
    </row>
    <row r="549" spans="2:90" ht="25.5" x14ac:dyDescent="0.25">
      <c r="B549" s="477" t="s">
        <v>531</v>
      </c>
      <c r="C549" s="529" t="s">
        <v>454</v>
      </c>
      <c r="D549" s="328"/>
      <c r="E549" s="276">
        <f>+'Pobl. Efectiva CP.'!J29</f>
        <v>42.315821093896119</v>
      </c>
      <c r="F549" s="328"/>
      <c r="G549" s="328"/>
      <c r="H549" s="328"/>
      <c r="I549" s="277">
        <f>SUM(I550:I556)</f>
        <v>15.6</v>
      </c>
      <c r="J549" s="277">
        <f>SUM(J550:J556)</f>
        <v>16.503170226619485</v>
      </c>
      <c r="K549" s="277">
        <f>SUM(K550:K555)</f>
        <v>266.58967289154555</v>
      </c>
      <c r="AC549" s="525" t="s">
        <v>531</v>
      </c>
      <c r="AD549" s="526" t="s">
        <v>454</v>
      </c>
      <c r="AE549" s="335"/>
      <c r="AF549" s="276">
        <f>+E549</f>
        <v>42.315821093896119</v>
      </c>
      <c r="AG549" s="335"/>
      <c r="AH549" s="335"/>
      <c r="AI549" s="335"/>
      <c r="AJ549" s="277">
        <f>SUM(AJ550:AJ556)</f>
        <v>14.4</v>
      </c>
      <c r="AK549" s="277">
        <f>SUM(AK550:AK556)</f>
        <v>30.467391187605202</v>
      </c>
      <c r="AL549" s="277">
        <f>SUM(AL550:AL555)</f>
        <v>457.01086781407804</v>
      </c>
      <c r="BC549" s="478"/>
      <c r="BD549" s="513" t="s">
        <v>485</v>
      </c>
      <c r="BE549" s="147" t="str">
        <f>+$BE$39</f>
        <v>Distribución de los Materiales de Construcción</v>
      </c>
      <c r="BF549" s="278">
        <f t="shared" si="1181"/>
        <v>47.160778100408443</v>
      </c>
      <c r="BG549" s="168">
        <v>40</v>
      </c>
      <c r="BH549" s="157">
        <f t="shared" si="1175"/>
        <v>1.1790194525102111</v>
      </c>
      <c r="BI549" s="168">
        <f>+$BK$39</f>
        <v>7</v>
      </c>
      <c r="BJ549" s="157">
        <f t="shared" ref="BJ549:BJ550" si="1183">+BI549</f>
        <v>7</v>
      </c>
      <c r="BK549" s="157">
        <f t="shared" si="1176"/>
        <v>8.2531361675714781</v>
      </c>
      <c r="BL549" s="157">
        <f t="shared" si="1177"/>
        <v>148.55645101628662</v>
      </c>
      <c r="CC549" s="586"/>
      <c r="CD549" s="587" t="s">
        <v>485</v>
      </c>
      <c r="CE549" s="147" t="str">
        <f>+$BE$39</f>
        <v>Distribución de los Materiales de Construcción</v>
      </c>
      <c r="CF549" s="278">
        <f t="shared" si="1182"/>
        <v>47.160778100408443</v>
      </c>
      <c r="CG549" s="168">
        <v>20</v>
      </c>
      <c r="CH549" s="157">
        <f t="shared" si="1178"/>
        <v>2.3580389050204222</v>
      </c>
      <c r="CI549" s="168">
        <f>+$BK$39</f>
        <v>7</v>
      </c>
      <c r="CJ549" s="157">
        <f t="shared" ref="CJ549:CJ550" si="1184">+CI549</f>
        <v>7</v>
      </c>
      <c r="CK549" s="157">
        <f t="shared" si="1179"/>
        <v>16.506272335142956</v>
      </c>
      <c r="CL549" s="157">
        <f t="shared" si="1180"/>
        <v>297.11290203257323</v>
      </c>
    </row>
    <row r="550" spans="2:90" x14ac:dyDescent="0.25">
      <c r="B550" s="477"/>
      <c r="C550" s="529"/>
      <c r="D550" s="326" t="s">
        <v>471</v>
      </c>
      <c r="E550" s="278">
        <f>+E$549</f>
        <v>42.315821093896119</v>
      </c>
      <c r="F550" s="316">
        <f>+F545</f>
        <v>40</v>
      </c>
      <c r="G550" s="312">
        <f>E550/F550</f>
        <v>1.0578955273474029</v>
      </c>
      <c r="H550" s="168">
        <f>+$H$142</f>
        <v>2</v>
      </c>
      <c r="I550" s="157">
        <f>+H550</f>
        <v>2</v>
      </c>
      <c r="J550" s="157">
        <f>G550*I550</f>
        <v>2.1157910546948058</v>
      </c>
      <c r="K550" s="314">
        <f t="shared" ref="K550:K556" si="1185">J550*$D$70</f>
        <v>38.084238984506506</v>
      </c>
      <c r="AC550" s="525"/>
      <c r="AD550" s="526"/>
      <c r="AE550" s="333" t="s">
        <v>471</v>
      </c>
      <c r="AF550" s="278">
        <f>+AF$549</f>
        <v>42.315821093896119</v>
      </c>
      <c r="AG550" s="316">
        <f>+AG545</f>
        <v>20</v>
      </c>
      <c r="AH550" s="312">
        <f>AF550/AG550</f>
        <v>2.1157910546948058</v>
      </c>
      <c r="AI550" s="168">
        <v>0</v>
      </c>
      <c r="AJ550" s="157">
        <f>+AI550</f>
        <v>0</v>
      </c>
      <c r="AK550" s="157">
        <f>AH550*AJ550</f>
        <v>0</v>
      </c>
      <c r="AL550" s="314">
        <f t="shared" ref="AL550:AL556" si="1186">AK550*$D$70</f>
        <v>0</v>
      </c>
      <c r="BC550" s="478"/>
      <c r="BD550" s="513"/>
      <c r="BE550" s="147" t="str">
        <f>+$BE$41</f>
        <v>Seguridad e Higiene</v>
      </c>
      <c r="BF550" s="278">
        <f t="shared" si="1181"/>
        <v>47.160778100408443</v>
      </c>
      <c r="BG550" s="168">
        <v>40</v>
      </c>
      <c r="BH550" s="157">
        <f t="shared" si="1175"/>
        <v>1.1790194525102111</v>
      </c>
      <c r="BI550" s="168">
        <f>+$BK$41</f>
        <v>3</v>
      </c>
      <c r="BJ550" s="157">
        <f t="shared" si="1183"/>
        <v>3</v>
      </c>
      <c r="BK550" s="157">
        <f t="shared" si="1176"/>
        <v>3.5370583575306336</v>
      </c>
      <c r="BL550" s="157">
        <f t="shared" si="1177"/>
        <v>63.667050435551403</v>
      </c>
      <c r="CC550" s="586"/>
      <c r="CD550" s="587"/>
      <c r="CE550" s="147" t="str">
        <f>+$BE$41</f>
        <v>Seguridad e Higiene</v>
      </c>
      <c r="CF550" s="278">
        <f t="shared" si="1182"/>
        <v>47.160778100408443</v>
      </c>
      <c r="CG550" s="168">
        <v>20</v>
      </c>
      <c r="CH550" s="157">
        <f t="shared" si="1178"/>
        <v>2.3580389050204222</v>
      </c>
      <c r="CI550" s="168">
        <f>+$BK$41</f>
        <v>3</v>
      </c>
      <c r="CJ550" s="157">
        <f t="shared" si="1184"/>
        <v>3</v>
      </c>
      <c r="CK550" s="157">
        <f t="shared" si="1179"/>
        <v>7.0741167150612672</v>
      </c>
      <c r="CL550" s="157">
        <f t="shared" si="1180"/>
        <v>127.33410087110281</v>
      </c>
    </row>
    <row r="551" spans="2:90" ht="25.5" x14ac:dyDescent="0.25">
      <c r="B551" s="477"/>
      <c r="C551" s="529"/>
      <c r="D551" s="326" t="s">
        <v>476</v>
      </c>
      <c r="E551" s="278">
        <f t="shared" ref="E551:E556" si="1187">+E$549</f>
        <v>42.315821093896119</v>
      </c>
      <c r="F551" s="316">
        <f>+F550</f>
        <v>40</v>
      </c>
      <c r="G551" s="312">
        <f t="shared" ref="G551:G556" si="1188">E551/F551</f>
        <v>1.0578955273474029</v>
      </c>
      <c r="H551" s="168">
        <f>+$H$143</f>
        <v>4</v>
      </c>
      <c r="I551" s="157">
        <f>+H551</f>
        <v>4</v>
      </c>
      <c r="J551" s="157">
        <f t="shared" ref="J551:J556" si="1189">G551*I551</f>
        <v>4.2315821093896115</v>
      </c>
      <c r="K551" s="314">
        <f t="shared" si="1185"/>
        <v>76.168477969013011</v>
      </c>
      <c r="AC551" s="525"/>
      <c r="AD551" s="526"/>
      <c r="AE551" s="333" t="s">
        <v>476</v>
      </c>
      <c r="AF551" s="278">
        <f t="shared" ref="AF551:AF556" si="1190">+AF$549</f>
        <v>42.315821093896119</v>
      </c>
      <c r="AG551" s="316">
        <f>+AG550</f>
        <v>20</v>
      </c>
      <c r="AH551" s="312">
        <f t="shared" ref="AH551:AH556" si="1191">AF551/AG551</f>
        <v>2.1157910546948058</v>
      </c>
      <c r="AI551" s="168">
        <v>0</v>
      </c>
      <c r="AJ551" s="157">
        <f>+AI551</f>
        <v>0</v>
      </c>
      <c r="AK551" s="157">
        <f t="shared" ref="AK551:AK556" si="1192">AH551*AJ551</f>
        <v>0</v>
      </c>
      <c r="AL551" s="314">
        <f t="shared" si="1186"/>
        <v>0</v>
      </c>
      <c r="BC551" s="478"/>
      <c r="BD551" s="513"/>
      <c r="BE551" s="147" t="str">
        <f>+$BE$43</f>
        <v>Procedimientos Constructivosde Obras Civiles II</v>
      </c>
      <c r="BF551" s="278">
        <f t="shared" si="1181"/>
        <v>47.160778100408443</v>
      </c>
      <c r="BG551" s="168">
        <v>40</v>
      </c>
      <c r="BH551" s="157">
        <f t="shared" si="1175"/>
        <v>1.1790194525102111</v>
      </c>
      <c r="BI551" s="168">
        <f>+$BK$43</f>
        <v>9</v>
      </c>
      <c r="BJ551" s="157">
        <f>+BI551*0.4</f>
        <v>3.6</v>
      </c>
      <c r="BK551" s="157">
        <f t="shared" si="1176"/>
        <v>4.2444700290367603</v>
      </c>
      <c r="BL551" s="157">
        <f t="shared" si="1177"/>
        <v>76.400460522661689</v>
      </c>
      <c r="CC551" s="586"/>
      <c r="CD551" s="587"/>
      <c r="CE551" s="147" t="str">
        <f>+$BE$43</f>
        <v>Procedimientos Constructivosde Obras Civiles II</v>
      </c>
      <c r="CF551" s="278">
        <f t="shared" si="1182"/>
        <v>47.160778100408443</v>
      </c>
      <c r="CG551" s="168">
        <v>20</v>
      </c>
      <c r="CH551" s="157">
        <f t="shared" si="1178"/>
        <v>2.3580389050204222</v>
      </c>
      <c r="CI551" s="168">
        <f>+$BK$43</f>
        <v>9</v>
      </c>
      <c r="CJ551" s="157">
        <f t="shared" ref="CJ551:CJ552" si="1193">+CI551*0.6</f>
        <v>5.3999999999999995</v>
      </c>
      <c r="CK551" s="157">
        <f t="shared" si="1179"/>
        <v>12.733410087110279</v>
      </c>
      <c r="CL551" s="157">
        <f t="shared" si="1180"/>
        <v>229.20138156798504</v>
      </c>
    </row>
    <row r="552" spans="2:90" ht="25.5" x14ac:dyDescent="0.25">
      <c r="B552" s="477"/>
      <c r="C552" s="514" t="s">
        <v>485</v>
      </c>
      <c r="D552" s="315" t="s">
        <v>558</v>
      </c>
      <c r="E552" s="278">
        <f t="shared" si="1187"/>
        <v>42.315821093896119</v>
      </c>
      <c r="F552" s="316">
        <f t="shared" ref="F552:F556" si="1194">+F551</f>
        <v>40</v>
      </c>
      <c r="G552" s="312">
        <f t="shared" si="1188"/>
        <v>1.0578955273474029</v>
      </c>
      <c r="H552" s="168">
        <f>+$H$144</f>
        <v>4</v>
      </c>
      <c r="I552" s="157">
        <f>+H552*0.4</f>
        <v>1.6</v>
      </c>
      <c r="J552" s="312">
        <f t="shared" si="1189"/>
        <v>1.6926328437558447</v>
      </c>
      <c r="K552" s="314">
        <f t="shared" si="1185"/>
        <v>30.467391187605205</v>
      </c>
      <c r="AC552" s="525"/>
      <c r="AD552" s="527" t="s">
        <v>485</v>
      </c>
      <c r="AE552" s="315" t="s">
        <v>558</v>
      </c>
      <c r="AF552" s="278">
        <f t="shared" si="1190"/>
        <v>42.315821093896119</v>
      </c>
      <c r="AG552" s="316">
        <f t="shared" ref="AG552:AG556" si="1195">+AG551</f>
        <v>20</v>
      </c>
      <c r="AH552" s="312">
        <f t="shared" si="1191"/>
        <v>2.1157910546948058</v>
      </c>
      <c r="AI552" s="168">
        <f>+$H$144</f>
        <v>4</v>
      </c>
      <c r="AJ552" s="157">
        <f t="shared" ref="AJ552:AJ556" si="1196">+AI552*0.6</f>
        <v>2.4</v>
      </c>
      <c r="AK552" s="312">
        <f t="shared" si="1192"/>
        <v>5.0778985312675333</v>
      </c>
      <c r="AL552" s="314">
        <f t="shared" si="1186"/>
        <v>91.402173562815605</v>
      </c>
      <c r="BC552" s="478"/>
      <c r="BD552" s="513"/>
      <c r="BE552" s="147" t="str">
        <f>+$BE$44</f>
        <v>Control de Obra</v>
      </c>
      <c r="BF552" s="278">
        <f t="shared" si="1181"/>
        <v>47.160778100408443</v>
      </c>
      <c r="BG552" s="168">
        <v>40</v>
      </c>
      <c r="BH552" s="157">
        <f t="shared" si="1175"/>
        <v>1.1790194525102111</v>
      </c>
      <c r="BI552" s="168">
        <f>+$BK$44</f>
        <v>4</v>
      </c>
      <c r="BJ552" s="157">
        <f>+BI552*0.4</f>
        <v>1.6</v>
      </c>
      <c r="BK552" s="157">
        <f t="shared" si="1176"/>
        <v>1.8864311240163378</v>
      </c>
      <c r="BL552" s="157">
        <f t="shared" si="1177"/>
        <v>33.955760232294082</v>
      </c>
      <c r="CC552" s="586"/>
      <c r="CD552" s="587"/>
      <c r="CE552" s="147" t="str">
        <f>+$BE$44</f>
        <v>Control de Obra</v>
      </c>
      <c r="CF552" s="278">
        <f t="shared" si="1182"/>
        <v>47.160778100408443</v>
      </c>
      <c r="CG552" s="168">
        <v>20</v>
      </c>
      <c r="CH552" s="157">
        <f t="shared" si="1178"/>
        <v>2.3580389050204222</v>
      </c>
      <c r="CI552" s="168">
        <f>+$BK$44</f>
        <v>4</v>
      </c>
      <c r="CJ552" s="157">
        <f t="shared" si="1193"/>
        <v>2.4</v>
      </c>
      <c r="CK552" s="157">
        <f t="shared" si="1179"/>
        <v>5.6592933720490128</v>
      </c>
      <c r="CL552" s="157">
        <f t="shared" si="1180"/>
        <v>101.86728069688223</v>
      </c>
    </row>
    <row r="553" spans="2:90" ht="19.5" customHeight="1" x14ac:dyDescent="0.25">
      <c r="B553" s="477"/>
      <c r="C553" s="514"/>
      <c r="D553" s="315" t="s">
        <v>559</v>
      </c>
      <c r="E553" s="278">
        <f t="shared" si="1187"/>
        <v>42.315821093896119</v>
      </c>
      <c r="F553" s="316">
        <f t="shared" si="1194"/>
        <v>40</v>
      </c>
      <c r="G553" s="312">
        <f t="shared" si="1188"/>
        <v>1.0578955273474029</v>
      </c>
      <c r="H553" s="168">
        <f>+$H$145</f>
        <v>10</v>
      </c>
      <c r="I553" s="157">
        <f>+H553*0.4</f>
        <v>4</v>
      </c>
      <c r="J553" s="312">
        <f t="shared" si="1189"/>
        <v>4.2315821093896115</v>
      </c>
      <c r="K553" s="314">
        <f t="shared" si="1185"/>
        <v>76.168477969013011</v>
      </c>
      <c r="AC553" s="525"/>
      <c r="AD553" s="527"/>
      <c r="AE553" s="315" t="s">
        <v>559</v>
      </c>
      <c r="AF553" s="278">
        <f t="shared" si="1190"/>
        <v>42.315821093896119</v>
      </c>
      <c r="AG553" s="316">
        <f t="shared" si="1195"/>
        <v>20</v>
      </c>
      <c r="AH553" s="312">
        <f t="shared" si="1191"/>
        <v>2.1157910546948058</v>
      </c>
      <c r="AI553" s="168">
        <f>+$H$145</f>
        <v>10</v>
      </c>
      <c r="AJ553" s="157">
        <f t="shared" si="1196"/>
        <v>6</v>
      </c>
      <c r="AK553" s="312">
        <f t="shared" si="1192"/>
        <v>12.694746328168835</v>
      </c>
      <c r="AL553" s="314">
        <f t="shared" si="1186"/>
        <v>228.50543390703902</v>
      </c>
      <c r="BC553" s="362"/>
      <c r="BD553" s="362"/>
      <c r="BE553" s="362"/>
      <c r="CC553" s="362"/>
      <c r="CD553" s="362"/>
      <c r="CE553" s="362"/>
    </row>
    <row r="554" spans="2:90" ht="51" x14ac:dyDescent="0.25">
      <c r="B554" s="477"/>
      <c r="C554" s="514"/>
      <c r="D554" s="315" t="s">
        <v>560</v>
      </c>
      <c r="E554" s="278">
        <f t="shared" si="1187"/>
        <v>42.315821093896119</v>
      </c>
      <c r="F554" s="316">
        <f t="shared" si="1194"/>
        <v>40</v>
      </c>
      <c r="G554" s="312">
        <f t="shared" si="1188"/>
        <v>1.0578955273474029</v>
      </c>
      <c r="H554" s="168">
        <f>+$H$146</f>
        <v>4</v>
      </c>
      <c r="I554" s="157">
        <f>+H554*0.4</f>
        <v>1.6</v>
      </c>
      <c r="J554" s="312">
        <f t="shared" si="1189"/>
        <v>1.6926328437558447</v>
      </c>
      <c r="K554" s="314">
        <f t="shared" si="1185"/>
        <v>30.467391187605205</v>
      </c>
      <c r="AC554" s="525"/>
      <c r="AD554" s="527"/>
      <c r="AE554" s="315" t="s">
        <v>560</v>
      </c>
      <c r="AF554" s="278">
        <f t="shared" si="1190"/>
        <v>42.315821093896119</v>
      </c>
      <c r="AG554" s="316">
        <f t="shared" si="1195"/>
        <v>20</v>
      </c>
      <c r="AH554" s="312">
        <f t="shared" si="1191"/>
        <v>2.1157910546948058</v>
      </c>
      <c r="AI554" s="168">
        <f>+$H$146</f>
        <v>4</v>
      </c>
      <c r="AJ554" s="157">
        <f t="shared" si="1196"/>
        <v>2.4</v>
      </c>
      <c r="AK554" s="312">
        <f t="shared" si="1192"/>
        <v>5.0778985312675333</v>
      </c>
      <c r="AL554" s="314">
        <f t="shared" si="1186"/>
        <v>91.402173562815605</v>
      </c>
      <c r="BC554" s="332" t="s">
        <v>335</v>
      </c>
      <c r="BD554" s="332" t="s">
        <v>511</v>
      </c>
      <c r="BE554" s="332" t="s">
        <v>512</v>
      </c>
      <c r="BF554" s="332" t="s">
        <v>585</v>
      </c>
      <c r="BG554" s="332" t="s">
        <v>513</v>
      </c>
      <c r="BH554" s="332" t="s">
        <v>514</v>
      </c>
      <c r="BI554" s="332" t="s">
        <v>519</v>
      </c>
      <c r="BJ554" s="297" t="s">
        <v>516</v>
      </c>
      <c r="BK554" s="297" t="s">
        <v>517</v>
      </c>
      <c r="BL554" s="297" t="s">
        <v>518</v>
      </c>
      <c r="CC554" s="371" t="s">
        <v>335</v>
      </c>
      <c r="CD554" s="371" t="s">
        <v>511</v>
      </c>
      <c r="CE554" s="371" t="s">
        <v>512</v>
      </c>
      <c r="CF554" s="371" t="s">
        <v>585</v>
      </c>
      <c r="CG554" s="371" t="s">
        <v>513</v>
      </c>
      <c r="CH554" s="371" t="s">
        <v>514</v>
      </c>
      <c r="CI554" s="371" t="s">
        <v>519</v>
      </c>
      <c r="CJ554" s="372" t="s">
        <v>516</v>
      </c>
      <c r="CK554" s="372" t="s">
        <v>517</v>
      </c>
      <c r="CL554" s="372" t="s">
        <v>518</v>
      </c>
    </row>
    <row r="555" spans="2:90" ht="25.5" x14ac:dyDescent="0.25">
      <c r="B555" s="477"/>
      <c r="C555" s="514"/>
      <c r="D555" s="315" t="s">
        <v>562</v>
      </c>
      <c r="E555" s="278">
        <f t="shared" si="1187"/>
        <v>42.315821093896119</v>
      </c>
      <c r="F555" s="316">
        <f t="shared" si="1194"/>
        <v>40</v>
      </c>
      <c r="G555" s="312">
        <f t="shared" si="1188"/>
        <v>1.0578955273474029</v>
      </c>
      <c r="H555" s="168">
        <f>+$H$147</f>
        <v>2</v>
      </c>
      <c r="I555" s="157">
        <f>+H555*0.4</f>
        <v>0.8</v>
      </c>
      <c r="J555" s="312">
        <f t="shared" si="1189"/>
        <v>0.84631642187792233</v>
      </c>
      <c r="K555" s="314">
        <f t="shared" si="1185"/>
        <v>15.233695593802603</v>
      </c>
      <c r="AC555" s="525"/>
      <c r="AD555" s="527"/>
      <c r="AE555" s="315" t="s">
        <v>562</v>
      </c>
      <c r="AF555" s="278">
        <f t="shared" si="1190"/>
        <v>42.315821093896119</v>
      </c>
      <c r="AG555" s="316">
        <f t="shared" si="1195"/>
        <v>20</v>
      </c>
      <c r="AH555" s="312">
        <f t="shared" si="1191"/>
        <v>2.1157910546948058</v>
      </c>
      <c r="AI555" s="168">
        <f>+$H$147</f>
        <v>2</v>
      </c>
      <c r="AJ555" s="157">
        <f t="shared" si="1196"/>
        <v>1.2</v>
      </c>
      <c r="AK555" s="312">
        <f t="shared" si="1192"/>
        <v>2.5389492656337667</v>
      </c>
      <c r="AL555" s="314">
        <f t="shared" si="1186"/>
        <v>45.701086781407803</v>
      </c>
      <c r="BC555" s="478" t="s">
        <v>521</v>
      </c>
      <c r="BD555" s="478" t="s">
        <v>590</v>
      </c>
      <c r="BE555" s="335"/>
      <c r="BF555" s="276">
        <f>+'Pobl. Efectiva CP.'!K53</f>
        <v>57.990222371452319</v>
      </c>
      <c r="BG555" s="335"/>
      <c r="BH555" s="335"/>
      <c r="BI555" s="335"/>
      <c r="BJ555" s="277">
        <f>SUM(BJ556:BJ562)</f>
        <v>16.8</v>
      </c>
      <c r="BK555" s="277">
        <f>SUM(BK556:BK562)</f>
        <v>24.355893396009975</v>
      </c>
      <c r="BL555" s="277">
        <f>SUM(BL556:BL562)</f>
        <v>438.40608112817961</v>
      </c>
      <c r="CC555" s="586" t="s">
        <v>521</v>
      </c>
      <c r="CD555" s="586" t="s">
        <v>590</v>
      </c>
      <c r="CE555" s="335"/>
      <c r="CF555" s="276">
        <f>+BF555</f>
        <v>57.990222371452319</v>
      </c>
      <c r="CG555" s="335"/>
      <c r="CH555" s="335"/>
      <c r="CI555" s="335"/>
      <c r="CJ555" s="277">
        <f>SUM(CJ556:CJ562)</f>
        <v>0</v>
      </c>
      <c r="CK555" s="277">
        <f>SUM(CK556:CK562)</f>
        <v>0</v>
      </c>
      <c r="CL555" s="277">
        <f>SUM(CL556:CL562)</f>
        <v>0</v>
      </c>
    </row>
    <row r="556" spans="2:90" ht="25.5" x14ac:dyDescent="0.25">
      <c r="B556" s="477"/>
      <c r="C556" s="514"/>
      <c r="D556" s="315" t="s">
        <v>563</v>
      </c>
      <c r="E556" s="278">
        <f t="shared" si="1187"/>
        <v>42.315821093896119</v>
      </c>
      <c r="F556" s="316">
        <f t="shared" si="1194"/>
        <v>40</v>
      </c>
      <c r="G556" s="312">
        <f t="shared" si="1188"/>
        <v>1.0578955273474029</v>
      </c>
      <c r="H556" s="168">
        <f>+$H$148</f>
        <v>4</v>
      </c>
      <c r="I556" s="157">
        <f>+H556*0.4</f>
        <v>1.6</v>
      </c>
      <c r="J556" s="312">
        <f t="shared" si="1189"/>
        <v>1.6926328437558447</v>
      </c>
      <c r="K556" s="314">
        <f t="shared" si="1185"/>
        <v>30.467391187605205</v>
      </c>
      <c r="AC556" s="525"/>
      <c r="AD556" s="527"/>
      <c r="AE556" s="315" t="s">
        <v>563</v>
      </c>
      <c r="AF556" s="278">
        <f t="shared" si="1190"/>
        <v>42.315821093896119</v>
      </c>
      <c r="AG556" s="316">
        <f t="shared" si="1195"/>
        <v>20</v>
      </c>
      <c r="AH556" s="312">
        <f t="shared" si="1191"/>
        <v>2.1157910546948058</v>
      </c>
      <c r="AI556" s="168">
        <f>+$H$148</f>
        <v>4</v>
      </c>
      <c r="AJ556" s="157">
        <f t="shared" si="1196"/>
        <v>2.4</v>
      </c>
      <c r="AK556" s="312">
        <f t="shared" si="1192"/>
        <v>5.0778985312675333</v>
      </c>
      <c r="AL556" s="314">
        <f t="shared" si="1186"/>
        <v>91.402173562815605</v>
      </c>
      <c r="BC556" s="478"/>
      <c r="BD556" s="478"/>
      <c r="BE556" s="333" t="str">
        <f>+$BE$4</f>
        <v>Técnicas de Comunicación</v>
      </c>
      <c r="BF556" s="278">
        <f>+BF$555</f>
        <v>57.990222371452319</v>
      </c>
      <c r="BG556" s="168">
        <v>40</v>
      </c>
      <c r="BH556" s="157">
        <f>BF556/BG556</f>
        <v>1.4497555592863081</v>
      </c>
      <c r="BI556" s="168">
        <f>+$BF$4</f>
        <v>2</v>
      </c>
      <c r="BJ556" s="157">
        <f>+BI556</f>
        <v>2</v>
      </c>
      <c r="BK556" s="157">
        <f t="shared" ref="BK556" si="1197">BH556*BJ556</f>
        <v>2.8995111185726161</v>
      </c>
      <c r="BL556" s="157">
        <f>BK556*$BE$70</f>
        <v>52.191200134307088</v>
      </c>
      <c r="CC556" s="586"/>
      <c r="CD556" s="586"/>
      <c r="CE556" s="352" t="str">
        <f>+$BE$4</f>
        <v>Técnicas de Comunicación</v>
      </c>
      <c r="CF556" s="278">
        <f>+CF$555</f>
        <v>57.990222371452319</v>
      </c>
      <c r="CG556" s="168">
        <v>20</v>
      </c>
      <c r="CH556" s="157">
        <f>CF556/CG556</f>
        <v>2.8995111185726161</v>
      </c>
      <c r="CI556" s="168">
        <v>0</v>
      </c>
      <c r="CJ556" s="157">
        <f>+CI556</f>
        <v>0</v>
      </c>
      <c r="CK556" s="157">
        <f t="shared" ref="CK556" si="1198">CH556*CJ556</f>
        <v>0</v>
      </c>
      <c r="CL556" s="157">
        <f>CK556*$BE$70</f>
        <v>0</v>
      </c>
    </row>
    <row r="557" spans="2:90" x14ac:dyDescent="0.25">
      <c r="C557" s="142"/>
      <c r="H557" s="142"/>
      <c r="I557" s="142"/>
      <c r="K557" s="142"/>
      <c r="BC557" s="478"/>
      <c r="BD557" s="478"/>
      <c r="BE557" s="333" t="str">
        <f>+$BE$6</f>
        <v>Lógica y Funciones</v>
      </c>
      <c r="BF557" s="278">
        <f t="shared" ref="BF557:BF562" si="1199">+BF$555</f>
        <v>57.990222371452319</v>
      </c>
      <c r="BG557" s="168">
        <v>40</v>
      </c>
      <c r="BH557" s="157">
        <f t="shared" ref="BH557:BH562" si="1200">BF557/BG557</f>
        <v>1.4497555592863081</v>
      </c>
      <c r="BI557" s="168">
        <f>+$BF$6</f>
        <v>2</v>
      </c>
      <c r="BJ557" s="157">
        <f>+BI557</f>
        <v>2</v>
      </c>
      <c r="BK557" s="157">
        <f>BH557*BJ557</f>
        <v>2.8995111185726161</v>
      </c>
      <c r="BL557" s="157">
        <f t="shared" ref="BL557:BL562" si="1201">BK557*$BE$70</f>
        <v>52.191200134307088</v>
      </c>
      <c r="CC557" s="586"/>
      <c r="CD557" s="586"/>
      <c r="CE557" s="352" t="str">
        <f>+$BE$6</f>
        <v>Lógica y Funciones</v>
      </c>
      <c r="CF557" s="278">
        <f t="shared" ref="CF557:CF562" si="1202">+CF$555</f>
        <v>57.990222371452319</v>
      </c>
      <c r="CG557" s="168">
        <v>20</v>
      </c>
      <c r="CH557" s="157">
        <f t="shared" ref="CH557:CH562" si="1203">CF557/CG557</f>
        <v>2.8995111185726161</v>
      </c>
      <c r="CI557" s="168">
        <v>0</v>
      </c>
      <c r="CJ557" s="157">
        <f>+CI557</f>
        <v>0</v>
      </c>
      <c r="CK557" s="157">
        <f>CH557*CJ557</f>
        <v>0</v>
      </c>
      <c r="CL557" s="157">
        <f t="shared" ref="CL557:CL562" si="1204">CK557*$BE$70</f>
        <v>0</v>
      </c>
    </row>
    <row r="558" spans="2:90" ht="51" x14ac:dyDescent="0.25">
      <c r="B558" s="325" t="s">
        <v>336</v>
      </c>
      <c r="C558" s="327" t="s">
        <v>511</v>
      </c>
      <c r="D558" s="325" t="s">
        <v>512</v>
      </c>
      <c r="E558" s="325" t="s">
        <v>584</v>
      </c>
      <c r="F558" s="325" t="s">
        <v>513</v>
      </c>
      <c r="G558" s="325" t="s">
        <v>514</v>
      </c>
      <c r="H558" s="325" t="s">
        <v>515</v>
      </c>
      <c r="I558" s="291" t="s">
        <v>516</v>
      </c>
      <c r="J558" s="291" t="s">
        <v>517</v>
      </c>
      <c r="K558" s="291" t="s">
        <v>518</v>
      </c>
      <c r="AC558" s="367" t="s">
        <v>336</v>
      </c>
      <c r="AD558" s="368" t="s">
        <v>511</v>
      </c>
      <c r="AE558" s="367" t="s">
        <v>512</v>
      </c>
      <c r="AF558" s="367" t="s">
        <v>584</v>
      </c>
      <c r="AG558" s="367" t="s">
        <v>513</v>
      </c>
      <c r="AH558" s="367" t="s">
        <v>514</v>
      </c>
      <c r="AI558" s="367" t="s">
        <v>515</v>
      </c>
      <c r="AJ558" s="369" t="s">
        <v>516</v>
      </c>
      <c r="AK558" s="369" t="s">
        <v>517</v>
      </c>
      <c r="AL558" s="369" t="s">
        <v>518</v>
      </c>
      <c r="BC558" s="478"/>
      <c r="BD558" s="478"/>
      <c r="BE558" s="333" t="str">
        <f>+$BE$10</f>
        <v>Cultura Fisica y Deporte</v>
      </c>
      <c r="BF558" s="278">
        <f t="shared" si="1199"/>
        <v>57.990222371452319</v>
      </c>
      <c r="BG558" s="168">
        <v>40</v>
      </c>
      <c r="BH558" s="157">
        <f t="shared" si="1200"/>
        <v>1.4497555592863081</v>
      </c>
      <c r="BI558" s="168">
        <f>+$BF$10</f>
        <v>2</v>
      </c>
      <c r="BJ558" s="157">
        <f t="shared" ref="BJ558:BJ559" si="1205">+BI558</f>
        <v>2</v>
      </c>
      <c r="BK558" s="157">
        <f t="shared" ref="BK558:BK562" si="1206">BH558*BJ558</f>
        <v>2.8995111185726161</v>
      </c>
      <c r="BL558" s="157">
        <f t="shared" si="1201"/>
        <v>52.191200134307088</v>
      </c>
      <c r="CC558" s="586"/>
      <c r="CD558" s="586"/>
      <c r="CE558" s="352" t="str">
        <f>+$BE$10</f>
        <v>Cultura Fisica y Deporte</v>
      </c>
      <c r="CF558" s="278">
        <f t="shared" si="1202"/>
        <v>57.990222371452319</v>
      </c>
      <c r="CG558" s="168">
        <v>20</v>
      </c>
      <c r="CH558" s="157">
        <f t="shared" si="1203"/>
        <v>2.8995111185726161</v>
      </c>
      <c r="CI558" s="168">
        <v>0</v>
      </c>
      <c r="CJ558" s="157">
        <f t="shared" ref="CJ558:CJ559" si="1207">+CI558</f>
        <v>0</v>
      </c>
      <c r="CK558" s="157">
        <f t="shared" ref="CK558:CK562" si="1208">CH558*CJ558</f>
        <v>0</v>
      </c>
      <c r="CL558" s="157">
        <f t="shared" si="1204"/>
        <v>0</v>
      </c>
    </row>
    <row r="559" spans="2:90" x14ac:dyDescent="0.25">
      <c r="B559" s="477" t="s">
        <v>532</v>
      </c>
      <c r="C559" s="529" t="s">
        <v>454</v>
      </c>
      <c r="D559" s="328"/>
      <c r="E559" s="276">
        <f>+'Pobl. Efectiva CP.'!J30</f>
        <v>35.230274958740665</v>
      </c>
      <c r="F559" s="328"/>
      <c r="G559" s="328"/>
      <c r="H559" s="328"/>
      <c r="I559" s="277">
        <f>SUM(I560:I568)</f>
        <v>15.6</v>
      </c>
      <c r="J559" s="277">
        <f>SUM(J560:J568)</f>
        <v>13.739807233908859</v>
      </c>
      <c r="K559" s="313">
        <f>SUM(K560:K566)</f>
        <v>209.26783325491954</v>
      </c>
      <c r="AC559" s="525" t="s">
        <v>532</v>
      </c>
      <c r="AD559" s="526" t="s">
        <v>454</v>
      </c>
      <c r="AE559" s="335"/>
      <c r="AF559" s="276">
        <f>+E559</f>
        <v>35.230274958740665</v>
      </c>
      <c r="AG559" s="335"/>
      <c r="AH559" s="335"/>
      <c r="AI559" s="335"/>
      <c r="AJ559" s="277">
        <f>SUM(AJ560:AJ568)</f>
        <v>14.4</v>
      </c>
      <c r="AK559" s="277">
        <f>SUM(AK560:AK568)</f>
        <v>25.365797970293276</v>
      </c>
      <c r="AL559" s="313">
        <f>SUM(AL560:AL566)</f>
        <v>342.4382725989592</v>
      </c>
      <c r="BC559" s="478"/>
      <c r="BD559" s="478"/>
      <c r="BE559" s="333" t="str">
        <f>+$BE$12</f>
        <v>Informática e Internet</v>
      </c>
      <c r="BF559" s="278">
        <f t="shared" si="1199"/>
        <v>57.990222371452319</v>
      </c>
      <c r="BG559" s="168">
        <v>40</v>
      </c>
      <c r="BH559" s="157">
        <f t="shared" si="1200"/>
        <v>1.4497555592863081</v>
      </c>
      <c r="BI559" s="168">
        <f>+$BF$12</f>
        <v>2</v>
      </c>
      <c r="BJ559" s="157">
        <f t="shared" si="1205"/>
        <v>2</v>
      </c>
      <c r="BK559" s="157">
        <f t="shared" si="1206"/>
        <v>2.8995111185726161</v>
      </c>
      <c r="BL559" s="157">
        <f t="shared" si="1201"/>
        <v>52.191200134307088</v>
      </c>
      <c r="CC559" s="586"/>
      <c r="CD559" s="586"/>
      <c r="CE559" s="352" t="str">
        <f>+$BE$12</f>
        <v>Informática e Internet</v>
      </c>
      <c r="CF559" s="278">
        <f t="shared" si="1202"/>
        <v>57.990222371452319</v>
      </c>
      <c r="CG559" s="168">
        <v>20</v>
      </c>
      <c r="CH559" s="157">
        <f t="shared" si="1203"/>
        <v>2.8995111185726161</v>
      </c>
      <c r="CI559" s="168">
        <v>0</v>
      </c>
      <c r="CJ559" s="157">
        <f t="shared" si="1207"/>
        <v>0</v>
      </c>
      <c r="CK559" s="157">
        <f t="shared" si="1208"/>
        <v>0</v>
      </c>
      <c r="CL559" s="157">
        <f t="shared" si="1204"/>
        <v>0</v>
      </c>
    </row>
    <row r="560" spans="2:90" x14ac:dyDescent="0.25">
      <c r="B560" s="477"/>
      <c r="C560" s="529"/>
      <c r="D560" s="46" t="s">
        <v>472</v>
      </c>
      <c r="E560" s="278">
        <f>+E$559</f>
        <v>35.230274958740665</v>
      </c>
      <c r="F560" s="316">
        <f>+F555</f>
        <v>40</v>
      </c>
      <c r="G560" s="312">
        <f>E560/F560</f>
        <v>0.88075687396851665</v>
      </c>
      <c r="H560" s="168">
        <f>+$I$15</f>
        <v>2</v>
      </c>
      <c r="I560" s="157">
        <f>+H560</f>
        <v>2</v>
      </c>
      <c r="J560" s="157">
        <f>G560*I560</f>
        <v>1.7615137479370333</v>
      </c>
      <c r="K560" s="314">
        <f t="shared" ref="K560:K568" si="1209">J560*$D$70</f>
        <v>31.707247462866601</v>
      </c>
      <c r="AC560" s="525"/>
      <c r="AD560" s="526"/>
      <c r="AE560" s="46" t="s">
        <v>472</v>
      </c>
      <c r="AF560" s="278">
        <f>+AF$559</f>
        <v>35.230274958740665</v>
      </c>
      <c r="AG560" s="316">
        <f>+AG555</f>
        <v>20</v>
      </c>
      <c r="AH560" s="312">
        <f>AF560/AG560</f>
        <v>1.7615137479370333</v>
      </c>
      <c r="AI560" s="168">
        <v>0</v>
      </c>
      <c r="AJ560" s="157">
        <f>+AI560</f>
        <v>0</v>
      </c>
      <c r="AK560" s="157">
        <f>AH560*AJ560</f>
        <v>0</v>
      </c>
      <c r="AL560" s="314">
        <f t="shared" ref="AL560:AL568" si="1210">AK560*$D$70</f>
        <v>0</v>
      </c>
      <c r="BC560" s="478"/>
      <c r="BD560" s="513" t="s">
        <v>485</v>
      </c>
      <c r="BE560" s="147" t="str">
        <f>+$BE$24</f>
        <v>Topografia General</v>
      </c>
      <c r="BF560" s="278">
        <f t="shared" si="1199"/>
        <v>57.990222371452319</v>
      </c>
      <c r="BG560" s="168">
        <v>40</v>
      </c>
      <c r="BH560" s="157">
        <f t="shared" si="1200"/>
        <v>1.4497555592863081</v>
      </c>
      <c r="BI560" s="168">
        <f>+$BF$24</f>
        <v>8</v>
      </c>
      <c r="BJ560" s="157">
        <f>BI560*0.4</f>
        <v>3.2</v>
      </c>
      <c r="BK560" s="157">
        <f t="shared" si="1206"/>
        <v>4.6392177897161861</v>
      </c>
      <c r="BL560" s="157">
        <f t="shared" si="1201"/>
        <v>83.505920214891347</v>
      </c>
      <c r="CC560" s="586"/>
      <c r="CD560" s="587" t="s">
        <v>485</v>
      </c>
      <c r="CE560" s="147" t="str">
        <f>+$BE$24</f>
        <v>Topografia General</v>
      </c>
      <c r="CF560" s="278">
        <f t="shared" si="1202"/>
        <v>57.990222371452319</v>
      </c>
      <c r="CG560" s="168">
        <v>20</v>
      </c>
      <c r="CH560" s="157">
        <f t="shared" si="1203"/>
        <v>2.8995111185726161</v>
      </c>
      <c r="CI560" s="168">
        <v>0</v>
      </c>
      <c r="CJ560" s="157">
        <f t="shared" ref="CJ560:CJ562" si="1211">+CI560*0.6</f>
        <v>0</v>
      </c>
      <c r="CK560" s="157">
        <f t="shared" si="1208"/>
        <v>0</v>
      </c>
      <c r="CL560" s="157">
        <f t="shared" si="1204"/>
        <v>0</v>
      </c>
    </row>
    <row r="561" spans="2:90" ht="25.5" x14ac:dyDescent="0.25">
      <c r="B561" s="477"/>
      <c r="C561" s="529"/>
      <c r="D561" s="46" t="s">
        <v>478</v>
      </c>
      <c r="E561" s="278">
        <f t="shared" ref="E561:E568" si="1212">+E$559</f>
        <v>35.230274958740665</v>
      </c>
      <c r="F561" s="316">
        <f>+F560</f>
        <v>40</v>
      </c>
      <c r="G561" s="312">
        <f t="shared" ref="G561" si="1213">E561/F561</f>
        <v>0.88075687396851665</v>
      </c>
      <c r="H561" s="168">
        <f>+$I$19</f>
        <v>2</v>
      </c>
      <c r="I561" s="157">
        <f>+H561</f>
        <v>2</v>
      </c>
      <c r="J561" s="157">
        <f t="shared" ref="J561" si="1214">G561*I561</f>
        <v>1.7615137479370333</v>
      </c>
      <c r="K561" s="314">
        <f t="shared" si="1209"/>
        <v>31.707247462866601</v>
      </c>
      <c r="AC561" s="525"/>
      <c r="AD561" s="526"/>
      <c r="AE561" s="46" t="s">
        <v>478</v>
      </c>
      <c r="AF561" s="278">
        <f t="shared" ref="AF561:AF568" si="1215">+AF$559</f>
        <v>35.230274958740665</v>
      </c>
      <c r="AG561" s="316">
        <f>+AG560</f>
        <v>20</v>
      </c>
      <c r="AH561" s="312">
        <f t="shared" ref="AH561:AH568" si="1216">AF561/AG561</f>
        <v>1.7615137479370333</v>
      </c>
      <c r="AI561" s="168">
        <v>0</v>
      </c>
      <c r="AJ561" s="157">
        <f>+AI561</f>
        <v>0</v>
      </c>
      <c r="AK561" s="157">
        <f t="shared" ref="AK561:AK568" si="1217">AH561*AJ561</f>
        <v>0</v>
      </c>
      <c r="AL561" s="314">
        <f t="shared" si="1210"/>
        <v>0</v>
      </c>
      <c r="BC561" s="478"/>
      <c r="BD561" s="513"/>
      <c r="BE561" s="147" t="str">
        <f>+$BE$25</f>
        <v>Dibujo Topografico Asistido por Computador</v>
      </c>
      <c r="BF561" s="278">
        <f t="shared" si="1199"/>
        <v>57.990222371452319</v>
      </c>
      <c r="BG561" s="168">
        <v>40</v>
      </c>
      <c r="BH561" s="157">
        <f t="shared" si="1200"/>
        <v>1.4497555592863081</v>
      </c>
      <c r="BI561" s="168">
        <f>+$BF$25</f>
        <v>6</v>
      </c>
      <c r="BJ561" s="157">
        <f t="shared" ref="BJ561:BJ562" si="1218">BI561*0.4</f>
        <v>2.4000000000000004</v>
      </c>
      <c r="BK561" s="157">
        <f t="shared" si="1206"/>
        <v>3.4794133422871401</v>
      </c>
      <c r="BL561" s="157">
        <f t="shared" si="1201"/>
        <v>62.629440161168517</v>
      </c>
      <c r="CC561" s="586"/>
      <c r="CD561" s="587"/>
      <c r="CE561" s="147" t="str">
        <f>+$BE$25</f>
        <v>Dibujo Topografico Asistido por Computador</v>
      </c>
      <c r="CF561" s="278">
        <f t="shared" si="1202"/>
        <v>57.990222371452319</v>
      </c>
      <c r="CG561" s="168">
        <v>20</v>
      </c>
      <c r="CH561" s="157">
        <f t="shared" si="1203"/>
        <v>2.8995111185726161</v>
      </c>
      <c r="CI561" s="168">
        <v>0</v>
      </c>
      <c r="CJ561" s="157">
        <f t="shared" si="1211"/>
        <v>0</v>
      </c>
      <c r="CK561" s="157">
        <f t="shared" si="1208"/>
        <v>0</v>
      </c>
      <c r="CL561" s="157">
        <f t="shared" si="1204"/>
        <v>0</v>
      </c>
    </row>
    <row r="562" spans="2:90" x14ac:dyDescent="0.25">
      <c r="B562" s="477"/>
      <c r="C562" s="529"/>
      <c r="D562" s="46" t="s">
        <v>481</v>
      </c>
      <c r="E562" s="278">
        <f t="shared" si="1212"/>
        <v>35.230274958740665</v>
      </c>
      <c r="F562" s="316">
        <f>+F561</f>
        <v>40</v>
      </c>
      <c r="G562" s="312">
        <f t="shared" ref="G562" si="1219">E562/F562</f>
        <v>0.88075687396851665</v>
      </c>
      <c r="H562" s="168">
        <f>+$I$21</f>
        <v>2</v>
      </c>
      <c r="I562" s="157">
        <f>+H562</f>
        <v>2</v>
      </c>
      <c r="J562" s="157">
        <f t="shared" ref="J562" si="1220">G562*I562</f>
        <v>1.7615137479370333</v>
      </c>
      <c r="K562" s="314">
        <f t="shared" si="1209"/>
        <v>31.707247462866601</v>
      </c>
      <c r="AC562" s="525"/>
      <c r="AD562" s="526"/>
      <c r="AE562" s="46" t="s">
        <v>481</v>
      </c>
      <c r="AF562" s="278">
        <f t="shared" si="1215"/>
        <v>35.230274958740665</v>
      </c>
      <c r="AG562" s="316">
        <f>+AG561</f>
        <v>20</v>
      </c>
      <c r="AH562" s="312">
        <f t="shared" si="1216"/>
        <v>1.7615137479370333</v>
      </c>
      <c r="AI562" s="168">
        <v>0</v>
      </c>
      <c r="AJ562" s="157">
        <f>+AI562</f>
        <v>0</v>
      </c>
      <c r="AK562" s="157">
        <f t="shared" si="1217"/>
        <v>0</v>
      </c>
      <c r="AL562" s="314">
        <f t="shared" si="1210"/>
        <v>0</v>
      </c>
      <c r="BC562" s="478"/>
      <c r="BD562" s="513"/>
      <c r="BE562" s="147" t="str">
        <f>+$BE$26</f>
        <v>Topografia para Catastro Urbano y Rural</v>
      </c>
      <c r="BF562" s="278">
        <f t="shared" si="1199"/>
        <v>57.990222371452319</v>
      </c>
      <c r="BG562" s="168">
        <v>40</v>
      </c>
      <c r="BH562" s="157">
        <f t="shared" si="1200"/>
        <v>1.4497555592863081</v>
      </c>
      <c r="BI562" s="168">
        <f>+$BF$26</f>
        <v>8</v>
      </c>
      <c r="BJ562" s="157">
        <f t="shared" si="1218"/>
        <v>3.2</v>
      </c>
      <c r="BK562" s="157">
        <f t="shared" si="1206"/>
        <v>4.6392177897161861</v>
      </c>
      <c r="BL562" s="157">
        <f t="shared" si="1201"/>
        <v>83.505920214891347</v>
      </c>
      <c r="CC562" s="586"/>
      <c r="CD562" s="587"/>
      <c r="CE562" s="147" t="str">
        <f>+$BE$26</f>
        <v>Topografia para Catastro Urbano y Rural</v>
      </c>
      <c r="CF562" s="278">
        <f t="shared" si="1202"/>
        <v>57.990222371452319</v>
      </c>
      <c r="CG562" s="168">
        <v>20</v>
      </c>
      <c r="CH562" s="157">
        <f t="shared" si="1203"/>
        <v>2.8995111185726161</v>
      </c>
      <c r="CI562" s="168">
        <v>0</v>
      </c>
      <c r="CJ562" s="157">
        <f t="shared" si="1211"/>
        <v>0</v>
      </c>
      <c r="CK562" s="157">
        <f t="shared" si="1208"/>
        <v>0</v>
      </c>
      <c r="CL562" s="157">
        <f t="shared" si="1204"/>
        <v>0</v>
      </c>
    </row>
    <row r="563" spans="2:90" ht="25.5" x14ac:dyDescent="0.25">
      <c r="B563" s="477"/>
      <c r="C563" s="514" t="s">
        <v>485</v>
      </c>
      <c r="D563" s="298" t="s">
        <v>564</v>
      </c>
      <c r="E563" s="278">
        <f t="shared" si="1212"/>
        <v>35.230274958740665</v>
      </c>
      <c r="F563" s="316">
        <f>+F561</f>
        <v>40</v>
      </c>
      <c r="G563" s="312">
        <f t="shared" ref="G563:G568" si="1221">E563/F563</f>
        <v>0.88075687396851665</v>
      </c>
      <c r="H563" s="168">
        <f>+$I$48</f>
        <v>2</v>
      </c>
      <c r="I563" s="157">
        <f>+H563*0.4</f>
        <v>0.8</v>
      </c>
      <c r="J563" s="312">
        <f t="shared" ref="J563:J568" si="1222">G563*I563</f>
        <v>0.70460549917481341</v>
      </c>
      <c r="K563" s="314">
        <f t="shared" si="1209"/>
        <v>12.682898985146641</v>
      </c>
      <c r="AC563" s="525"/>
      <c r="AD563" s="527" t="s">
        <v>485</v>
      </c>
      <c r="AE563" s="298" t="s">
        <v>564</v>
      </c>
      <c r="AF563" s="278">
        <f t="shared" si="1215"/>
        <v>35.230274958740665</v>
      </c>
      <c r="AG563" s="316">
        <f>+AG561</f>
        <v>20</v>
      </c>
      <c r="AH563" s="312">
        <f t="shared" si="1216"/>
        <v>1.7615137479370333</v>
      </c>
      <c r="AI563" s="168">
        <f>+$I$48</f>
        <v>2</v>
      </c>
      <c r="AJ563" s="157">
        <f t="shared" ref="AJ563:AJ568" si="1223">+AI563*0.6</f>
        <v>1.2</v>
      </c>
      <c r="AK563" s="312">
        <f t="shared" si="1217"/>
        <v>2.1138164975244398</v>
      </c>
      <c r="AL563" s="314">
        <f t="shared" si="1210"/>
        <v>38.048696955439915</v>
      </c>
      <c r="BE563" s="59"/>
      <c r="BJ563" s="281"/>
      <c r="BK563" s="262"/>
      <c r="BL563" s="262"/>
      <c r="CE563" s="59"/>
      <c r="CJ563" s="281"/>
      <c r="CK563" s="262"/>
      <c r="CL563" s="262"/>
    </row>
    <row r="564" spans="2:90" ht="25.5" x14ac:dyDescent="0.25">
      <c r="B564" s="477"/>
      <c r="C564" s="514"/>
      <c r="D564" s="298" t="s">
        <v>565</v>
      </c>
      <c r="E564" s="278">
        <f t="shared" si="1212"/>
        <v>35.230274958740665</v>
      </c>
      <c r="F564" s="316">
        <f t="shared" ref="F564:F568" si="1224">+F563</f>
        <v>40</v>
      </c>
      <c r="G564" s="312">
        <f t="shared" si="1221"/>
        <v>0.88075687396851665</v>
      </c>
      <c r="H564" s="168">
        <f>+$I$49</f>
        <v>3</v>
      </c>
      <c r="I564" s="157">
        <f>+H564*0.4</f>
        <v>1.2000000000000002</v>
      </c>
      <c r="J564" s="312">
        <f t="shared" si="1222"/>
        <v>1.0569082487622201</v>
      </c>
      <c r="K564" s="314">
        <f t="shared" si="1209"/>
        <v>19.024348477719961</v>
      </c>
      <c r="AC564" s="525"/>
      <c r="AD564" s="527"/>
      <c r="AE564" s="298" t="s">
        <v>565</v>
      </c>
      <c r="AF564" s="278">
        <f t="shared" si="1215"/>
        <v>35.230274958740665</v>
      </c>
      <c r="AG564" s="316">
        <f t="shared" ref="AG564:AG568" si="1225">+AG563</f>
        <v>20</v>
      </c>
      <c r="AH564" s="312">
        <f t="shared" si="1216"/>
        <v>1.7615137479370333</v>
      </c>
      <c r="AI564" s="168">
        <f>+$I$49</f>
        <v>3</v>
      </c>
      <c r="AJ564" s="157">
        <f t="shared" si="1223"/>
        <v>1.7999999999999998</v>
      </c>
      <c r="AK564" s="312">
        <f t="shared" si="1217"/>
        <v>3.1707247462866595</v>
      </c>
      <c r="AL564" s="314">
        <f t="shared" si="1210"/>
        <v>57.073045433159869</v>
      </c>
      <c r="BE564" s="59"/>
      <c r="BJ564" s="262"/>
      <c r="BK564" s="262"/>
      <c r="BL564" s="262"/>
      <c r="CE564" s="59"/>
      <c r="CJ564" s="262"/>
      <c r="CK564" s="262"/>
      <c r="CL564" s="262"/>
    </row>
    <row r="565" spans="2:90" ht="51" x14ac:dyDescent="0.25">
      <c r="B565" s="477"/>
      <c r="C565" s="514"/>
      <c r="D565" s="298" t="s">
        <v>566</v>
      </c>
      <c r="E565" s="278">
        <f t="shared" si="1212"/>
        <v>35.230274958740665</v>
      </c>
      <c r="F565" s="316">
        <f t="shared" si="1224"/>
        <v>40</v>
      </c>
      <c r="G565" s="312">
        <f t="shared" si="1221"/>
        <v>0.88075687396851665</v>
      </c>
      <c r="H565" s="168">
        <f>+$I$50</f>
        <v>4</v>
      </c>
      <c r="I565" s="157">
        <f>+H565*0.4</f>
        <v>1.6</v>
      </c>
      <c r="J565" s="312">
        <f t="shared" si="1222"/>
        <v>1.4092109983496268</v>
      </c>
      <c r="K565" s="314">
        <f t="shared" si="1209"/>
        <v>25.365797970293283</v>
      </c>
      <c r="AC565" s="525"/>
      <c r="AD565" s="527"/>
      <c r="AE565" s="298" t="s">
        <v>566</v>
      </c>
      <c r="AF565" s="278">
        <f t="shared" si="1215"/>
        <v>35.230274958740665</v>
      </c>
      <c r="AG565" s="316">
        <f t="shared" si="1225"/>
        <v>20</v>
      </c>
      <c r="AH565" s="312">
        <f t="shared" si="1216"/>
        <v>1.7615137479370333</v>
      </c>
      <c r="AI565" s="168">
        <f>+$I$50</f>
        <v>4</v>
      </c>
      <c r="AJ565" s="157">
        <f t="shared" si="1223"/>
        <v>2.4</v>
      </c>
      <c r="AK565" s="312">
        <f t="shared" si="1217"/>
        <v>4.2276329950488796</v>
      </c>
      <c r="AL565" s="314">
        <f t="shared" si="1210"/>
        <v>76.097393910879831</v>
      </c>
      <c r="BC565" s="332" t="s">
        <v>335</v>
      </c>
      <c r="BD565" s="332" t="s">
        <v>511</v>
      </c>
      <c r="BE565" s="332" t="s">
        <v>512</v>
      </c>
      <c r="BF565" s="332" t="s">
        <v>585</v>
      </c>
      <c r="BG565" s="332" t="s">
        <v>513</v>
      </c>
      <c r="BH565" s="332" t="s">
        <v>514</v>
      </c>
      <c r="BI565" s="332" t="s">
        <v>519</v>
      </c>
      <c r="BJ565" s="297" t="s">
        <v>516</v>
      </c>
      <c r="BK565" s="297" t="s">
        <v>517</v>
      </c>
      <c r="BL565" s="297" t="s">
        <v>518</v>
      </c>
      <c r="CC565" s="371" t="s">
        <v>335</v>
      </c>
      <c r="CD565" s="371" t="s">
        <v>511</v>
      </c>
      <c r="CE565" s="371" t="s">
        <v>512</v>
      </c>
      <c r="CF565" s="371" t="s">
        <v>585</v>
      </c>
      <c r="CG565" s="371" t="s">
        <v>513</v>
      </c>
      <c r="CH565" s="371" t="s">
        <v>514</v>
      </c>
      <c r="CI565" s="371" t="s">
        <v>519</v>
      </c>
      <c r="CJ565" s="372" t="s">
        <v>516</v>
      </c>
      <c r="CK565" s="372" t="s">
        <v>517</v>
      </c>
      <c r="CL565" s="372" t="s">
        <v>518</v>
      </c>
    </row>
    <row r="566" spans="2:90" x14ac:dyDescent="0.25">
      <c r="B566" s="477"/>
      <c r="C566" s="514"/>
      <c r="D566" s="298" t="s">
        <v>567</v>
      </c>
      <c r="E566" s="278">
        <f t="shared" si="1212"/>
        <v>35.230274958740665</v>
      </c>
      <c r="F566" s="316">
        <f t="shared" si="1224"/>
        <v>40</v>
      </c>
      <c r="G566" s="312">
        <f t="shared" si="1221"/>
        <v>0.88075687396851665</v>
      </c>
      <c r="H566" s="168">
        <f>+$I$51</f>
        <v>9</v>
      </c>
      <c r="I566" s="157">
        <f>+H566*0.4</f>
        <v>3.6</v>
      </c>
      <c r="J566" s="312">
        <f t="shared" si="1222"/>
        <v>3.1707247462866599</v>
      </c>
      <c r="K566" s="314">
        <f t="shared" si="1209"/>
        <v>57.073045433159876</v>
      </c>
      <c r="AC566" s="525"/>
      <c r="AD566" s="527"/>
      <c r="AE566" s="298" t="s">
        <v>567</v>
      </c>
      <c r="AF566" s="278">
        <f t="shared" si="1215"/>
        <v>35.230274958740665</v>
      </c>
      <c r="AG566" s="316">
        <f t="shared" si="1225"/>
        <v>20</v>
      </c>
      <c r="AH566" s="312">
        <f t="shared" si="1216"/>
        <v>1.7615137479370333</v>
      </c>
      <c r="AI566" s="168">
        <f>+$I$51</f>
        <v>9</v>
      </c>
      <c r="AJ566" s="157">
        <f t="shared" si="1223"/>
        <v>5.3999999999999995</v>
      </c>
      <c r="AK566" s="312">
        <f t="shared" si="1217"/>
        <v>9.5121742388599788</v>
      </c>
      <c r="AL566" s="314">
        <f t="shared" si="1210"/>
        <v>171.21913629947963</v>
      </c>
      <c r="BC566" s="478" t="s">
        <v>524</v>
      </c>
      <c r="BD566" s="478" t="s">
        <v>590</v>
      </c>
      <c r="BE566" s="335"/>
      <c r="BF566" s="276">
        <f>+'Pobl. Efectiva CP.'!K54</f>
        <v>57.990222371452319</v>
      </c>
      <c r="BG566" s="335"/>
      <c r="BH566" s="335"/>
      <c r="BI566" s="335"/>
      <c r="BJ566" s="277">
        <f>SUM(BJ567:BJ574)</f>
        <v>18</v>
      </c>
      <c r="BK566" s="277">
        <f>SUM(BK567:BK574)</f>
        <v>26.095600067153544</v>
      </c>
      <c r="BL566" s="277">
        <f>SUM(BL567:BL574)</f>
        <v>469.72080120876387</v>
      </c>
      <c r="CC566" s="586" t="s">
        <v>524</v>
      </c>
      <c r="CD566" s="586" t="s">
        <v>590</v>
      </c>
      <c r="CE566" s="335"/>
      <c r="CF566" s="276">
        <f>+BF566</f>
        <v>57.990222371452319</v>
      </c>
      <c r="CG566" s="335"/>
      <c r="CH566" s="335"/>
      <c r="CI566" s="335"/>
      <c r="CJ566" s="277">
        <f>SUM(CJ567:CJ574)</f>
        <v>0</v>
      </c>
      <c r="CK566" s="277">
        <f>SUM(CK567:CK574)</f>
        <v>0</v>
      </c>
      <c r="CL566" s="277">
        <f>SUM(CL567:CL574)</f>
        <v>0</v>
      </c>
    </row>
    <row r="567" spans="2:90" ht="25.5" x14ac:dyDescent="0.25">
      <c r="B567" s="477"/>
      <c r="C567" s="514"/>
      <c r="D567" s="298" t="s">
        <v>568</v>
      </c>
      <c r="E567" s="278">
        <f t="shared" si="1212"/>
        <v>35.230274958740665</v>
      </c>
      <c r="F567" s="316">
        <f t="shared" si="1224"/>
        <v>40</v>
      </c>
      <c r="G567" s="312">
        <f t="shared" si="1221"/>
        <v>0.88075687396851665</v>
      </c>
      <c r="H567" s="168">
        <f>+$I$52</f>
        <v>4</v>
      </c>
      <c r="I567" s="157">
        <f>+H567*0.4</f>
        <v>1.6</v>
      </c>
      <c r="J567" s="312">
        <f t="shared" si="1222"/>
        <v>1.4092109983496268</v>
      </c>
      <c r="K567" s="314">
        <f t="shared" si="1209"/>
        <v>25.365797970293283</v>
      </c>
      <c r="AC567" s="525"/>
      <c r="AD567" s="527"/>
      <c r="AE567" s="298" t="s">
        <v>568</v>
      </c>
      <c r="AF567" s="278">
        <f t="shared" si="1215"/>
        <v>35.230274958740665</v>
      </c>
      <c r="AG567" s="316">
        <f t="shared" si="1225"/>
        <v>20</v>
      </c>
      <c r="AH567" s="312">
        <f t="shared" si="1216"/>
        <v>1.7615137479370333</v>
      </c>
      <c r="AI567" s="168">
        <f>+$I$52</f>
        <v>4</v>
      </c>
      <c r="AJ567" s="157">
        <f t="shared" si="1223"/>
        <v>2.4</v>
      </c>
      <c r="AK567" s="312">
        <f t="shared" si="1217"/>
        <v>4.2276329950488796</v>
      </c>
      <c r="AL567" s="314">
        <f t="shared" si="1210"/>
        <v>76.097393910879831</v>
      </c>
      <c r="BC567" s="478"/>
      <c r="BD567" s="478"/>
      <c r="BE567" s="333" t="str">
        <f>+$BE$5</f>
        <v>Interpretación y Producción de Textos</v>
      </c>
      <c r="BF567" s="278">
        <f>+BF$566</f>
        <v>57.990222371452319</v>
      </c>
      <c r="BG567" s="168">
        <v>40</v>
      </c>
      <c r="BH567" s="157">
        <f>BF567/BG567</f>
        <v>1.4497555592863081</v>
      </c>
      <c r="BI567" s="168">
        <f>+$BG$5</f>
        <v>2</v>
      </c>
      <c r="BJ567" s="157">
        <f>+BI567</f>
        <v>2</v>
      </c>
      <c r="BK567" s="157">
        <f t="shared" ref="BK567:BK574" si="1226">BH567*BJ567</f>
        <v>2.8995111185726161</v>
      </c>
      <c r="BL567" s="157">
        <f t="shared" ref="BL567:BL574" si="1227">BK567*$BE$70</f>
        <v>52.191200134307088</v>
      </c>
      <c r="CC567" s="586"/>
      <c r="CD567" s="586"/>
      <c r="CE567" s="352" t="str">
        <f>+$BE$5</f>
        <v>Interpretación y Producción de Textos</v>
      </c>
      <c r="CF567" s="278">
        <f>+CF$566</f>
        <v>57.990222371452319</v>
      </c>
      <c r="CG567" s="168">
        <v>20</v>
      </c>
      <c r="CH567" s="157">
        <f>CF567/CG567</f>
        <v>2.8995111185726161</v>
      </c>
      <c r="CI567" s="168">
        <v>0</v>
      </c>
      <c r="CJ567" s="157">
        <f>+CI567</f>
        <v>0</v>
      </c>
      <c r="CK567" s="157">
        <f t="shared" ref="CK567:CK574" si="1228">CH567*CJ567</f>
        <v>0</v>
      </c>
      <c r="CL567" s="157">
        <f t="shared" ref="CL567:CL574" si="1229">CK567*$BE$70</f>
        <v>0</v>
      </c>
    </row>
    <row r="568" spans="2:90" ht="25.5" x14ac:dyDescent="0.25">
      <c r="B568" s="477"/>
      <c r="C568" s="514"/>
      <c r="D568" s="298" t="s">
        <v>570</v>
      </c>
      <c r="E568" s="278">
        <f t="shared" si="1212"/>
        <v>35.230274958740665</v>
      </c>
      <c r="F568" s="316">
        <f t="shared" si="1224"/>
        <v>40</v>
      </c>
      <c r="G568" s="312">
        <f t="shared" si="1221"/>
        <v>0.88075687396851665</v>
      </c>
      <c r="H568" s="168">
        <f>+$I$53</f>
        <v>2</v>
      </c>
      <c r="I568" s="157">
        <f t="shared" ref="I568" si="1230">+H568*0.4</f>
        <v>0.8</v>
      </c>
      <c r="J568" s="312">
        <f t="shared" si="1222"/>
        <v>0.70460549917481341</v>
      </c>
      <c r="K568" s="314">
        <f t="shared" si="1209"/>
        <v>12.682898985146641</v>
      </c>
      <c r="AC568" s="525"/>
      <c r="AD568" s="527"/>
      <c r="AE568" s="298" t="s">
        <v>570</v>
      </c>
      <c r="AF568" s="278">
        <f t="shared" si="1215"/>
        <v>35.230274958740665</v>
      </c>
      <c r="AG568" s="316">
        <f t="shared" si="1225"/>
        <v>20</v>
      </c>
      <c r="AH568" s="312">
        <f t="shared" si="1216"/>
        <v>1.7615137479370333</v>
      </c>
      <c r="AI568" s="168">
        <f>+$I$53</f>
        <v>2</v>
      </c>
      <c r="AJ568" s="157">
        <f t="shared" si="1223"/>
        <v>1.2</v>
      </c>
      <c r="AK568" s="312">
        <f t="shared" si="1217"/>
        <v>2.1138164975244398</v>
      </c>
      <c r="AL568" s="314">
        <f t="shared" si="1210"/>
        <v>38.048696955439915</v>
      </c>
      <c r="BC568" s="478"/>
      <c r="BD568" s="478"/>
      <c r="BE568" s="333" t="str">
        <f>+$BE$7</f>
        <v>Estadistica General</v>
      </c>
      <c r="BF568" s="278">
        <f t="shared" ref="BF568:BF574" si="1231">+BF$566</f>
        <v>57.990222371452319</v>
      </c>
      <c r="BG568" s="168">
        <v>40</v>
      </c>
      <c r="BH568" s="157">
        <f t="shared" ref="BH568:BH574" si="1232">BF568/BG568</f>
        <v>1.4497555592863081</v>
      </c>
      <c r="BI568" s="168">
        <f>+$BG$7</f>
        <v>2</v>
      </c>
      <c r="BJ568" s="157">
        <f t="shared" ref="BJ568:BJ571" si="1233">+BI568</f>
        <v>2</v>
      </c>
      <c r="BK568" s="157">
        <f t="shared" si="1226"/>
        <v>2.8995111185726161</v>
      </c>
      <c r="BL568" s="157">
        <f t="shared" si="1227"/>
        <v>52.191200134307088</v>
      </c>
      <c r="CC568" s="586"/>
      <c r="CD568" s="586"/>
      <c r="CE568" s="352" t="str">
        <f>+$BE$7</f>
        <v>Estadistica General</v>
      </c>
      <c r="CF568" s="278">
        <f t="shared" ref="CF568:CF574" si="1234">+CF$566</f>
        <v>57.990222371452319</v>
      </c>
      <c r="CG568" s="168">
        <v>20</v>
      </c>
      <c r="CH568" s="157">
        <f t="shared" ref="CH568:CH574" si="1235">CF568/CG568</f>
        <v>2.8995111185726161</v>
      </c>
      <c r="CI568" s="168">
        <v>0</v>
      </c>
      <c r="CJ568" s="157">
        <f t="shared" ref="CJ568:CJ571" si="1236">+CI568</f>
        <v>0</v>
      </c>
      <c r="CK568" s="157">
        <f t="shared" si="1228"/>
        <v>0</v>
      </c>
      <c r="CL568" s="157">
        <f t="shared" si="1229"/>
        <v>0</v>
      </c>
    </row>
    <row r="569" spans="2:90" x14ac:dyDescent="0.25">
      <c r="E569" s="262"/>
      <c r="F569" s="262"/>
      <c r="G569" s="262"/>
      <c r="J569" s="262"/>
      <c r="K569" s="142"/>
      <c r="AD569" s="59"/>
      <c r="AF569" s="262"/>
      <c r="AG569" s="262"/>
      <c r="AH569" s="262"/>
      <c r="AI569" s="262"/>
      <c r="AJ569" s="262"/>
      <c r="AK569" s="262"/>
      <c r="BC569" s="478"/>
      <c r="BD569" s="478"/>
      <c r="BE569" s="333" t="str">
        <f>+$BE$11</f>
        <v>Cultura Artistica</v>
      </c>
      <c r="BF569" s="278">
        <f t="shared" si="1231"/>
        <v>57.990222371452319</v>
      </c>
      <c r="BG569" s="168">
        <v>40</v>
      </c>
      <c r="BH569" s="157">
        <f t="shared" si="1232"/>
        <v>1.4497555592863081</v>
      </c>
      <c r="BI569" s="168">
        <f>+$BG$11</f>
        <v>2</v>
      </c>
      <c r="BJ569" s="157">
        <f t="shared" si="1233"/>
        <v>2</v>
      </c>
      <c r="BK569" s="157">
        <f t="shared" si="1226"/>
        <v>2.8995111185726161</v>
      </c>
      <c r="BL569" s="157">
        <f t="shared" si="1227"/>
        <v>52.191200134307088</v>
      </c>
      <c r="CC569" s="586"/>
      <c r="CD569" s="586"/>
      <c r="CE569" s="352" t="str">
        <f>+$BE$11</f>
        <v>Cultura Artistica</v>
      </c>
      <c r="CF569" s="278">
        <f t="shared" si="1234"/>
        <v>57.990222371452319</v>
      </c>
      <c r="CG569" s="168">
        <v>20</v>
      </c>
      <c r="CH569" s="157">
        <f t="shared" si="1235"/>
        <v>2.8995111185726161</v>
      </c>
      <c r="CI569" s="168">
        <v>0</v>
      </c>
      <c r="CJ569" s="157">
        <f t="shared" si="1236"/>
        <v>0</v>
      </c>
      <c r="CK569" s="157">
        <f t="shared" si="1228"/>
        <v>0</v>
      </c>
      <c r="CL569" s="157">
        <f t="shared" si="1229"/>
        <v>0</v>
      </c>
    </row>
    <row r="570" spans="2:90" ht="51" x14ac:dyDescent="0.25">
      <c r="B570" s="325" t="s">
        <v>336</v>
      </c>
      <c r="C570" s="327" t="s">
        <v>511</v>
      </c>
      <c r="D570" s="325" t="s">
        <v>512</v>
      </c>
      <c r="E570" s="325" t="s">
        <v>584</v>
      </c>
      <c r="F570" s="325" t="s">
        <v>513</v>
      </c>
      <c r="G570" s="325" t="s">
        <v>514</v>
      </c>
      <c r="H570" s="325" t="s">
        <v>515</v>
      </c>
      <c r="I570" s="291" t="s">
        <v>516</v>
      </c>
      <c r="J570" s="291" t="s">
        <v>517</v>
      </c>
      <c r="K570" s="291" t="s">
        <v>518</v>
      </c>
      <c r="AC570" s="367" t="s">
        <v>336</v>
      </c>
      <c r="AD570" s="368" t="s">
        <v>511</v>
      </c>
      <c r="AE570" s="367" t="s">
        <v>512</v>
      </c>
      <c r="AF570" s="367" t="s">
        <v>584</v>
      </c>
      <c r="AG570" s="367" t="s">
        <v>513</v>
      </c>
      <c r="AH570" s="367" t="s">
        <v>514</v>
      </c>
      <c r="AI570" s="367" t="s">
        <v>515</v>
      </c>
      <c r="AJ570" s="369" t="s">
        <v>516</v>
      </c>
      <c r="AK570" s="369" t="s">
        <v>517</v>
      </c>
      <c r="AL570" s="369" t="s">
        <v>518</v>
      </c>
      <c r="BC570" s="478"/>
      <c r="BD570" s="478"/>
      <c r="BE570" s="333" t="str">
        <f>+$BE$13</f>
        <v>Ofimática</v>
      </c>
      <c r="BF570" s="278">
        <f t="shared" si="1231"/>
        <v>57.990222371452319</v>
      </c>
      <c r="BG570" s="168">
        <v>40</v>
      </c>
      <c r="BH570" s="157">
        <f t="shared" si="1232"/>
        <v>1.4497555592863081</v>
      </c>
      <c r="BI570" s="168">
        <f>+$BG$13</f>
        <v>2</v>
      </c>
      <c r="BJ570" s="157">
        <f t="shared" si="1233"/>
        <v>2</v>
      </c>
      <c r="BK570" s="157">
        <f t="shared" si="1226"/>
        <v>2.8995111185726161</v>
      </c>
      <c r="BL570" s="157">
        <f t="shared" si="1227"/>
        <v>52.191200134307088</v>
      </c>
      <c r="CC570" s="586"/>
      <c r="CD570" s="586"/>
      <c r="CE570" s="352" t="str">
        <f>+$BE$13</f>
        <v>Ofimática</v>
      </c>
      <c r="CF570" s="278">
        <f t="shared" si="1234"/>
        <v>57.990222371452319</v>
      </c>
      <c r="CG570" s="168">
        <v>20</v>
      </c>
      <c r="CH570" s="157">
        <f t="shared" si="1235"/>
        <v>2.8995111185726161</v>
      </c>
      <c r="CI570" s="168">
        <v>0</v>
      </c>
      <c r="CJ570" s="157">
        <f t="shared" si="1236"/>
        <v>0</v>
      </c>
      <c r="CK570" s="157">
        <f t="shared" si="1228"/>
        <v>0</v>
      </c>
      <c r="CL570" s="157">
        <f t="shared" si="1229"/>
        <v>0</v>
      </c>
    </row>
    <row r="571" spans="2:90" x14ac:dyDescent="0.25">
      <c r="B571" s="477" t="s">
        <v>533</v>
      </c>
      <c r="C571" s="529" t="s">
        <v>454</v>
      </c>
      <c r="D571" s="328"/>
      <c r="E571" s="276">
        <f>+'Pobl. Efectiva CP.'!J31</f>
        <v>35.586136321960268</v>
      </c>
      <c r="F571" s="328"/>
      <c r="G571" s="328"/>
      <c r="H571" s="328"/>
      <c r="I571" s="277">
        <f>SUM(I572:I580)</f>
        <v>15.6</v>
      </c>
      <c r="J571" s="277">
        <f>SUM(J572:J580)</f>
        <v>13.878593165564507</v>
      </c>
      <c r="K571" s="313">
        <f>SUM(K572:K578)</f>
        <v>211.38164975244399</v>
      </c>
      <c r="AC571" s="525" t="s">
        <v>533</v>
      </c>
      <c r="AD571" s="526" t="s">
        <v>454</v>
      </c>
      <c r="AE571" s="335"/>
      <c r="AF571" s="276">
        <f>+E571</f>
        <v>35.586136321960268</v>
      </c>
      <c r="AG571" s="335"/>
      <c r="AH571" s="335"/>
      <c r="AI571" s="335"/>
      <c r="AJ571" s="277">
        <f>SUM(AJ572:AJ580)</f>
        <v>14.4</v>
      </c>
      <c r="AK571" s="277">
        <f>SUM(AK572:AK580)</f>
        <v>25.622018151811396</v>
      </c>
      <c r="AL571" s="313">
        <f>SUM(AL572:AL578)</f>
        <v>345.89724504945377</v>
      </c>
      <c r="BC571" s="478"/>
      <c r="BD571" s="478"/>
      <c r="BE571" s="333" t="str">
        <f>+$BE$16</f>
        <v>Fundamentos de Investigación</v>
      </c>
      <c r="BF571" s="278">
        <f t="shared" si="1231"/>
        <v>57.990222371452319</v>
      </c>
      <c r="BG571" s="168">
        <v>40</v>
      </c>
      <c r="BH571" s="157">
        <f t="shared" si="1232"/>
        <v>1.4497555592863081</v>
      </c>
      <c r="BI571" s="168">
        <f>+$BG$16</f>
        <v>2</v>
      </c>
      <c r="BJ571" s="157">
        <f t="shared" si="1233"/>
        <v>2</v>
      </c>
      <c r="BK571" s="157">
        <f t="shared" si="1226"/>
        <v>2.8995111185726161</v>
      </c>
      <c r="BL571" s="157">
        <f t="shared" si="1227"/>
        <v>52.191200134307088</v>
      </c>
      <c r="CC571" s="586"/>
      <c r="CD571" s="586"/>
      <c r="CE571" s="352" t="str">
        <f>+$BE$16</f>
        <v>Fundamentos de Investigación</v>
      </c>
      <c r="CF571" s="278">
        <f t="shared" si="1234"/>
        <v>57.990222371452319</v>
      </c>
      <c r="CG571" s="168">
        <v>20</v>
      </c>
      <c r="CH571" s="157">
        <f t="shared" si="1235"/>
        <v>2.8995111185726161</v>
      </c>
      <c r="CI571" s="168">
        <v>0</v>
      </c>
      <c r="CJ571" s="157">
        <f t="shared" si="1236"/>
        <v>0</v>
      </c>
      <c r="CK571" s="157">
        <f t="shared" si="1228"/>
        <v>0</v>
      </c>
      <c r="CL571" s="157">
        <f t="shared" si="1229"/>
        <v>0</v>
      </c>
    </row>
    <row r="572" spans="2:90" x14ac:dyDescent="0.25">
      <c r="B572" s="477"/>
      <c r="C572" s="529"/>
      <c r="D572" s="46" t="s">
        <v>479</v>
      </c>
      <c r="E572" s="278">
        <f>+E$571</f>
        <v>35.586136321960268</v>
      </c>
      <c r="F572" s="316">
        <f>+F567</f>
        <v>40</v>
      </c>
      <c r="G572" s="312">
        <f>E572/F572</f>
        <v>0.88965340804900672</v>
      </c>
      <c r="H572" s="168">
        <f>+$I$15</f>
        <v>2</v>
      </c>
      <c r="I572" s="157">
        <f>+H572</f>
        <v>2</v>
      </c>
      <c r="J572" s="157">
        <f>G572*I572</f>
        <v>1.7793068160980134</v>
      </c>
      <c r="K572" s="314">
        <f t="shared" ref="K572:K580" si="1237">J572*$D$70</f>
        <v>32.02752268976424</v>
      </c>
      <c r="AC572" s="525"/>
      <c r="AD572" s="526"/>
      <c r="AE572" s="46" t="s">
        <v>479</v>
      </c>
      <c r="AF572" s="278">
        <f>+AF$571</f>
        <v>35.586136321960268</v>
      </c>
      <c r="AG572" s="316">
        <f>+AG567</f>
        <v>20</v>
      </c>
      <c r="AH572" s="312">
        <f>AF572/AG572</f>
        <v>1.7793068160980134</v>
      </c>
      <c r="AI572" s="168">
        <v>0</v>
      </c>
      <c r="AJ572" s="157">
        <f>+AI572</f>
        <v>0</v>
      </c>
      <c r="AK572" s="157">
        <f>AH572*AJ572</f>
        <v>0</v>
      </c>
      <c r="AL572" s="314">
        <f t="shared" ref="AL572:AL580" si="1238">AK572*$D$70</f>
        <v>0</v>
      </c>
      <c r="BC572" s="478"/>
      <c r="BD572" s="513" t="s">
        <v>485</v>
      </c>
      <c r="BE572" s="147" t="str">
        <f>+$BE$27</f>
        <v>Topografia para Caminos y Vias Urbanas</v>
      </c>
      <c r="BF572" s="278">
        <f t="shared" si="1231"/>
        <v>57.990222371452319</v>
      </c>
      <c r="BG572" s="168">
        <v>40</v>
      </c>
      <c r="BH572" s="157">
        <f t="shared" si="1232"/>
        <v>1.4497555592863081</v>
      </c>
      <c r="BI572" s="168">
        <f>+$BG$27</f>
        <v>8</v>
      </c>
      <c r="BJ572" s="157">
        <f>+BI572*0.4</f>
        <v>3.2</v>
      </c>
      <c r="BK572" s="157">
        <f t="shared" si="1226"/>
        <v>4.6392177897161861</v>
      </c>
      <c r="BL572" s="157">
        <f t="shared" si="1227"/>
        <v>83.505920214891347</v>
      </c>
      <c r="CC572" s="586"/>
      <c r="CD572" s="587" t="s">
        <v>485</v>
      </c>
      <c r="CE572" s="147" t="str">
        <f>+$BE$27</f>
        <v>Topografia para Caminos y Vias Urbanas</v>
      </c>
      <c r="CF572" s="278">
        <f t="shared" si="1234"/>
        <v>57.990222371452319</v>
      </c>
      <c r="CG572" s="168">
        <v>20</v>
      </c>
      <c r="CH572" s="157">
        <f t="shared" si="1235"/>
        <v>2.8995111185726161</v>
      </c>
      <c r="CI572" s="168">
        <v>0</v>
      </c>
      <c r="CJ572" s="157">
        <f t="shared" ref="CJ572:CJ574" si="1239">+CI572*0.6</f>
        <v>0</v>
      </c>
      <c r="CK572" s="157">
        <f t="shared" si="1228"/>
        <v>0</v>
      </c>
      <c r="CL572" s="157">
        <f t="shared" si="1229"/>
        <v>0</v>
      </c>
    </row>
    <row r="573" spans="2:90" x14ac:dyDescent="0.25">
      <c r="B573" s="477"/>
      <c r="C573" s="529"/>
      <c r="D573" s="46" t="s">
        <v>482</v>
      </c>
      <c r="E573" s="278">
        <f t="shared" ref="E573:E580" si="1240">+E$571</f>
        <v>35.586136321960268</v>
      </c>
      <c r="F573" s="316">
        <f>+F572</f>
        <v>40</v>
      </c>
      <c r="G573" s="312">
        <f t="shared" ref="G573" si="1241">E573/F573</f>
        <v>0.88965340804900672</v>
      </c>
      <c r="H573" s="168">
        <f>+$I$19</f>
        <v>2</v>
      </c>
      <c r="I573" s="157">
        <f>+H573</f>
        <v>2</v>
      </c>
      <c r="J573" s="157">
        <f t="shared" ref="J573" si="1242">G573*I573</f>
        <v>1.7793068160980134</v>
      </c>
      <c r="K573" s="314">
        <f t="shared" si="1237"/>
        <v>32.02752268976424</v>
      </c>
      <c r="AC573" s="525"/>
      <c r="AD573" s="526"/>
      <c r="AE573" s="46" t="s">
        <v>482</v>
      </c>
      <c r="AF573" s="278">
        <f t="shared" ref="AF573:AF580" si="1243">+AF$571</f>
        <v>35.586136321960268</v>
      </c>
      <c r="AG573" s="316">
        <f>+AG572</f>
        <v>20</v>
      </c>
      <c r="AH573" s="312">
        <f t="shared" ref="AH573:AH580" si="1244">AF573/AG573</f>
        <v>1.7793068160980134</v>
      </c>
      <c r="AI573" s="168">
        <v>0</v>
      </c>
      <c r="AJ573" s="157">
        <f>+AI573</f>
        <v>0</v>
      </c>
      <c r="AK573" s="157">
        <f t="shared" ref="AK573:AK580" si="1245">AH573*AJ573</f>
        <v>0</v>
      </c>
      <c r="AL573" s="314">
        <f t="shared" si="1238"/>
        <v>0</v>
      </c>
      <c r="BC573" s="478"/>
      <c r="BD573" s="513"/>
      <c r="BE573" s="147" t="str">
        <f>+$BE$28</f>
        <v>Topografia para Irrigaciones</v>
      </c>
      <c r="BF573" s="278">
        <f t="shared" si="1231"/>
        <v>57.990222371452319</v>
      </c>
      <c r="BG573" s="168">
        <v>40</v>
      </c>
      <c r="BH573" s="157">
        <f t="shared" si="1232"/>
        <v>1.4497555592863081</v>
      </c>
      <c r="BI573" s="168">
        <f>+$BG$28</f>
        <v>7</v>
      </c>
      <c r="BJ573" s="157">
        <f t="shared" ref="BJ573:BJ574" si="1246">+BI573*0.4</f>
        <v>2.8000000000000003</v>
      </c>
      <c r="BK573" s="157">
        <f t="shared" si="1226"/>
        <v>4.0593155660016631</v>
      </c>
      <c r="BL573" s="157">
        <f t="shared" si="1227"/>
        <v>73.067680188029939</v>
      </c>
      <c r="CC573" s="586"/>
      <c r="CD573" s="587"/>
      <c r="CE573" s="147" t="str">
        <f>+$BE$28</f>
        <v>Topografia para Irrigaciones</v>
      </c>
      <c r="CF573" s="278">
        <f t="shared" si="1234"/>
        <v>57.990222371452319</v>
      </c>
      <c r="CG573" s="168">
        <v>20</v>
      </c>
      <c r="CH573" s="157">
        <f t="shared" si="1235"/>
        <v>2.8995111185726161</v>
      </c>
      <c r="CI573" s="168">
        <v>0</v>
      </c>
      <c r="CJ573" s="157">
        <f t="shared" si="1239"/>
        <v>0</v>
      </c>
      <c r="CK573" s="157">
        <f t="shared" si="1228"/>
        <v>0</v>
      </c>
      <c r="CL573" s="157">
        <f t="shared" si="1229"/>
        <v>0</v>
      </c>
    </row>
    <row r="574" spans="2:90" x14ac:dyDescent="0.25">
      <c r="B574" s="477"/>
      <c r="C574" s="529"/>
      <c r="D574" s="46" t="s">
        <v>484</v>
      </c>
      <c r="E574" s="278">
        <f t="shared" si="1240"/>
        <v>35.586136321960268</v>
      </c>
      <c r="F574" s="316">
        <f>+F573</f>
        <v>40</v>
      </c>
      <c r="G574" s="312">
        <f t="shared" ref="G574" si="1247">E574/F574</f>
        <v>0.88965340804900672</v>
      </c>
      <c r="H574" s="168">
        <f>+$I$21</f>
        <v>2</v>
      </c>
      <c r="I574" s="157">
        <f>+H574</f>
        <v>2</v>
      </c>
      <c r="J574" s="157">
        <f t="shared" ref="J574" si="1248">G574*I574</f>
        <v>1.7793068160980134</v>
      </c>
      <c r="K574" s="314">
        <f t="shared" si="1237"/>
        <v>32.02752268976424</v>
      </c>
      <c r="AC574" s="525"/>
      <c r="AD574" s="526"/>
      <c r="AE574" s="46" t="s">
        <v>484</v>
      </c>
      <c r="AF574" s="278">
        <f t="shared" si="1243"/>
        <v>35.586136321960268</v>
      </c>
      <c r="AG574" s="316">
        <f>+AG573</f>
        <v>20</v>
      </c>
      <c r="AH574" s="312">
        <f t="shared" si="1244"/>
        <v>1.7793068160980134</v>
      </c>
      <c r="AI574" s="168">
        <v>0</v>
      </c>
      <c r="AJ574" s="157">
        <f>+AI574</f>
        <v>0</v>
      </c>
      <c r="AK574" s="157">
        <f t="shared" si="1245"/>
        <v>0</v>
      </c>
      <c r="AL574" s="314">
        <f t="shared" si="1238"/>
        <v>0</v>
      </c>
      <c r="BC574" s="478"/>
      <c r="BD574" s="513"/>
      <c r="BE574" s="147" t="str">
        <f>+$BE$29</f>
        <v>Topografia para Obras de Saneamiento</v>
      </c>
      <c r="BF574" s="278">
        <f t="shared" si="1231"/>
        <v>57.990222371452319</v>
      </c>
      <c r="BG574" s="168">
        <v>40</v>
      </c>
      <c r="BH574" s="157">
        <f t="shared" si="1232"/>
        <v>1.4497555592863081</v>
      </c>
      <c r="BI574" s="168">
        <f>+$BG$29</f>
        <v>5</v>
      </c>
      <c r="BJ574" s="157">
        <f t="shared" si="1246"/>
        <v>2</v>
      </c>
      <c r="BK574" s="157">
        <f t="shared" si="1226"/>
        <v>2.8995111185726161</v>
      </c>
      <c r="BL574" s="157">
        <f t="shared" si="1227"/>
        <v>52.191200134307088</v>
      </c>
      <c r="CC574" s="586"/>
      <c r="CD574" s="587"/>
      <c r="CE574" s="147" t="str">
        <f>+$BE$29</f>
        <v>Topografia para Obras de Saneamiento</v>
      </c>
      <c r="CF574" s="278">
        <f t="shared" si="1234"/>
        <v>57.990222371452319</v>
      </c>
      <c r="CG574" s="168">
        <v>20</v>
      </c>
      <c r="CH574" s="157">
        <f t="shared" si="1235"/>
        <v>2.8995111185726161</v>
      </c>
      <c r="CI574" s="168">
        <v>0</v>
      </c>
      <c r="CJ574" s="157">
        <f t="shared" si="1239"/>
        <v>0</v>
      </c>
      <c r="CK574" s="157">
        <f t="shared" si="1228"/>
        <v>0</v>
      </c>
      <c r="CL574" s="157">
        <f t="shared" si="1229"/>
        <v>0</v>
      </c>
    </row>
    <row r="575" spans="2:90" x14ac:dyDescent="0.25">
      <c r="B575" s="477"/>
      <c r="C575" s="514" t="s">
        <v>485</v>
      </c>
      <c r="D575" s="298" t="s">
        <v>571</v>
      </c>
      <c r="E575" s="278">
        <f t="shared" si="1240"/>
        <v>35.586136321960268</v>
      </c>
      <c r="F575" s="316">
        <f>+F573</f>
        <v>40</v>
      </c>
      <c r="G575" s="312">
        <f t="shared" ref="G575:G580" si="1249">E575/F575</f>
        <v>0.88965340804900672</v>
      </c>
      <c r="H575" s="168">
        <f>+$I$48</f>
        <v>2</v>
      </c>
      <c r="I575" s="157">
        <f>+H575*0.4</f>
        <v>0.8</v>
      </c>
      <c r="J575" s="312">
        <f t="shared" ref="J575:J580" si="1250">G575*I575</f>
        <v>0.71172272643920542</v>
      </c>
      <c r="K575" s="314">
        <f t="shared" si="1237"/>
        <v>12.811009075905698</v>
      </c>
      <c r="AC575" s="525"/>
      <c r="AD575" s="527" t="s">
        <v>485</v>
      </c>
      <c r="AE575" s="298" t="s">
        <v>571</v>
      </c>
      <c r="AF575" s="278">
        <f t="shared" si="1243"/>
        <v>35.586136321960268</v>
      </c>
      <c r="AG575" s="316">
        <f>+AG573</f>
        <v>20</v>
      </c>
      <c r="AH575" s="312">
        <f t="shared" si="1244"/>
        <v>1.7793068160980134</v>
      </c>
      <c r="AI575" s="168">
        <f>+$I$48</f>
        <v>2</v>
      </c>
      <c r="AJ575" s="157">
        <f t="shared" ref="AJ575:AJ580" si="1251">+AI575*0.6</f>
        <v>1.2</v>
      </c>
      <c r="AK575" s="312">
        <f t="shared" si="1245"/>
        <v>2.135168179317616</v>
      </c>
      <c r="AL575" s="314">
        <f t="shared" si="1238"/>
        <v>38.433027227717091</v>
      </c>
      <c r="BE575" s="59"/>
      <c r="BJ575" s="262">
        <f>AVERAGE(BJ567:BJ574)</f>
        <v>2.25</v>
      </c>
      <c r="BK575" s="262"/>
      <c r="BL575" s="262"/>
      <c r="CE575" s="59"/>
      <c r="CJ575" s="262">
        <f>AVERAGE(CJ567:CJ574)</f>
        <v>0</v>
      </c>
      <c r="CK575" s="262"/>
      <c r="CL575" s="262"/>
    </row>
    <row r="576" spans="2:90" ht="51" x14ac:dyDescent="0.25">
      <c r="B576" s="477"/>
      <c r="C576" s="514"/>
      <c r="D576" s="298" t="s">
        <v>572</v>
      </c>
      <c r="E576" s="278">
        <f>+E$571</f>
        <v>35.586136321960268</v>
      </c>
      <c r="F576" s="316">
        <f t="shared" ref="F576:F580" si="1252">+F575</f>
        <v>40</v>
      </c>
      <c r="G576" s="312">
        <f t="shared" si="1249"/>
        <v>0.88965340804900672</v>
      </c>
      <c r="H576" s="168">
        <f>+$I$49</f>
        <v>3</v>
      </c>
      <c r="I576" s="157">
        <f>+H576*0.4</f>
        <v>1.2000000000000002</v>
      </c>
      <c r="J576" s="312">
        <f t="shared" si="1250"/>
        <v>1.0675840896588082</v>
      </c>
      <c r="K576" s="314">
        <f t="shared" si="1237"/>
        <v>19.216513613858549</v>
      </c>
      <c r="AC576" s="525"/>
      <c r="AD576" s="527"/>
      <c r="AE576" s="298" t="s">
        <v>572</v>
      </c>
      <c r="AF576" s="278">
        <f>+AF$571</f>
        <v>35.586136321960268</v>
      </c>
      <c r="AG576" s="316">
        <f t="shared" ref="AG576:AG580" si="1253">+AG575</f>
        <v>20</v>
      </c>
      <c r="AH576" s="312">
        <f t="shared" si="1244"/>
        <v>1.7793068160980134</v>
      </c>
      <c r="AI576" s="168">
        <f>+$I$49</f>
        <v>3</v>
      </c>
      <c r="AJ576" s="157">
        <f t="shared" si="1251"/>
        <v>1.7999999999999998</v>
      </c>
      <c r="AK576" s="312">
        <f t="shared" si="1245"/>
        <v>3.2027522689764241</v>
      </c>
      <c r="AL576" s="314">
        <f t="shared" si="1238"/>
        <v>57.649540841575636</v>
      </c>
      <c r="BC576" s="332" t="s">
        <v>335</v>
      </c>
      <c r="BD576" s="332" t="s">
        <v>511</v>
      </c>
      <c r="BE576" s="332" t="s">
        <v>512</v>
      </c>
      <c r="BF576" s="332" t="s">
        <v>585</v>
      </c>
      <c r="BG576" s="332" t="s">
        <v>513</v>
      </c>
      <c r="BH576" s="332" t="s">
        <v>514</v>
      </c>
      <c r="BI576" s="332" t="s">
        <v>519</v>
      </c>
      <c r="BJ576" s="297" t="s">
        <v>516</v>
      </c>
      <c r="BK576" s="297" t="s">
        <v>517</v>
      </c>
      <c r="BL576" s="297" t="s">
        <v>518</v>
      </c>
      <c r="CC576" s="371" t="s">
        <v>335</v>
      </c>
      <c r="CD576" s="371" t="s">
        <v>511</v>
      </c>
      <c r="CE576" s="371" t="s">
        <v>512</v>
      </c>
      <c r="CF576" s="371" t="s">
        <v>585</v>
      </c>
      <c r="CG576" s="371" t="s">
        <v>513</v>
      </c>
      <c r="CH576" s="371" t="s">
        <v>514</v>
      </c>
      <c r="CI576" s="371" t="s">
        <v>519</v>
      </c>
      <c r="CJ576" s="372" t="s">
        <v>516</v>
      </c>
      <c r="CK576" s="372" t="s">
        <v>517</v>
      </c>
      <c r="CL576" s="372" t="s">
        <v>518</v>
      </c>
    </row>
    <row r="577" spans="2:90" ht="25.5" x14ac:dyDescent="0.25">
      <c r="B577" s="477"/>
      <c r="C577" s="514"/>
      <c r="D577" s="298" t="s">
        <v>574</v>
      </c>
      <c r="E577" s="278">
        <f t="shared" si="1240"/>
        <v>35.586136321960268</v>
      </c>
      <c r="F577" s="316">
        <f t="shared" si="1252"/>
        <v>40</v>
      </c>
      <c r="G577" s="312">
        <f t="shared" si="1249"/>
        <v>0.88965340804900672</v>
      </c>
      <c r="H577" s="168">
        <f>+$I$50</f>
        <v>4</v>
      </c>
      <c r="I577" s="157">
        <f>+H577*0.4</f>
        <v>1.6</v>
      </c>
      <c r="J577" s="312">
        <f t="shared" si="1250"/>
        <v>1.4234454528784108</v>
      </c>
      <c r="K577" s="314">
        <f t="shared" si="1237"/>
        <v>25.622018151811396</v>
      </c>
      <c r="AC577" s="525"/>
      <c r="AD577" s="527"/>
      <c r="AE577" s="298" t="s">
        <v>574</v>
      </c>
      <c r="AF577" s="278">
        <f t="shared" si="1243"/>
        <v>35.586136321960268</v>
      </c>
      <c r="AG577" s="316">
        <f t="shared" si="1253"/>
        <v>20</v>
      </c>
      <c r="AH577" s="312">
        <f t="shared" si="1244"/>
        <v>1.7793068160980134</v>
      </c>
      <c r="AI577" s="168">
        <f>+$I$50</f>
        <v>4</v>
      </c>
      <c r="AJ577" s="157">
        <f t="shared" si="1251"/>
        <v>2.4</v>
      </c>
      <c r="AK577" s="312">
        <f t="shared" si="1245"/>
        <v>4.2703363586352321</v>
      </c>
      <c r="AL577" s="314">
        <f t="shared" si="1238"/>
        <v>76.866054455434181</v>
      </c>
      <c r="BC577" s="478" t="s">
        <v>530</v>
      </c>
      <c r="BD577" s="511" t="s">
        <v>590</v>
      </c>
      <c r="BE577" s="335"/>
      <c r="BF577" s="276">
        <f>+'Pobl. Efectiva CP.'!K55</f>
        <v>57.879517009530346</v>
      </c>
      <c r="BG577" s="335"/>
      <c r="BH577" s="335"/>
      <c r="BI577" s="335"/>
      <c r="BJ577" s="277">
        <f>SUM(BJ578:BJ584)</f>
        <v>16.8</v>
      </c>
      <c r="BK577" s="277">
        <f>SUM(BK578:BK584)</f>
        <v>24.309397144002748</v>
      </c>
      <c r="BL577" s="277">
        <f>SUM(BL578:BL584)</f>
        <v>437.56914859204949</v>
      </c>
      <c r="CC577" s="586" t="s">
        <v>530</v>
      </c>
      <c r="CD577" s="590" t="s">
        <v>590</v>
      </c>
      <c r="CE577" s="335"/>
      <c r="CF577" s="276">
        <f>+BF577</f>
        <v>57.879517009530346</v>
      </c>
      <c r="CG577" s="335"/>
      <c r="CH577" s="335"/>
      <c r="CI577" s="335"/>
      <c r="CJ577" s="277">
        <f>SUM(CJ578:CJ584)</f>
        <v>2.4</v>
      </c>
      <c r="CK577" s="277">
        <f>SUM(CK578:CK584)</f>
        <v>6.9455420411436419</v>
      </c>
      <c r="CL577" s="277">
        <f>SUM(CL578:CL584)</f>
        <v>125.01975674058555</v>
      </c>
    </row>
    <row r="578" spans="2:90" x14ac:dyDescent="0.25">
      <c r="B578" s="477"/>
      <c r="C578" s="514"/>
      <c r="D578" s="298" t="s">
        <v>573</v>
      </c>
      <c r="E578" s="278">
        <f t="shared" si="1240"/>
        <v>35.586136321960268</v>
      </c>
      <c r="F578" s="316">
        <f t="shared" si="1252"/>
        <v>40</v>
      </c>
      <c r="G578" s="312">
        <f t="shared" si="1249"/>
        <v>0.88965340804900672</v>
      </c>
      <c r="H578" s="168">
        <f>+$I$51</f>
        <v>9</v>
      </c>
      <c r="I578" s="157">
        <f>+H578*0.4</f>
        <v>3.6</v>
      </c>
      <c r="J578" s="312">
        <f t="shared" si="1250"/>
        <v>3.2027522689764241</v>
      </c>
      <c r="K578" s="314">
        <f t="shared" si="1237"/>
        <v>57.649540841575636</v>
      </c>
      <c r="AC578" s="525"/>
      <c r="AD578" s="527"/>
      <c r="AE578" s="298" t="s">
        <v>573</v>
      </c>
      <c r="AF578" s="278">
        <f t="shared" si="1243"/>
        <v>35.586136321960268</v>
      </c>
      <c r="AG578" s="316">
        <f t="shared" si="1253"/>
        <v>20</v>
      </c>
      <c r="AH578" s="312">
        <f t="shared" si="1244"/>
        <v>1.7793068160980134</v>
      </c>
      <c r="AI578" s="168">
        <f>+$I$51</f>
        <v>9</v>
      </c>
      <c r="AJ578" s="157">
        <f t="shared" si="1251"/>
        <v>5.3999999999999995</v>
      </c>
      <c r="AK578" s="312">
        <f t="shared" si="1245"/>
        <v>9.6082568069292709</v>
      </c>
      <c r="AL578" s="314">
        <f t="shared" si="1238"/>
        <v>172.94862252472689</v>
      </c>
      <c r="BC578" s="478"/>
      <c r="BD578" s="523"/>
      <c r="BE578" s="333" t="str">
        <f>+$BE$8</f>
        <v>Sociedad y Economia en la Globalización</v>
      </c>
      <c r="BF578" s="278">
        <f>+BF$577</f>
        <v>57.879517009530346</v>
      </c>
      <c r="BG578" s="168">
        <v>40</v>
      </c>
      <c r="BH578" s="157">
        <f>BF578/BG578</f>
        <v>1.4469879252382587</v>
      </c>
      <c r="BI578" s="168">
        <f>+$BH$8</f>
        <v>3</v>
      </c>
      <c r="BJ578" s="157">
        <f>+BI578</f>
        <v>3</v>
      </c>
      <c r="BK578" s="157">
        <f t="shared" ref="BK578:BK584" si="1254">BH578*BJ578</f>
        <v>4.3409637757147763</v>
      </c>
      <c r="BL578" s="157">
        <f t="shared" ref="BL578:BL584" si="1255">BK578*$BE$70</f>
        <v>78.137347962865974</v>
      </c>
      <c r="CC578" s="586"/>
      <c r="CD578" s="591"/>
      <c r="CE578" s="352" t="str">
        <f>+$BE$8</f>
        <v>Sociedad y Economia en la Globalización</v>
      </c>
      <c r="CF578" s="278">
        <f>+CF$577</f>
        <v>57.879517009530346</v>
      </c>
      <c r="CG578" s="168">
        <v>20</v>
      </c>
      <c r="CH578" s="157">
        <f>CF578/CG578</f>
        <v>2.8939758504765174</v>
      </c>
      <c r="CI578" s="168">
        <v>0</v>
      </c>
      <c r="CJ578" s="157">
        <f>+CI578</f>
        <v>0</v>
      </c>
      <c r="CK578" s="157">
        <f t="shared" ref="CK578:CK584" si="1256">CH578*CJ578</f>
        <v>0</v>
      </c>
      <c r="CL578" s="157">
        <f t="shared" ref="CL578:CL584" si="1257">CK578*$BE$70</f>
        <v>0</v>
      </c>
    </row>
    <row r="579" spans="2:90" x14ac:dyDescent="0.25">
      <c r="B579" s="477"/>
      <c r="C579" s="514"/>
      <c r="D579" s="298" t="s">
        <v>575</v>
      </c>
      <c r="E579" s="278">
        <f t="shared" si="1240"/>
        <v>35.586136321960268</v>
      </c>
      <c r="F579" s="316">
        <f t="shared" si="1252"/>
        <v>40</v>
      </c>
      <c r="G579" s="312">
        <f t="shared" si="1249"/>
        <v>0.88965340804900672</v>
      </c>
      <c r="H579" s="168">
        <f>+$I$52</f>
        <v>4</v>
      </c>
      <c r="I579" s="157">
        <f>+H579*0.4</f>
        <v>1.6</v>
      </c>
      <c r="J579" s="312">
        <f t="shared" si="1250"/>
        <v>1.4234454528784108</v>
      </c>
      <c r="K579" s="314">
        <f t="shared" si="1237"/>
        <v>25.622018151811396</v>
      </c>
      <c r="AC579" s="525"/>
      <c r="AD579" s="527"/>
      <c r="AE579" s="298" t="s">
        <v>575</v>
      </c>
      <c r="AF579" s="278">
        <f t="shared" si="1243"/>
        <v>35.586136321960268</v>
      </c>
      <c r="AG579" s="316">
        <f t="shared" si="1253"/>
        <v>20</v>
      </c>
      <c r="AH579" s="312">
        <f t="shared" si="1244"/>
        <v>1.7793068160980134</v>
      </c>
      <c r="AI579" s="168">
        <f>+$I$52</f>
        <v>4</v>
      </c>
      <c r="AJ579" s="157">
        <f t="shared" si="1251"/>
        <v>2.4</v>
      </c>
      <c r="AK579" s="312">
        <f t="shared" si="1245"/>
        <v>4.2703363586352321</v>
      </c>
      <c r="AL579" s="314">
        <f t="shared" si="1238"/>
        <v>76.866054455434181</v>
      </c>
      <c r="BC579" s="478"/>
      <c r="BD579" s="523"/>
      <c r="BE579" s="333" t="str">
        <f>+$BE$9</f>
        <v>Medio Ambiente y Desarrollo Sostenible</v>
      </c>
      <c r="BF579" s="278">
        <f t="shared" ref="BF579:BF584" si="1258">+BF$577</f>
        <v>57.879517009530346</v>
      </c>
      <c r="BG579" s="168">
        <v>40</v>
      </c>
      <c r="BH579" s="157">
        <f t="shared" ref="BH579:BH584" si="1259">BF579/BG579</f>
        <v>1.4469879252382587</v>
      </c>
      <c r="BI579" s="168">
        <f>+$BH$9</f>
        <v>3</v>
      </c>
      <c r="BJ579" s="157">
        <f>+BI579</f>
        <v>3</v>
      </c>
      <c r="BK579" s="157">
        <f t="shared" si="1254"/>
        <v>4.3409637757147763</v>
      </c>
      <c r="BL579" s="157">
        <f t="shared" si="1255"/>
        <v>78.137347962865974</v>
      </c>
      <c r="CC579" s="586"/>
      <c r="CD579" s="591"/>
      <c r="CE579" s="352" t="str">
        <f>+$BE$9</f>
        <v>Medio Ambiente y Desarrollo Sostenible</v>
      </c>
      <c r="CF579" s="278">
        <f t="shared" ref="CF579:CF584" si="1260">+CF$577</f>
        <v>57.879517009530346</v>
      </c>
      <c r="CG579" s="168">
        <v>20</v>
      </c>
      <c r="CH579" s="157">
        <f t="shared" ref="CH579:CH584" si="1261">CF579/CG579</f>
        <v>2.8939758504765174</v>
      </c>
      <c r="CI579" s="168">
        <v>0</v>
      </c>
      <c r="CJ579" s="157">
        <f>+CI579</f>
        <v>0</v>
      </c>
      <c r="CK579" s="157">
        <f t="shared" si="1256"/>
        <v>0</v>
      </c>
      <c r="CL579" s="157">
        <f t="shared" si="1257"/>
        <v>0</v>
      </c>
    </row>
    <row r="580" spans="2:90" x14ac:dyDescent="0.25">
      <c r="B580" s="477"/>
      <c r="C580" s="514"/>
      <c r="D580" s="298" t="s">
        <v>576</v>
      </c>
      <c r="E580" s="278">
        <f t="shared" si="1240"/>
        <v>35.586136321960268</v>
      </c>
      <c r="F580" s="316">
        <f t="shared" si="1252"/>
        <v>40</v>
      </c>
      <c r="G580" s="312">
        <f t="shared" si="1249"/>
        <v>0.88965340804900672</v>
      </c>
      <c r="H580" s="168">
        <f>+$I$53</f>
        <v>2</v>
      </c>
      <c r="I580" s="157">
        <f t="shared" ref="I580" si="1262">+H580*0.4</f>
        <v>0.8</v>
      </c>
      <c r="J580" s="312">
        <f t="shared" si="1250"/>
        <v>0.71172272643920542</v>
      </c>
      <c r="K580" s="314">
        <f t="shared" si="1237"/>
        <v>12.811009075905698</v>
      </c>
      <c r="AC580" s="525"/>
      <c r="AD580" s="527"/>
      <c r="AE580" s="298" t="s">
        <v>576</v>
      </c>
      <c r="AF580" s="278">
        <f t="shared" si="1243"/>
        <v>35.586136321960268</v>
      </c>
      <c r="AG580" s="316">
        <f t="shared" si="1253"/>
        <v>20</v>
      </c>
      <c r="AH580" s="312">
        <f t="shared" si="1244"/>
        <v>1.7793068160980134</v>
      </c>
      <c r="AI580" s="168">
        <f>+$I$53</f>
        <v>2</v>
      </c>
      <c r="AJ580" s="157">
        <f t="shared" si="1251"/>
        <v>1.2</v>
      </c>
      <c r="AK580" s="312">
        <f t="shared" si="1245"/>
        <v>2.135168179317616</v>
      </c>
      <c r="AL580" s="314">
        <f t="shared" si="1238"/>
        <v>38.433027227717091</v>
      </c>
      <c r="BC580" s="478"/>
      <c r="BD580" s="512"/>
      <c r="BE580" s="333" t="str">
        <f>+$BE$17</f>
        <v>Investigación e Innovación Tecnológica</v>
      </c>
      <c r="BF580" s="278">
        <f t="shared" si="1258"/>
        <v>57.879517009530346</v>
      </c>
      <c r="BG580" s="168">
        <v>40</v>
      </c>
      <c r="BH580" s="157">
        <f t="shared" si="1259"/>
        <v>1.4469879252382587</v>
      </c>
      <c r="BI580" s="168">
        <f>+$BH$17</f>
        <v>2</v>
      </c>
      <c r="BJ580" s="157">
        <f>+BI580</f>
        <v>2</v>
      </c>
      <c r="BK580" s="157">
        <f t="shared" si="1254"/>
        <v>2.8939758504765174</v>
      </c>
      <c r="BL580" s="157">
        <f t="shared" si="1255"/>
        <v>52.091565308577316</v>
      </c>
      <c r="CC580" s="586"/>
      <c r="CD580" s="592"/>
      <c r="CE580" s="352" t="str">
        <f>+$BE$17</f>
        <v>Investigación e Innovación Tecnológica</v>
      </c>
      <c r="CF580" s="278">
        <f t="shared" si="1260"/>
        <v>57.879517009530346</v>
      </c>
      <c r="CG580" s="168">
        <v>20</v>
      </c>
      <c r="CH580" s="157">
        <f t="shared" si="1261"/>
        <v>2.8939758504765174</v>
      </c>
      <c r="CI580" s="168">
        <v>0</v>
      </c>
      <c r="CJ580" s="157">
        <f>+CI580</f>
        <v>0</v>
      </c>
      <c r="CK580" s="157">
        <f t="shared" si="1256"/>
        <v>0</v>
      </c>
      <c r="CL580" s="157">
        <f t="shared" si="1257"/>
        <v>0</v>
      </c>
    </row>
    <row r="581" spans="2:90" x14ac:dyDescent="0.25">
      <c r="B581" s="343"/>
      <c r="K581" s="142"/>
      <c r="AC581" s="343"/>
      <c r="AD581" s="59"/>
      <c r="AI581" s="262"/>
      <c r="AJ581" s="262"/>
      <c r="BC581" s="478"/>
      <c r="BD581" s="513" t="str">
        <f>+BD572</f>
        <v>Formación Especifica (Módulos Técnico Profesionales)</v>
      </c>
      <c r="BE581" s="147" t="str">
        <f>+$BE$30</f>
        <v>Dibujo de Planos</v>
      </c>
      <c r="BF581" s="278">
        <f t="shared" si="1258"/>
        <v>57.879517009530346</v>
      </c>
      <c r="BG581" s="168">
        <v>40</v>
      </c>
      <c r="BH581" s="157">
        <f t="shared" si="1259"/>
        <v>1.4469879252382587</v>
      </c>
      <c r="BI581" s="168">
        <f>+$BH$30</f>
        <v>7</v>
      </c>
      <c r="BJ581" s="157">
        <f>+BI581*0.4</f>
        <v>2.8000000000000003</v>
      </c>
      <c r="BK581" s="157">
        <f t="shared" si="1254"/>
        <v>4.051566190667125</v>
      </c>
      <c r="BL581" s="157">
        <f t="shared" si="1255"/>
        <v>72.928191432008248</v>
      </c>
      <c r="CC581" s="586"/>
      <c r="CD581" s="587" t="str">
        <f>+CD572</f>
        <v>Formación Especifica (Módulos Técnico Profesionales)</v>
      </c>
      <c r="CE581" s="147" t="str">
        <f>+$BE$30</f>
        <v>Dibujo de Planos</v>
      </c>
      <c r="CF581" s="278">
        <f t="shared" si="1260"/>
        <v>57.879517009530346</v>
      </c>
      <c r="CG581" s="168">
        <v>20</v>
      </c>
      <c r="CH581" s="157">
        <f t="shared" si="1261"/>
        <v>2.8939758504765174</v>
      </c>
      <c r="CI581" s="168">
        <v>0</v>
      </c>
      <c r="CJ581" s="157">
        <f t="shared" ref="CJ581:CJ584" si="1263">+CI581*0.6</f>
        <v>0</v>
      </c>
      <c r="CK581" s="157">
        <f t="shared" si="1256"/>
        <v>0</v>
      </c>
      <c r="CL581" s="157">
        <f t="shared" si="1257"/>
        <v>0</v>
      </c>
    </row>
    <row r="582" spans="2:90" ht="51" x14ac:dyDescent="0.25">
      <c r="B582" s="325" t="s">
        <v>336</v>
      </c>
      <c r="C582" s="327" t="s">
        <v>511</v>
      </c>
      <c r="D582" s="325" t="s">
        <v>512</v>
      </c>
      <c r="E582" s="325" t="s">
        <v>585</v>
      </c>
      <c r="F582" s="325" t="s">
        <v>513</v>
      </c>
      <c r="G582" s="325" t="s">
        <v>514</v>
      </c>
      <c r="H582" s="325" t="s">
        <v>515</v>
      </c>
      <c r="I582" s="291" t="s">
        <v>516</v>
      </c>
      <c r="J582" s="291" t="s">
        <v>517</v>
      </c>
      <c r="K582" s="291" t="s">
        <v>518</v>
      </c>
      <c r="AC582" s="367" t="s">
        <v>336</v>
      </c>
      <c r="AD582" s="368" t="s">
        <v>511</v>
      </c>
      <c r="AE582" s="367" t="s">
        <v>512</v>
      </c>
      <c r="AF582" s="367" t="s">
        <v>585</v>
      </c>
      <c r="AG582" s="367" t="s">
        <v>513</v>
      </c>
      <c r="AH582" s="367" t="s">
        <v>514</v>
      </c>
      <c r="AI582" s="367" t="s">
        <v>515</v>
      </c>
      <c r="AJ582" s="369" t="s">
        <v>516</v>
      </c>
      <c r="AK582" s="369" t="s">
        <v>517</v>
      </c>
      <c r="AL582" s="369" t="s">
        <v>518</v>
      </c>
      <c r="BC582" s="478"/>
      <c r="BD582" s="513"/>
      <c r="BE582" s="147" t="str">
        <f>+$BE$32</f>
        <v>Documentos de Obra</v>
      </c>
      <c r="BF582" s="278">
        <f t="shared" si="1258"/>
        <v>57.879517009530346</v>
      </c>
      <c r="BG582" s="168">
        <v>40</v>
      </c>
      <c r="BH582" s="157">
        <f t="shared" si="1259"/>
        <v>1.4469879252382587</v>
      </c>
      <c r="BI582" s="168">
        <f>+$BH$32</f>
        <v>4</v>
      </c>
      <c r="BJ582" s="157">
        <f t="shared" ref="BJ582:BJ584" si="1264">+BI582*0.4</f>
        <v>1.6</v>
      </c>
      <c r="BK582" s="157">
        <f t="shared" si="1254"/>
        <v>2.3151806803812138</v>
      </c>
      <c r="BL582" s="157">
        <f t="shared" si="1255"/>
        <v>41.67325224686185</v>
      </c>
      <c r="CC582" s="586"/>
      <c r="CD582" s="587"/>
      <c r="CE582" s="147" t="str">
        <f>+$BE$32</f>
        <v>Documentos de Obra</v>
      </c>
      <c r="CF582" s="278">
        <f t="shared" si="1260"/>
        <v>57.879517009530346</v>
      </c>
      <c r="CG582" s="168">
        <v>20</v>
      </c>
      <c r="CH582" s="157">
        <f t="shared" si="1261"/>
        <v>2.8939758504765174</v>
      </c>
      <c r="CI582" s="168">
        <v>0</v>
      </c>
      <c r="CJ582" s="157">
        <f t="shared" si="1263"/>
        <v>0</v>
      </c>
      <c r="CK582" s="157">
        <f t="shared" si="1256"/>
        <v>0</v>
      </c>
      <c r="CL582" s="157">
        <f t="shared" si="1257"/>
        <v>0</v>
      </c>
    </row>
    <row r="583" spans="2:90" x14ac:dyDescent="0.25">
      <c r="B583" s="477" t="s">
        <v>521</v>
      </c>
      <c r="C583" s="532" t="s">
        <v>454</v>
      </c>
      <c r="D583" s="328"/>
      <c r="E583" s="276">
        <f>+'Pobl. Efectiva CP.'!K26</f>
        <v>41.807590975501121</v>
      </c>
      <c r="F583" s="328"/>
      <c r="G583" s="328"/>
      <c r="H583" s="328"/>
      <c r="I583" s="277">
        <f>SUM(I584:I594)</f>
        <v>16.8</v>
      </c>
      <c r="J583" s="277">
        <f>SUM(J584:J594)</f>
        <v>17.55918820971047</v>
      </c>
      <c r="K583" s="313">
        <f>SUM(K584:K593)</f>
        <v>301.0146550236081</v>
      </c>
      <c r="AC583" s="525" t="s">
        <v>521</v>
      </c>
      <c r="AD583" s="528" t="s">
        <v>454</v>
      </c>
      <c r="AE583" s="335"/>
      <c r="AF583" s="276">
        <f>+E583</f>
        <v>41.807590975501121</v>
      </c>
      <c r="AG583" s="335"/>
      <c r="AH583" s="335"/>
      <c r="AI583" s="335"/>
      <c r="AJ583" s="277">
        <f>SUM(AJ584:AJ594)</f>
        <v>13.2</v>
      </c>
      <c r="AK583" s="277">
        <f>SUM(AK584:AK594)</f>
        <v>27.593010043830741</v>
      </c>
      <c r="AL583" s="313">
        <f>SUM(AL584:AL593)</f>
        <v>451.52198253541212</v>
      </c>
      <c r="BC583" s="478"/>
      <c r="BD583" s="513"/>
      <c r="BE583" s="147" t="str">
        <f>+$BE$33</f>
        <v>Mecanica de Suelosy Diseño de Mezclas</v>
      </c>
      <c r="BF583" s="278">
        <f t="shared" si="1258"/>
        <v>57.879517009530346</v>
      </c>
      <c r="BG583" s="168">
        <v>40</v>
      </c>
      <c r="BH583" s="157">
        <f t="shared" si="1259"/>
        <v>1.4469879252382587</v>
      </c>
      <c r="BI583" s="168">
        <f>+$BH$33</f>
        <v>4</v>
      </c>
      <c r="BJ583" s="157">
        <f t="shared" si="1264"/>
        <v>1.6</v>
      </c>
      <c r="BK583" s="157">
        <f t="shared" si="1254"/>
        <v>2.3151806803812138</v>
      </c>
      <c r="BL583" s="157">
        <f t="shared" si="1255"/>
        <v>41.67325224686185</v>
      </c>
      <c r="CC583" s="586"/>
      <c r="CD583" s="587"/>
      <c r="CE583" s="147" t="str">
        <f>+$BE$33</f>
        <v>Mecanica de Suelosy Diseño de Mezclas</v>
      </c>
      <c r="CF583" s="278">
        <f t="shared" si="1260"/>
        <v>57.879517009530346</v>
      </c>
      <c r="CG583" s="168">
        <v>20</v>
      </c>
      <c r="CH583" s="157">
        <f t="shared" si="1261"/>
        <v>2.8939758504765174</v>
      </c>
      <c r="CI583" s="168">
        <f>+$BH$33</f>
        <v>4</v>
      </c>
      <c r="CJ583" s="157">
        <f t="shared" si="1263"/>
        <v>2.4</v>
      </c>
      <c r="CK583" s="157">
        <f t="shared" si="1256"/>
        <v>6.9455420411436419</v>
      </c>
      <c r="CL583" s="157">
        <f t="shared" si="1257"/>
        <v>125.01975674058555</v>
      </c>
    </row>
    <row r="584" spans="2:90" x14ac:dyDescent="0.25">
      <c r="B584" s="477"/>
      <c r="C584" s="532"/>
      <c r="D584" s="326" t="s">
        <v>456</v>
      </c>
      <c r="E584" s="278">
        <f>+E$583</f>
        <v>41.807590975501121</v>
      </c>
      <c r="F584" s="316">
        <v>40</v>
      </c>
      <c r="G584" s="312">
        <f>E584/F584</f>
        <v>1.045189774387528</v>
      </c>
      <c r="H584" s="168">
        <f>+$H$76</f>
        <v>2</v>
      </c>
      <c r="I584" s="157">
        <f>+H584</f>
        <v>2</v>
      </c>
      <c r="J584" s="157">
        <f t="shared" ref="J584:J585" si="1265">G584*I584</f>
        <v>2.0903795487750561</v>
      </c>
      <c r="K584" s="314">
        <f t="shared" ref="K584:K594" si="1266">J584*$D$70</f>
        <v>37.626831877951005</v>
      </c>
      <c r="AC584" s="525"/>
      <c r="AD584" s="528"/>
      <c r="AE584" s="333" t="s">
        <v>456</v>
      </c>
      <c r="AF584" s="278">
        <f>+AF$583</f>
        <v>41.807590975501121</v>
      </c>
      <c r="AG584" s="316">
        <v>20</v>
      </c>
      <c r="AH584" s="312">
        <f>AF584/AG584</f>
        <v>2.0903795487750561</v>
      </c>
      <c r="AI584" s="168">
        <v>0</v>
      </c>
      <c r="AJ584" s="157">
        <f>+AI584</f>
        <v>0</v>
      </c>
      <c r="AK584" s="157">
        <f t="shared" ref="AK584:AK585" si="1267">AH584*AJ584</f>
        <v>0</v>
      </c>
      <c r="AL584" s="314">
        <f t="shared" ref="AL584:AL594" si="1268">AK584*$D$70</f>
        <v>0</v>
      </c>
      <c r="BC584" s="478"/>
      <c r="BD584" s="513"/>
      <c r="BE584" s="147" t="str">
        <f>+$BE$34</f>
        <v>Metrado de Obras</v>
      </c>
      <c r="BF584" s="278">
        <f t="shared" si="1258"/>
        <v>57.879517009530346</v>
      </c>
      <c r="BG584" s="168">
        <v>40</v>
      </c>
      <c r="BH584" s="157">
        <f t="shared" si="1259"/>
        <v>1.4469879252382587</v>
      </c>
      <c r="BI584" s="168">
        <f>+$BH$34</f>
        <v>7</v>
      </c>
      <c r="BJ584" s="157">
        <f t="shared" si="1264"/>
        <v>2.8000000000000003</v>
      </c>
      <c r="BK584" s="157">
        <f t="shared" si="1254"/>
        <v>4.051566190667125</v>
      </c>
      <c r="BL584" s="157">
        <f t="shared" si="1255"/>
        <v>72.928191432008248</v>
      </c>
      <c r="CC584" s="586"/>
      <c r="CD584" s="587"/>
      <c r="CE584" s="147" t="str">
        <f>+$BE$34</f>
        <v>Metrado de Obras</v>
      </c>
      <c r="CF584" s="278">
        <f t="shared" si="1260"/>
        <v>57.879517009530346</v>
      </c>
      <c r="CG584" s="168">
        <v>20</v>
      </c>
      <c r="CH584" s="157">
        <f t="shared" si="1261"/>
        <v>2.8939758504765174</v>
      </c>
      <c r="CI584" s="168">
        <v>0</v>
      </c>
      <c r="CJ584" s="157">
        <f t="shared" si="1263"/>
        <v>0</v>
      </c>
      <c r="CK584" s="157">
        <f t="shared" si="1256"/>
        <v>0</v>
      </c>
      <c r="CL584" s="157">
        <f t="shared" si="1257"/>
        <v>0</v>
      </c>
    </row>
    <row r="585" spans="2:90" x14ac:dyDescent="0.25">
      <c r="B585" s="477"/>
      <c r="C585" s="532"/>
      <c r="D585" s="326" t="s">
        <v>459</v>
      </c>
      <c r="E585" s="278">
        <f t="shared" ref="E585:E594" si="1269">+E$583</f>
        <v>41.807590975501121</v>
      </c>
      <c r="F585" s="316">
        <f>+F584</f>
        <v>40</v>
      </c>
      <c r="G585" s="312">
        <f t="shared" ref="G585:G594" si="1270">E585/F585</f>
        <v>1.045189774387528</v>
      </c>
      <c r="H585" s="168">
        <f>+$H$77</f>
        <v>2</v>
      </c>
      <c r="I585" s="157">
        <f>+H585</f>
        <v>2</v>
      </c>
      <c r="J585" s="157">
        <f t="shared" si="1265"/>
        <v>2.0903795487750561</v>
      </c>
      <c r="K585" s="314">
        <f t="shared" si="1266"/>
        <v>37.626831877951005</v>
      </c>
      <c r="AC585" s="525"/>
      <c r="AD585" s="528"/>
      <c r="AE585" s="333" t="s">
        <v>459</v>
      </c>
      <c r="AF585" s="278">
        <f t="shared" ref="AF585:AF594" si="1271">+AF$583</f>
        <v>41.807590975501121</v>
      </c>
      <c r="AG585" s="316">
        <f>+AG584</f>
        <v>20</v>
      </c>
      <c r="AH585" s="312">
        <f t="shared" ref="AH585:AH594" si="1272">AF585/AG585</f>
        <v>2.0903795487750561</v>
      </c>
      <c r="AI585" s="168">
        <v>0</v>
      </c>
      <c r="AJ585" s="157">
        <f>+AI585</f>
        <v>0</v>
      </c>
      <c r="AK585" s="157">
        <f t="shared" si="1267"/>
        <v>0</v>
      </c>
      <c r="AL585" s="314">
        <f t="shared" si="1268"/>
        <v>0</v>
      </c>
      <c r="BE585" s="59"/>
      <c r="BJ585" s="262">
        <f>AVERAGE(BJ578:BJ584)</f>
        <v>2.4</v>
      </c>
      <c r="BK585" s="262"/>
      <c r="BL585" s="262"/>
      <c r="CE585" s="59"/>
      <c r="CJ585" s="262">
        <f>AVERAGE(CJ578:CJ584)</f>
        <v>0.34285714285714286</v>
      </c>
      <c r="CK585" s="262"/>
      <c r="CL585" s="262"/>
    </row>
    <row r="586" spans="2:90" ht="51" x14ac:dyDescent="0.25">
      <c r="B586" s="477"/>
      <c r="C586" s="532"/>
      <c r="D586" s="326" t="s">
        <v>465</v>
      </c>
      <c r="E586" s="278">
        <f t="shared" si="1269"/>
        <v>41.807590975501121</v>
      </c>
      <c r="F586" s="316">
        <f t="shared" ref="F586:F594" si="1273">+F585</f>
        <v>40</v>
      </c>
      <c r="G586" s="312">
        <f t="shared" si="1270"/>
        <v>1.045189774387528</v>
      </c>
      <c r="H586" s="168">
        <f>+$H$78</f>
        <v>2</v>
      </c>
      <c r="I586" s="157">
        <f>+H586</f>
        <v>2</v>
      </c>
      <c r="J586" s="157">
        <f>G586*I586</f>
        <v>2.0903795487750561</v>
      </c>
      <c r="K586" s="314">
        <f t="shared" si="1266"/>
        <v>37.626831877951005</v>
      </c>
      <c r="AC586" s="525"/>
      <c r="AD586" s="528"/>
      <c r="AE586" s="333" t="s">
        <v>465</v>
      </c>
      <c r="AF586" s="278">
        <f t="shared" si="1271"/>
        <v>41.807590975501121</v>
      </c>
      <c r="AG586" s="316">
        <f t="shared" ref="AG586:AG594" si="1274">+AG585</f>
        <v>20</v>
      </c>
      <c r="AH586" s="312">
        <f t="shared" si="1272"/>
        <v>2.0903795487750561</v>
      </c>
      <c r="AI586" s="168">
        <v>0</v>
      </c>
      <c r="AJ586" s="157">
        <f>+AI586</f>
        <v>0</v>
      </c>
      <c r="AK586" s="157">
        <f>AH586*AJ586</f>
        <v>0</v>
      </c>
      <c r="AL586" s="314">
        <f t="shared" si="1268"/>
        <v>0</v>
      </c>
      <c r="BC586" s="332" t="s">
        <v>335</v>
      </c>
      <c r="BD586" s="332" t="s">
        <v>511</v>
      </c>
      <c r="BE586" s="332" t="s">
        <v>512</v>
      </c>
      <c r="BF586" s="332" t="s">
        <v>585</v>
      </c>
      <c r="BG586" s="332" t="s">
        <v>513</v>
      </c>
      <c r="BH586" s="332" t="s">
        <v>514</v>
      </c>
      <c r="BI586" s="332" t="s">
        <v>519</v>
      </c>
      <c r="BJ586" s="297" t="s">
        <v>516</v>
      </c>
      <c r="BK586" s="297" t="s">
        <v>517</v>
      </c>
      <c r="BL586" s="297" t="s">
        <v>518</v>
      </c>
      <c r="CC586" s="371" t="s">
        <v>335</v>
      </c>
      <c r="CD586" s="371" t="s">
        <v>511</v>
      </c>
      <c r="CE586" s="371" t="s">
        <v>512</v>
      </c>
      <c r="CF586" s="371" t="s">
        <v>585</v>
      </c>
      <c r="CG586" s="371" t="s">
        <v>513</v>
      </c>
      <c r="CH586" s="371" t="s">
        <v>514</v>
      </c>
      <c r="CI586" s="371" t="s">
        <v>519</v>
      </c>
      <c r="CJ586" s="372" t="s">
        <v>516</v>
      </c>
      <c r="CK586" s="372" t="s">
        <v>517</v>
      </c>
      <c r="CL586" s="372" t="s">
        <v>518</v>
      </c>
    </row>
    <row r="587" spans="2:90" x14ac:dyDescent="0.25">
      <c r="B587" s="477"/>
      <c r="C587" s="532"/>
      <c r="D587" s="326" t="s">
        <v>468</v>
      </c>
      <c r="E587" s="278">
        <f t="shared" si="1269"/>
        <v>41.807590975501121</v>
      </c>
      <c r="F587" s="316">
        <f t="shared" si="1273"/>
        <v>40</v>
      </c>
      <c r="G587" s="312">
        <f t="shared" si="1270"/>
        <v>1.045189774387528</v>
      </c>
      <c r="H587" s="168">
        <f>+$H$79</f>
        <v>2</v>
      </c>
      <c r="I587" s="157">
        <f>+H587</f>
        <v>2</v>
      </c>
      <c r="J587" s="157">
        <f t="shared" ref="J587:J593" si="1275">G587*I587</f>
        <v>2.0903795487750561</v>
      </c>
      <c r="K587" s="314">
        <f t="shared" si="1266"/>
        <v>37.626831877951005</v>
      </c>
      <c r="AC587" s="525"/>
      <c r="AD587" s="528"/>
      <c r="AE587" s="333" t="s">
        <v>468</v>
      </c>
      <c r="AF587" s="278">
        <f t="shared" si="1271"/>
        <v>41.807590975501121</v>
      </c>
      <c r="AG587" s="316">
        <f t="shared" si="1274"/>
        <v>20</v>
      </c>
      <c r="AH587" s="312">
        <f t="shared" si="1272"/>
        <v>2.0903795487750561</v>
      </c>
      <c r="AI587" s="168">
        <v>0</v>
      </c>
      <c r="AJ587" s="157">
        <f>+AI587</f>
        <v>0</v>
      </c>
      <c r="AK587" s="157">
        <f t="shared" ref="AK587:AK593" si="1276">AH587*AJ587</f>
        <v>0</v>
      </c>
      <c r="AL587" s="314">
        <f t="shared" si="1268"/>
        <v>0</v>
      </c>
      <c r="BC587" s="478" t="s">
        <v>531</v>
      </c>
      <c r="BD587" s="511" t="s">
        <v>590</v>
      </c>
      <c r="BE587" s="335"/>
      <c r="BF587" s="276">
        <f>+'Pobl. Efectiva CP.'!K56</f>
        <v>59.020619571213587</v>
      </c>
      <c r="BG587" s="335"/>
      <c r="BH587" s="335"/>
      <c r="BI587" s="335"/>
      <c r="BJ587" s="277">
        <f>SUM(BJ588:BJ593)</f>
        <v>15.599999999999998</v>
      </c>
      <c r="BK587" s="277">
        <f>SUM(BK588:BK593)</f>
        <v>23.018041632773304</v>
      </c>
      <c r="BL587" s="277">
        <f>SUM(BL588:BL593)</f>
        <v>414.32474938991942</v>
      </c>
      <c r="CC587" s="586" t="s">
        <v>531</v>
      </c>
      <c r="CD587" s="590" t="s">
        <v>590</v>
      </c>
      <c r="CE587" s="335"/>
      <c r="CF587" s="276">
        <f>+BF587</f>
        <v>59.020619571213587</v>
      </c>
      <c r="CG587" s="335"/>
      <c r="CH587" s="335"/>
      <c r="CI587" s="335"/>
      <c r="CJ587" s="277">
        <f>SUM(CJ588:CJ593)</f>
        <v>0</v>
      </c>
      <c r="CK587" s="277">
        <f>SUM(CK588:CK593)</f>
        <v>0</v>
      </c>
      <c r="CL587" s="277">
        <f>SUM(CL588:CL593)</f>
        <v>0</v>
      </c>
    </row>
    <row r="588" spans="2:90" ht="25.5" x14ac:dyDescent="0.25">
      <c r="B588" s="477"/>
      <c r="C588" s="514" t="s">
        <v>485</v>
      </c>
      <c r="D588" s="315" t="s">
        <v>536</v>
      </c>
      <c r="E588" s="278">
        <f t="shared" si="1269"/>
        <v>41.807590975501121</v>
      </c>
      <c r="F588" s="316">
        <f t="shared" si="1273"/>
        <v>40</v>
      </c>
      <c r="G588" s="312">
        <f t="shared" si="1270"/>
        <v>1.045189774387528</v>
      </c>
      <c r="H588" s="168">
        <f>+$H$80</f>
        <v>2</v>
      </c>
      <c r="I588" s="157">
        <f t="shared" ref="I588:I594" si="1277">+H588*0.4</f>
        <v>0.8</v>
      </c>
      <c r="J588" s="157">
        <f t="shared" si="1275"/>
        <v>0.83615181951002249</v>
      </c>
      <c r="K588" s="314">
        <f t="shared" si="1266"/>
        <v>15.050732751180405</v>
      </c>
      <c r="AC588" s="525"/>
      <c r="AD588" s="527" t="s">
        <v>485</v>
      </c>
      <c r="AE588" s="315" t="s">
        <v>536</v>
      </c>
      <c r="AF588" s="278">
        <f t="shared" si="1271"/>
        <v>41.807590975501121</v>
      </c>
      <c r="AG588" s="316">
        <f t="shared" si="1274"/>
        <v>20</v>
      </c>
      <c r="AH588" s="312">
        <f t="shared" si="1272"/>
        <v>2.0903795487750561</v>
      </c>
      <c r="AI588" s="168">
        <f>+$H$80</f>
        <v>2</v>
      </c>
      <c r="AJ588" s="157">
        <f t="shared" ref="AJ588:AJ594" si="1278">+AI588*0.6</f>
        <v>1.2</v>
      </c>
      <c r="AK588" s="157">
        <f t="shared" si="1276"/>
        <v>2.5084554585300674</v>
      </c>
      <c r="AL588" s="314">
        <f t="shared" si="1268"/>
        <v>45.152198253541215</v>
      </c>
      <c r="BC588" s="478"/>
      <c r="BD588" s="523"/>
      <c r="BE588" s="333" t="str">
        <f>+$BE$14</f>
        <v>Comunicación Interpersonal</v>
      </c>
      <c r="BF588" s="278">
        <f>+BF$587</f>
        <v>59.020619571213587</v>
      </c>
      <c r="BG588" s="168">
        <v>40</v>
      </c>
      <c r="BH588" s="157">
        <f t="shared" ref="BH588:BH593" si="1279">BF588/BG588</f>
        <v>1.4755154892803397</v>
      </c>
      <c r="BI588" s="168">
        <f>+$BI$14</f>
        <v>2</v>
      </c>
      <c r="BJ588" s="157">
        <f>+BI588</f>
        <v>2</v>
      </c>
      <c r="BK588" s="157">
        <f t="shared" ref="BK588" si="1280">BH588*BJ588</f>
        <v>2.9510309785606794</v>
      </c>
      <c r="BL588" s="157">
        <f t="shared" ref="BL588:BL593" si="1281">BK588*$BE$70</f>
        <v>53.118557614092232</v>
      </c>
      <c r="CC588" s="586"/>
      <c r="CD588" s="591"/>
      <c r="CE588" s="352" t="str">
        <f>+$BE$14</f>
        <v>Comunicación Interpersonal</v>
      </c>
      <c r="CF588" s="278">
        <f>+CF$587</f>
        <v>59.020619571213587</v>
      </c>
      <c r="CG588" s="168">
        <v>20</v>
      </c>
      <c r="CH588" s="157">
        <f t="shared" ref="CH588:CH593" si="1282">CF588/CG588</f>
        <v>2.9510309785606794</v>
      </c>
      <c r="CI588" s="168">
        <v>0</v>
      </c>
      <c r="CJ588" s="157">
        <f>+CI588</f>
        <v>0</v>
      </c>
      <c r="CK588" s="157">
        <f t="shared" ref="CK588" si="1283">CH588*CJ588</f>
        <v>0</v>
      </c>
      <c r="CL588" s="157">
        <f t="shared" ref="CL588:CL593" si="1284">CK588*$BE$70</f>
        <v>0</v>
      </c>
    </row>
    <row r="589" spans="2:90" ht="25.5" x14ac:dyDescent="0.25">
      <c r="B589" s="477"/>
      <c r="C589" s="514"/>
      <c r="D589" s="315" t="s">
        <v>538</v>
      </c>
      <c r="E589" s="278">
        <f t="shared" si="1269"/>
        <v>41.807590975501121</v>
      </c>
      <c r="F589" s="316">
        <f t="shared" si="1273"/>
        <v>40</v>
      </c>
      <c r="G589" s="312">
        <f t="shared" si="1270"/>
        <v>1.045189774387528</v>
      </c>
      <c r="H589" s="168">
        <f>+$H$81</f>
        <v>4</v>
      </c>
      <c r="I589" s="157">
        <f t="shared" si="1277"/>
        <v>1.6</v>
      </c>
      <c r="J589" s="157">
        <f t="shared" si="1275"/>
        <v>1.672303639020045</v>
      </c>
      <c r="K589" s="314">
        <f t="shared" si="1266"/>
        <v>30.10146550236081</v>
      </c>
      <c r="AC589" s="525"/>
      <c r="AD589" s="527"/>
      <c r="AE589" s="315" t="s">
        <v>538</v>
      </c>
      <c r="AF589" s="278">
        <f t="shared" si="1271"/>
        <v>41.807590975501121</v>
      </c>
      <c r="AG589" s="316">
        <f t="shared" si="1274"/>
        <v>20</v>
      </c>
      <c r="AH589" s="312">
        <f t="shared" si="1272"/>
        <v>2.0903795487750561</v>
      </c>
      <c r="AI589" s="168">
        <f>+$H$81</f>
        <v>4</v>
      </c>
      <c r="AJ589" s="157">
        <f t="shared" si="1278"/>
        <v>2.4</v>
      </c>
      <c r="AK589" s="157">
        <f t="shared" si="1276"/>
        <v>5.0169109170601347</v>
      </c>
      <c r="AL589" s="314">
        <f t="shared" si="1268"/>
        <v>90.30439650708243</v>
      </c>
      <c r="BC589" s="478"/>
      <c r="BD589" s="512"/>
      <c r="BE589" s="333" t="str">
        <f>+$BE$18</f>
        <v>Proyectos de Investigación e Innovación tecnológica</v>
      </c>
      <c r="BF589" s="278">
        <f t="shared" ref="BF589:BF593" si="1285">+BF$587</f>
        <v>59.020619571213587</v>
      </c>
      <c r="BG589" s="168">
        <v>40</v>
      </c>
      <c r="BH589" s="157">
        <f t="shared" si="1279"/>
        <v>1.4755154892803397</v>
      </c>
      <c r="BI589" s="168">
        <f>+$BI$18</f>
        <v>4</v>
      </c>
      <c r="BJ589" s="157">
        <f>+BI589</f>
        <v>4</v>
      </c>
      <c r="BK589" s="157">
        <f>BH589*BJ589</f>
        <v>5.9020619571213588</v>
      </c>
      <c r="BL589" s="157">
        <f t="shared" si="1281"/>
        <v>106.23711522818446</v>
      </c>
      <c r="CC589" s="586"/>
      <c r="CD589" s="592"/>
      <c r="CE589" s="352" t="str">
        <f>+$BE$18</f>
        <v>Proyectos de Investigación e Innovación tecnológica</v>
      </c>
      <c r="CF589" s="278">
        <f t="shared" ref="CF589:CF593" si="1286">+CF$587</f>
        <v>59.020619571213587</v>
      </c>
      <c r="CG589" s="168">
        <v>20</v>
      </c>
      <c r="CH589" s="157">
        <f t="shared" si="1282"/>
        <v>2.9510309785606794</v>
      </c>
      <c r="CI589" s="168">
        <v>0</v>
      </c>
      <c r="CJ589" s="157">
        <f>+CI589</f>
        <v>0</v>
      </c>
      <c r="CK589" s="157">
        <f>CH589*CJ589</f>
        <v>0</v>
      </c>
      <c r="CL589" s="157">
        <f t="shared" si="1284"/>
        <v>0</v>
      </c>
    </row>
    <row r="590" spans="2:90" ht="25.5" x14ac:dyDescent="0.25">
      <c r="B590" s="477"/>
      <c r="C590" s="514"/>
      <c r="D590" s="315" t="s">
        <v>539</v>
      </c>
      <c r="E590" s="278">
        <f t="shared" si="1269"/>
        <v>41.807590975501121</v>
      </c>
      <c r="F590" s="316">
        <f t="shared" si="1273"/>
        <v>40</v>
      </c>
      <c r="G590" s="312">
        <f t="shared" si="1270"/>
        <v>1.045189774387528</v>
      </c>
      <c r="H590" s="168">
        <f>+$H$82</f>
        <v>2</v>
      </c>
      <c r="I590" s="157">
        <f t="shared" si="1277"/>
        <v>0.8</v>
      </c>
      <c r="J590" s="157">
        <f t="shared" si="1275"/>
        <v>0.83615181951002249</v>
      </c>
      <c r="K590" s="314">
        <f t="shared" si="1266"/>
        <v>15.050732751180405</v>
      </c>
      <c r="AC590" s="525"/>
      <c r="AD590" s="527"/>
      <c r="AE590" s="315" t="s">
        <v>539</v>
      </c>
      <c r="AF590" s="278">
        <f t="shared" si="1271"/>
        <v>41.807590975501121</v>
      </c>
      <c r="AG590" s="316">
        <f t="shared" si="1274"/>
        <v>20</v>
      </c>
      <c r="AH590" s="312">
        <f t="shared" si="1272"/>
        <v>2.0903795487750561</v>
      </c>
      <c r="AI590" s="168">
        <f>+$H$82</f>
        <v>2</v>
      </c>
      <c r="AJ590" s="157">
        <f t="shared" si="1278"/>
        <v>1.2</v>
      </c>
      <c r="AK590" s="157">
        <f t="shared" si="1276"/>
        <v>2.5084554585300674</v>
      </c>
      <c r="AL590" s="314">
        <f t="shared" si="1268"/>
        <v>45.152198253541215</v>
      </c>
      <c r="BC590" s="478"/>
      <c r="BD590" s="513" t="s">
        <v>485</v>
      </c>
      <c r="BE590" s="147" t="str">
        <f>+$BE$31</f>
        <v>Dibujo Asistido por Computador</v>
      </c>
      <c r="BF590" s="278">
        <f t="shared" si="1285"/>
        <v>59.020619571213587</v>
      </c>
      <c r="BG590" s="168">
        <v>40</v>
      </c>
      <c r="BH590" s="157">
        <f t="shared" si="1279"/>
        <v>1.4755154892803397</v>
      </c>
      <c r="BI590" s="168">
        <f>+$BI$31</f>
        <v>8</v>
      </c>
      <c r="BJ590" s="157">
        <f>+BI590*0.4</f>
        <v>3.2</v>
      </c>
      <c r="BK590" s="157">
        <f t="shared" ref="BK590:BK593" si="1287">BH590*BJ590</f>
        <v>4.7216495656970876</v>
      </c>
      <c r="BL590" s="157">
        <f t="shared" si="1281"/>
        <v>84.989692182547572</v>
      </c>
      <c r="CC590" s="586"/>
      <c r="CD590" s="587" t="s">
        <v>485</v>
      </c>
      <c r="CE590" s="147" t="str">
        <f>+$BE$31</f>
        <v>Dibujo Asistido por Computador</v>
      </c>
      <c r="CF590" s="278">
        <f t="shared" si="1286"/>
        <v>59.020619571213587</v>
      </c>
      <c r="CG590" s="168">
        <v>20</v>
      </c>
      <c r="CH590" s="157">
        <f t="shared" si="1282"/>
        <v>2.9510309785606794</v>
      </c>
      <c r="CI590" s="168">
        <v>0</v>
      </c>
      <c r="CJ590" s="157">
        <f t="shared" ref="CJ590:CJ593" si="1288">+CI590*0.6</f>
        <v>0</v>
      </c>
      <c r="CK590" s="157">
        <f t="shared" ref="CK590:CK593" si="1289">CH590*CJ590</f>
        <v>0</v>
      </c>
      <c r="CL590" s="157">
        <f t="shared" si="1284"/>
        <v>0</v>
      </c>
    </row>
    <row r="591" spans="2:90" ht="25.5" x14ac:dyDescent="0.25">
      <c r="B591" s="477"/>
      <c r="C591" s="514"/>
      <c r="D591" s="315" t="s">
        <v>540</v>
      </c>
      <c r="E591" s="278">
        <f t="shared" si="1269"/>
        <v>41.807590975501121</v>
      </c>
      <c r="F591" s="316">
        <f t="shared" si="1273"/>
        <v>40</v>
      </c>
      <c r="G591" s="312">
        <f t="shared" si="1270"/>
        <v>1.045189774387528</v>
      </c>
      <c r="H591" s="168">
        <f>+$H$83</f>
        <v>2</v>
      </c>
      <c r="I591" s="157">
        <f t="shared" si="1277"/>
        <v>0.8</v>
      </c>
      <c r="J591" s="157">
        <f t="shared" si="1275"/>
        <v>0.83615181951002249</v>
      </c>
      <c r="K591" s="314">
        <f t="shared" si="1266"/>
        <v>15.050732751180405</v>
      </c>
      <c r="AC591" s="525"/>
      <c r="AD591" s="527"/>
      <c r="AE591" s="315" t="s">
        <v>540</v>
      </c>
      <c r="AF591" s="278">
        <f t="shared" si="1271"/>
        <v>41.807590975501121</v>
      </c>
      <c r="AG591" s="316">
        <f t="shared" si="1274"/>
        <v>20</v>
      </c>
      <c r="AH591" s="312">
        <f t="shared" si="1272"/>
        <v>2.0903795487750561</v>
      </c>
      <c r="AI591" s="168">
        <f>+$H$83</f>
        <v>2</v>
      </c>
      <c r="AJ591" s="157">
        <f t="shared" si="1278"/>
        <v>1.2</v>
      </c>
      <c r="AK591" s="157">
        <f t="shared" si="1276"/>
        <v>2.5084554585300674</v>
      </c>
      <c r="AL591" s="314">
        <f t="shared" si="1268"/>
        <v>45.152198253541215</v>
      </c>
      <c r="BC591" s="478"/>
      <c r="BD591" s="513"/>
      <c r="BE591" s="147" t="str">
        <f>+$BE$35</f>
        <v>Costos Unitarios y Presupuesto de Obra</v>
      </c>
      <c r="BF591" s="278">
        <f t="shared" si="1285"/>
        <v>59.020619571213587</v>
      </c>
      <c r="BG591" s="168">
        <v>40</v>
      </c>
      <c r="BH591" s="157">
        <f t="shared" si="1279"/>
        <v>1.4755154892803397</v>
      </c>
      <c r="BI591" s="168">
        <f>+$BI$35</f>
        <v>8</v>
      </c>
      <c r="BJ591" s="157">
        <f t="shared" ref="BJ591:BJ593" si="1290">+BI591*0.4</f>
        <v>3.2</v>
      </c>
      <c r="BK591" s="157">
        <f t="shared" si="1287"/>
        <v>4.7216495656970876</v>
      </c>
      <c r="BL591" s="157">
        <f t="shared" si="1281"/>
        <v>84.989692182547572</v>
      </c>
      <c r="CC591" s="586"/>
      <c r="CD591" s="587"/>
      <c r="CE591" s="147" t="str">
        <f>+$BE$35</f>
        <v>Costos Unitarios y Presupuesto de Obra</v>
      </c>
      <c r="CF591" s="278">
        <f t="shared" si="1286"/>
        <v>59.020619571213587</v>
      </c>
      <c r="CG591" s="168">
        <v>20</v>
      </c>
      <c r="CH591" s="157">
        <f t="shared" si="1282"/>
        <v>2.9510309785606794</v>
      </c>
      <c r="CI591" s="168">
        <v>0</v>
      </c>
      <c r="CJ591" s="157">
        <f t="shared" si="1288"/>
        <v>0</v>
      </c>
      <c r="CK591" s="157">
        <f t="shared" si="1289"/>
        <v>0</v>
      </c>
      <c r="CL591" s="157">
        <f t="shared" si="1284"/>
        <v>0</v>
      </c>
    </row>
    <row r="592" spans="2:90" ht="25.5" x14ac:dyDescent="0.25">
      <c r="B592" s="477"/>
      <c r="C592" s="514"/>
      <c r="D592" s="315" t="s">
        <v>541</v>
      </c>
      <c r="E592" s="278">
        <f t="shared" si="1269"/>
        <v>41.807590975501121</v>
      </c>
      <c r="F592" s="316">
        <f t="shared" si="1273"/>
        <v>40</v>
      </c>
      <c r="G592" s="312">
        <f t="shared" si="1270"/>
        <v>1.045189774387528</v>
      </c>
      <c r="H592" s="168">
        <f>+$H$84</f>
        <v>4</v>
      </c>
      <c r="I592" s="157">
        <f t="shared" si="1277"/>
        <v>1.6</v>
      </c>
      <c r="J592" s="157">
        <f t="shared" si="1275"/>
        <v>1.672303639020045</v>
      </c>
      <c r="K592" s="314">
        <f t="shared" si="1266"/>
        <v>30.10146550236081</v>
      </c>
      <c r="AC592" s="525"/>
      <c r="AD592" s="527"/>
      <c r="AE592" s="315" t="s">
        <v>541</v>
      </c>
      <c r="AF592" s="278">
        <f t="shared" si="1271"/>
        <v>41.807590975501121</v>
      </c>
      <c r="AG592" s="316">
        <f t="shared" si="1274"/>
        <v>20</v>
      </c>
      <c r="AH592" s="312">
        <f t="shared" si="1272"/>
        <v>2.0903795487750561</v>
      </c>
      <c r="AI592" s="168">
        <f>+$H$84</f>
        <v>4</v>
      </c>
      <c r="AJ592" s="157">
        <f t="shared" si="1278"/>
        <v>2.4</v>
      </c>
      <c r="AK592" s="157">
        <f t="shared" si="1276"/>
        <v>5.0169109170601347</v>
      </c>
      <c r="AL592" s="314">
        <f t="shared" si="1268"/>
        <v>90.30439650708243</v>
      </c>
      <c r="BC592" s="478"/>
      <c r="BD592" s="513"/>
      <c r="BE592" s="147" t="str">
        <f>+$BE$36</f>
        <v>Programación de Obra</v>
      </c>
      <c r="BF592" s="278">
        <f t="shared" si="1285"/>
        <v>59.020619571213587</v>
      </c>
      <c r="BG592" s="168">
        <v>40</v>
      </c>
      <c r="BH592" s="157">
        <f t="shared" si="1279"/>
        <v>1.4755154892803397</v>
      </c>
      <c r="BI592" s="168">
        <f>+$BI$36</f>
        <v>5</v>
      </c>
      <c r="BJ592" s="157">
        <f t="shared" si="1290"/>
        <v>2</v>
      </c>
      <c r="BK592" s="157">
        <f t="shared" si="1287"/>
        <v>2.9510309785606794</v>
      </c>
      <c r="BL592" s="157">
        <f t="shared" si="1281"/>
        <v>53.118557614092232</v>
      </c>
      <c r="CC592" s="586"/>
      <c r="CD592" s="587"/>
      <c r="CE592" s="147" t="str">
        <f>+$BE$36</f>
        <v>Programación de Obra</v>
      </c>
      <c r="CF592" s="278">
        <f t="shared" si="1286"/>
        <v>59.020619571213587</v>
      </c>
      <c r="CG592" s="168">
        <v>20</v>
      </c>
      <c r="CH592" s="157">
        <f t="shared" si="1282"/>
        <v>2.9510309785606794</v>
      </c>
      <c r="CI592" s="168">
        <v>0</v>
      </c>
      <c r="CJ592" s="157">
        <f t="shared" si="1288"/>
        <v>0</v>
      </c>
      <c r="CK592" s="157">
        <f t="shared" si="1289"/>
        <v>0</v>
      </c>
      <c r="CL592" s="157">
        <f t="shared" si="1284"/>
        <v>0</v>
      </c>
    </row>
    <row r="593" spans="2:90" x14ac:dyDescent="0.25">
      <c r="B593" s="477"/>
      <c r="C593" s="514"/>
      <c r="D593" s="315" t="s">
        <v>542</v>
      </c>
      <c r="E593" s="278">
        <f t="shared" si="1269"/>
        <v>41.807590975501121</v>
      </c>
      <c r="F593" s="316">
        <f t="shared" si="1273"/>
        <v>40</v>
      </c>
      <c r="G593" s="312">
        <f t="shared" si="1270"/>
        <v>1.045189774387528</v>
      </c>
      <c r="H593" s="168">
        <f>+$H$85</f>
        <v>6</v>
      </c>
      <c r="I593" s="157">
        <f t="shared" si="1277"/>
        <v>2.4000000000000004</v>
      </c>
      <c r="J593" s="157">
        <f t="shared" si="1275"/>
        <v>2.5084554585300678</v>
      </c>
      <c r="K593" s="314">
        <f t="shared" si="1266"/>
        <v>45.152198253541222</v>
      </c>
      <c r="AC593" s="525"/>
      <c r="AD593" s="527"/>
      <c r="AE593" s="315" t="s">
        <v>542</v>
      </c>
      <c r="AF593" s="278">
        <f t="shared" si="1271"/>
        <v>41.807590975501121</v>
      </c>
      <c r="AG593" s="316">
        <f t="shared" si="1274"/>
        <v>20</v>
      </c>
      <c r="AH593" s="312">
        <f t="shared" si="1272"/>
        <v>2.0903795487750561</v>
      </c>
      <c r="AI593" s="168">
        <f>+$H$85</f>
        <v>6</v>
      </c>
      <c r="AJ593" s="157">
        <f t="shared" si="1278"/>
        <v>3.5999999999999996</v>
      </c>
      <c r="AK593" s="157">
        <f t="shared" si="1276"/>
        <v>7.5253663755902007</v>
      </c>
      <c r="AL593" s="314">
        <f t="shared" si="1268"/>
        <v>135.4565947606236</v>
      </c>
      <c r="BC593" s="478"/>
      <c r="BD593" s="513"/>
      <c r="BE593" s="147" t="str">
        <f>+$BE$37</f>
        <v>Análisis del Expediente Técnico</v>
      </c>
      <c r="BF593" s="278">
        <f t="shared" si="1285"/>
        <v>59.020619571213587</v>
      </c>
      <c r="BG593" s="168">
        <v>40</v>
      </c>
      <c r="BH593" s="157">
        <f t="shared" si="1279"/>
        <v>1.4755154892803397</v>
      </c>
      <c r="BI593" s="168">
        <f>+$BI$37</f>
        <v>3</v>
      </c>
      <c r="BJ593" s="157">
        <f t="shared" si="1290"/>
        <v>1.2000000000000002</v>
      </c>
      <c r="BK593" s="157">
        <f t="shared" si="1287"/>
        <v>1.770618587136408</v>
      </c>
      <c r="BL593" s="157">
        <f t="shared" si="1281"/>
        <v>31.871134568455343</v>
      </c>
      <c r="CC593" s="586"/>
      <c r="CD593" s="587"/>
      <c r="CE593" s="147" t="str">
        <f>+$BE$37</f>
        <v>Análisis del Expediente Técnico</v>
      </c>
      <c r="CF593" s="278">
        <f t="shared" si="1286"/>
        <v>59.020619571213587</v>
      </c>
      <c r="CG593" s="168">
        <v>20</v>
      </c>
      <c r="CH593" s="157">
        <f t="shared" si="1282"/>
        <v>2.9510309785606794</v>
      </c>
      <c r="CI593" s="168">
        <v>0</v>
      </c>
      <c r="CJ593" s="157">
        <f t="shared" si="1288"/>
        <v>0</v>
      </c>
      <c r="CK593" s="157">
        <f t="shared" si="1289"/>
        <v>0</v>
      </c>
      <c r="CL593" s="157">
        <f t="shared" si="1284"/>
        <v>0</v>
      </c>
    </row>
    <row r="594" spans="2:90" ht="25.5" x14ac:dyDescent="0.25">
      <c r="B594" s="477"/>
      <c r="C594" s="514"/>
      <c r="D594" s="315" t="s">
        <v>544</v>
      </c>
      <c r="E594" s="278">
        <f t="shared" si="1269"/>
        <v>41.807590975501121</v>
      </c>
      <c r="F594" s="316">
        <f t="shared" si="1273"/>
        <v>40</v>
      </c>
      <c r="G594" s="312">
        <f t="shared" si="1270"/>
        <v>1.045189774387528</v>
      </c>
      <c r="H594" s="168">
        <f>+$H$86</f>
        <v>2</v>
      </c>
      <c r="I594" s="157">
        <f t="shared" si="1277"/>
        <v>0.8</v>
      </c>
      <c r="J594" s="157">
        <f>G594*I594</f>
        <v>0.83615181951002249</v>
      </c>
      <c r="K594" s="314">
        <f t="shared" si="1266"/>
        <v>15.050732751180405</v>
      </c>
      <c r="AC594" s="525"/>
      <c r="AD594" s="527"/>
      <c r="AE594" s="315" t="s">
        <v>544</v>
      </c>
      <c r="AF594" s="278">
        <f t="shared" si="1271"/>
        <v>41.807590975501121</v>
      </c>
      <c r="AG594" s="316">
        <f t="shared" si="1274"/>
        <v>20</v>
      </c>
      <c r="AH594" s="312">
        <f t="shared" si="1272"/>
        <v>2.0903795487750561</v>
      </c>
      <c r="AI594" s="168">
        <f>+$H$86</f>
        <v>2</v>
      </c>
      <c r="AJ594" s="157">
        <f t="shared" si="1278"/>
        <v>1.2</v>
      </c>
      <c r="AK594" s="157">
        <f>AH594*AJ594</f>
        <v>2.5084554585300674</v>
      </c>
      <c r="AL594" s="314">
        <f t="shared" si="1268"/>
        <v>45.152198253541215</v>
      </c>
      <c r="BE594" s="59"/>
      <c r="BJ594" s="262">
        <f>AVERAGE(BJ588:BJ593)</f>
        <v>2.5999999999999996</v>
      </c>
      <c r="BK594" s="262"/>
      <c r="BL594" s="262"/>
      <c r="CE594" s="59"/>
      <c r="CJ594" s="262">
        <f>AVERAGE(CJ588:CJ593)</f>
        <v>0</v>
      </c>
      <c r="CK594" s="262"/>
      <c r="CL594" s="262"/>
    </row>
    <row r="595" spans="2:90" ht="51" x14ac:dyDescent="0.25">
      <c r="B595" s="285"/>
      <c r="C595" s="142"/>
      <c r="D595" s="59"/>
      <c r="H595" s="142"/>
      <c r="I595" s="262">
        <f>AVERAGE(I584:I594)</f>
        <v>1.5272727272727273</v>
      </c>
      <c r="J595" s="262"/>
      <c r="K595" s="286"/>
      <c r="AC595" s="285"/>
      <c r="AE595" s="59"/>
      <c r="AJ595" s="262">
        <f>AVERAGE(AJ584:AJ594)</f>
        <v>1.2</v>
      </c>
      <c r="AK595" s="262"/>
      <c r="AL595" s="286"/>
      <c r="BC595" s="332" t="s">
        <v>335</v>
      </c>
      <c r="BD595" s="332" t="s">
        <v>511</v>
      </c>
      <c r="BE595" s="332" t="s">
        <v>512</v>
      </c>
      <c r="BF595" s="332" t="s">
        <v>585</v>
      </c>
      <c r="BG595" s="332" t="s">
        <v>513</v>
      </c>
      <c r="BH595" s="332" t="s">
        <v>514</v>
      </c>
      <c r="BI595" s="332" t="s">
        <v>519</v>
      </c>
      <c r="BJ595" s="297" t="s">
        <v>516</v>
      </c>
      <c r="BK595" s="297" t="s">
        <v>517</v>
      </c>
      <c r="BL595" s="297" t="s">
        <v>518</v>
      </c>
      <c r="CC595" s="371" t="s">
        <v>335</v>
      </c>
      <c r="CD595" s="371" t="s">
        <v>511</v>
      </c>
      <c r="CE595" s="371" t="s">
        <v>512</v>
      </c>
      <c r="CF595" s="371" t="s">
        <v>585</v>
      </c>
      <c r="CG595" s="371" t="s">
        <v>513</v>
      </c>
      <c r="CH595" s="371" t="s">
        <v>514</v>
      </c>
      <c r="CI595" s="371" t="s">
        <v>519</v>
      </c>
      <c r="CJ595" s="372" t="s">
        <v>516</v>
      </c>
      <c r="CK595" s="372" t="s">
        <v>517</v>
      </c>
      <c r="CL595" s="372" t="s">
        <v>518</v>
      </c>
    </row>
    <row r="596" spans="2:90" ht="51" x14ac:dyDescent="0.25">
      <c r="B596" s="325" t="s">
        <v>336</v>
      </c>
      <c r="C596" s="327" t="s">
        <v>511</v>
      </c>
      <c r="D596" s="325" t="s">
        <v>512</v>
      </c>
      <c r="E596" s="325" t="s">
        <v>585</v>
      </c>
      <c r="F596" s="325" t="s">
        <v>513</v>
      </c>
      <c r="G596" s="325" t="s">
        <v>514</v>
      </c>
      <c r="H596" s="325" t="s">
        <v>515</v>
      </c>
      <c r="I596" s="291" t="s">
        <v>516</v>
      </c>
      <c r="J596" s="291" t="s">
        <v>517</v>
      </c>
      <c r="K596" s="291" t="s">
        <v>518</v>
      </c>
      <c r="AC596" s="367" t="s">
        <v>336</v>
      </c>
      <c r="AD596" s="368" t="s">
        <v>511</v>
      </c>
      <c r="AE596" s="367" t="s">
        <v>512</v>
      </c>
      <c r="AF596" s="367" t="s">
        <v>585</v>
      </c>
      <c r="AG596" s="367" t="s">
        <v>513</v>
      </c>
      <c r="AH596" s="367" t="s">
        <v>514</v>
      </c>
      <c r="AI596" s="367" t="s">
        <v>515</v>
      </c>
      <c r="AJ596" s="369" t="s">
        <v>516</v>
      </c>
      <c r="AK596" s="369" t="s">
        <v>517</v>
      </c>
      <c r="AL596" s="369" t="s">
        <v>518</v>
      </c>
      <c r="BC596" s="478" t="s">
        <v>532</v>
      </c>
      <c r="BD596" s="334"/>
      <c r="BE596" s="335"/>
      <c r="BF596" s="276">
        <f>+'Pobl. Efectiva CP.'!K57</f>
        <v>58.430413375501452</v>
      </c>
      <c r="BG596" s="335"/>
      <c r="BH596" s="335"/>
      <c r="BI596" s="335"/>
      <c r="BJ596" s="277">
        <f>SUM(BJ597:BJ602)</f>
        <v>15.6</v>
      </c>
      <c r="BK596" s="277">
        <f>SUM(BK597:BK602)</f>
        <v>22.78786121644557</v>
      </c>
      <c r="BL596" s="277">
        <f>SUM(BL597:BL602)</f>
        <v>410.18150189602022</v>
      </c>
      <c r="CC596" s="586" t="s">
        <v>532</v>
      </c>
      <c r="CD596" s="374"/>
      <c r="CE596" s="335"/>
      <c r="CF596" s="276">
        <f>+BF596</f>
        <v>58.430413375501452</v>
      </c>
      <c r="CG596" s="335"/>
      <c r="CH596" s="335"/>
      <c r="CI596" s="335"/>
      <c r="CJ596" s="277">
        <f>SUM(CJ597:CJ602)</f>
        <v>14.399999999999999</v>
      </c>
      <c r="CK596" s="277">
        <f>SUM(CK597:CK602)</f>
        <v>42.069897630361041</v>
      </c>
      <c r="CL596" s="277">
        <f>SUM(CL597:CL602)</f>
        <v>757.25815734649882</v>
      </c>
    </row>
    <row r="597" spans="2:90" x14ac:dyDescent="0.25">
      <c r="B597" s="477" t="s">
        <v>524</v>
      </c>
      <c r="C597" s="529" t="s">
        <v>454</v>
      </c>
      <c r="D597" s="328"/>
      <c r="E597" s="276">
        <f>+'Pobl. Efectiva CP.'!K27</f>
        <v>41.807590975501121</v>
      </c>
      <c r="F597" s="328"/>
      <c r="G597" s="328"/>
      <c r="H597" s="328"/>
      <c r="I597" s="277">
        <f>SUM(I598:I608)</f>
        <v>18</v>
      </c>
      <c r="J597" s="277">
        <f>SUM(J598:J608)</f>
        <v>18.813415938975503</v>
      </c>
      <c r="K597" s="277">
        <f>SUM(K598:K608)</f>
        <v>338.64148690155912</v>
      </c>
      <c r="AC597" s="525" t="s">
        <v>524</v>
      </c>
      <c r="AD597" s="526" t="s">
        <v>454</v>
      </c>
      <c r="AE597" s="335"/>
      <c r="AF597" s="276">
        <f>+E597</f>
        <v>41.807590975501121</v>
      </c>
      <c r="AG597" s="335"/>
      <c r="AH597" s="335"/>
      <c r="AI597" s="335"/>
      <c r="AJ597" s="277">
        <f>SUM(AJ598:AJ608)</f>
        <v>12</v>
      </c>
      <c r="AK597" s="277">
        <f>SUM(AK598:AK608)</f>
        <v>25.084554585300673</v>
      </c>
      <c r="AL597" s="277">
        <f>SUM(AL598:AL608)</f>
        <v>451.52198253541212</v>
      </c>
      <c r="BC597" s="478"/>
      <c r="BD597" s="478" t="s">
        <v>590</v>
      </c>
      <c r="BE597" s="333" t="str">
        <f>+$BE$15</f>
        <v>Comunicación Empresarial</v>
      </c>
      <c r="BF597" s="278">
        <f>+BF$596</f>
        <v>58.430413375501452</v>
      </c>
      <c r="BG597" s="168">
        <v>40</v>
      </c>
      <c r="BH597" s="157">
        <f t="shared" ref="BH597:BH602" si="1291">BF597/BG597</f>
        <v>1.4607603343875364</v>
      </c>
      <c r="BI597" s="168">
        <f>+$BJ$15</f>
        <v>2</v>
      </c>
      <c r="BJ597" s="157">
        <f>+BI597</f>
        <v>2</v>
      </c>
      <c r="BK597" s="157">
        <f t="shared" ref="BK597:BK602" si="1292">BH597*BJ597</f>
        <v>2.9215206687750728</v>
      </c>
      <c r="BL597" s="157">
        <f t="shared" ref="BL597:BL602" si="1293">BK597*$BE$70</f>
        <v>52.587372037951312</v>
      </c>
      <c r="CC597" s="586"/>
      <c r="CD597" s="586" t="s">
        <v>590</v>
      </c>
      <c r="CE597" s="352" t="str">
        <f>+$BE$15</f>
        <v>Comunicación Empresarial</v>
      </c>
      <c r="CF597" s="278">
        <f>+CF$596</f>
        <v>58.430413375501452</v>
      </c>
      <c r="CG597" s="168">
        <v>20</v>
      </c>
      <c r="CH597" s="157">
        <f t="shared" ref="CH597:CH602" si="1294">CF597/CG597</f>
        <v>2.9215206687750728</v>
      </c>
      <c r="CI597" s="168">
        <v>0</v>
      </c>
      <c r="CJ597" s="157">
        <f>+CI597</f>
        <v>0</v>
      </c>
      <c r="CK597" s="157">
        <f t="shared" ref="CK597:CK602" si="1295">CH597*CJ597</f>
        <v>0</v>
      </c>
      <c r="CL597" s="157">
        <f t="shared" ref="CL597:CL602" si="1296">CK597*$BE$70</f>
        <v>0</v>
      </c>
    </row>
    <row r="598" spans="2:90" x14ac:dyDescent="0.25">
      <c r="B598" s="477"/>
      <c r="C598" s="529"/>
      <c r="D598" s="326" t="s">
        <v>457</v>
      </c>
      <c r="E598" s="278">
        <f>+E$597</f>
        <v>41.807590975501121</v>
      </c>
      <c r="F598" s="316">
        <f>+F593</f>
        <v>40</v>
      </c>
      <c r="G598" s="312">
        <f t="shared" ref="G598:G608" si="1297">E598/F598</f>
        <v>1.045189774387528</v>
      </c>
      <c r="H598" s="168">
        <f>+$H$90</f>
        <v>2</v>
      </c>
      <c r="I598" s="157">
        <f>+H598</f>
        <v>2</v>
      </c>
      <c r="J598" s="157">
        <f t="shared" ref="J598:J607" si="1298">G598*I598</f>
        <v>2.0903795487750561</v>
      </c>
      <c r="K598" s="314">
        <f t="shared" ref="K598:K608" si="1299">J598*$D$70</f>
        <v>37.626831877951005</v>
      </c>
      <c r="AC598" s="525"/>
      <c r="AD598" s="526"/>
      <c r="AE598" s="333" t="s">
        <v>457</v>
      </c>
      <c r="AF598" s="278">
        <f>+AF$597</f>
        <v>41.807590975501121</v>
      </c>
      <c r="AG598" s="316">
        <f>+AG593</f>
        <v>20</v>
      </c>
      <c r="AH598" s="312">
        <f t="shared" ref="AH598:AH608" si="1300">AF598/AG598</f>
        <v>2.0903795487750561</v>
      </c>
      <c r="AI598" s="168">
        <v>0</v>
      </c>
      <c r="AJ598" s="157">
        <f>+AI598</f>
        <v>0</v>
      </c>
      <c r="AK598" s="157">
        <f t="shared" ref="AK598:AK607" si="1301">AH598*AJ598</f>
        <v>0</v>
      </c>
      <c r="AL598" s="314">
        <f t="shared" ref="AL598:AL608" si="1302">AK598*$D$70</f>
        <v>0</v>
      </c>
      <c r="BC598" s="478"/>
      <c r="BD598" s="478"/>
      <c r="BE598" s="333" t="str">
        <f>+$BE$19</f>
        <v>Comportamiento Ético</v>
      </c>
      <c r="BF598" s="278">
        <f t="shared" ref="BF598:BF602" si="1303">+BF$596</f>
        <v>58.430413375501452</v>
      </c>
      <c r="BG598" s="168">
        <v>40</v>
      </c>
      <c r="BH598" s="157">
        <f t="shared" si="1291"/>
        <v>1.4607603343875364</v>
      </c>
      <c r="BI598" s="168">
        <f>+$BJ$19</f>
        <v>2</v>
      </c>
      <c r="BJ598" s="157">
        <f t="shared" ref="BJ598:BJ599" si="1304">+BI598</f>
        <v>2</v>
      </c>
      <c r="BK598" s="157">
        <f t="shared" si="1292"/>
        <v>2.9215206687750728</v>
      </c>
      <c r="BL598" s="157">
        <f t="shared" si="1293"/>
        <v>52.587372037951312</v>
      </c>
      <c r="CC598" s="586"/>
      <c r="CD598" s="586"/>
      <c r="CE598" s="352" t="str">
        <f>+$BE$19</f>
        <v>Comportamiento Ético</v>
      </c>
      <c r="CF598" s="278">
        <f t="shared" ref="CF598:CF602" si="1305">+CF$596</f>
        <v>58.430413375501452</v>
      </c>
      <c r="CG598" s="168">
        <v>20</v>
      </c>
      <c r="CH598" s="157">
        <f t="shared" si="1294"/>
        <v>2.9215206687750728</v>
      </c>
      <c r="CI598" s="168">
        <v>0</v>
      </c>
      <c r="CJ598" s="157">
        <f t="shared" ref="CJ598:CJ599" si="1306">+CI598</f>
        <v>0</v>
      </c>
      <c r="CK598" s="157">
        <f t="shared" si="1295"/>
        <v>0</v>
      </c>
      <c r="CL598" s="157">
        <f t="shared" si="1296"/>
        <v>0</v>
      </c>
    </row>
    <row r="599" spans="2:90" x14ac:dyDescent="0.25">
      <c r="B599" s="477"/>
      <c r="C599" s="529"/>
      <c r="D599" s="326" t="s">
        <v>460</v>
      </c>
      <c r="E599" s="278">
        <f t="shared" ref="E599:E608" si="1307">+E$597</f>
        <v>41.807590975501121</v>
      </c>
      <c r="F599" s="316">
        <f>+F598</f>
        <v>40</v>
      </c>
      <c r="G599" s="312">
        <f t="shared" si="1297"/>
        <v>1.045189774387528</v>
      </c>
      <c r="H599" s="168">
        <f>+$H$91</f>
        <v>2</v>
      </c>
      <c r="I599" s="157">
        <f>+H599</f>
        <v>2</v>
      </c>
      <c r="J599" s="157">
        <f t="shared" si="1298"/>
        <v>2.0903795487750561</v>
      </c>
      <c r="K599" s="314">
        <f t="shared" si="1299"/>
        <v>37.626831877951005</v>
      </c>
      <c r="AC599" s="525"/>
      <c r="AD599" s="526"/>
      <c r="AE599" s="333" t="s">
        <v>460</v>
      </c>
      <c r="AF599" s="278">
        <f t="shared" ref="AF599:AF608" si="1308">+AF$597</f>
        <v>41.807590975501121</v>
      </c>
      <c r="AG599" s="316">
        <f>+AG598</f>
        <v>20</v>
      </c>
      <c r="AH599" s="312">
        <f t="shared" si="1300"/>
        <v>2.0903795487750561</v>
      </c>
      <c r="AI599" s="168">
        <v>0</v>
      </c>
      <c r="AJ599" s="157">
        <f>+AI599</f>
        <v>0</v>
      </c>
      <c r="AK599" s="157">
        <f t="shared" si="1301"/>
        <v>0</v>
      </c>
      <c r="AL599" s="314">
        <f t="shared" si="1302"/>
        <v>0</v>
      </c>
      <c r="BC599" s="478"/>
      <c r="BD599" s="478"/>
      <c r="BE599" s="333" t="str">
        <f>+$BE$21</f>
        <v>Organización y Constitución de Empresas</v>
      </c>
      <c r="BF599" s="278">
        <f t="shared" si="1303"/>
        <v>58.430413375501452</v>
      </c>
      <c r="BG599" s="168">
        <v>40</v>
      </c>
      <c r="BH599" s="157">
        <f t="shared" si="1291"/>
        <v>1.4607603343875364</v>
      </c>
      <c r="BI599" s="168">
        <f>+$BJ$21</f>
        <v>2</v>
      </c>
      <c r="BJ599" s="157">
        <f t="shared" si="1304"/>
        <v>2</v>
      </c>
      <c r="BK599" s="157">
        <f t="shared" si="1292"/>
        <v>2.9215206687750728</v>
      </c>
      <c r="BL599" s="157">
        <f t="shared" si="1293"/>
        <v>52.587372037951312</v>
      </c>
      <c r="CC599" s="586"/>
      <c r="CD599" s="586"/>
      <c r="CE599" s="352" t="str">
        <f>+$BE$21</f>
        <v>Organización y Constitución de Empresas</v>
      </c>
      <c r="CF599" s="278">
        <f t="shared" si="1305"/>
        <v>58.430413375501452</v>
      </c>
      <c r="CG599" s="168">
        <v>20</v>
      </c>
      <c r="CH599" s="157">
        <f t="shared" si="1294"/>
        <v>2.9215206687750728</v>
      </c>
      <c r="CI599" s="168">
        <v>0</v>
      </c>
      <c r="CJ599" s="157">
        <f t="shared" si="1306"/>
        <v>0</v>
      </c>
      <c r="CK599" s="157">
        <f t="shared" si="1295"/>
        <v>0</v>
      </c>
      <c r="CL599" s="157">
        <f t="shared" si="1296"/>
        <v>0</v>
      </c>
    </row>
    <row r="600" spans="2:90" ht="25.5" x14ac:dyDescent="0.25">
      <c r="B600" s="477"/>
      <c r="C600" s="529"/>
      <c r="D600" s="326" t="s">
        <v>466</v>
      </c>
      <c r="E600" s="278">
        <f t="shared" si="1307"/>
        <v>41.807590975501121</v>
      </c>
      <c r="F600" s="316">
        <f t="shared" ref="F600:F608" si="1309">+F599</f>
        <v>40</v>
      </c>
      <c r="G600" s="312">
        <f t="shared" si="1297"/>
        <v>1.045189774387528</v>
      </c>
      <c r="H600" s="168">
        <f>+$H$92</f>
        <v>2</v>
      </c>
      <c r="I600" s="157">
        <f>+H600</f>
        <v>2</v>
      </c>
      <c r="J600" s="157">
        <f t="shared" si="1298"/>
        <v>2.0903795487750561</v>
      </c>
      <c r="K600" s="314">
        <f t="shared" si="1299"/>
        <v>37.626831877951005</v>
      </c>
      <c r="AC600" s="525"/>
      <c r="AD600" s="526"/>
      <c r="AE600" s="333" t="s">
        <v>466</v>
      </c>
      <c r="AF600" s="278">
        <f t="shared" si="1308"/>
        <v>41.807590975501121</v>
      </c>
      <c r="AG600" s="316">
        <f t="shared" ref="AG600:AG608" si="1310">+AG599</f>
        <v>20</v>
      </c>
      <c r="AH600" s="312">
        <f t="shared" si="1300"/>
        <v>2.0903795487750561</v>
      </c>
      <c r="AI600" s="168">
        <v>0</v>
      </c>
      <c r="AJ600" s="157">
        <f>+AI600</f>
        <v>0</v>
      </c>
      <c r="AK600" s="157">
        <f t="shared" si="1301"/>
        <v>0</v>
      </c>
      <c r="AL600" s="314">
        <f t="shared" si="1302"/>
        <v>0</v>
      </c>
      <c r="BC600" s="478"/>
      <c r="BD600" s="524" t="s">
        <v>485</v>
      </c>
      <c r="BE600" s="147" t="str">
        <f>+$BE$38</f>
        <v>Especificacones de los Materiales de Construcción</v>
      </c>
      <c r="BF600" s="278">
        <f t="shared" si="1303"/>
        <v>58.430413375501452</v>
      </c>
      <c r="BG600" s="168">
        <v>40</v>
      </c>
      <c r="BH600" s="157">
        <f t="shared" si="1291"/>
        <v>1.4607603343875364</v>
      </c>
      <c r="BI600" s="168">
        <f>+$BJ$38</f>
        <v>8</v>
      </c>
      <c r="BJ600" s="157">
        <f>+BI600*0.4</f>
        <v>3.2</v>
      </c>
      <c r="BK600" s="157">
        <f t="shared" si="1292"/>
        <v>4.6744330700401164</v>
      </c>
      <c r="BL600" s="157">
        <f t="shared" si="1293"/>
        <v>84.139795260722096</v>
      </c>
      <c r="CC600" s="586"/>
      <c r="CD600" s="593" t="s">
        <v>485</v>
      </c>
      <c r="CE600" s="147" t="str">
        <f>+$BE$38</f>
        <v>Especificacones de los Materiales de Construcción</v>
      </c>
      <c r="CF600" s="278">
        <f t="shared" si="1305"/>
        <v>58.430413375501452</v>
      </c>
      <c r="CG600" s="168">
        <v>20</v>
      </c>
      <c r="CH600" s="157">
        <f t="shared" si="1294"/>
        <v>2.9215206687750728</v>
      </c>
      <c r="CI600" s="168">
        <f>+$BJ$38</f>
        <v>8</v>
      </c>
      <c r="CJ600" s="157">
        <f t="shared" ref="CJ600:CJ602" si="1311">+CI600*0.6</f>
        <v>4.8</v>
      </c>
      <c r="CK600" s="157">
        <f t="shared" si="1295"/>
        <v>14.023299210120349</v>
      </c>
      <c r="CL600" s="157">
        <f t="shared" si="1296"/>
        <v>252.41938578216627</v>
      </c>
    </row>
    <row r="601" spans="2:90" x14ac:dyDescent="0.25">
      <c r="B601" s="477"/>
      <c r="C601" s="529"/>
      <c r="D601" s="326" t="s">
        <v>469</v>
      </c>
      <c r="E601" s="278">
        <f t="shared" si="1307"/>
        <v>41.807590975501121</v>
      </c>
      <c r="F601" s="316">
        <f t="shared" si="1309"/>
        <v>40</v>
      </c>
      <c r="G601" s="312">
        <f t="shared" si="1297"/>
        <v>1.045189774387528</v>
      </c>
      <c r="H601" s="168">
        <f>+$H$93</f>
        <v>2</v>
      </c>
      <c r="I601" s="157">
        <f>+H601</f>
        <v>2</v>
      </c>
      <c r="J601" s="157">
        <f t="shared" si="1298"/>
        <v>2.0903795487750561</v>
      </c>
      <c r="K601" s="314">
        <f t="shared" si="1299"/>
        <v>37.626831877951005</v>
      </c>
      <c r="AC601" s="525"/>
      <c r="AD601" s="526"/>
      <c r="AE601" s="333" t="s">
        <v>469</v>
      </c>
      <c r="AF601" s="278">
        <f t="shared" si="1308"/>
        <v>41.807590975501121</v>
      </c>
      <c r="AG601" s="316">
        <f t="shared" si="1310"/>
        <v>20</v>
      </c>
      <c r="AH601" s="312">
        <f t="shared" si="1300"/>
        <v>2.0903795487750561</v>
      </c>
      <c r="AI601" s="168">
        <v>0</v>
      </c>
      <c r="AJ601" s="157">
        <f>+AI601</f>
        <v>0</v>
      </c>
      <c r="AK601" s="157">
        <f t="shared" si="1301"/>
        <v>0</v>
      </c>
      <c r="AL601" s="314">
        <f t="shared" si="1302"/>
        <v>0</v>
      </c>
      <c r="BC601" s="478"/>
      <c r="BD601" s="524"/>
      <c r="BE601" s="147" t="str">
        <f>+$BE$40</f>
        <v>Mano de Obra y Equipo</v>
      </c>
      <c r="BF601" s="278">
        <f t="shared" si="1303"/>
        <v>58.430413375501452</v>
      </c>
      <c r="BG601" s="168">
        <v>40</v>
      </c>
      <c r="BH601" s="157">
        <f t="shared" si="1291"/>
        <v>1.4607603343875364</v>
      </c>
      <c r="BI601" s="168">
        <f>+$BJ$40</f>
        <v>6</v>
      </c>
      <c r="BJ601" s="157">
        <f t="shared" ref="BJ601:BJ602" si="1312">+BI601*0.4</f>
        <v>2.4000000000000004</v>
      </c>
      <c r="BK601" s="157">
        <f t="shared" si="1292"/>
        <v>3.5058248025300878</v>
      </c>
      <c r="BL601" s="157">
        <f t="shared" si="1293"/>
        <v>63.104846445541583</v>
      </c>
      <c r="CC601" s="586"/>
      <c r="CD601" s="593"/>
      <c r="CE601" s="147" t="str">
        <f>+$BE$40</f>
        <v>Mano de Obra y Equipo</v>
      </c>
      <c r="CF601" s="278">
        <f t="shared" si="1305"/>
        <v>58.430413375501452</v>
      </c>
      <c r="CG601" s="168">
        <v>20</v>
      </c>
      <c r="CH601" s="157">
        <f t="shared" si="1294"/>
        <v>2.9215206687750728</v>
      </c>
      <c r="CI601" s="168">
        <f>+$BJ$40</f>
        <v>6</v>
      </c>
      <c r="CJ601" s="157">
        <f t="shared" si="1311"/>
        <v>3.5999999999999996</v>
      </c>
      <c r="CK601" s="157">
        <f t="shared" si="1295"/>
        <v>10.51747440759026</v>
      </c>
      <c r="CL601" s="157">
        <f t="shared" si="1296"/>
        <v>189.31453933662468</v>
      </c>
    </row>
    <row r="602" spans="2:90" ht="25.5" x14ac:dyDescent="0.25">
      <c r="B602" s="477"/>
      <c r="C602" s="529"/>
      <c r="D602" s="326" t="s">
        <v>474</v>
      </c>
      <c r="E602" s="278">
        <f t="shared" si="1307"/>
        <v>41.807590975501121</v>
      </c>
      <c r="F602" s="316">
        <f t="shared" si="1309"/>
        <v>40</v>
      </c>
      <c r="G602" s="312">
        <f t="shared" si="1297"/>
        <v>1.045189774387528</v>
      </c>
      <c r="H602" s="168">
        <f>+$H$94</f>
        <v>2</v>
      </c>
      <c r="I602" s="157">
        <f>+H602</f>
        <v>2</v>
      </c>
      <c r="J602" s="157">
        <f t="shared" si="1298"/>
        <v>2.0903795487750561</v>
      </c>
      <c r="K602" s="314">
        <f t="shared" si="1299"/>
        <v>37.626831877951005</v>
      </c>
      <c r="AC602" s="525"/>
      <c r="AD602" s="526"/>
      <c r="AE602" s="333" t="s">
        <v>474</v>
      </c>
      <c r="AF602" s="278">
        <f t="shared" si="1308"/>
        <v>41.807590975501121</v>
      </c>
      <c r="AG602" s="316">
        <f t="shared" si="1310"/>
        <v>20</v>
      </c>
      <c r="AH602" s="312">
        <f t="shared" si="1300"/>
        <v>2.0903795487750561</v>
      </c>
      <c r="AI602" s="168">
        <v>0</v>
      </c>
      <c r="AJ602" s="157">
        <f>+AI602</f>
        <v>0</v>
      </c>
      <c r="AK602" s="157">
        <f t="shared" si="1301"/>
        <v>0</v>
      </c>
      <c r="AL602" s="314">
        <f t="shared" si="1302"/>
        <v>0</v>
      </c>
      <c r="BC602" s="478"/>
      <c r="BD602" s="524"/>
      <c r="BE602" s="147" t="str">
        <f>+$BE$42</f>
        <v>Procedimientos Constructivosde Obras Civiles I</v>
      </c>
      <c r="BF602" s="278">
        <f t="shared" si="1303"/>
        <v>58.430413375501452</v>
      </c>
      <c r="BG602" s="168">
        <v>40</v>
      </c>
      <c r="BH602" s="157">
        <f t="shared" si="1291"/>
        <v>1.4607603343875364</v>
      </c>
      <c r="BI602" s="168">
        <f>+$BJ$42</f>
        <v>10</v>
      </c>
      <c r="BJ602" s="157">
        <f t="shared" si="1312"/>
        <v>4</v>
      </c>
      <c r="BK602" s="157">
        <f t="shared" si="1292"/>
        <v>5.8430413375501455</v>
      </c>
      <c r="BL602" s="157">
        <f t="shared" si="1293"/>
        <v>105.17474407590262</v>
      </c>
      <c r="CC602" s="586"/>
      <c r="CD602" s="593"/>
      <c r="CE602" s="147" t="str">
        <f>+$BE$42</f>
        <v>Procedimientos Constructivosde Obras Civiles I</v>
      </c>
      <c r="CF602" s="278">
        <f t="shared" si="1305"/>
        <v>58.430413375501452</v>
      </c>
      <c r="CG602" s="168">
        <v>20</v>
      </c>
      <c r="CH602" s="157">
        <f t="shared" si="1294"/>
        <v>2.9215206687750728</v>
      </c>
      <c r="CI602" s="168">
        <f>+$BJ$42</f>
        <v>10</v>
      </c>
      <c r="CJ602" s="157">
        <f t="shared" si="1311"/>
        <v>6</v>
      </c>
      <c r="CK602" s="157">
        <f t="shared" si="1295"/>
        <v>17.529124012650435</v>
      </c>
      <c r="CL602" s="157">
        <f t="shared" si="1296"/>
        <v>315.52423222770784</v>
      </c>
    </row>
    <row r="603" spans="2:90" ht="25.5" x14ac:dyDescent="0.25">
      <c r="B603" s="477"/>
      <c r="C603" s="514" t="s">
        <v>485</v>
      </c>
      <c r="D603" s="315" t="s">
        <v>546</v>
      </c>
      <c r="E603" s="278">
        <f t="shared" si="1307"/>
        <v>41.807590975501121</v>
      </c>
      <c r="F603" s="316">
        <f t="shared" si="1309"/>
        <v>40</v>
      </c>
      <c r="G603" s="312">
        <f t="shared" si="1297"/>
        <v>1.045189774387528</v>
      </c>
      <c r="H603" s="168">
        <f>+$H$95</f>
        <v>2</v>
      </c>
      <c r="I603" s="157">
        <f t="shared" ref="I603:I608" si="1313">+H603*0.4</f>
        <v>0.8</v>
      </c>
      <c r="J603" s="312">
        <f t="shared" si="1298"/>
        <v>0.83615181951002249</v>
      </c>
      <c r="K603" s="314">
        <f t="shared" si="1299"/>
        <v>15.050732751180405</v>
      </c>
      <c r="AC603" s="525"/>
      <c r="AD603" s="527" t="s">
        <v>485</v>
      </c>
      <c r="AE603" s="315" t="s">
        <v>546</v>
      </c>
      <c r="AF603" s="278">
        <f t="shared" si="1308"/>
        <v>41.807590975501121</v>
      </c>
      <c r="AG603" s="316">
        <f t="shared" si="1310"/>
        <v>20</v>
      </c>
      <c r="AH603" s="312">
        <f t="shared" si="1300"/>
        <v>2.0903795487750561</v>
      </c>
      <c r="AI603" s="168">
        <f>+$H$95</f>
        <v>2</v>
      </c>
      <c r="AJ603" s="157">
        <f t="shared" ref="AJ603:AJ608" si="1314">+AI603*0.6</f>
        <v>1.2</v>
      </c>
      <c r="AK603" s="312">
        <f t="shared" si="1301"/>
        <v>2.5084554585300674</v>
      </c>
      <c r="AL603" s="314">
        <f t="shared" si="1302"/>
        <v>45.152198253541215</v>
      </c>
      <c r="BE603" s="59"/>
      <c r="BJ603" s="262">
        <f>AVERAGE(BJ597:BJ602)</f>
        <v>2.6</v>
      </c>
      <c r="BK603" s="262"/>
      <c r="BL603" s="262"/>
      <c r="CE603" s="59"/>
      <c r="CJ603" s="262">
        <f>AVERAGE(CJ597:CJ602)</f>
        <v>2.4</v>
      </c>
      <c r="CK603" s="262"/>
      <c r="CL603" s="262"/>
    </row>
    <row r="604" spans="2:90" ht="51" x14ac:dyDescent="0.25">
      <c r="B604" s="477"/>
      <c r="C604" s="514"/>
      <c r="D604" s="315" t="s">
        <v>547</v>
      </c>
      <c r="E604" s="278">
        <f t="shared" si="1307"/>
        <v>41.807590975501121</v>
      </c>
      <c r="F604" s="316">
        <f t="shared" si="1309"/>
        <v>40</v>
      </c>
      <c r="G604" s="312">
        <f t="shared" si="1297"/>
        <v>1.045189774387528</v>
      </c>
      <c r="H604" s="168">
        <f>+$H$96</f>
        <v>4</v>
      </c>
      <c r="I604" s="157">
        <f t="shared" si="1313"/>
        <v>1.6</v>
      </c>
      <c r="J604" s="312">
        <f t="shared" si="1298"/>
        <v>1.672303639020045</v>
      </c>
      <c r="K604" s="314">
        <f t="shared" si="1299"/>
        <v>30.10146550236081</v>
      </c>
      <c r="AC604" s="525"/>
      <c r="AD604" s="527"/>
      <c r="AE604" s="315" t="s">
        <v>547</v>
      </c>
      <c r="AF604" s="278">
        <f t="shared" si="1308"/>
        <v>41.807590975501121</v>
      </c>
      <c r="AG604" s="316">
        <f t="shared" si="1310"/>
        <v>20</v>
      </c>
      <c r="AH604" s="312">
        <f t="shared" si="1300"/>
        <v>2.0903795487750561</v>
      </c>
      <c r="AI604" s="168">
        <f>+$H$96</f>
        <v>4</v>
      </c>
      <c r="AJ604" s="157">
        <f t="shared" si="1314"/>
        <v>2.4</v>
      </c>
      <c r="AK604" s="312">
        <f t="shared" si="1301"/>
        <v>5.0169109170601347</v>
      </c>
      <c r="AL604" s="314">
        <f t="shared" si="1302"/>
        <v>90.30439650708243</v>
      </c>
      <c r="BC604" s="332" t="s">
        <v>335</v>
      </c>
      <c r="BD604" s="332" t="s">
        <v>511</v>
      </c>
      <c r="BE604" s="332" t="s">
        <v>512</v>
      </c>
      <c r="BF604" s="332" t="s">
        <v>585</v>
      </c>
      <c r="BG604" s="332" t="s">
        <v>513</v>
      </c>
      <c r="BH604" s="332" t="s">
        <v>514</v>
      </c>
      <c r="BI604" s="332" t="s">
        <v>519</v>
      </c>
      <c r="BJ604" s="297" t="s">
        <v>516</v>
      </c>
      <c r="BK604" s="297" t="s">
        <v>517</v>
      </c>
      <c r="BL604" s="297" t="s">
        <v>518</v>
      </c>
      <c r="CC604" s="371" t="s">
        <v>335</v>
      </c>
      <c r="CD604" s="371" t="s">
        <v>511</v>
      </c>
      <c r="CE604" s="371" t="s">
        <v>512</v>
      </c>
      <c r="CF604" s="371" t="s">
        <v>585</v>
      </c>
      <c r="CG604" s="371" t="s">
        <v>513</v>
      </c>
      <c r="CH604" s="371" t="s">
        <v>514</v>
      </c>
      <c r="CI604" s="371" t="s">
        <v>519</v>
      </c>
      <c r="CJ604" s="372" t="s">
        <v>516</v>
      </c>
      <c r="CK604" s="372" t="s">
        <v>517</v>
      </c>
      <c r="CL604" s="372" t="s">
        <v>518</v>
      </c>
    </row>
    <row r="605" spans="2:90" ht="25.5" x14ac:dyDescent="0.25">
      <c r="B605" s="477"/>
      <c r="C605" s="514"/>
      <c r="D605" s="315" t="s">
        <v>548</v>
      </c>
      <c r="E605" s="278">
        <f t="shared" si="1307"/>
        <v>41.807590975501121</v>
      </c>
      <c r="F605" s="316">
        <f t="shared" si="1309"/>
        <v>40</v>
      </c>
      <c r="G605" s="312">
        <f t="shared" si="1297"/>
        <v>1.045189774387528</v>
      </c>
      <c r="H605" s="168">
        <f>+$H$97</f>
        <v>2</v>
      </c>
      <c r="I605" s="157">
        <f t="shared" si="1313"/>
        <v>0.8</v>
      </c>
      <c r="J605" s="312">
        <f t="shared" si="1298"/>
        <v>0.83615181951002249</v>
      </c>
      <c r="K605" s="314">
        <f t="shared" si="1299"/>
        <v>15.050732751180405</v>
      </c>
      <c r="AC605" s="525"/>
      <c r="AD605" s="527"/>
      <c r="AE605" s="315" t="s">
        <v>548</v>
      </c>
      <c r="AF605" s="278">
        <f t="shared" si="1308"/>
        <v>41.807590975501121</v>
      </c>
      <c r="AG605" s="316">
        <f t="shared" si="1310"/>
        <v>20</v>
      </c>
      <c r="AH605" s="312">
        <f t="shared" si="1300"/>
        <v>2.0903795487750561</v>
      </c>
      <c r="AI605" s="168">
        <f>+$H$97</f>
        <v>2</v>
      </c>
      <c r="AJ605" s="157">
        <f t="shared" si="1314"/>
        <v>1.2</v>
      </c>
      <c r="AK605" s="312">
        <f t="shared" si="1301"/>
        <v>2.5084554585300674</v>
      </c>
      <c r="AL605" s="314">
        <f t="shared" si="1302"/>
        <v>45.152198253541215</v>
      </c>
      <c r="BC605" s="478" t="s">
        <v>533</v>
      </c>
      <c r="BD605" s="334"/>
      <c r="BE605" s="335"/>
      <c r="BF605" s="276">
        <f>+'Pobl. Efectiva CP.'!K58</f>
        <v>59.020619571213587</v>
      </c>
      <c r="BG605" s="335"/>
      <c r="BH605" s="335"/>
      <c r="BI605" s="335"/>
      <c r="BJ605" s="277">
        <f>SUM(BJ606:BJ612)</f>
        <v>22.200000000000003</v>
      </c>
      <c r="BK605" s="277">
        <f>SUM(BK606:BK612)</f>
        <v>32.756443862023545</v>
      </c>
      <c r="BL605" s="277">
        <f>SUM(BL606:BL612)</f>
        <v>589.61598951642372</v>
      </c>
      <c r="CC605" s="586" t="s">
        <v>533</v>
      </c>
      <c r="CD605" s="374"/>
      <c r="CE605" s="335"/>
      <c r="CF605" s="276">
        <f>+BF605</f>
        <v>59.020619571213587</v>
      </c>
      <c r="CG605" s="335"/>
      <c r="CH605" s="335"/>
      <c r="CI605" s="335"/>
      <c r="CJ605" s="277">
        <f>SUM(CJ606:CJ612)</f>
        <v>17.799999999999997</v>
      </c>
      <c r="CK605" s="277">
        <f>SUM(CK606:CK612)</f>
        <v>52.52835141838009</v>
      </c>
      <c r="CL605" s="277">
        <f>SUM(CL606:CL612)</f>
        <v>945.51032553084167</v>
      </c>
    </row>
    <row r="606" spans="2:90" ht="25.5" x14ac:dyDescent="0.25">
      <c r="B606" s="477"/>
      <c r="C606" s="514"/>
      <c r="D606" s="315" t="s">
        <v>549</v>
      </c>
      <c r="E606" s="278">
        <f t="shared" si="1307"/>
        <v>41.807590975501121</v>
      </c>
      <c r="F606" s="316">
        <f t="shared" si="1309"/>
        <v>40</v>
      </c>
      <c r="G606" s="312">
        <f t="shared" si="1297"/>
        <v>1.045189774387528</v>
      </c>
      <c r="H606" s="168">
        <f>+$H$98</f>
        <v>2</v>
      </c>
      <c r="I606" s="157">
        <f t="shared" si="1313"/>
        <v>0.8</v>
      </c>
      <c r="J606" s="312">
        <f t="shared" si="1298"/>
        <v>0.83615181951002249</v>
      </c>
      <c r="K606" s="314">
        <f t="shared" si="1299"/>
        <v>15.050732751180405</v>
      </c>
      <c r="AC606" s="525"/>
      <c r="AD606" s="527"/>
      <c r="AE606" s="315" t="s">
        <v>549</v>
      </c>
      <c r="AF606" s="278">
        <f t="shared" si="1308"/>
        <v>41.807590975501121</v>
      </c>
      <c r="AG606" s="316">
        <f t="shared" si="1310"/>
        <v>20</v>
      </c>
      <c r="AH606" s="312">
        <f t="shared" si="1300"/>
        <v>2.0903795487750561</v>
      </c>
      <c r="AI606" s="168">
        <f>+$H$98</f>
        <v>2</v>
      </c>
      <c r="AJ606" s="157">
        <f t="shared" si="1314"/>
        <v>1.2</v>
      </c>
      <c r="AK606" s="312">
        <f t="shared" si="1301"/>
        <v>2.5084554585300674</v>
      </c>
      <c r="AL606" s="314">
        <f t="shared" si="1302"/>
        <v>45.152198253541215</v>
      </c>
      <c r="BC606" s="478"/>
      <c r="BD606" s="478" t="s">
        <v>590</v>
      </c>
      <c r="BE606" s="333" t="str">
        <f>+$BE$20</f>
        <v>Liderazgo y Trabajo en Equipo</v>
      </c>
      <c r="BF606" s="278">
        <f>+BF$605</f>
        <v>59.020619571213587</v>
      </c>
      <c r="BG606" s="168">
        <v>40</v>
      </c>
      <c r="BH606" s="157">
        <f t="shared" ref="BH606:BH612" si="1315">BF606/BG606</f>
        <v>1.4755154892803397</v>
      </c>
      <c r="BI606" s="168">
        <f>+$BK$20</f>
        <v>2</v>
      </c>
      <c r="BJ606" s="157">
        <f>+BI606</f>
        <v>2</v>
      </c>
      <c r="BK606" s="157">
        <f t="shared" ref="BK606:BK612" si="1316">BH606*BJ606</f>
        <v>2.9510309785606794</v>
      </c>
      <c r="BL606" s="157">
        <f t="shared" ref="BL606:BL612" si="1317">BK606*$BE$70</f>
        <v>53.118557614092232</v>
      </c>
      <c r="CC606" s="586"/>
      <c r="CD606" s="586" t="s">
        <v>590</v>
      </c>
      <c r="CE606" s="352" t="str">
        <f>+$BE$20</f>
        <v>Liderazgo y Trabajo en Equipo</v>
      </c>
      <c r="CF606" s="278">
        <f>+CF$605</f>
        <v>59.020619571213587</v>
      </c>
      <c r="CG606" s="168">
        <v>20</v>
      </c>
      <c r="CH606" s="157">
        <f t="shared" ref="CH606:CH612" si="1318">CF606/CG606</f>
        <v>2.9510309785606794</v>
      </c>
      <c r="CI606" s="168">
        <v>0</v>
      </c>
      <c r="CJ606" s="157">
        <f>+CI606</f>
        <v>0</v>
      </c>
      <c r="CK606" s="157">
        <f t="shared" ref="CK606:CK612" si="1319">CH606*CJ606</f>
        <v>0</v>
      </c>
      <c r="CL606" s="157">
        <f t="shared" ref="CL606:CL612" si="1320">CK606*$BE$70</f>
        <v>0</v>
      </c>
    </row>
    <row r="607" spans="2:90" x14ac:dyDescent="0.25">
      <c r="B607" s="477"/>
      <c r="C607" s="514"/>
      <c r="D607" s="315" t="s">
        <v>552</v>
      </c>
      <c r="E607" s="278">
        <f t="shared" si="1307"/>
        <v>41.807590975501121</v>
      </c>
      <c r="F607" s="316">
        <f t="shared" si="1309"/>
        <v>40</v>
      </c>
      <c r="G607" s="312">
        <f t="shared" si="1297"/>
        <v>1.045189774387528</v>
      </c>
      <c r="H607" s="168">
        <f>+$H$99</f>
        <v>4</v>
      </c>
      <c r="I607" s="157">
        <f t="shared" si="1313"/>
        <v>1.6</v>
      </c>
      <c r="J607" s="312">
        <f t="shared" si="1298"/>
        <v>1.672303639020045</v>
      </c>
      <c r="K607" s="314">
        <f t="shared" si="1299"/>
        <v>30.10146550236081</v>
      </c>
      <c r="AC607" s="525"/>
      <c r="AD607" s="527"/>
      <c r="AE607" s="315" t="s">
        <v>552</v>
      </c>
      <c r="AF607" s="278">
        <f t="shared" si="1308"/>
        <v>41.807590975501121</v>
      </c>
      <c r="AG607" s="316">
        <f t="shared" si="1310"/>
        <v>20</v>
      </c>
      <c r="AH607" s="312">
        <f t="shared" si="1300"/>
        <v>2.0903795487750561</v>
      </c>
      <c r="AI607" s="168">
        <f>+$H$99</f>
        <v>4</v>
      </c>
      <c r="AJ607" s="157">
        <f t="shared" si="1314"/>
        <v>2.4</v>
      </c>
      <c r="AK607" s="312">
        <f t="shared" si="1301"/>
        <v>5.0169109170601347</v>
      </c>
      <c r="AL607" s="314">
        <f t="shared" si="1302"/>
        <v>90.30439650708243</v>
      </c>
      <c r="BC607" s="478"/>
      <c r="BD607" s="478"/>
      <c r="BE607" s="333" t="str">
        <f>+$BE$22</f>
        <v>Proyecto Empresarial</v>
      </c>
      <c r="BF607" s="278">
        <f t="shared" ref="BF607:BF612" si="1321">+BF$605</f>
        <v>59.020619571213587</v>
      </c>
      <c r="BG607" s="168">
        <v>40</v>
      </c>
      <c r="BH607" s="157">
        <f t="shared" si="1315"/>
        <v>1.4755154892803397</v>
      </c>
      <c r="BI607" s="168">
        <f>+$BK$22</f>
        <v>2</v>
      </c>
      <c r="BJ607" s="157">
        <f>+BI607</f>
        <v>2</v>
      </c>
      <c r="BK607" s="157">
        <f t="shared" si="1316"/>
        <v>2.9510309785606794</v>
      </c>
      <c r="BL607" s="157">
        <f t="shared" si="1317"/>
        <v>53.118557614092232</v>
      </c>
      <c r="CC607" s="586"/>
      <c r="CD607" s="586"/>
      <c r="CE607" s="352" t="str">
        <f>+$BE$22</f>
        <v>Proyecto Empresarial</v>
      </c>
      <c r="CF607" s="278">
        <f t="shared" ref="CF607:CF612" si="1322">+CF$605</f>
        <v>59.020619571213587</v>
      </c>
      <c r="CG607" s="168">
        <v>20</v>
      </c>
      <c r="CH607" s="157">
        <f t="shared" si="1318"/>
        <v>2.9510309785606794</v>
      </c>
      <c r="CI607" s="168">
        <v>0</v>
      </c>
      <c r="CJ607" s="157">
        <f>+CI607</f>
        <v>0</v>
      </c>
      <c r="CK607" s="157">
        <f t="shared" si="1319"/>
        <v>0</v>
      </c>
      <c r="CL607" s="157">
        <f t="shared" si="1320"/>
        <v>0</v>
      </c>
    </row>
    <row r="608" spans="2:90" x14ac:dyDescent="0.25">
      <c r="B608" s="477"/>
      <c r="C608" s="514"/>
      <c r="D608" s="315" t="s">
        <v>543</v>
      </c>
      <c r="E608" s="278">
        <f t="shared" si="1307"/>
        <v>41.807590975501121</v>
      </c>
      <c r="F608" s="316">
        <f t="shared" si="1309"/>
        <v>40</v>
      </c>
      <c r="G608" s="312">
        <f t="shared" si="1297"/>
        <v>1.045189774387528</v>
      </c>
      <c r="H608" s="168">
        <f>+$H$100</f>
        <v>6</v>
      </c>
      <c r="I608" s="157">
        <f t="shared" si="1313"/>
        <v>2.4000000000000004</v>
      </c>
      <c r="J608" s="157">
        <f>G608*I608</f>
        <v>2.5084554585300678</v>
      </c>
      <c r="K608" s="314">
        <f t="shared" si="1299"/>
        <v>45.152198253541222</v>
      </c>
      <c r="AC608" s="525"/>
      <c r="AD608" s="527"/>
      <c r="AE608" s="315" t="s">
        <v>543</v>
      </c>
      <c r="AF608" s="278">
        <f t="shared" si="1308"/>
        <v>41.807590975501121</v>
      </c>
      <c r="AG608" s="316">
        <f t="shared" si="1310"/>
        <v>20</v>
      </c>
      <c r="AH608" s="312">
        <f t="shared" si="1300"/>
        <v>2.0903795487750561</v>
      </c>
      <c r="AI608" s="168">
        <f>+$H$100</f>
        <v>6</v>
      </c>
      <c r="AJ608" s="157">
        <f t="shared" si="1314"/>
        <v>3.5999999999999996</v>
      </c>
      <c r="AK608" s="157">
        <f>AH608*AJ608</f>
        <v>7.5253663755902007</v>
      </c>
      <c r="AL608" s="314">
        <f t="shared" si="1302"/>
        <v>135.4565947606236</v>
      </c>
      <c r="BC608" s="478"/>
      <c r="BD608" s="478"/>
      <c r="BE608" s="333" t="str">
        <f>+$BE$23</f>
        <v>Legislación e Inserción Laboral</v>
      </c>
      <c r="BF608" s="278">
        <f t="shared" si="1321"/>
        <v>59.020619571213587</v>
      </c>
      <c r="BG608" s="168">
        <v>40</v>
      </c>
      <c r="BH608" s="157">
        <f t="shared" si="1315"/>
        <v>1.4755154892803397</v>
      </c>
      <c r="BI608" s="168">
        <f>+$BK$23</f>
        <v>3</v>
      </c>
      <c r="BJ608" s="157">
        <f>+BI608</f>
        <v>3</v>
      </c>
      <c r="BK608" s="157">
        <f t="shared" si="1316"/>
        <v>4.4265464678410193</v>
      </c>
      <c r="BL608" s="157">
        <f t="shared" si="1317"/>
        <v>79.677836421138352</v>
      </c>
      <c r="CC608" s="586"/>
      <c r="CD608" s="586"/>
      <c r="CE608" s="352" t="str">
        <f>+$BE$23</f>
        <v>Legislación e Inserción Laboral</v>
      </c>
      <c r="CF608" s="278">
        <f t="shared" si="1322"/>
        <v>59.020619571213587</v>
      </c>
      <c r="CG608" s="168">
        <v>20</v>
      </c>
      <c r="CH608" s="157">
        <f t="shared" si="1318"/>
        <v>2.9510309785606794</v>
      </c>
      <c r="CI608" s="168">
        <v>0</v>
      </c>
      <c r="CJ608" s="157">
        <f>+CI608</f>
        <v>0</v>
      </c>
      <c r="CK608" s="157">
        <f t="shared" si="1319"/>
        <v>0</v>
      </c>
      <c r="CL608" s="157">
        <f t="shared" si="1320"/>
        <v>0</v>
      </c>
    </row>
    <row r="609" spans="2:90" ht="25.5" x14ac:dyDescent="0.25">
      <c r="B609" s="285"/>
      <c r="C609" s="142"/>
      <c r="D609" s="59"/>
      <c r="H609" s="142"/>
      <c r="I609" s="262">
        <f>AVERAGE(I598:I608)</f>
        <v>1.6363636363636365</v>
      </c>
      <c r="J609" s="262"/>
      <c r="K609" s="286"/>
      <c r="AC609" s="285"/>
      <c r="AE609" s="59"/>
      <c r="AJ609" s="262">
        <f>AVERAGE(AJ598:AJ608)</f>
        <v>1.0909090909090908</v>
      </c>
      <c r="AK609" s="262"/>
      <c r="AL609" s="286"/>
      <c r="BC609" s="478"/>
      <c r="BD609" s="513" t="s">
        <v>485</v>
      </c>
      <c r="BE609" s="147" t="str">
        <f>+$BE$39</f>
        <v>Distribución de los Materiales de Construcción</v>
      </c>
      <c r="BF609" s="278">
        <f t="shared" si="1321"/>
        <v>59.020619571213587</v>
      </c>
      <c r="BG609" s="168">
        <v>40</v>
      </c>
      <c r="BH609" s="157">
        <f t="shared" si="1315"/>
        <v>1.4755154892803397</v>
      </c>
      <c r="BI609" s="168">
        <f>+$BK$39</f>
        <v>7</v>
      </c>
      <c r="BJ609" s="157">
        <f t="shared" ref="BJ609:BJ610" si="1323">+BI609</f>
        <v>7</v>
      </c>
      <c r="BK609" s="157">
        <f t="shared" si="1316"/>
        <v>10.328608424962377</v>
      </c>
      <c r="BL609" s="157">
        <f t="shared" si="1317"/>
        <v>185.9149516493228</v>
      </c>
      <c r="CC609" s="586"/>
      <c r="CD609" s="587" t="s">
        <v>485</v>
      </c>
      <c r="CE609" s="147" t="str">
        <f>+$BE$39</f>
        <v>Distribución de los Materiales de Construcción</v>
      </c>
      <c r="CF609" s="278">
        <f t="shared" si="1322"/>
        <v>59.020619571213587</v>
      </c>
      <c r="CG609" s="168">
        <v>20</v>
      </c>
      <c r="CH609" s="157">
        <f t="shared" si="1318"/>
        <v>2.9510309785606794</v>
      </c>
      <c r="CI609" s="168">
        <f>+$BK$39</f>
        <v>7</v>
      </c>
      <c r="CJ609" s="157">
        <f t="shared" ref="CJ609:CJ610" si="1324">+CI609</f>
        <v>7</v>
      </c>
      <c r="CK609" s="157">
        <f t="shared" si="1319"/>
        <v>20.657216849924755</v>
      </c>
      <c r="CL609" s="157">
        <f t="shared" si="1320"/>
        <v>371.8299032986456</v>
      </c>
    </row>
    <row r="610" spans="2:90" ht="51" x14ac:dyDescent="0.25">
      <c r="B610" s="325" t="s">
        <v>336</v>
      </c>
      <c r="C610" s="327" t="s">
        <v>511</v>
      </c>
      <c r="D610" s="325" t="s">
        <v>512</v>
      </c>
      <c r="E610" s="325" t="s">
        <v>585</v>
      </c>
      <c r="F610" s="325" t="s">
        <v>513</v>
      </c>
      <c r="G610" s="325" t="s">
        <v>514</v>
      </c>
      <c r="H610" s="325" t="s">
        <v>515</v>
      </c>
      <c r="I610" s="291" t="s">
        <v>516</v>
      </c>
      <c r="J610" s="291" t="s">
        <v>517</v>
      </c>
      <c r="K610" s="291" t="s">
        <v>518</v>
      </c>
      <c r="AC610" s="367" t="s">
        <v>336</v>
      </c>
      <c r="AD610" s="368" t="s">
        <v>511</v>
      </c>
      <c r="AE610" s="367" t="s">
        <v>512</v>
      </c>
      <c r="AF610" s="367" t="s">
        <v>585</v>
      </c>
      <c r="AG610" s="367" t="s">
        <v>513</v>
      </c>
      <c r="AH610" s="367" t="s">
        <v>514</v>
      </c>
      <c r="AI610" s="367" t="s">
        <v>515</v>
      </c>
      <c r="AJ610" s="369" t="s">
        <v>516</v>
      </c>
      <c r="AK610" s="369" t="s">
        <v>517</v>
      </c>
      <c r="AL610" s="369" t="s">
        <v>518</v>
      </c>
      <c r="BC610" s="478"/>
      <c r="BD610" s="513"/>
      <c r="BE610" s="147" t="str">
        <f>+$BE$41</f>
        <v>Seguridad e Higiene</v>
      </c>
      <c r="BF610" s="278">
        <f t="shared" si="1321"/>
        <v>59.020619571213587</v>
      </c>
      <c r="BG610" s="168">
        <v>40</v>
      </c>
      <c r="BH610" s="157">
        <f t="shared" si="1315"/>
        <v>1.4755154892803397</v>
      </c>
      <c r="BI610" s="168">
        <f>+$BK$41</f>
        <v>3</v>
      </c>
      <c r="BJ610" s="157">
        <f t="shared" si="1323"/>
        <v>3</v>
      </c>
      <c r="BK610" s="157">
        <f t="shared" si="1316"/>
        <v>4.4265464678410193</v>
      </c>
      <c r="BL610" s="157">
        <f t="shared" si="1317"/>
        <v>79.677836421138352</v>
      </c>
      <c r="CC610" s="586"/>
      <c r="CD610" s="587"/>
      <c r="CE610" s="147" t="str">
        <f>+$BE$41</f>
        <v>Seguridad e Higiene</v>
      </c>
      <c r="CF610" s="278">
        <f t="shared" si="1322"/>
        <v>59.020619571213587</v>
      </c>
      <c r="CG610" s="168">
        <v>20</v>
      </c>
      <c r="CH610" s="157">
        <f t="shared" si="1318"/>
        <v>2.9510309785606794</v>
      </c>
      <c r="CI610" s="168">
        <f>+$BK$41</f>
        <v>3</v>
      </c>
      <c r="CJ610" s="157">
        <f t="shared" si="1324"/>
        <v>3</v>
      </c>
      <c r="CK610" s="157">
        <f t="shared" si="1319"/>
        <v>8.8530929356820387</v>
      </c>
      <c r="CL610" s="157">
        <f t="shared" si="1320"/>
        <v>159.3556728422767</v>
      </c>
    </row>
    <row r="611" spans="2:90" ht="25.5" x14ac:dyDescent="0.25">
      <c r="B611" s="477" t="s">
        <v>530</v>
      </c>
      <c r="C611" s="529" t="s">
        <v>454</v>
      </c>
      <c r="D611" s="328"/>
      <c r="E611" s="276">
        <f>+'Pobl. Efectiva CP.'!K28</f>
        <v>41.624805993215318</v>
      </c>
      <c r="F611" s="328"/>
      <c r="G611" s="328"/>
      <c r="H611" s="328"/>
      <c r="I611" s="277">
        <f>SUM(I612:I618)</f>
        <v>11.200000000000003</v>
      </c>
      <c r="J611" s="277">
        <f>SUM(J612:J618)</f>
        <v>11.654945678100287</v>
      </c>
      <c r="K611" s="277">
        <f>SUM(K612:K618)</f>
        <v>209.78902220580522</v>
      </c>
      <c r="AC611" s="525" t="s">
        <v>530</v>
      </c>
      <c r="AD611" s="526" t="s">
        <v>454</v>
      </c>
      <c r="AE611" s="335"/>
      <c r="AF611" s="276">
        <f>+E611</f>
        <v>41.624805993215318</v>
      </c>
      <c r="AG611" s="335"/>
      <c r="AH611" s="335"/>
      <c r="AI611" s="335"/>
      <c r="AJ611" s="277">
        <f>SUM(AJ612:AJ618)</f>
        <v>4.8</v>
      </c>
      <c r="AK611" s="277">
        <f>SUM(AK612:AK618)</f>
        <v>9.9899534383716748</v>
      </c>
      <c r="AL611" s="277">
        <f>SUM(AL612:AL618)</f>
        <v>179.81916189069014</v>
      </c>
      <c r="BC611" s="478"/>
      <c r="BD611" s="513"/>
      <c r="BE611" s="147" t="str">
        <f>+$BE$43</f>
        <v>Procedimientos Constructivosde Obras Civiles II</v>
      </c>
      <c r="BF611" s="278">
        <f t="shared" si="1321"/>
        <v>59.020619571213587</v>
      </c>
      <c r="BG611" s="168">
        <v>40</v>
      </c>
      <c r="BH611" s="157">
        <f t="shared" si="1315"/>
        <v>1.4755154892803397</v>
      </c>
      <c r="BI611" s="168">
        <f>+$BK$43</f>
        <v>9</v>
      </c>
      <c r="BJ611" s="157">
        <f>+BI611*0.4</f>
        <v>3.6</v>
      </c>
      <c r="BK611" s="157">
        <f t="shared" si="1316"/>
        <v>5.3118557614092232</v>
      </c>
      <c r="BL611" s="157">
        <f t="shared" si="1317"/>
        <v>95.613403705366011</v>
      </c>
      <c r="CC611" s="586"/>
      <c r="CD611" s="587"/>
      <c r="CE611" s="147" t="str">
        <f>+$BE$43</f>
        <v>Procedimientos Constructivosde Obras Civiles II</v>
      </c>
      <c r="CF611" s="278">
        <f t="shared" si="1322"/>
        <v>59.020619571213587</v>
      </c>
      <c r="CG611" s="168">
        <v>20</v>
      </c>
      <c r="CH611" s="157">
        <f t="shared" si="1318"/>
        <v>2.9510309785606794</v>
      </c>
      <c r="CI611" s="168">
        <f>+$BK$43</f>
        <v>9</v>
      </c>
      <c r="CJ611" s="157">
        <f t="shared" ref="CJ611:CJ612" si="1325">+CI611*0.6</f>
        <v>5.3999999999999995</v>
      </c>
      <c r="CK611" s="157">
        <f t="shared" si="1319"/>
        <v>15.935567284227668</v>
      </c>
      <c r="CL611" s="157">
        <f t="shared" si="1320"/>
        <v>286.84021111609803</v>
      </c>
    </row>
    <row r="612" spans="2:90" x14ac:dyDescent="0.25">
      <c r="B612" s="477"/>
      <c r="C612" s="529"/>
      <c r="D612" s="326" t="s">
        <v>462</v>
      </c>
      <c r="E612" s="278">
        <f>+E$611</f>
        <v>41.624805993215318</v>
      </c>
      <c r="F612" s="316">
        <f>+F607</f>
        <v>40</v>
      </c>
      <c r="G612" s="312">
        <f>E612/F612</f>
        <v>1.0406201498303829</v>
      </c>
      <c r="H612" s="168">
        <f>+$H$132</f>
        <v>3</v>
      </c>
      <c r="I612" s="157">
        <f>+H612</f>
        <v>3</v>
      </c>
      <c r="J612" s="157">
        <f t="shared" ref="J612:J618" si="1326">G612*I612</f>
        <v>3.1218604494911486</v>
      </c>
      <c r="K612" s="314">
        <f t="shared" ref="K612:K618" si="1327">J612*$D$70</f>
        <v>56.193488090840674</v>
      </c>
      <c r="AC612" s="525"/>
      <c r="AD612" s="526"/>
      <c r="AE612" s="333" t="s">
        <v>462</v>
      </c>
      <c r="AF612" s="278">
        <f>+AF$611</f>
        <v>41.624805993215318</v>
      </c>
      <c r="AG612" s="316">
        <f>+AG607</f>
        <v>20</v>
      </c>
      <c r="AH612" s="312">
        <f>AF612/AG612</f>
        <v>2.0812402996607657</v>
      </c>
      <c r="AI612" s="168">
        <v>0</v>
      </c>
      <c r="AJ612" s="157">
        <f>+AI612</f>
        <v>0</v>
      </c>
      <c r="AK612" s="157">
        <f t="shared" ref="AK612:AK618" si="1328">AH612*AJ612</f>
        <v>0</v>
      </c>
      <c r="AL612" s="314">
        <f t="shared" ref="AL612:AL618" si="1329">AK612*$D$70</f>
        <v>0</v>
      </c>
      <c r="BC612" s="478"/>
      <c r="BD612" s="513"/>
      <c r="BE612" s="147" t="str">
        <f>+$BE$44</f>
        <v>Control de Obra</v>
      </c>
      <c r="BF612" s="278">
        <f t="shared" si="1321"/>
        <v>59.020619571213587</v>
      </c>
      <c r="BG612" s="168">
        <v>40</v>
      </c>
      <c r="BH612" s="157">
        <f t="shared" si="1315"/>
        <v>1.4755154892803397</v>
      </c>
      <c r="BI612" s="168">
        <f>+$BK$44</f>
        <v>4</v>
      </c>
      <c r="BJ612" s="157">
        <f>+BI612*0.4</f>
        <v>1.6</v>
      </c>
      <c r="BK612" s="157">
        <f t="shared" si="1316"/>
        <v>2.3608247828485438</v>
      </c>
      <c r="BL612" s="157">
        <f t="shared" si="1317"/>
        <v>42.494846091273786</v>
      </c>
      <c r="CC612" s="586"/>
      <c r="CD612" s="587"/>
      <c r="CE612" s="147" t="str">
        <f>+$BE$44</f>
        <v>Control de Obra</v>
      </c>
      <c r="CF612" s="278">
        <f t="shared" si="1322"/>
        <v>59.020619571213587</v>
      </c>
      <c r="CG612" s="168">
        <v>20</v>
      </c>
      <c r="CH612" s="157">
        <f t="shared" si="1318"/>
        <v>2.9510309785606794</v>
      </c>
      <c r="CI612" s="168">
        <f>+$BK$44</f>
        <v>4</v>
      </c>
      <c r="CJ612" s="157">
        <f t="shared" si="1325"/>
        <v>2.4</v>
      </c>
      <c r="CK612" s="157">
        <f t="shared" si="1319"/>
        <v>7.0824743485456301</v>
      </c>
      <c r="CL612" s="157">
        <f t="shared" si="1320"/>
        <v>127.48453827382134</v>
      </c>
    </row>
    <row r="613" spans="2:90" ht="19.5" customHeight="1" x14ac:dyDescent="0.25">
      <c r="B613" s="477"/>
      <c r="C613" s="529"/>
      <c r="D613" s="326" t="s">
        <v>463</v>
      </c>
      <c r="E613" s="278">
        <f t="shared" ref="E613:E618" si="1330">+E$611</f>
        <v>41.624805993215318</v>
      </c>
      <c r="F613" s="316">
        <f>+F612</f>
        <v>40</v>
      </c>
      <c r="G613" s="312">
        <f t="shared" ref="G613:G618" si="1331">E613/F613</f>
        <v>1.0406201498303829</v>
      </c>
      <c r="H613" s="168">
        <f>+$H$133</f>
        <v>3</v>
      </c>
      <c r="I613" s="157">
        <f>+H613</f>
        <v>3</v>
      </c>
      <c r="J613" s="157">
        <f t="shared" si="1326"/>
        <v>3.1218604494911486</v>
      </c>
      <c r="K613" s="314">
        <f t="shared" si="1327"/>
        <v>56.193488090840674</v>
      </c>
      <c r="AC613" s="525"/>
      <c r="AD613" s="526"/>
      <c r="AE613" s="333" t="s">
        <v>463</v>
      </c>
      <c r="AF613" s="278">
        <f t="shared" ref="AF613:AF618" si="1332">+AF$611</f>
        <v>41.624805993215318</v>
      </c>
      <c r="AG613" s="316">
        <f>+AG612</f>
        <v>20</v>
      </c>
      <c r="AH613" s="312">
        <f t="shared" ref="AH613:AH618" si="1333">AF613/AG613</f>
        <v>2.0812402996607657</v>
      </c>
      <c r="AI613" s="168">
        <v>0</v>
      </c>
      <c r="AJ613" s="157">
        <f>+AI613</f>
        <v>0</v>
      </c>
      <c r="AK613" s="157">
        <f t="shared" si="1328"/>
        <v>0</v>
      </c>
      <c r="AL613" s="314">
        <f t="shared" si="1329"/>
        <v>0</v>
      </c>
      <c r="BC613" s="344"/>
      <c r="BD613" s="344"/>
      <c r="BE613" s="344"/>
      <c r="CC613" s="344"/>
      <c r="CD613" s="344"/>
      <c r="CE613" s="344"/>
    </row>
    <row r="614" spans="2:90" ht="51" x14ac:dyDescent="0.25">
      <c r="B614" s="477"/>
      <c r="C614" s="529"/>
      <c r="D614" s="326" t="s">
        <v>475</v>
      </c>
      <c r="E614" s="278">
        <f t="shared" si="1330"/>
        <v>41.624805993215318</v>
      </c>
      <c r="F614" s="316">
        <f>+F613</f>
        <v>40</v>
      </c>
      <c r="G614" s="312">
        <f t="shared" si="1331"/>
        <v>1.0406201498303829</v>
      </c>
      <c r="H614" s="168">
        <f>+$H$134</f>
        <v>2</v>
      </c>
      <c r="I614" s="157">
        <f>+H614</f>
        <v>2</v>
      </c>
      <c r="J614" s="157">
        <f t="shared" si="1326"/>
        <v>2.0812402996607657</v>
      </c>
      <c r="K614" s="314">
        <f t="shared" si="1327"/>
        <v>37.462325393893785</v>
      </c>
      <c r="AC614" s="525"/>
      <c r="AD614" s="526"/>
      <c r="AE614" s="333" t="s">
        <v>475</v>
      </c>
      <c r="AF614" s="278">
        <f t="shared" si="1332"/>
        <v>41.624805993215318</v>
      </c>
      <c r="AG614" s="316">
        <f>+AG613</f>
        <v>20</v>
      </c>
      <c r="AH614" s="312">
        <f t="shared" si="1333"/>
        <v>2.0812402996607657</v>
      </c>
      <c r="AI614" s="168">
        <v>0</v>
      </c>
      <c r="AJ614" s="157">
        <f>+AI614</f>
        <v>0</v>
      </c>
      <c r="AK614" s="157">
        <f t="shared" si="1328"/>
        <v>0</v>
      </c>
      <c r="AL614" s="314">
        <f t="shared" si="1329"/>
        <v>0</v>
      </c>
      <c r="BC614" s="332" t="s">
        <v>335</v>
      </c>
      <c r="BD614" s="332" t="s">
        <v>511</v>
      </c>
      <c r="BE614" s="332" t="s">
        <v>512</v>
      </c>
      <c r="BF614" s="332" t="s">
        <v>586</v>
      </c>
      <c r="BG614" s="332" t="s">
        <v>513</v>
      </c>
      <c r="BH614" s="332" t="s">
        <v>514</v>
      </c>
      <c r="BI614" s="332" t="s">
        <v>519</v>
      </c>
      <c r="BJ614" s="297" t="s">
        <v>516</v>
      </c>
      <c r="BK614" s="297" t="s">
        <v>517</v>
      </c>
      <c r="BL614" s="297" t="s">
        <v>518</v>
      </c>
      <c r="CC614" s="371" t="s">
        <v>335</v>
      </c>
      <c r="CD614" s="371" t="s">
        <v>511</v>
      </c>
      <c r="CE614" s="371" t="s">
        <v>512</v>
      </c>
      <c r="CF614" s="371" t="s">
        <v>586</v>
      </c>
      <c r="CG614" s="371" t="s">
        <v>513</v>
      </c>
      <c r="CH614" s="371" t="s">
        <v>514</v>
      </c>
      <c r="CI614" s="371" t="s">
        <v>519</v>
      </c>
      <c r="CJ614" s="372" t="s">
        <v>516</v>
      </c>
      <c r="CK614" s="372" t="s">
        <v>517</v>
      </c>
      <c r="CL614" s="372" t="s">
        <v>518</v>
      </c>
    </row>
    <row r="615" spans="2:90" ht="25.5" x14ac:dyDescent="0.25">
      <c r="B615" s="477"/>
      <c r="C615" s="514" t="s">
        <v>485</v>
      </c>
      <c r="D615" s="315" t="s">
        <v>554</v>
      </c>
      <c r="E615" s="278">
        <f t="shared" si="1330"/>
        <v>41.624805993215318</v>
      </c>
      <c r="F615" s="316">
        <f t="shared" ref="F615:F618" si="1334">+F614</f>
        <v>40</v>
      </c>
      <c r="G615" s="312">
        <f t="shared" si="1331"/>
        <v>1.0406201498303829</v>
      </c>
      <c r="H615" s="168">
        <f>+$H$135</f>
        <v>2</v>
      </c>
      <c r="I615" s="157">
        <f t="shared" ref="I615:I618" si="1335">+H615*0.4</f>
        <v>0.8</v>
      </c>
      <c r="J615" s="312">
        <f t="shared" si="1326"/>
        <v>0.83249611986430638</v>
      </c>
      <c r="K615" s="314">
        <f t="shared" si="1327"/>
        <v>14.984930157557514</v>
      </c>
      <c r="AC615" s="525"/>
      <c r="AD615" s="527" t="s">
        <v>485</v>
      </c>
      <c r="AE615" s="315" t="s">
        <v>554</v>
      </c>
      <c r="AF615" s="278">
        <f t="shared" si="1332"/>
        <v>41.624805993215318</v>
      </c>
      <c r="AG615" s="316">
        <f t="shared" ref="AG615:AG618" si="1336">+AG614</f>
        <v>20</v>
      </c>
      <c r="AH615" s="312">
        <f t="shared" si="1333"/>
        <v>2.0812402996607657</v>
      </c>
      <c r="AI615" s="168">
        <f>+$H$135</f>
        <v>2</v>
      </c>
      <c r="AJ615" s="157">
        <f t="shared" ref="AJ615:AJ618" si="1337">+AI615*0.6</f>
        <v>1.2</v>
      </c>
      <c r="AK615" s="312">
        <f t="shared" si="1328"/>
        <v>2.4974883595929187</v>
      </c>
      <c r="AL615" s="314">
        <f t="shared" si="1329"/>
        <v>44.954790472672535</v>
      </c>
      <c r="BC615" s="478" t="s">
        <v>521</v>
      </c>
      <c r="BD615" s="478" t="s">
        <v>590</v>
      </c>
      <c r="BE615" s="335"/>
      <c r="BF615" s="276">
        <f>+'Pobl. Efectiva CP.'!L53</f>
        <v>57.591018200892229</v>
      </c>
      <c r="BG615" s="335"/>
      <c r="BH615" s="335"/>
      <c r="BI615" s="335"/>
      <c r="BJ615" s="277">
        <f>SUM(BJ616:BJ622)</f>
        <v>16.8</v>
      </c>
      <c r="BK615" s="277">
        <f>SUM(BK616:BK622)</f>
        <v>24.188227644374734</v>
      </c>
      <c r="BL615" s="277">
        <f>SUM(BL616:BL622)</f>
        <v>435.38809759874528</v>
      </c>
      <c r="CC615" s="586" t="s">
        <v>521</v>
      </c>
      <c r="CD615" s="586" t="s">
        <v>590</v>
      </c>
      <c r="CE615" s="335"/>
      <c r="CF615" s="276">
        <f>+BF615</f>
        <v>57.591018200892229</v>
      </c>
      <c r="CG615" s="335"/>
      <c r="CH615" s="335"/>
      <c r="CI615" s="335"/>
      <c r="CJ615" s="277">
        <f>SUM(CJ616:CJ622)</f>
        <v>0</v>
      </c>
      <c r="CK615" s="277">
        <f>SUM(CK616:CK622)</f>
        <v>0</v>
      </c>
      <c r="CL615" s="277">
        <f>SUM(CL616:CL622)</f>
        <v>0</v>
      </c>
    </row>
    <row r="616" spans="2:90" ht="25.5" x14ac:dyDescent="0.25">
      <c r="B616" s="477"/>
      <c r="C616" s="514"/>
      <c r="D616" s="315" t="s">
        <v>555</v>
      </c>
      <c r="E616" s="278">
        <f t="shared" si="1330"/>
        <v>41.624805993215318</v>
      </c>
      <c r="F616" s="316">
        <f t="shared" si="1334"/>
        <v>40</v>
      </c>
      <c r="G616" s="312">
        <f t="shared" si="1331"/>
        <v>1.0406201498303829</v>
      </c>
      <c r="H616" s="168">
        <f>+$H$136</f>
        <v>2</v>
      </c>
      <c r="I616" s="157">
        <f t="shared" si="1335"/>
        <v>0.8</v>
      </c>
      <c r="J616" s="312">
        <f t="shared" si="1326"/>
        <v>0.83249611986430638</v>
      </c>
      <c r="K616" s="314">
        <f t="shared" si="1327"/>
        <v>14.984930157557514</v>
      </c>
      <c r="AC616" s="525"/>
      <c r="AD616" s="527"/>
      <c r="AE616" s="315" t="s">
        <v>555</v>
      </c>
      <c r="AF616" s="278">
        <f t="shared" si="1332"/>
        <v>41.624805993215318</v>
      </c>
      <c r="AG616" s="316">
        <f t="shared" si="1336"/>
        <v>20</v>
      </c>
      <c r="AH616" s="312">
        <f t="shared" si="1333"/>
        <v>2.0812402996607657</v>
      </c>
      <c r="AI616" s="168">
        <f>+$H$136</f>
        <v>2</v>
      </c>
      <c r="AJ616" s="157">
        <f t="shared" si="1337"/>
        <v>1.2</v>
      </c>
      <c r="AK616" s="312">
        <f t="shared" si="1328"/>
        <v>2.4974883595929187</v>
      </c>
      <c r="AL616" s="314">
        <f t="shared" si="1329"/>
        <v>44.954790472672535</v>
      </c>
      <c r="BC616" s="478"/>
      <c r="BD616" s="478"/>
      <c r="BE616" s="333" t="str">
        <f>+$BE$4</f>
        <v>Técnicas de Comunicación</v>
      </c>
      <c r="BF616" s="278">
        <f>+BF$615</f>
        <v>57.591018200892229</v>
      </c>
      <c r="BG616" s="168">
        <v>40</v>
      </c>
      <c r="BH616" s="157">
        <f>BF616/BG616</f>
        <v>1.4397754550223056</v>
      </c>
      <c r="BI616" s="168">
        <f>+$BF$4</f>
        <v>2</v>
      </c>
      <c r="BJ616" s="157">
        <f>+BI616</f>
        <v>2</v>
      </c>
      <c r="BK616" s="157">
        <f t="shared" ref="BK616" si="1338">BH616*BJ616</f>
        <v>2.8795509100446113</v>
      </c>
      <c r="BL616" s="157">
        <f>BK616*$BE$70</f>
        <v>51.831916380803001</v>
      </c>
      <c r="CC616" s="586"/>
      <c r="CD616" s="586"/>
      <c r="CE616" s="352" t="str">
        <f>+$BE$4</f>
        <v>Técnicas de Comunicación</v>
      </c>
      <c r="CF616" s="278">
        <f>+CF$615</f>
        <v>57.591018200892229</v>
      </c>
      <c r="CG616" s="168">
        <v>20</v>
      </c>
      <c r="CH616" s="157">
        <f>CF616/CG616</f>
        <v>2.8795509100446113</v>
      </c>
      <c r="CI616" s="168">
        <v>0</v>
      </c>
      <c r="CJ616" s="157">
        <f>+CI616</f>
        <v>0</v>
      </c>
      <c r="CK616" s="157">
        <f t="shared" ref="CK616" si="1339">CH616*CJ616</f>
        <v>0</v>
      </c>
      <c r="CL616" s="157">
        <f>CK616*$BE$70</f>
        <v>0</v>
      </c>
    </row>
    <row r="617" spans="2:90" ht="25.5" x14ac:dyDescent="0.25">
      <c r="B617" s="477"/>
      <c r="C617" s="514"/>
      <c r="D617" s="315" t="s">
        <v>556</v>
      </c>
      <c r="E617" s="278">
        <f t="shared" si="1330"/>
        <v>41.624805993215318</v>
      </c>
      <c r="F617" s="316">
        <f t="shared" si="1334"/>
        <v>40</v>
      </c>
      <c r="G617" s="312">
        <f t="shared" si="1331"/>
        <v>1.0406201498303829</v>
      </c>
      <c r="H617" s="168">
        <f>+$H$137</f>
        <v>2</v>
      </c>
      <c r="I617" s="157">
        <f t="shared" si="1335"/>
        <v>0.8</v>
      </c>
      <c r="J617" s="312">
        <f t="shared" si="1326"/>
        <v>0.83249611986430638</v>
      </c>
      <c r="K617" s="314">
        <f t="shared" si="1327"/>
        <v>14.984930157557514</v>
      </c>
      <c r="AC617" s="525"/>
      <c r="AD617" s="527"/>
      <c r="AE617" s="315" t="s">
        <v>556</v>
      </c>
      <c r="AF617" s="278">
        <f t="shared" si="1332"/>
        <v>41.624805993215318</v>
      </c>
      <c r="AG617" s="316">
        <f t="shared" si="1336"/>
        <v>20</v>
      </c>
      <c r="AH617" s="312">
        <f t="shared" si="1333"/>
        <v>2.0812402996607657</v>
      </c>
      <c r="AI617" s="168">
        <f>+$H$137</f>
        <v>2</v>
      </c>
      <c r="AJ617" s="157">
        <f t="shared" si="1337"/>
        <v>1.2</v>
      </c>
      <c r="AK617" s="312">
        <f t="shared" si="1328"/>
        <v>2.4974883595929187</v>
      </c>
      <c r="AL617" s="314">
        <f t="shared" si="1329"/>
        <v>44.954790472672535</v>
      </c>
      <c r="BC617" s="478"/>
      <c r="BD617" s="478"/>
      <c r="BE617" s="333" t="str">
        <f>+$BE$6</f>
        <v>Lógica y Funciones</v>
      </c>
      <c r="BF617" s="278">
        <f t="shared" ref="BF617:BF622" si="1340">+BF$615</f>
        <v>57.591018200892229</v>
      </c>
      <c r="BG617" s="168">
        <v>40</v>
      </c>
      <c r="BH617" s="157">
        <f t="shared" ref="BH617:BH622" si="1341">BF617/BG617</f>
        <v>1.4397754550223056</v>
      </c>
      <c r="BI617" s="168">
        <f>+$BF$6</f>
        <v>2</v>
      </c>
      <c r="BJ617" s="157">
        <f>+BI617</f>
        <v>2</v>
      </c>
      <c r="BK617" s="157">
        <f>BH617*BJ617</f>
        <v>2.8795509100446113</v>
      </c>
      <c r="BL617" s="157">
        <f t="shared" ref="BL617:BL622" si="1342">BK617*$BE$70</f>
        <v>51.831916380803001</v>
      </c>
      <c r="CC617" s="586"/>
      <c r="CD617" s="586"/>
      <c r="CE617" s="352" t="str">
        <f>+$BE$6</f>
        <v>Lógica y Funciones</v>
      </c>
      <c r="CF617" s="278">
        <f t="shared" ref="CF617:CF622" si="1343">+CF$615</f>
        <v>57.591018200892229</v>
      </c>
      <c r="CG617" s="168">
        <v>20</v>
      </c>
      <c r="CH617" s="157">
        <f t="shared" ref="CH617:CH622" si="1344">CF617/CG617</f>
        <v>2.8795509100446113</v>
      </c>
      <c r="CI617" s="168">
        <v>0</v>
      </c>
      <c r="CJ617" s="157">
        <f>+CI617</f>
        <v>0</v>
      </c>
      <c r="CK617" s="157">
        <f>CH617*CJ617</f>
        <v>0</v>
      </c>
      <c r="CL617" s="157">
        <f t="shared" ref="CL617:CL622" si="1345">CK617*$BE$70</f>
        <v>0</v>
      </c>
    </row>
    <row r="618" spans="2:90" ht="25.5" x14ac:dyDescent="0.25">
      <c r="B618" s="477"/>
      <c r="C618" s="514"/>
      <c r="D618" s="315" t="s">
        <v>557</v>
      </c>
      <c r="E618" s="278">
        <f t="shared" si="1330"/>
        <v>41.624805993215318</v>
      </c>
      <c r="F618" s="316">
        <f t="shared" si="1334"/>
        <v>40</v>
      </c>
      <c r="G618" s="312">
        <f t="shared" si="1331"/>
        <v>1.0406201498303829</v>
      </c>
      <c r="H618" s="168">
        <f>+$H$138</f>
        <v>2</v>
      </c>
      <c r="I618" s="157">
        <f t="shared" si="1335"/>
        <v>0.8</v>
      </c>
      <c r="J618" s="312">
        <f t="shared" si="1326"/>
        <v>0.83249611986430638</v>
      </c>
      <c r="K618" s="314">
        <f t="shared" si="1327"/>
        <v>14.984930157557514</v>
      </c>
      <c r="AC618" s="525"/>
      <c r="AD618" s="527"/>
      <c r="AE618" s="315" t="s">
        <v>557</v>
      </c>
      <c r="AF618" s="278">
        <f t="shared" si="1332"/>
        <v>41.624805993215318</v>
      </c>
      <c r="AG618" s="316">
        <f t="shared" si="1336"/>
        <v>20</v>
      </c>
      <c r="AH618" s="312">
        <f t="shared" si="1333"/>
        <v>2.0812402996607657</v>
      </c>
      <c r="AI618" s="168">
        <f>+$H$138</f>
        <v>2</v>
      </c>
      <c r="AJ618" s="157">
        <f t="shared" si="1337"/>
        <v>1.2</v>
      </c>
      <c r="AK618" s="312">
        <f t="shared" si="1328"/>
        <v>2.4974883595929187</v>
      </c>
      <c r="AL618" s="314">
        <f t="shared" si="1329"/>
        <v>44.954790472672535</v>
      </c>
      <c r="BC618" s="478"/>
      <c r="BD618" s="478"/>
      <c r="BE618" s="333" t="str">
        <f>+$BE$10</f>
        <v>Cultura Fisica y Deporte</v>
      </c>
      <c r="BF618" s="278">
        <f t="shared" si="1340"/>
        <v>57.591018200892229</v>
      </c>
      <c r="BG618" s="168">
        <v>40</v>
      </c>
      <c r="BH618" s="157">
        <f t="shared" si="1341"/>
        <v>1.4397754550223056</v>
      </c>
      <c r="BI618" s="168">
        <f>+$BF$10</f>
        <v>2</v>
      </c>
      <c r="BJ618" s="157">
        <f t="shared" ref="BJ618:BJ619" si="1346">+BI618</f>
        <v>2</v>
      </c>
      <c r="BK618" s="157">
        <f t="shared" ref="BK618:BK622" si="1347">BH618*BJ618</f>
        <v>2.8795509100446113</v>
      </c>
      <c r="BL618" s="157">
        <f t="shared" si="1342"/>
        <v>51.831916380803001</v>
      </c>
      <c r="CC618" s="586"/>
      <c r="CD618" s="586"/>
      <c r="CE618" s="352" t="str">
        <f>+$BE$10</f>
        <v>Cultura Fisica y Deporte</v>
      </c>
      <c r="CF618" s="278">
        <f t="shared" si="1343"/>
        <v>57.591018200892229</v>
      </c>
      <c r="CG618" s="168">
        <v>20</v>
      </c>
      <c r="CH618" s="157">
        <f t="shared" si="1344"/>
        <v>2.8795509100446113</v>
      </c>
      <c r="CI618" s="168">
        <v>0</v>
      </c>
      <c r="CJ618" s="157">
        <f t="shared" ref="CJ618:CJ619" si="1348">+CI618</f>
        <v>0</v>
      </c>
      <c r="CK618" s="157">
        <f t="shared" ref="CK618:CK622" si="1349">CH618*CJ618</f>
        <v>0</v>
      </c>
      <c r="CL618" s="157">
        <f t="shared" si="1345"/>
        <v>0</v>
      </c>
    </row>
    <row r="619" spans="2:90" x14ac:dyDescent="0.25">
      <c r="B619" s="320"/>
      <c r="C619" s="317"/>
      <c r="D619" s="317"/>
      <c r="E619" s="319"/>
      <c r="F619" s="319"/>
      <c r="G619" s="319"/>
      <c r="H619" s="318"/>
      <c r="I619" s="319"/>
      <c r="J619" s="319"/>
      <c r="K619" s="319"/>
      <c r="AC619" s="320"/>
      <c r="AD619" s="317"/>
      <c r="AE619" s="317"/>
      <c r="AF619" s="319"/>
      <c r="AG619" s="319"/>
      <c r="AH619" s="319"/>
      <c r="AI619" s="318"/>
      <c r="AJ619" s="319"/>
      <c r="AK619" s="319"/>
      <c r="AL619" s="319"/>
      <c r="BC619" s="478"/>
      <c r="BD619" s="478"/>
      <c r="BE619" s="333" t="str">
        <f>+$BE$12</f>
        <v>Informática e Internet</v>
      </c>
      <c r="BF619" s="278">
        <f t="shared" si="1340"/>
        <v>57.591018200892229</v>
      </c>
      <c r="BG619" s="168">
        <v>40</v>
      </c>
      <c r="BH619" s="157">
        <f t="shared" si="1341"/>
        <v>1.4397754550223056</v>
      </c>
      <c r="BI619" s="168">
        <f>+$BF$12</f>
        <v>2</v>
      </c>
      <c r="BJ619" s="157">
        <f t="shared" si="1346"/>
        <v>2</v>
      </c>
      <c r="BK619" s="157">
        <f t="shared" si="1347"/>
        <v>2.8795509100446113</v>
      </c>
      <c r="BL619" s="157">
        <f t="shared" si="1342"/>
        <v>51.831916380803001</v>
      </c>
      <c r="CC619" s="586"/>
      <c r="CD619" s="586"/>
      <c r="CE619" s="352" t="str">
        <f>+$BE$12</f>
        <v>Informática e Internet</v>
      </c>
      <c r="CF619" s="278">
        <f t="shared" si="1343"/>
        <v>57.591018200892229</v>
      </c>
      <c r="CG619" s="168">
        <v>20</v>
      </c>
      <c r="CH619" s="157">
        <f t="shared" si="1344"/>
        <v>2.8795509100446113</v>
      </c>
      <c r="CI619" s="168">
        <v>0</v>
      </c>
      <c r="CJ619" s="157">
        <f t="shared" si="1348"/>
        <v>0</v>
      </c>
      <c r="CK619" s="157">
        <f t="shared" si="1349"/>
        <v>0</v>
      </c>
      <c r="CL619" s="157">
        <f t="shared" si="1345"/>
        <v>0</v>
      </c>
    </row>
    <row r="620" spans="2:90" ht="51" x14ac:dyDescent="0.25">
      <c r="B620" s="325" t="s">
        <v>336</v>
      </c>
      <c r="C620" s="327" t="s">
        <v>511</v>
      </c>
      <c r="D620" s="325" t="s">
        <v>512</v>
      </c>
      <c r="E620" s="325" t="s">
        <v>585</v>
      </c>
      <c r="F620" s="325" t="s">
        <v>513</v>
      </c>
      <c r="G620" s="325" t="s">
        <v>514</v>
      </c>
      <c r="H620" s="325" t="s">
        <v>515</v>
      </c>
      <c r="I620" s="291" t="s">
        <v>516</v>
      </c>
      <c r="J620" s="291" t="s">
        <v>517</v>
      </c>
      <c r="K620" s="291" t="s">
        <v>518</v>
      </c>
      <c r="AC620" s="367" t="s">
        <v>336</v>
      </c>
      <c r="AD620" s="368" t="s">
        <v>511</v>
      </c>
      <c r="AE620" s="367" t="s">
        <v>512</v>
      </c>
      <c r="AF620" s="367" t="s">
        <v>585</v>
      </c>
      <c r="AG620" s="367" t="s">
        <v>513</v>
      </c>
      <c r="AH620" s="367" t="s">
        <v>514</v>
      </c>
      <c r="AI620" s="367" t="s">
        <v>515</v>
      </c>
      <c r="AJ620" s="369" t="s">
        <v>516</v>
      </c>
      <c r="AK620" s="369" t="s">
        <v>517</v>
      </c>
      <c r="AL620" s="369" t="s">
        <v>518</v>
      </c>
      <c r="BC620" s="478"/>
      <c r="BD620" s="513" t="s">
        <v>485</v>
      </c>
      <c r="BE620" s="147" t="str">
        <f>+$BE$24</f>
        <v>Topografia General</v>
      </c>
      <c r="BF620" s="278">
        <f t="shared" si="1340"/>
        <v>57.591018200892229</v>
      </c>
      <c r="BG620" s="168">
        <v>40</v>
      </c>
      <c r="BH620" s="157">
        <f t="shared" si="1341"/>
        <v>1.4397754550223056</v>
      </c>
      <c r="BI620" s="168">
        <f>+$BF$24</f>
        <v>8</v>
      </c>
      <c r="BJ620" s="157">
        <f>BI620*0.4</f>
        <v>3.2</v>
      </c>
      <c r="BK620" s="157">
        <f t="shared" si="1347"/>
        <v>4.6072814560713784</v>
      </c>
      <c r="BL620" s="157">
        <f t="shared" si="1342"/>
        <v>82.931066209284808</v>
      </c>
      <c r="CC620" s="586"/>
      <c r="CD620" s="587" t="s">
        <v>485</v>
      </c>
      <c r="CE620" s="147" t="str">
        <f>+$BE$24</f>
        <v>Topografia General</v>
      </c>
      <c r="CF620" s="278">
        <f t="shared" si="1343"/>
        <v>57.591018200892229</v>
      </c>
      <c r="CG620" s="168">
        <v>20</v>
      </c>
      <c r="CH620" s="157">
        <f t="shared" si="1344"/>
        <v>2.8795509100446113</v>
      </c>
      <c r="CI620" s="168">
        <v>0</v>
      </c>
      <c r="CJ620" s="157">
        <f t="shared" ref="CJ620:CJ622" si="1350">+CI620*0.6</f>
        <v>0</v>
      </c>
      <c r="CK620" s="157">
        <f t="shared" si="1349"/>
        <v>0</v>
      </c>
      <c r="CL620" s="157">
        <f t="shared" si="1345"/>
        <v>0</v>
      </c>
    </row>
    <row r="621" spans="2:90" ht="25.5" x14ac:dyDescent="0.25">
      <c r="B621" s="477" t="s">
        <v>531</v>
      </c>
      <c r="C621" s="529" t="s">
        <v>454</v>
      </c>
      <c r="D621" s="328"/>
      <c r="E621" s="276">
        <f>+'Pobl. Efectiva CP.'!K29</f>
        <v>42.04525857900537</v>
      </c>
      <c r="F621" s="328"/>
      <c r="G621" s="328"/>
      <c r="H621" s="328"/>
      <c r="I621" s="277">
        <f>SUM(I622:I628)</f>
        <v>15.6</v>
      </c>
      <c r="J621" s="277">
        <f>SUM(J622:J628)</f>
        <v>16.397650845812095</v>
      </c>
      <c r="K621" s="277">
        <f>SUM(K622:K627)</f>
        <v>264.88512904773381</v>
      </c>
      <c r="AC621" s="525" t="s">
        <v>531</v>
      </c>
      <c r="AD621" s="526" t="s">
        <v>454</v>
      </c>
      <c r="AE621" s="335"/>
      <c r="AF621" s="276">
        <f>+E621</f>
        <v>42.04525857900537</v>
      </c>
      <c r="AG621" s="335"/>
      <c r="AH621" s="335"/>
      <c r="AI621" s="335"/>
      <c r="AJ621" s="277">
        <f>SUM(AJ622:AJ628)</f>
        <v>14.4</v>
      </c>
      <c r="AK621" s="277">
        <f>SUM(AK622:AK628)</f>
        <v>30.272586176883863</v>
      </c>
      <c r="AL621" s="277">
        <f>SUM(AL622:AL627)</f>
        <v>454.08879265325788</v>
      </c>
      <c r="BC621" s="478"/>
      <c r="BD621" s="513"/>
      <c r="BE621" s="147" t="str">
        <f>+$BE$25</f>
        <v>Dibujo Topografico Asistido por Computador</v>
      </c>
      <c r="BF621" s="278">
        <f t="shared" si="1340"/>
        <v>57.591018200892229</v>
      </c>
      <c r="BG621" s="168">
        <v>40</v>
      </c>
      <c r="BH621" s="157">
        <f t="shared" si="1341"/>
        <v>1.4397754550223056</v>
      </c>
      <c r="BI621" s="168">
        <f>+$BF$25</f>
        <v>6</v>
      </c>
      <c r="BJ621" s="157">
        <f t="shared" ref="BJ621:BJ622" si="1351">BI621*0.4</f>
        <v>2.4000000000000004</v>
      </c>
      <c r="BK621" s="157">
        <f t="shared" si="1347"/>
        <v>3.4554610920535342</v>
      </c>
      <c r="BL621" s="157">
        <f t="shared" si="1342"/>
        <v>62.198299656963613</v>
      </c>
      <c r="CC621" s="586"/>
      <c r="CD621" s="587"/>
      <c r="CE621" s="147" t="str">
        <f>+$BE$25</f>
        <v>Dibujo Topografico Asistido por Computador</v>
      </c>
      <c r="CF621" s="278">
        <f t="shared" si="1343"/>
        <v>57.591018200892229</v>
      </c>
      <c r="CG621" s="168">
        <v>20</v>
      </c>
      <c r="CH621" s="157">
        <f t="shared" si="1344"/>
        <v>2.8795509100446113</v>
      </c>
      <c r="CI621" s="168">
        <v>0</v>
      </c>
      <c r="CJ621" s="157">
        <f t="shared" si="1350"/>
        <v>0</v>
      </c>
      <c r="CK621" s="157">
        <f t="shared" si="1349"/>
        <v>0</v>
      </c>
      <c r="CL621" s="157">
        <f t="shared" si="1345"/>
        <v>0</v>
      </c>
    </row>
    <row r="622" spans="2:90" x14ac:dyDescent="0.25">
      <c r="B622" s="477"/>
      <c r="C622" s="529"/>
      <c r="D622" s="326" t="s">
        <v>471</v>
      </c>
      <c r="E622" s="278">
        <f>+E$621</f>
        <v>42.04525857900537</v>
      </c>
      <c r="F622" s="316">
        <f>+F617</f>
        <v>40</v>
      </c>
      <c r="G622" s="312">
        <f>E622/F622</f>
        <v>1.0511314644751342</v>
      </c>
      <c r="H622" s="168">
        <f>+$H$142</f>
        <v>2</v>
      </c>
      <c r="I622" s="157">
        <f>+H622</f>
        <v>2</v>
      </c>
      <c r="J622" s="157">
        <f>G622*I622</f>
        <v>2.1022629289502683</v>
      </c>
      <c r="K622" s="314">
        <f t="shared" ref="K622:K628" si="1352">J622*$D$70</f>
        <v>37.840732721104828</v>
      </c>
      <c r="AC622" s="525"/>
      <c r="AD622" s="526"/>
      <c r="AE622" s="333" t="s">
        <v>471</v>
      </c>
      <c r="AF622" s="278">
        <f>+AF$621</f>
        <v>42.04525857900537</v>
      </c>
      <c r="AG622" s="316">
        <f>+AG617</f>
        <v>20</v>
      </c>
      <c r="AH622" s="312">
        <f>AF622/AG622</f>
        <v>2.1022629289502683</v>
      </c>
      <c r="AI622" s="168">
        <v>0</v>
      </c>
      <c r="AJ622" s="157">
        <f>+AI622</f>
        <v>0</v>
      </c>
      <c r="AK622" s="157">
        <f>AH622*AJ622</f>
        <v>0</v>
      </c>
      <c r="AL622" s="314">
        <f t="shared" ref="AL622:AL628" si="1353">AK622*$D$70</f>
        <v>0</v>
      </c>
      <c r="BC622" s="478"/>
      <c r="BD622" s="513"/>
      <c r="BE622" s="147" t="str">
        <f>+$BE$26</f>
        <v>Topografia para Catastro Urbano y Rural</v>
      </c>
      <c r="BF622" s="278">
        <f t="shared" si="1340"/>
        <v>57.591018200892229</v>
      </c>
      <c r="BG622" s="168">
        <v>40</v>
      </c>
      <c r="BH622" s="157">
        <f t="shared" si="1341"/>
        <v>1.4397754550223056</v>
      </c>
      <c r="BI622" s="168">
        <f>+$BF$26</f>
        <v>8</v>
      </c>
      <c r="BJ622" s="157">
        <f t="shared" si="1351"/>
        <v>3.2</v>
      </c>
      <c r="BK622" s="157">
        <f t="shared" si="1347"/>
        <v>4.6072814560713784</v>
      </c>
      <c r="BL622" s="157">
        <f t="shared" si="1342"/>
        <v>82.931066209284808</v>
      </c>
      <c r="CC622" s="586"/>
      <c r="CD622" s="587"/>
      <c r="CE622" s="147" t="str">
        <f>+$BE$26</f>
        <v>Topografia para Catastro Urbano y Rural</v>
      </c>
      <c r="CF622" s="278">
        <f t="shared" si="1343"/>
        <v>57.591018200892229</v>
      </c>
      <c r="CG622" s="168">
        <v>20</v>
      </c>
      <c r="CH622" s="157">
        <f t="shared" si="1344"/>
        <v>2.8795509100446113</v>
      </c>
      <c r="CI622" s="168">
        <v>0</v>
      </c>
      <c r="CJ622" s="157">
        <f t="shared" si="1350"/>
        <v>0</v>
      </c>
      <c r="CK622" s="157">
        <f t="shared" si="1349"/>
        <v>0</v>
      </c>
      <c r="CL622" s="157">
        <f t="shared" si="1345"/>
        <v>0</v>
      </c>
    </row>
    <row r="623" spans="2:90" x14ac:dyDescent="0.25">
      <c r="B623" s="477"/>
      <c r="C623" s="529"/>
      <c r="D623" s="326" t="s">
        <v>476</v>
      </c>
      <c r="E623" s="278">
        <f t="shared" ref="E623:E628" si="1354">+E$621</f>
        <v>42.04525857900537</v>
      </c>
      <c r="F623" s="316">
        <f>+F622</f>
        <v>40</v>
      </c>
      <c r="G623" s="312">
        <f t="shared" ref="G623:G628" si="1355">E623/F623</f>
        <v>1.0511314644751342</v>
      </c>
      <c r="H623" s="168">
        <f>+$H$143</f>
        <v>4</v>
      </c>
      <c r="I623" s="157">
        <f>+H623</f>
        <v>4</v>
      </c>
      <c r="J623" s="157">
        <f t="shared" ref="J623:J628" si="1356">G623*I623</f>
        <v>4.2045258579005367</v>
      </c>
      <c r="K623" s="314">
        <f t="shared" si="1352"/>
        <v>75.681465442209657</v>
      </c>
      <c r="AC623" s="525"/>
      <c r="AD623" s="526"/>
      <c r="AE623" s="333" t="s">
        <v>476</v>
      </c>
      <c r="AF623" s="278">
        <f t="shared" ref="AF623:AF628" si="1357">+AF$621</f>
        <v>42.04525857900537</v>
      </c>
      <c r="AG623" s="316">
        <f>+AG622</f>
        <v>20</v>
      </c>
      <c r="AH623" s="312">
        <f t="shared" ref="AH623:AH628" si="1358">AF623/AG623</f>
        <v>2.1022629289502683</v>
      </c>
      <c r="AI623" s="168">
        <v>0</v>
      </c>
      <c r="AJ623" s="157">
        <f>+AI623</f>
        <v>0</v>
      </c>
      <c r="AK623" s="157">
        <f t="shared" ref="AK623:AK628" si="1359">AH623*AJ623</f>
        <v>0</v>
      </c>
      <c r="AL623" s="314">
        <f t="shared" si="1353"/>
        <v>0</v>
      </c>
      <c r="BE623" s="59"/>
      <c r="BJ623" s="281"/>
      <c r="BK623" s="262"/>
      <c r="BL623" s="262"/>
      <c r="CE623" s="59"/>
      <c r="CJ623" s="281"/>
      <c r="CK623" s="262"/>
      <c r="CL623" s="262"/>
    </row>
    <row r="624" spans="2:90" ht="25.5" x14ac:dyDescent="0.25">
      <c r="B624" s="477"/>
      <c r="C624" s="514" t="s">
        <v>485</v>
      </c>
      <c r="D624" s="315" t="s">
        <v>558</v>
      </c>
      <c r="E624" s="278">
        <f t="shared" si="1354"/>
        <v>42.04525857900537</v>
      </c>
      <c r="F624" s="316">
        <f t="shared" ref="F624:F628" si="1360">+F623</f>
        <v>40</v>
      </c>
      <c r="G624" s="312">
        <f t="shared" si="1355"/>
        <v>1.0511314644751342</v>
      </c>
      <c r="H624" s="168">
        <f>+$H$144</f>
        <v>4</v>
      </c>
      <c r="I624" s="157">
        <f>+H624*0.4</f>
        <v>1.6</v>
      </c>
      <c r="J624" s="312">
        <f t="shared" si="1356"/>
        <v>1.6818103431602147</v>
      </c>
      <c r="K624" s="314">
        <f t="shared" si="1352"/>
        <v>30.272586176883866</v>
      </c>
      <c r="AC624" s="525"/>
      <c r="AD624" s="527" t="s">
        <v>485</v>
      </c>
      <c r="AE624" s="315" t="s">
        <v>558</v>
      </c>
      <c r="AF624" s="278">
        <f t="shared" si="1357"/>
        <v>42.04525857900537</v>
      </c>
      <c r="AG624" s="316">
        <f t="shared" ref="AG624:AG628" si="1361">+AG623</f>
        <v>20</v>
      </c>
      <c r="AH624" s="312">
        <f t="shared" si="1358"/>
        <v>2.1022629289502683</v>
      </c>
      <c r="AI624" s="168">
        <f>+$H$144</f>
        <v>4</v>
      </c>
      <c r="AJ624" s="157">
        <f t="shared" ref="AJ624:AJ628" si="1362">+AI624*0.6</f>
        <v>2.4</v>
      </c>
      <c r="AK624" s="312">
        <f t="shared" si="1359"/>
        <v>5.0454310294806435</v>
      </c>
      <c r="AL624" s="314">
        <f t="shared" si="1353"/>
        <v>90.817758530651588</v>
      </c>
      <c r="BE624" s="59"/>
      <c r="BJ624" s="262"/>
      <c r="BK624" s="262"/>
      <c r="BL624" s="262"/>
      <c r="CE624" s="59"/>
      <c r="CJ624" s="262"/>
      <c r="CK624" s="262"/>
      <c r="CL624" s="262"/>
    </row>
    <row r="625" spans="2:90" ht="51" x14ac:dyDescent="0.25">
      <c r="B625" s="477"/>
      <c r="C625" s="514"/>
      <c r="D625" s="315" t="s">
        <v>559</v>
      </c>
      <c r="E625" s="278">
        <f t="shared" si="1354"/>
        <v>42.04525857900537</v>
      </c>
      <c r="F625" s="316">
        <f t="shared" si="1360"/>
        <v>40</v>
      </c>
      <c r="G625" s="312">
        <f t="shared" si="1355"/>
        <v>1.0511314644751342</v>
      </c>
      <c r="H625" s="168">
        <f>+$H$145</f>
        <v>10</v>
      </c>
      <c r="I625" s="157">
        <f>+H625*0.4</f>
        <v>4</v>
      </c>
      <c r="J625" s="312">
        <f t="shared" si="1356"/>
        <v>4.2045258579005367</v>
      </c>
      <c r="K625" s="314">
        <f t="shared" si="1352"/>
        <v>75.681465442209657</v>
      </c>
      <c r="AC625" s="525"/>
      <c r="AD625" s="527"/>
      <c r="AE625" s="315" t="s">
        <v>559</v>
      </c>
      <c r="AF625" s="278">
        <f t="shared" si="1357"/>
        <v>42.04525857900537</v>
      </c>
      <c r="AG625" s="316">
        <f t="shared" si="1361"/>
        <v>20</v>
      </c>
      <c r="AH625" s="312">
        <f t="shared" si="1358"/>
        <v>2.1022629289502683</v>
      </c>
      <c r="AI625" s="168">
        <f>+$H$145</f>
        <v>10</v>
      </c>
      <c r="AJ625" s="157">
        <f t="shared" si="1362"/>
        <v>6</v>
      </c>
      <c r="AK625" s="312">
        <f t="shared" si="1359"/>
        <v>12.61357757370161</v>
      </c>
      <c r="AL625" s="314">
        <f t="shared" si="1353"/>
        <v>227.04439632662897</v>
      </c>
      <c r="BC625" s="332" t="s">
        <v>335</v>
      </c>
      <c r="BD625" s="332" t="s">
        <v>511</v>
      </c>
      <c r="BE625" s="332" t="s">
        <v>512</v>
      </c>
      <c r="BF625" s="332" t="s">
        <v>586</v>
      </c>
      <c r="BG625" s="332" t="s">
        <v>513</v>
      </c>
      <c r="BH625" s="332" t="s">
        <v>514</v>
      </c>
      <c r="BI625" s="332" t="s">
        <v>519</v>
      </c>
      <c r="BJ625" s="297" t="s">
        <v>516</v>
      </c>
      <c r="BK625" s="297" t="s">
        <v>517</v>
      </c>
      <c r="BL625" s="297" t="s">
        <v>518</v>
      </c>
      <c r="CC625" s="371" t="s">
        <v>335</v>
      </c>
      <c r="CD625" s="371" t="s">
        <v>511</v>
      </c>
      <c r="CE625" s="371" t="s">
        <v>512</v>
      </c>
      <c r="CF625" s="371" t="s">
        <v>586</v>
      </c>
      <c r="CG625" s="371" t="s">
        <v>513</v>
      </c>
      <c r="CH625" s="371" t="s">
        <v>514</v>
      </c>
      <c r="CI625" s="371" t="s">
        <v>519</v>
      </c>
      <c r="CJ625" s="372" t="s">
        <v>516</v>
      </c>
      <c r="CK625" s="372" t="s">
        <v>517</v>
      </c>
      <c r="CL625" s="372" t="s">
        <v>518</v>
      </c>
    </row>
    <row r="626" spans="2:90" ht="25.5" x14ac:dyDescent="0.25">
      <c r="B626" s="477"/>
      <c r="C626" s="514"/>
      <c r="D626" s="315" t="s">
        <v>560</v>
      </c>
      <c r="E626" s="278">
        <f t="shared" si="1354"/>
        <v>42.04525857900537</v>
      </c>
      <c r="F626" s="316">
        <f t="shared" si="1360"/>
        <v>40</v>
      </c>
      <c r="G626" s="312">
        <f t="shared" si="1355"/>
        <v>1.0511314644751342</v>
      </c>
      <c r="H626" s="168">
        <f>+$H$146</f>
        <v>4</v>
      </c>
      <c r="I626" s="157">
        <f>+H626*0.4</f>
        <v>1.6</v>
      </c>
      <c r="J626" s="312">
        <f t="shared" si="1356"/>
        <v>1.6818103431602147</v>
      </c>
      <c r="K626" s="314">
        <f t="shared" si="1352"/>
        <v>30.272586176883866</v>
      </c>
      <c r="AC626" s="525"/>
      <c r="AD626" s="527"/>
      <c r="AE626" s="315" t="s">
        <v>560</v>
      </c>
      <c r="AF626" s="278">
        <f t="shared" si="1357"/>
        <v>42.04525857900537</v>
      </c>
      <c r="AG626" s="316">
        <f t="shared" si="1361"/>
        <v>20</v>
      </c>
      <c r="AH626" s="312">
        <f t="shared" si="1358"/>
        <v>2.1022629289502683</v>
      </c>
      <c r="AI626" s="168">
        <f>+$H$146</f>
        <v>4</v>
      </c>
      <c r="AJ626" s="157">
        <f t="shared" si="1362"/>
        <v>2.4</v>
      </c>
      <c r="AK626" s="312">
        <f t="shared" si="1359"/>
        <v>5.0454310294806435</v>
      </c>
      <c r="AL626" s="314">
        <f t="shared" si="1353"/>
        <v>90.817758530651588</v>
      </c>
      <c r="BC626" s="478" t="s">
        <v>524</v>
      </c>
      <c r="BD626" s="478" t="s">
        <v>590</v>
      </c>
      <c r="BE626" s="335"/>
      <c r="BF626" s="276">
        <f>+'Pobl. Efectiva CP.'!L54</f>
        <v>57.591018200892229</v>
      </c>
      <c r="BG626" s="335"/>
      <c r="BH626" s="335"/>
      <c r="BI626" s="335"/>
      <c r="BJ626" s="277">
        <f>SUM(BJ627:BJ634)</f>
        <v>18</v>
      </c>
      <c r="BK626" s="277">
        <f>SUM(BK627:BK634)</f>
        <v>25.915958190401501</v>
      </c>
      <c r="BL626" s="277">
        <f>SUM(BL627:BL634)</f>
        <v>466.48724742722709</v>
      </c>
      <c r="CC626" s="586" t="s">
        <v>524</v>
      </c>
      <c r="CD626" s="586" t="s">
        <v>590</v>
      </c>
      <c r="CE626" s="335"/>
      <c r="CF626" s="276">
        <f>+BF626</f>
        <v>57.591018200892229</v>
      </c>
      <c r="CG626" s="335"/>
      <c r="CH626" s="335"/>
      <c r="CI626" s="335"/>
      <c r="CJ626" s="277">
        <f>SUM(CJ627:CJ634)</f>
        <v>0</v>
      </c>
      <c r="CK626" s="277">
        <f>SUM(CK627:CK634)</f>
        <v>0</v>
      </c>
      <c r="CL626" s="277">
        <f>SUM(CL627:CL634)</f>
        <v>0</v>
      </c>
    </row>
    <row r="627" spans="2:90" ht="25.5" x14ac:dyDescent="0.25">
      <c r="B627" s="477"/>
      <c r="C627" s="514"/>
      <c r="D627" s="315" t="s">
        <v>562</v>
      </c>
      <c r="E627" s="278">
        <f t="shared" si="1354"/>
        <v>42.04525857900537</v>
      </c>
      <c r="F627" s="316">
        <f t="shared" si="1360"/>
        <v>40</v>
      </c>
      <c r="G627" s="312">
        <f t="shared" si="1355"/>
        <v>1.0511314644751342</v>
      </c>
      <c r="H627" s="168">
        <f>+$H$147</f>
        <v>2</v>
      </c>
      <c r="I627" s="157">
        <f>+H627*0.4</f>
        <v>0.8</v>
      </c>
      <c r="J627" s="312">
        <f t="shared" si="1356"/>
        <v>0.84090517158010736</v>
      </c>
      <c r="K627" s="314">
        <f t="shared" si="1352"/>
        <v>15.136293088441933</v>
      </c>
      <c r="AC627" s="525"/>
      <c r="AD627" s="527"/>
      <c r="AE627" s="315" t="s">
        <v>562</v>
      </c>
      <c r="AF627" s="278">
        <f t="shared" si="1357"/>
        <v>42.04525857900537</v>
      </c>
      <c r="AG627" s="316">
        <f t="shared" si="1361"/>
        <v>20</v>
      </c>
      <c r="AH627" s="312">
        <f t="shared" si="1358"/>
        <v>2.1022629289502683</v>
      </c>
      <c r="AI627" s="168">
        <f>+$H$147</f>
        <v>2</v>
      </c>
      <c r="AJ627" s="157">
        <f t="shared" si="1362"/>
        <v>1.2</v>
      </c>
      <c r="AK627" s="312">
        <f t="shared" si="1359"/>
        <v>2.5227155147403217</v>
      </c>
      <c r="AL627" s="314">
        <f t="shared" si="1353"/>
        <v>45.408879265325794</v>
      </c>
      <c r="BC627" s="478"/>
      <c r="BD627" s="478"/>
      <c r="BE627" s="333" t="str">
        <f>+$BE$5</f>
        <v>Interpretación y Producción de Textos</v>
      </c>
      <c r="BF627" s="278">
        <f>+BF$626</f>
        <v>57.591018200892229</v>
      </c>
      <c r="BG627" s="168">
        <v>40</v>
      </c>
      <c r="BH627" s="157">
        <f>BF627/BG627</f>
        <v>1.4397754550223056</v>
      </c>
      <c r="BI627" s="168">
        <f>+$BG$5</f>
        <v>2</v>
      </c>
      <c r="BJ627" s="157">
        <f>+BI627</f>
        <v>2</v>
      </c>
      <c r="BK627" s="157">
        <f t="shared" ref="BK627:BK634" si="1363">BH627*BJ627</f>
        <v>2.8795509100446113</v>
      </c>
      <c r="BL627" s="157">
        <f t="shared" ref="BL627:BL634" si="1364">BK627*$BE$70</f>
        <v>51.831916380803001</v>
      </c>
      <c r="CC627" s="586"/>
      <c r="CD627" s="586"/>
      <c r="CE627" s="352" t="str">
        <f>+$BE$5</f>
        <v>Interpretación y Producción de Textos</v>
      </c>
      <c r="CF627" s="278">
        <f>+CF$626</f>
        <v>57.591018200892229</v>
      </c>
      <c r="CG627" s="168">
        <v>20</v>
      </c>
      <c r="CH627" s="157">
        <f>CF627/CG627</f>
        <v>2.8795509100446113</v>
      </c>
      <c r="CI627" s="168">
        <v>0</v>
      </c>
      <c r="CJ627" s="157">
        <f>+CI627</f>
        <v>0</v>
      </c>
      <c r="CK627" s="157">
        <f t="shared" ref="CK627:CK634" si="1365">CH627*CJ627</f>
        <v>0</v>
      </c>
      <c r="CL627" s="157">
        <f t="shared" ref="CL627:CL634" si="1366">CK627*$BE$70</f>
        <v>0</v>
      </c>
    </row>
    <row r="628" spans="2:90" ht="25.5" x14ac:dyDescent="0.25">
      <c r="B628" s="477"/>
      <c r="C628" s="514"/>
      <c r="D628" s="315" t="s">
        <v>563</v>
      </c>
      <c r="E628" s="278">
        <f t="shared" si="1354"/>
        <v>42.04525857900537</v>
      </c>
      <c r="F628" s="316">
        <f t="shared" si="1360"/>
        <v>40</v>
      </c>
      <c r="G628" s="312">
        <f t="shared" si="1355"/>
        <v>1.0511314644751342</v>
      </c>
      <c r="H628" s="168">
        <f>+$H$148</f>
        <v>4</v>
      </c>
      <c r="I628" s="157">
        <f>+H628*0.4</f>
        <v>1.6</v>
      </c>
      <c r="J628" s="312">
        <f t="shared" si="1356"/>
        <v>1.6818103431602147</v>
      </c>
      <c r="K628" s="314">
        <f t="shared" si="1352"/>
        <v>30.272586176883866</v>
      </c>
      <c r="AC628" s="525"/>
      <c r="AD628" s="527"/>
      <c r="AE628" s="315" t="s">
        <v>563</v>
      </c>
      <c r="AF628" s="278">
        <f t="shared" si="1357"/>
        <v>42.04525857900537</v>
      </c>
      <c r="AG628" s="316">
        <f t="shared" si="1361"/>
        <v>20</v>
      </c>
      <c r="AH628" s="312">
        <f t="shared" si="1358"/>
        <v>2.1022629289502683</v>
      </c>
      <c r="AI628" s="168">
        <f>+$H$148</f>
        <v>4</v>
      </c>
      <c r="AJ628" s="157">
        <f t="shared" si="1362"/>
        <v>2.4</v>
      </c>
      <c r="AK628" s="312">
        <f t="shared" si="1359"/>
        <v>5.0454310294806435</v>
      </c>
      <c r="AL628" s="314">
        <f t="shared" si="1353"/>
        <v>90.817758530651588</v>
      </c>
      <c r="BC628" s="478"/>
      <c r="BD628" s="478"/>
      <c r="BE628" s="333" t="str">
        <f>+$BE$7</f>
        <v>Estadistica General</v>
      </c>
      <c r="BF628" s="278">
        <f t="shared" ref="BF628:BF634" si="1367">+BF$626</f>
        <v>57.591018200892229</v>
      </c>
      <c r="BG628" s="168">
        <v>40</v>
      </c>
      <c r="BH628" s="157">
        <f t="shared" ref="BH628:BH634" si="1368">BF628/BG628</f>
        <v>1.4397754550223056</v>
      </c>
      <c r="BI628" s="168">
        <f>+$BG$7</f>
        <v>2</v>
      </c>
      <c r="BJ628" s="157">
        <f t="shared" ref="BJ628:BJ631" si="1369">+BI628</f>
        <v>2</v>
      </c>
      <c r="BK628" s="157">
        <f t="shared" si="1363"/>
        <v>2.8795509100446113</v>
      </c>
      <c r="BL628" s="157">
        <f t="shared" si="1364"/>
        <v>51.831916380803001</v>
      </c>
      <c r="CC628" s="586"/>
      <c r="CD628" s="586"/>
      <c r="CE628" s="352" t="str">
        <f>+$BE$7</f>
        <v>Estadistica General</v>
      </c>
      <c r="CF628" s="278">
        <f t="shared" ref="CF628:CF634" si="1370">+CF$626</f>
        <v>57.591018200892229</v>
      </c>
      <c r="CG628" s="168">
        <v>20</v>
      </c>
      <c r="CH628" s="157">
        <f t="shared" ref="CH628:CH634" si="1371">CF628/CG628</f>
        <v>2.8795509100446113</v>
      </c>
      <c r="CI628" s="168">
        <v>0</v>
      </c>
      <c r="CJ628" s="157">
        <f t="shared" ref="CJ628:CJ631" si="1372">+CI628</f>
        <v>0</v>
      </c>
      <c r="CK628" s="157">
        <f t="shared" si="1365"/>
        <v>0</v>
      </c>
      <c r="CL628" s="157">
        <f t="shared" si="1366"/>
        <v>0</v>
      </c>
    </row>
    <row r="629" spans="2:90" x14ac:dyDescent="0.25">
      <c r="C629" s="142"/>
      <c r="H629" s="142"/>
      <c r="I629" s="142"/>
      <c r="K629" s="142"/>
      <c r="BC629" s="478"/>
      <c r="BD629" s="478"/>
      <c r="BE629" s="333" t="str">
        <f>+$BE$11</f>
        <v>Cultura Artistica</v>
      </c>
      <c r="BF629" s="278">
        <f t="shared" si="1367"/>
        <v>57.591018200892229</v>
      </c>
      <c r="BG629" s="168">
        <v>40</v>
      </c>
      <c r="BH629" s="157">
        <f t="shared" si="1368"/>
        <v>1.4397754550223056</v>
      </c>
      <c r="BI629" s="168">
        <f>+$BG$11</f>
        <v>2</v>
      </c>
      <c r="BJ629" s="157">
        <f t="shared" si="1369"/>
        <v>2</v>
      </c>
      <c r="BK629" s="157">
        <f t="shared" si="1363"/>
        <v>2.8795509100446113</v>
      </c>
      <c r="BL629" s="157">
        <f t="shared" si="1364"/>
        <v>51.831916380803001</v>
      </c>
      <c r="CC629" s="586"/>
      <c r="CD629" s="586"/>
      <c r="CE629" s="352" t="str">
        <f>+$BE$11</f>
        <v>Cultura Artistica</v>
      </c>
      <c r="CF629" s="278">
        <f t="shared" si="1370"/>
        <v>57.591018200892229</v>
      </c>
      <c r="CG629" s="168">
        <v>20</v>
      </c>
      <c r="CH629" s="157">
        <f t="shared" si="1371"/>
        <v>2.8795509100446113</v>
      </c>
      <c r="CI629" s="168">
        <v>0</v>
      </c>
      <c r="CJ629" s="157">
        <f t="shared" si="1372"/>
        <v>0</v>
      </c>
      <c r="CK629" s="157">
        <f t="shared" si="1365"/>
        <v>0</v>
      </c>
      <c r="CL629" s="157">
        <f t="shared" si="1366"/>
        <v>0</v>
      </c>
    </row>
    <row r="630" spans="2:90" ht="51" x14ac:dyDescent="0.25">
      <c r="B630" s="325" t="s">
        <v>336</v>
      </c>
      <c r="C630" s="327" t="s">
        <v>511</v>
      </c>
      <c r="D630" s="325" t="s">
        <v>512</v>
      </c>
      <c r="E630" s="325" t="s">
        <v>585</v>
      </c>
      <c r="F630" s="325" t="s">
        <v>513</v>
      </c>
      <c r="G630" s="325" t="s">
        <v>514</v>
      </c>
      <c r="H630" s="325" t="s">
        <v>515</v>
      </c>
      <c r="I630" s="291" t="s">
        <v>516</v>
      </c>
      <c r="J630" s="291" t="s">
        <v>517</v>
      </c>
      <c r="K630" s="291" t="s">
        <v>518</v>
      </c>
      <c r="AC630" s="367" t="s">
        <v>336</v>
      </c>
      <c r="AD630" s="368" t="s">
        <v>511</v>
      </c>
      <c r="AE630" s="367" t="s">
        <v>512</v>
      </c>
      <c r="AF630" s="367" t="s">
        <v>585</v>
      </c>
      <c r="AG630" s="367" t="s">
        <v>513</v>
      </c>
      <c r="AH630" s="367" t="s">
        <v>514</v>
      </c>
      <c r="AI630" s="367" t="s">
        <v>515</v>
      </c>
      <c r="AJ630" s="369" t="s">
        <v>516</v>
      </c>
      <c r="AK630" s="369" t="s">
        <v>517</v>
      </c>
      <c r="AL630" s="369" t="s">
        <v>518</v>
      </c>
      <c r="BC630" s="478"/>
      <c r="BD630" s="478"/>
      <c r="BE630" s="333" t="str">
        <f>+$BE$13</f>
        <v>Ofimática</v>
      </c>
      <c r="BF630" s="278">
        <f t="shared" si="1367"/>
        <v>57.591018200892229</v>
      </c>
      <c r="BG630" s="168">
        <v>40</v>
      </c>
      <c r="BH630" s="157">
        <f t="shared" si="1368"/>
        <v>1.4397754550223056</v>
      </c>
      <c r="BI630" s="168">
        <f>+$BG$13</f>
        <v>2</v>
      </c>
      <c r="BJ630" s="157">
        <f t="shared" si="1369"/>
        <v>2</v>
      </c>
      <c r="BK630" s="157">
        <f t="shared" si="1363"/>
        <v>2.8795509100446113</v>
      </c>
      <c r="BL630" s="157">
        <f t="shared" si="1364"/>
        <v>51.831916380803001</v>
      </c>
      <c r="CC630" s="586"/>
      <c r="CD630" s="586"/>
      <c r="CE630" s="352" t="str">
        <f>+$BE$13</f>
        <v>Ofimática</v>
      </c>
      <c r="CF630" s="278">
        <f t="shared" si="1370"/>
        <v>57.591018200892229</v>
      </c>
      <c r="CG630" s="168">
        <v>20</v>
      </c>
      <c r="CH630" s="157">
        <f t="shared" si="1371"/>
        <v>2.8795509100446113</v>
      </c>
      <c r="CI630" s="168">
        <v>0</v>
      </c>
      <c r="CJ630" s="157">
        <f t="shared" si="1372"/>
        <v>0</v>
      </c>
      <c r="CK630" s="157">
        <f t="shared" si="1365"/>
        <v>0</v>
      </c>
      <c r="CL630" s="157">
        <f t="shared" si="1366"/>
        <v>0</v>
      </c>
    </row>
    <row r="631" spans="2:90" x14ac:dyDescent="0.25">
      <c r="B631" s="477" t="s">
        <v>532</v>
      </c>
      <c r="C631" s="529" t="s">
        <v>454</v>
      </c>
      <c r="D631" s="328"/>
      <c r="E631" s="276">
        <f>+'Pobl. Efectiva CP.'!K30</f>
        <v>41.892662882957154</v>
      </c>
      <c r="F631" s="328"/>
      <c r="G631" s="328"/>
      <c r="H631" s="328"/>
      <c r="I631" s="277">
        <f>SUM(I632:I640)</f>
        <v>15.6</v>
      </c>
      <c r="J631" s="277">
        <f>SUM(J632:J640)</f>
        <v>16.33813852435329</v>
      </c>
      <c r="K631" s="313">
        <f>SUM(K632:K638)</f>
        <v>248.84241752476552</v>
      </c>
      <c r="AC631" s="525" t="s">
        <v>532</v>
      </c>
      <c r="AD631" s="526" t="s">
        <v>454</v>
      </c>
      <c r="AE631" s="335"/>
      <c r="AF631" s="276">
        <f>+E631</f>
        <v>41.892662882957154</v>
      </c>
      <c r="AG631" s="335"/>
      <c r="AH631" s="335"/>
      <c r="AI631" s="335"/>
      <c r="AJ631" s="277">
        <f>SUM(AJ632:AJ640)</f>
        <v>14.4</v>
      </c>
      <c r="AK631" s="277">
        <f>SUM(AK632:AK640)</f>
        <v>30.162717275729147</v>
      </c>
      <c r="AL631" s="313">
        <f>SUM(AL632:AL638)</f>
        <v>407.19668322234349</v>
      </c>
      <c r="BC631" s="478"/>
      <c r="BD631" s="478"/>
      <c r="BE631" s="333" t="str">
        <f>+$BE$16</f>
        <v>Fundamentos de Investigación</v>
      </c>
      <c r="BF631" s="278">
        <f t="shared" si="1367"/>
        <v>57.591018200892229</v>
      </c>
      <c r="BG631" s="168">
        <v>40</v>
      </c>
      <c r="BH631" s="157">
        <f t="shared" si="1368"/>
        <v>1.4397754550223056</v>
      </c>
      <c r="BI631" s="168">
        <f>+$BG$16</f>
        <v>2</v>
      </c>
      <c r="BJ631" s="157">
        <f t="shared" si="1369"/>
        <v>2</v>
      </c>
      <c r="BK631" s="157">
        <f t="shared" si="1363"/>
        <v>2.8795509100446113</v>
      </c>
      <c r="BL631" s="157">
        <f t="shared" si="1364"/>
        <v>51.831916380803001</v>
      </c>
      <c r="CC631" s="586"/>
      <c r="CD631" s="586"/>
      <c r="CE631" s="352" t="str">
        <f>+$BE$16</f>
        <v>Fundamentos de Investigación</v>
      </c>
      <c r="CF631" s="278">
        <f t="shared" si="1370"/>
        <v>57.591018200892229</v>
      </c>
      <c r="CG631" s="168">
        <v>20</v>
      </c>
      <c r="CH631" s="157">
        <f t="shared" si="1371"/>
        <v>2.8795509100446113</v>
      </c>
      <c r="CI631" s="168">
        <v>0</v>
      </c>
      <c r="CJ631" s="157">
        <f t="shared" si="1372"/>
        <v>0</v>
      </c>
      <c r="CK631" s="157">
        <f t="shared" si="1365"/>
        <v>0</v>
      </c>
      <c r="CL631" s="157">
        <f t="shared" si="1366"/>
        <v>0</v>
      </c>
    </row>
    <row r="632" spans="2:90" x14ac:dyDescent="0.25">
      <c r="B632" s="477"/>
      <c r="C632" s="529"/>
      <c r="D632" s="46" t="s">
        <v>472</v>
      </c>
      <c r="E632" s="278">
        <f>+E$631</f>
        <v>41.892662882957154</v>
      </c>
      <c r="F632" s="316">
        <f>+F627</f>
        <v>40</v>
      </c>
      <c r="G632" s="312">
        <f>E632/F632</f>
        <v>1.0473165720739288</v>
      </c>
      <c r="H632" s="168">
        <f>+$I$15</f>
        <v>2</v>
      </c>
      <c r="I632" s="157">
        <f>+H632</f>
        <v>2</v>
      </c>
      <c r="J632" s="157">
        <f>G632*I632</f>
        <v>2.0946331441478576</v>
      </c>
      <c r="K632" s="314">
        <f t="shared" ref="K632:K640" si="1373">J632*$D$70</f>
        <v>37.703396594661434</v>
      </c>
      <c r="AC632" s="525"/>
      <c r="AD632" s="526"/>
      <c r="AE632" s="46" t="s">
        <v>472</v>
      </c>
      <c r="AF632" s="278">
        <f>+AF$631</f>
        <v>41.892662882957154</v>
      </c>
      <c r="AG632" s="316">
        <f>+AG627</f>
        <v>20</v>
      </c>
      <c r="AH632" s="312">
        <f>AF632/AG632</f>
        <v>2.0946331441478576</v>
      </c>
      <c r="AI632" s="168">
        <v>0</v>
      </c>
      <c r="AJ632" s="157">
        <f>+AI632</f>
        <v>0</v>
      </c>
      <c r="AK632" s="157">
        <f>AH632*AJ632</f>
        <v>0</v>
      </c>
      <c r="AL632" s="314">
        <f t="shared" ref="AL632:AL640" si="1374">AK632*$D$70</f>
        <v>0</v>
      </c>
      <c r="BC632" s="478"/>
      <c r="BD632" s="513" t="s">
        <v>485</v>
      </c>
      <c r="BE632" s="147" t="str">
        <f>+$BE$27</f>
        <v>Topografia para Caminos y Vias Urbanas</v>
      </c>
      <c r="BF632" s="278">
        <f t="shared" si="1367"/>
        <v>57.591018200892229</v>
      </c>
      <c r="BG632" s="168">
        <v>40</v>
      </c>
      <c r="BH632" s="157">
        <f t="shared" si="1368"/>
        <v>1.4397754550223056</v>
      </c>
      <c r="BI632" s="168">
        <f>+$BG$27</f>
        <v>8</v>
      </c>
      <c r="BJ632" s="157">
        <f>+BI632*0.4</f>
        <v>3.2</v>
      </c>
      <c r="BK632" s="157">
        <f t="shared" si="1363"/>
        <v>4.6072814560713784</v>
      </c>
      <c r="BL632" s="157">
        <f t="shared" si="1364"/>
        <v>82.931066209284808</v>
      </c>
      <c r="CC632" s="586"/>
      <c r="CD632" s="587" t="s">
        <v>485</v>
      </c>
      <c r="CE632" s="147" t="str">
        <f>+$BE$27</f>
        <v>Topografia para Caminos y Vias Urbanas</v>
      </c>
      <c r="CF632" s="278">
        <f t="shared" si="1370"/>
        <v>57.591018200892229</v>
      </c>
      <c r="CG632" s="168">
        <v>20</v>
      </c>
      <c r="CH632" s="157">
        <f t="shared" si="1371"/>
        <v>2.8795509100446113</v>
      </c>
      <c r="CI632" s="168">
        <v>0</v>
      </c>
      <c r="CJ632" s="157">
        <f t="shared" ref="CJ632:CJ634" si="1375">+CI632*0.6</f>
        <v>0</v>
      </c>
      <c r="CK632" s="157">
        <f t="shared" si="1365"/>
        <v>0</v>
      </c>
      <c r="CL632" s="157">
        <f t="shared" si="1366"/>
        <v>0</v>
      </c>
    </row>
    <row r="633" spans="2:90" x14ac:dyDescent="0.25">
      <c r="B633" s="477"/>
      <c r="C633" s="529"/>
      <c r="D633" s="46" t="s">
        <v>478</v>
      </c>
      <c r="E633" s="278">
        <f t="shared" ref="E633:E640" si="1376">+E$631</f>
        <v>41.892662882957154</v>
      </c>
      <c r="F633" s="316">
        <f>+F632</f>
        <v>40</v>
      </c>
      <c r="G633" s="312">
        <f t="shared" ref="G633" si="1377">E633/F633</f>
        <v>1.0473165720739288</v>
      </c>
      <c r="H633" s="168">
        <f>+$I$19</f>
        <v>2</v>
      </c>
      <c r="I633" s="157">
        <f>+H633</f>
        <v>2</v>
      </c>
      <c r="J633" s="157">
        <f t="shared" ref="J633" si="1378">G633*I633</f>
        <v>2.0946331441478576</v>
      </c>
      <c r="K633" s="314">
        <f t="shared" si="1373"/>
        <v>37.703396594661434</v>
      </c>
      <c r="AC633" s="525"/>
      <c r="AD633" s="526"/>
      <c r="AE633" s="46" t="s">
        <v>478</v>
      </c>
      <c r="AF633" s="278">
        <f t="shared" ref="AF633:AF640" si="1379">+AF$631</f>
        <v>41.892662882957154</v>
      </c>
      <c r="AG633" s="316">
        <f>+AG632</f>
        <v>20</v>
      </c>
      <c r="AH633" s="312">
        <f t="shared" ref="AH633:AH640" si="1380">AF633/AG633</f>
        <v>2.0946331441478576</v>
      </c>
      <c r="AI633" s="168">
        <v>0</v>
      </c>
      <c r="AJ633" s="157">
        <f>+AI633</f>
        <v>0</v>
      </c>
      <c r="AK633" s="157">
        <f t="shared" ref="AK633:AK640" si="1381">AH633*AJ633</f>
        <v>0</v>
      </c>
      <c r="AL633" s="314">
        <f t="shared" si="1374"/>
        <v>0</v>
      </c>
      <c r="BC633" s="478"/>
      <c r="BD633" s="513"/>
      <c r="BE633" s="147" t="str">
        <f>+$BE$28</f>
        <v>Topografia para Irrigaciones</v>
      </c>
      <c r="BF633" s="278">
        <f t="shared" si="1367"/>
        <v>57.591018200892229</v>
      </c>
      <c r="BG633" s="168">
        <v>40</v>
      </c>
      <c r="BH633" s="157">
        <f t="shared" si="1368"/>
        <v>1.4397754550223056</v>
      </c>
      <c r="BI633" s="168">
        <f>+$BG$28</f>
        <v>7</v>
      </c>
      <c r="BJ633" s="157">
        <f t="shared" ref="BJ633:BJ634" si="1382">+BI633*0.4</f>
        <v>2.8000000000000003</v>
      </c>
      <c r="BK633" s="157">
        <f t="shared" si="1363"/>
        <v>4.0313712740624563</v>
      </c>
      <c r="BL633" s="157">
        <f t="shared" si="1364"/>
        <v>72.564682933124217</v>
      </c>
      <c r="CC633" s="586"/>
      <c r="CD633" s="587"/>
      <c r="CE633" s="147" t="str">
        <f>+$BE$28</f>
        <v>Topografia para Irrigaciones</v>
      </c>
      <c r="CF633" s="278">
        <f t="shared" si="1370"/>
        <v>57.591018200892229</v>
      </c>
      <c r="CG633" s="168">
        <v>20</v>
      </c>
      <c r="CH633" s="157">
        <f t="shared" si="1371"/>
        <v>2.8795509100446113</v>
      </c>
      <c r="CI633" s="168">
        <v>0</v>
      </c>
      <c r="CJ633" s="157">
        <f t="shared" si="1375"/>
        <v>0</v>
      </c>
      <c r="CK633" s="157">
        <f t="shared" si="1365"/>
        <v>0</v>
      </c>
      <c r="CL633" s="157">
        <f t="shared" si="1366"/>
        <v>0</v>
      </c>
    </row>
    <row r="634" spans="2:90" x14ac:dyDescent="0.25">
      <c r="B634" s="477"/>
      <c r="C634" s="529"/>
      <c r="D634" s="46" t="s">
        <v>481</v>
      </c>
      <c r="E634" s="278">
        <f t="shared" si="1376"/>
        <v>41.892662882957154</v>
      </c>
      <c r="F634" s="316">
        <f>+F633</f>
        <v>40</v>
      </c>
      <c r="G634" s="312">
        <f t="shared" ref="G634" si="1383">E634/F634</f>
        <v>1.0473165720739288</v>
      </c>
      <c r="H634" s="168">
        <f>+$I$21</f>
        <v>2</v>
      </c>
      <c r="I634" s="157">
        <f>+H634</f>
        <v>2</v>
      </c>
      <c r="J634" s="157">
        <f t="shared" ref="J634" si="1384">G634*I634</f>
        <v>2.0946331441478576</v>
      </c>
      <c r="K634" s="314">
        <f t="shared" si="1373"/>
        <v>37.703396594661434</v>
      </c>
      <c r="AC634" s="525"/>
      <c r="AD634" s="526"/>
      <c r="AE634" s="46" t="s">
        <v>481</v>
      </c>
      <c r="AF634" s="278">
        <f t="shared" si="1379"/>
        <v>41.892662882957154</v>
      </c>
      <c r="AG634" s="316">
        <f>+AG633</f>
        <v>20</v>
      </c>
      <c r="AH634" s="312">
        <f t="shared" si="1380"/>
        <v>2.0946331441478576</v>
      </c>
      <c r="AI634" s="168">
        <v>0</v>
      </c>
      <c r="AJ634" s="157">
        <f>+AI634</f>
        <v>0</v>
      </c>
      <c r="AK634" s="157">
        <f t="shared" si="1381"/>
        <v>0</v>
      </c>
      <c r="AL634" s="314">
        <f t="shared" si="1374"/>
        <v>0</v>
      </c>
      <c r="BC634" s="478"/>
      <c r="BD634" s="513"/>
      <c r="BE634" s="147" t="str">
        <f>+$BE$29</f>
        <v>Topografia para Obras de Saneamiento</v>
      </c>
      <c r="BF634" s="278">
        <f t="shared" si="1367"/>
        <v>57.591018200892229</v>
      </c>
      <c r="BG634" s="168">
        <v>40</v>
      </c>
      <c r="BH634" s="157">
        <f t="shared" si="1368"/>
        <v>1.4397754550223056</v>
      </c>
      <c r="BI634" s="168">
        <f>+$BG$29</f>
        <v>5</v>
      </c>
      <c r="BJ634" s="157">
        <f t="shared" si="1382"/>
        <v>2</v>
      </c>
      <c r="BK634" s="157">
        <f t="shared" si="1363"/>
        <v>2.8795509100446113</v>
      </c>
      <c r="BL634" s="157">
        <f t="shared" si="1364"/>
        <v>51.831916380803001</v>
      </c>
      <c r="CC634" s="586"/>
      <c r="CD634" s="587"/>
      <c r="CE634" s="147" t="str">
        <f>+$BE$29</f>
        <v>Topografia para Obras de Saneamiento</v>
      </c>
      <c r="CF634" s="278">
        <f t="shared" si="1370"/>
        <v>57.591018200892229</v>
      </c>
      <c r="CG634" s="168">
        <v>20</v>
      </c>
      <c r="CH634" s="157">
        <f t="shared" si="1371"/>
        <v>2.8795509100446113</v>
      </c>
      <c r="CI634" s="168">
        <v>0</v>
      </c>
      <c r="CJ634" s="157">
        <f t="shared" si="1375"/>
        <v>0</v>
      </c>
      <c r="CK634" s="157">
        <f t="shared" si="1365"/>
        <v>0</v>
      </c>
      <c r="CL634" s="157">
        <f t="shared" si="1366"/>
        <v>0</v>
      </c>
    </row>
    <row r="635" spans="2:90" ht="25.5" x14ac:dyDescent="0.25">
      <c r="B635" s="477"/>
      <c r="C635" s="514" t="s">
        <v>485</v>
      </c>
      <c r="D635" s="298" t="s">
        <v>564</v>
      </c>
      <c r="E635" s="278">
        <f t="shared" si="1376"/>
        <v>41.892662882957154</v>
      </c>
      <c r="F635" s="316">
        <f>+F633</f>
        <v>40</v>
      </c>
      <c r="G635" s="312">
        <f t="shared" ref="G635:G640" si="1385">E635/F635</f>
        <v>1.0473165720739288</v>
      </c>
      <c r="H635" s="168">
        <f>+$I$48</f>
        <v>2</v>
      </c>
      <c r="I635" s="157">
        <f>+H635*0.4</f>
        <v>0.8</v>
      </c>
      <c r="J635" s="312">
        <f t="shared" ref="J635:J640" si="1386">G635*I635</f>
        <v>0.83785325765914309</v>
      </c>
      <c r="K635" s="314">
        <f t="shared" si="1373"/>
        <v>15.081358637864575</v>
      </c>
      <c r="AC635" s="525"/>
      <c r="AD635" s="527" t="s">
        <v>485</v>
      </c>
      <c r="AE635" s="298" t="s">
        <v>564</v>
      </c>
      <c r="AF635" s="278">
        <f t="shared" si="1379"/>
        <v>41.892662882957154</v>
      </c>
      <c r="AG635" s="316">
        <f>+AG633</f>
        <v>20</v>
      </c>
      <c r="AH635" s="312">
        <f t="shared" si="1380"/>
        <v>2.0946331441478576</v>
      </c>
      <c r="AI635" s="168">
        <f>+$I$48</f>
        <v>2</v>
      </c>
      <c r="AJ635" s="157">
        <f t="shared" ref="AJ635:AJ640" si="1387">+AI635*0.6</f>
        <v>1.2</v>
      </c>
      <c r="AK635" s="312">
        <f t="shared" si="1381"/>
        <v>2.5135597729774291</v>
      </c>
      <c r="AL635" s="314">
        <f t="shared" si="1374"/>
        <v>45.244075913593726</v>
      </c>
      <c r="BE635" s="59"/>
      <c r="BJ635" s="262">
        <f>AVERAGE(BJ627:BJ634)</f>
        <v>2.25</v>
      </c>
      <c r="BK635" s="262"/>
      <c r="BL635" s="262"/>
      <c r="CE635" s="59"/>
      <c r="CJ635" s="262">
        <f>AVERAGE(CJ627:CJ634)</f>
        <v>0</v>
      </c>
      <c r="CK635" s="262"/>
      <c r="CL635" s="262"/>
    </row>
    <row r="636" spans="2:90" ht="51" x14ac:dyDescent="0.25">
      <c r="B636" s="477"/>
      <c r="C636" s="514"/>
      <c r="D636" s="298" t="s">
        <v>565</v>
      </c>
      <c r="E636" s="278">
        <f t="shared" si="1376"/>
        <v>41.892662882957154</v>
      </c>
      <c r="F636" s="316">
        <f t="shared" ref="F636:F640" si="1388">+F635</f>
        <v>40</v>
      </c>
      <c r="G636" s="312">
        <f t="shared" si="1385"/>
        <v>1.0473165720739288</v>
      </c>
      <c r="H636" s="168">
        <f>+$I$49</f>
        <v>3</v>
      </c>
      <c r="I636" s="157">
        <f>+H636*0.4</f>
        <v>1.2000000000000002</v>
      </c>
      <c r="J636" s="312">
        <f t="shared" si="1386"/>
        <v>1.2567798864887147</v>
      </c>
      <c r="K636" s="314">
        <f t="shared" si="1373"/>
        <v>22.622037956796866</v>
      </c>
      <c r="AC636" s="525"/>
      <c r="AD636" s="527"/>
      <c r="AE636" s="298" t="s">
        <v>565</v>
      </c>
      <c r="AF636" s="278">
        <f t="shared" si="1379"/>
        <v>41.892662882957154</v>
      </c>
      <c r="AG636" s="316">
        <f t="shared" ref="AG636:AG640" si="1389">+AG635</f>
        <v>20</v>
      </c>
      <c r="AH636" s="312">
        <f t="shared" si="1380"/>
        <v>2.0946331441478576</v>
      </c>
      <c r="AI636" s="168">
        <f>+$I$49</f>
        <v>3</v>
      </c>
      <c r="AJ636" s="157">
        <f t="shared" si="1387"/>
        <v>1.7999999999999998</v>
      </c>
      <c r="AK636" s="312">
        <f t="shared" si="1381"/>
        <v>3.7703396594661434</v>
      </c>
      <c r="AL636" s="314">
        <f t="shared" si="1374"/>
        <v>67.866113870390578</v>
      </c>
      <c r="BC636" s="332" t="s">
        <v>335</v>
      </c>
      <c r="BD636" s="332" t="s">
        <v>511</v>
      </c>
      <c r="BE636" s="332" t="s">
        <v>512</v>
      </c>
      <c r="BF636" s="332" t="s">
        <v>586</v>
      </c>
      <c r="BG636" s="332" t="s">
        <v>513</v>
      </c>
      <c r="BH636" s="332" t="s">
        <v>514</v>
      </c>
      <c r="BI636" s="332" t="s">
        <v>519</v>
      </c>
      <c r="BJ636" s="297" t="s">
        <v>516</v>
      </c>
      <c r="BK636" s="297" t="s">
        <v>517</v>
      </c>
      <c r="BL636" s="297" t="s">
        <v>518</v>
      </c>
      <c r="CC636" s="371" t="s">
        <v>335</v>
      </c>
      <c r="CD636" s="371" t="s">
        <v>511</v>
      </c>
      <c r="CE636" s="371" t="s">
        <v>512</v>
      </c>
      <c r="CF636" s="371" t="s">
        <v>586</v>
      </c>
      <c r="CG636" s="371" t="s">
        <v>513</v>
      </c>
      <c r="CH636" s="371" t="s">
        <v>514</v>
      </c>
      <c r="CI636" s="371" t="s">
        <v>519</v>
      </c>
      <c r="CJ636" s="372" t="s">
        <v>516</v>
      </c>
      <c r="CK636" s="372" t="s">
        <v>517</v>
      </c>
      <c r="CL636" s="372" t="s">
        <v>518</v>
      </c>
    </row>
    <row r="637" spans="2:90" ht="25.5" x14ac:dyDescent="0.25">
      <c r="B637" s="477"/>
      <c r="C637" s="514"/>
      <c r="D637" s="298" t="s">
        <v>566</v>
      </c>
      <c r="E637" s="278">
        <f t="shared" si="1376"/>
        <v>41.892662882957154</v>
      </c>
      <c r="F637" s="316">
        <f t="shared" si="1388"/>
        <v>40</v>
      </c>
      <c r="G637" s="312">
        <f t="shared" si="1385"/>
        <v>1.0473165720739288</v>
      </c>
      <c r="H637" s="168">
        <f>+$I$50</f>
        <v>4</v>
      </c>
      <c r="I637" s="157">
        <f>+H637*0.4</f>
        <v>1.6</v>
      </c>
      <c r="J637" s="312">
        <f t="shared" si="1386"/>
        <v>1.6757065153182862</v>
      </c>
      <c r="K637" s="314">
        <f t="shared" si="1373"/>
        <v>30.16271727572915</v>
      </c>
      <c r="AC637" s="525"/>
      <c r="AD637" s="527"/>
      <c r="AE637" s="298" t="s">
        <v>566</v>
      </c>
      <c r="AF637" s="278">
        <f t="shared" si="1379"/>
        <v>41.892662882957154</v>
      </c>
      <c r="AG637" s="316">
        <f t="shared" si="1389"/>
        <v>20</v>
      </c>
      <c r="AH637" s="312">
        <f t="shared" si="1380"/>
        <v>2.0946331441478576</v>
      </c>
      <c r="AI637" s="168">
        <f>+$I$50</f>
        <v>4</v>
      </c>
      <c r="AJ637" s="157">
        <f t="shared" si="1387"/>
        <v>2.4</v>
      </c>
      <c r="AK637" s="312">
        <f t="shared" si="1381"/>
        <v>5.0271195459548581</v>
      </c>
      <c r="AL637" s="314">
        <f t="shared" si="1374"/>
        <v>90.488151827187451</v>
      </c>
      <c r="BC637" s="478" t="s">
        <v>530</v>
      </c>
      <c r="BD637" s="511" t="s">
        <v>590</v>
      </c>
      <c r="BE637" s="335"/>
      <c r="BF637" s="276">
        <f>+'Pobl. Efectiva CP.'!L55</f>
        <v>57.410320147737792</v>
      </c>
      <c r="BG637" s="335"/>
      <c r="BH637" s="335"/>
      <c r="BI637" s="335"/>
      <c r="BJ637" s="277">
        <f>SUM(BJ638:BJ644)</f>
        <v>16.8</v>
      </c>
      <c r="BK637" s="277">
        <f>SUM(BK638:BK644)</f>
        <v>24.112334462049873</v>
      </c>
      <c r="BL637" s="277">
        <f>SUM(BL638:BL644)</f>
        <v>434.02202031689768</v>
      </c>
      <c r="CC637" s="586" t="s">
        <v>530</v>
      </c>
      <c r="CD637" s="590" t="s">
        <v>590</v>
      </c>
      <c r="CE637" s="335"/>
      <c r="CF637" s="276">
        <f>+BF637</f>
        <v>57.410320147737792</v>
      </c>
      <c r="CG637" s="335"/>
      <c r="CH637" s="335"/>
      <c r="CI637" s="335"/>
      <c r="CJ637" s="277">
        <f>SUM(CJ638:CJ644)</f>
        <v>2.4</v>
      </c>
      <c r="CK637" s="277">
        <f>SUM(CK638:CK644)</f>
        <v>6.8892384177285351</v>
      </c>
      <c r="CL637" s="277">
        <f>SUM(CL638:CL644)</f>
        <v>124.00629151911363</v>
      </c>
    </row>
    <row r="638" spans="2:90" x14ac:dyDescent="0.25">
      <c r="B638" s="477"/>
      <c r="C638" s="514"/>
      <c r="D638" s="298" t="s">
        <v>567</v>
      </c>
      <c r="E638" s="278">
        <f t="shared" si="1376"/>
        <v>41.892662882957154</v>
      </c>
      <c r="F638" s="316">
        <f t="shared" si="1388"/>
        <v>40</v>
      </c>
      <c r="G638" s="312">
        <f t="shared" si="1385"/>
        <v>1.0473165720739288</v>
      </c>
      <c r="H638" s="168">
        <f>+$I$51</f>
        <v>9</v>
      </c>
      <c r="I638" s="157">
        <f>+H638*0.4</f>
        <v>3.6</v>
      </c>
      <c r="J638" s="312">
        <f t="shared" si="1386"/>
        <v>3.7703396594661438</v>
      </c>
      <c r="K638" s="314">
        <f t="shared" si="1373"/>
        <v>67.866113870390592</v>
      </c>
      <c r="AC638" s="525"/>
      <c r="AD638" s="527"/>
      <c r="AE638" s="298" t="s">
        <v>567</v>
      </c>
      <c r="AF638" s="278">
        <f t="shared" si="1379"/>
        <v>41.892662882957154</v>
      </c>
      <c r="AG638" s="316">
        <f t="shared" si="1389"/>
        <v>20</v>
      </c>
      <c r="AH638" s="312">
        <f t="shared" si="1380"/>
        <v>2.0946331441478576</v>
      </c>
      <c r="AI638" s="168">
        <f>+$I$51</f>
        <v>9</v>
      </c>
      <c r="AJ638" s="157">
        <f t="shared" si="1387"/>
        <v>5.3999999999999995</v>
      </c>
      <c r="AK638" s="312">
        <f t="shared" si="1381"/>
        <v>11.31101897839843</v>
      </c>
      <c r="AL638" s="314">
        <f t="shared" si="1374"/>
        <v>203.59834161117175</v>
      </c>
      <c r="BC638" s="478"/>
      <c r="BD638" s="523"/>
      <c r="BE638" s="333" t="str">
        <f>+$BE$8</f>
        <v>Sociedad y Economia en la Globalización</v>
      </c>
      <c r="BF638" s="278">
        <f>+BF$637</f>
        <v>57.410320147737792</v>
      </c>
      <c r="BG638" s="168">
        <v>40</v>
      </c>
      <c r="BH638" s="157">
        <f>BF638/BG638</f>
        <v>1.4352580036934448</v>
      </c>
      <c r="BI638" s="168">
        <f>+$BH$8</f>
        <v>3</v>
      </c>
      <c r="BJ638" s="157">
        <f>+BI638</f>
        <v>3</v>
      </c>
      <c r="BK638" s="157">
        <f t="shared" ref="BK638:BK644" si="1390">BH638*BJ638</f>
        <v>4.3057740110803344</v>
      </c>
      <c r="BL638" s="157">
        <f t="shared" ref="BL638:BL644" si="1391">BK638*$BE$70</f>
        <v>77.503932199446012</v>
      </c>
      <c r="CC638" s="586"/>
      <c r="CD638" s="591"/>
      <c r="CE638" s="352" t="str">
        <f>+$BE$8</f>
        <v>Sociedad y Economia en la Globalización</v>
      </c>
      <c r="CF638" s="278">
        <f>+CF$637</f>
        <v>57.410320147737792</v>
      </c>
      <c r="CG638" s="168">
        <v>20</v>
      </c>
      <c r="CH638" s="157">
        <f>CF638/CG638</f>
        <v>2.8705160073868896</v>
      </c>
      <c r="CI638" s="168">
        <v>0</v>
      </c>
      <c r="CJ638" s="157">
        <f>+CI638</f>
        <v>0</v>
      </c>
      <c r="CK638" s="157">
        <f t="shared" ref="CK638:CK644" si="1392">CH638*CJ638</f>
        <v>0</v>
      </c>
      <c r="CL638" s="157">
        <f t="shared" ref="CL638:CL644" si="1393">CK638*$BE$70</f>
        <v>0</v>
      </c>
    </row>
    <row r="639" spans="2:90" ht="25.5" x14ac:dyDescent="0.25">
      <c r="B639" s="477"/>
      <c r="C639" s="514"/>
      <c r="D639" s="298" t="s">
        <v>568</v>
      </c>
      <c r="E639" s="278">
        <f t="shared" si="1376"/>
        <v>41.892662882957154</v>
      </c>
      <c r="F639" s="316">
        <f t="shared" si="1388"/>
        <v>40</v>
      </c>
      <c r="G639" s="312">
        <f t="shared" si="1385"/>
        <v>1.0473165720739288</v>
      </c>
      <c r="H639" s="168">
        <f>+$I$52</f>
        <v>4</v>
      </c>
      <c r="I639" s="157">
        <f>+H639*0.4</f>
        <v>1.6</v>
      </c>
      <c r="J639" s="312">
        <f t="shared" si="1386"/>
        <v>1.6757065153182862</v>
      </c>
      <c r="K639" s="314">
        <f t="shared" si="1373"/>
        <v>30.16271727572915</v>
      </c>
      <c r="AC639" s="525"/>
      <c r="AD639" s="527"/>
      <c r="AE639" s="298" t="s">
        <v>568</v>
      </c>
      <c r="AF639" s="278">
        <f t="shared" si="1379"/>
        <v>41.892662882957154</v>
      </c>
      <c r="AG639" s="316">
        <f t="shared" si="1389"/>
        <v>20</v>
      </c>
      <c r="AH639" s="312">
        <f t="shared" si="1380"/>
        <v>2.0946331441478576</v>
      </c>
      <c r="AI639" s="168">
        <f>+$I$52</f>
        <v>4</v>
      </c>
      <c r="AJ639" s="157">
        <f t="shared" si="1387"/>
        <v>2.4</v>
      </c>
      <c r="AK639" s="312">
        <f t="shared" si="1381"/>
        <v>5.0271195459548581</v>
      </c>
      <c r="AL639" s="314">
        <f t="shared" si="1374"/>
        <v>90.488151827187451</v>
      </c>
      <c r="BC639" s="478"/>
      <c r="BD639" s="523"/>
      <c r="BE639" s="333" t="str">
        <f>+$BE$9</f>
        <v>Medio Ambiente y Desarrollo Sostenible</v>
      </c>
      <c r="BF639" s="278">
        <f t="shared" ref="BF639:BF644" si="1394">+BF$637</f>
        <v>57.410320147737792</v>
      </c>
      <c r="BG639" s="168">
        <v>40</v>
      </c>
      <c r="BH639" s="157">
        <f t="shared" ref="BH639:BH644" si="1395">BF639/BG639</f>
        <v>1.4352580036934448</v>
      </c>
      <c r="BI639" s="168">
        <f>+$BH$9</f>
        <v>3</v>
      </c>
      <c r="BJ639" s="157">
        <f>+BI639</f>
        <v>3</v>
      </c>
      <c r="BK639" s="157">
        <f t="shared" si="1390"/>
        <v>4.3057740110803344</v>
      </c>
      <c r="BL639" s="157">
        <f t="shared" si="1391"/>
        <v>77.503932199446012</v>
      </c>
      <c r="CC639" s="586"/>
      <c r="CD639" s="591"/>
      <c r="CE639" s="352" t="str">
        <f>+$BE$9</f>
        <v>Medio Ambiente y Desarrollo Sostenible</v>
      </c>
      <c r="CF639" s="278">
        <f t="shared" ref="CF639:CF644" si="1396">+CF$637</f>
        <v>57.410320147737792</v>
      </c>
      <c r="CG639" s="168">
        <v>20</v>
      </c>
      <c r="CH639" s="157">
        <f t="shared" ref="CH639:CH644" si="1397">CF639/CG639</f>
        <v>2.8705160073868896</v>
      </c>
      <c r="CI639" s="168">
        <v>0</v>
      </c>
      <c r="CJ639" s="157">
        <f>+CI639</f>
        <v>0</v>
      </c>
      <c r="CK639" s="157">
        <f t="shared" si="1392"/>
        <v>0</v>
      </c>
      <c r="CL639" s="157">
        <f t="shared" si="1393"/>
        <v>0</v>
      </c>
    </row>
    <row r="640" spans="2:90" ht="25.5" x14ac:dyDescent="0.25">
      <c r="B640" s="477"/>
      <c r="C640" s="514"/>
      <c r="D640" s="298" t="s">
        <v>570</v>
      </c>
      <c r="E640" s="278">
        <f t="shared" si="1376"/>
        <v>41.892662882957154</v>
      </c>
      <c r="F640" s="316">
        <f t="shared" si="1388"/>
        <v>40</v>
      </c>
      <c r="G640" s="312">
        <f t="shared" si="1385"/>
        <v>1.0473165720739288</v>
      </c>
      <c r="H640" s="168">
        <f>+$I$53</f>
        <v>2</v>
      </c>
      <c r="I640" s="157">
        <f t="shared" ref="I640" si="1398">+H640*0.4</f>
        <v>0.8</v>
      </c>
      <c r="J640" s="312">
        <f t="shared" si="1386"/>
        <v>0.83785325765914309</v>
      </c>
      <c r="K640" s="314">
        <f t="shared" si="1373"/>
        <v>15.081358637864575</v>
      </c>
      <c r="AC640" s="525"/>
      <c r="AD640" s="527"/>
      <c r="AE640" s="298" t="s">
        <v>570</v>
      </c>
      <c r="AF640" s="278">
        <f t="shared" si="1379"/>
        <v>41.892662882957154</v>
      </c>
      <c r="AG640" s="316">
        <f t="shared" si="1389"/>
        <v>20</v>
      </c>
      <c r="AH640" s="312">
        <f t="shared" si="1380"/>
        <v>2.0946331441478576</v>
      </c>
      <c r="AI640" s="168">
        <f>+$I$53</f>
        <v>2</v>
      </c>
      <c r="AJ640" s="157">
        <f t="shared" si="1387"/>
        <v>1.2</v>
      </c>
      <c r="AK640" s="312">
        <f t="shared" si="1381"/>
        <v>2.5135597729774291</v>
      </c>
      <c r="AL640" s="314">
        <f t="shared" si="1374"/>
        <v>45.244075913593726</v>
      </c>
      <c r="BC640" s="478"/>
      <c r="BD640" s="512"/>
      <c r="BE640" s="333" t="str">
        <f>+$BE$17</f>
        <v>Investigación e Innovación Tecnológica</v>
      </c>
      <c r="BF640" s="278">
        <f t="shared" si="1394"/>
        <v>57.410320147737792</v>
      </c>
      <c r="BG640" s="168">
        <v>40</v>
      </c>
      <c r="BH640" s="157">
        <f t="shared" si="1395"/>
        <v>1.4352580036934448</v>
      </c>
      <c r="BI640" s="168">
        <f>+$BH$17</f>
        <v>2</v>
      </c>
      <c r="BJ640" s="157">
        <f>+BI640</f>
        <v>2</v>
      </c>
      <c r="BK640" s="157">
        <f t="shared" si="1390"/>
        <v>2.8705160073868896</v>
      </c>
      <c r="BL640" s="157">
        <f t="shared" si="1391"/>
        <v>51.669288132964013</v>
      </c>
      <c r="CC640" s="586"/>
      <c r="CD640" s="592"/>
      <c r="CE640" s="352" t="str">
        <f>+$BE$17</f>
        <v>Investigación e Innovación Tecnológica</v>
      </c>
      <c r="CF640" s="278">
        <f t="shared" si="1396"/>
        <v>57.410320147737792</v>
      </c>
      <c r="CG640" s="168">
        <v>20</v>
      </c>
      <c r="CH640" s="157">
        <f t="shared" si="1397"/>
        <v>2.8705160073868896</v>
      </c>
      <c r="CI640" s="168">
        <v>0</v>
      </c>
      <c r="CJ640" s="157">
        <f>+CI640</f>
        <v>0</v>
      </c>
      <c r="CK640" s="157">
        <f t="shared" si="1392"/>
        <v>0</v>
      </c>
      <c r="CL640" s="157">
        <f t="shared" si="1393"/>
        <v>0</v>
      </c>
    </row>
    <row r="641" spans="2:90" x14ac:dyDescent="0.25">
      <c r="E641" s="262"/>
      <c r="F641" s="262"/>
      <c r="G641" s="262"/>
      <c r="J641" s="262"/>
      <c r="K641" s="142"/>
      <c r="AD641" s="59"/>
      <c r="AF641" s="262"/>
      <c r="AG641" s="262"/>
      <c r="AH641" s="262"/>
      <c r="AI641" s="262"/>
      <c r="AJ641" s="262"/>
      <c r="AK641" s="262"/>
      <c r="BC641" s="478"/>
      <c r="BD641" s="513" t="str">
        <f>+BD632</f>
        <v>Formación Especifica (Módulos Técnico Profesionales)</v>
      </c>
      <c r="BE641" s="147" t="str">
        <f>+$BE$30</f>
        <v>Dibujo de Planos</v>
      </c>
      <c r="BF641" s="278">
        <f t="shared" si="1394"/>
        <v>57.410320147737792</v>
      </c>
      <c r="BG641" s="168">
        <v>40</v>
      </c>
      <c r="BH641" s="157">
        <f t="shared" si="1395"/>
        <v>1.4352580036934448</v>
      </c>
      <c r="BI641" s="168">
        <f>+$BH$30</f>
        <v>7</v>
      </c>
      <c r="BJ641" s="157">
        <f>+BI641*0.4</f>
        <v>2.8000000000000003</v>
      </c>
      <c r="BK641" s="157">
        <f t="shared" si="1390"/>
        <v>4.0187224103416455</v>
      </c>
      <c r="BL641" s="157">
        <f t="shared" si="1391"/>
        <v>72.337003386149618</v>
      </c>
      <c r="CC641" s="586"/>
      <c r="CD641" s="587" t="str">
        <f>+CD632</f>
        <v>Formación Especifica (Módulos Técnico Profesionales)</v>
      </c>
      <c r="CE641" s="147" t="str">
        <f>+$BE$30</f>
        <v>Dibujo de Planos</v>
      </c>
      <c r="CF641" s="278">
        <f t="shared" si="1396"/>
        <v>57.410320147737792</v>
      </c>
      <c r="CG641" s="168">
        <v>20</v>
      </c>
      <c r="CH641" s="157">
        <f t="shared" si="1397"/>
        <v>2.8705160073868896</v>
      </c>
      <c r="CI641" s="168">
        <v>0</v>
      </c>
      <c r="CJ641" s="157">
        <f t="shared" ref="CJ641:CJ644" si="1399">+CI641*0.6</f>
        <v>0</v>
      </c>
      <c r="CK641" s="157">
        <f t="shared" si="1392"/>
        <v>0</v>
      </c>
      <c r="CL641" s="157">
        <f t="shared" si="1393"/>
        <v>0</v>
      </c>
    </row>
    <row r="642" spans="2:90" ht="51" x14ac:dyDescent="0.25">
      <c r="B642" s="325" t="s">
        <v>336</v>
      </c>
      <c r="C642" s="327" t="s">
        <v>511</v>
      </c>
      <c r="D642" s="325" t="s">
        <v>512</v>
      </c>
      <c r="E642" s="325" t="s">
        <v>585</v>
      </c>
      <c r="F642" s="325" t="s">
        <v>513</v>
      </c>
      <c r="G642" s="325" t="s">
        <v>514</v>
      </c>
      <c r="H642" s="325" t="s">
        <v>515</v>
      </c>
      <c r="I642" s="291" t="s">
        <v>516</v>
      </c>
      <c r="J642" s="291" t="s">
        <v>517</v>
      </c>
      <c r="K642" s="291" t="s">
        <v>518</v>
      </c>
      <c r="AC642" s="367" t="s">
        <v>336</v>
      </c>
      <c r="AD642" s="368" t="s">
        <v>511</v>
      </c>
      <c r="AE642" s="367" t="s">
        <v>512</v>
      </c>
      <c r="AF642" s="367" t="s">
        <v>585</v>
      </c>
      <c r="AG642" s="367" t="s">
        <v>513</v>
      </c>
      <c r="AH642" s="367" t="s">
        <v>514</v>
      </c>
      <c r="AI642" s="367" t="s">
        <v>515</v>
      </c>
      <c r="AJ642" s="369" t="s">
        <v>516</v>
      </c>
      <c r="AK642" s="369" t="s">
        <v>517</v>
      </c>
      <c r="AL642" s="369" t="s">
        <v>518</v>
      </c>
      <c r="BC642" s="478"/>
      <c r="BD642" s="513"/>
      <c r="BE642" s="147" t="str">
        <f>+$BE$32</f>
        <v>Documentos de Obra</v>
      </c>
      <c r="BF642" s="278">
        <f t="shared" si="1394"/>
        <v>57.410320147737792</v>
      </c>
      <c r="BG642" s="168">
        <v>40</v>
      </c>
      <c r="BH642" s="157">
        <f t="shared" si="1395"/>
        <v>1.4352580036934448</v>
      </c>
      <c r="BI642" s="168">
        <f>+$BH$32</f>
        <v>4</v>
      </c>
      <c r="BJ642" s="157">
        <f t="shared" ref="BJ642:BJ644" si="1400">+BI642*0.4</f>
        <v>1.6</v>
      </c>
      <c r="BK642" s="157">
        <f t="shared" si="1390"/>
        <v>2.2964128059095117</v>
      </c>
      <c r="BL642" s="157">
        <f t="shared" si="1391"/>
        <v>41.33543050637121</v>
      </c>
      <c r="CC642" s="586"/>
      <c r="CD642" s="587"/>
      <c r="CE642" s="147" t="str">
        <f>+$BE$32</f>
        <v>Documentos de Obra</v>
      </c>
      <c r="CF642" s="278">
        <f t="shared" si="1396"/>
        <v>57.410320147737792</v>
      </c>
      <c r="CG642" s="168">
        <v>20</v>
      </c>
      <c r="CH642" s="157">
        <f t="shared" si="1397"/>
        <v>2.8705160073868896</v>
      </c>
      <c r="CI642" s="168">
        <v>0</v>
      </c>
      <c r="CJ642" s="157">
        <f t="shared" si="1399"/>
        <v>0</v>
      </c>
      <c r="CK642" s="157">
        <f t="shared" si="1392"/>
        <v>0</v>
      </c>
      <c r="CL642" s="157">
        <f t="shared" si="1393"/>
        <v>0</v>
      </c>
    </row>
    <row r="643" spans="2:90" x14ac:dyDescent="0.25">
      <c r="B643" s="477" t="s">
        <v>533</v>
      </c>
      <c r="C643" s="529" t="s">
        <v>454</v>
      </c>
      <c r="D643" s="328"/>
      <c r="E643" s="276">
        <f>+'Pobl. Efectiva CP.'!K31</f>
        <v>42.315821093896119</v>
      </c>
      <c r="F643" s="328"/>
      <c r="G643" s="328"/>
      <c r="H643" s="328"/>
      <c r="I643" s="277">
        <f>SUM(I644:I652)</f>
        <v>15.6</v>
      </c>
      <c r="J643" s="277">
        <f>SUM(J644:J652)</f>
        <v>16.503170226619485</v>
      </c>
      <c r="K643" s="313">
        <f>SUM(K644:K650)</f>
        <v>251.35597729774295</v>
      </c>
      <c r="AC643" s="525" t="s">
        <v>533</v>
      </c>
      <c r="AD643" s="526" t="s">
        <v>454</v>
      </c>
      <c r="AE643" s="335"/>
      <c r="AF643" s="276">
        <f>+'Pobl. Efectiva CP.'!AL31</f>
        <v>0</v>
      </c>
      <c r="AG643" s="335"/>
      <c r="AH643" s="335"/>
      <c r="AI643" s="335"/>
      <c r="AJ643" s="277">
        <f>SUM(AJ644:AJ652)</f>
        <v>14.4</v>
      </c>
      <c r="AK643" s="277">
        <f>SUM(AK644:AK652)</f>
        <v>0</v>
      </c>
      <c r="AL643" s="313">
        <f>SUM(AL644:AL650)</f>
        <v>0</v>
      </c>
      <c r="BC643" s="478"/>
      <c r="BD643" s="513"/>
      <c r="BE643" s="147" t="str">
        <f>+$BE$33</f>
        <v>Mecanica de Suelosy Diseño de Mezclas</v>
      </c>
      <c r="BF643" s="278">
        <f t="shared" si="1394"/>
        <v>57.410320147737792</v>
      </c>
      <c r="BG643" s="168">
        <v>40</v>
      </c>
      <c r="BH643" s="157">
        <f t="shared" si="1395"/>
        <v>1.4352580036934448</v>
      </c>
      <c r="BI643" s="168">
        <f>+$BH$33</f>
        <v>4</v>
      </c>
      <c r="BJ643" s="157">
        <f t="shared" si="1400"/>
        <v>1.6</v>
      </c>
      <c r="BK643" s="157">
        <f t="shared" si="1390"/>
        <v>2.2964128059095117</v>
      </c>
      <c r="BL643" s="157">
        <f t="shared" si="1391"/>
        <v>41.33543050637121</v>
      </c>
      <c r="CC643" s="586"/>
      <c r="CD643" s="587"/>
      <c r="CE643" s="147" t="str">
        <f>+$BE$33</f>
        <v>Mecanica de Suelosy Diseño de Mezclas</v>
      </c>
      <c r="CF643" s="278">
        <f t="shared" si="1396"/>
        <v>57.410320147737792</v>
      </c>
      <c r="CG643" s="168">
        <v>20</v>
      </c>
      <c r="CH643" s="157">
        <f t="shared" si="1397"/>
        <v>2.8705160073868896</v>
      </c>
      <c r="CI643" s="168">
        <f>+$BH$33</f>
        <v>4</v>
      </c>
      <c r="CJ643" s="157">
        <f t="shared" si="1399"/>
        <v>2.4</v>
      </c>
      <c r="CK643" s="157">
        <f t="shared" si="1392"/>
        <v>6.8892384177285351</v>
      </c>
      <c r="CL643" s="157">
        <f t="shared" si="1393"/>
        <v>124.00629151911363</v>
      </c>
    </row>
    <row r="644" spans="2:90" x14ac:dyDescent="0.25">
      <c r="B644" s="477"/>
      <c r="C644" s="529"/>
      <c r="D644" s="46" t="s">
        <v>479</v>
      </c>
      <c r="E644" s="278">
        <f>+E$643</f>
        <v>42.315821093896119</v>
      </c>
      <c r="F644" s="316">
        <f>+F639</f>
        <v>40</v>
      </c>
      <c r="G644" s="312">
        <f>E644/F644</f>
        <v>1.0578955273474029</v>
      </c>
      <c r="H644" s="168">
        <f>+$I$15</f>
        <v>2</v>
      </c>
      <c r="I644" s="157">
        <f>+H644</f>
        <v>2</v>
      </c>
      <c r="J644" s="157">
        <f>G644*I644</f>
        <v>2.1157910546948058</v>
      </c>
      <c r="K644" s="314">
        <f t="shared" ref="K644:K652" si="1401">J644*$D$70</f>
        <v>38.084238984506506</v>
      </c>
      <c r="AC644" s="525"/>
      <c r="AD644" s="526"/>
      <c r="AE644" s="46" t="s">
        <v>479</v>
      </c>
      <c r="AF644" s="278">
        <f>+AF$643</f>
        <v>0</v>
      </c>
      <c r="AG644" s="316">
        <f>+AG639</f>
        <v>20</v>
      </c>
      <c r="AH644" s="312">
        <f>AF644/AG644</f>
        <v>0</v>
      </c>
      <c r="AI644" s="168">
        <v>0</v>
      </c>
      <c r="AJ644" s="157">
        <f>+AI644</f>
        <v>0</v>
      </c>
      <c r="AK644" s="157">
        <f>AH644*AJ644</f>
        <v>0</v>
      </c>
      <c r="AL644" s="314">
        <f t="shared" ref="AL644:AL652" si="1402">AK644*$D$70</f>
        <v>0</v>
      </c>
      <c r="BC644" s="478"/>
      <c r="BD644" s="513"/>
      <c r="BE644" s="147" t="str">
        <f>+$BE$34</f>
        <v>Metrado de Obras</v>
      </c>
      <c r="BF644" s="278">
        <f t="shared" si="1394"/>
        <v>57.410320147737792</v>
      </c>
      <c r="BG644" s="168">
        <v>40</v>
      </c>
      <c r="BH644" s="157">
        <f t="shared" si="1395"/>
        <v>1.4352580036934448</v>
      </c>
      <c r="BI644" s="168">
        <f>+$BH$34</f>
        <v>7</v>
      </c>
      <c r="BJ644" s="157">
        <f t="shared" si="1400"/>
        <v>2.8000000000000003</v>
      </c>
      <c r="BK644" s="157">
        <f t="shared" si="1390"/>
        <v>4.0187224103416455</v>
      </c>
      <c r="BL644" s="157">
        <f t="shared" si="1391"/>
        <v>72.337003386149618</v>
      </c>
      <c r="CC644" s="586"/>
      <c r="CD644" s="587"/>
      <c r="CE644" s="147" t="str">
        <f>+$BE$34</f>
        <v>Metrado de Obras</v>
      </c>
      <c r="CF644" s="278">
        <f t="shared" si="1396"/>
        <v>57.410320147737792</v>
      </c>
      <c r="CG644" s="168">
        <v>20</v>
      </c>
      <c r="CH644" s="157">
        <f t="shared" si="1397"/>
        <v>2.8705160073868896</v>
      </c>
      <c r="CI644" s="168">
        <v>0</v>
      </c>
      <c r="CJ644" s="157">
        <f t="shared" si="1399"/>
        <v>0</v>
      </c>
      <c r="CK644" s="157">
        <f t="shared" si="1392"/>
        <v>0</v>
      </c>
      <c r="CL644" s="157">
        <f t="shared" si="1393"/>
        <v>0</v>
      </c>
    </row>
    <row r="645" spans="2:90" x14ac:dyDescent="0.25">
      <c r="B645" s="477"/>
      <c r="C645" s="529"/>
      <c r="D645" s="46" t="s">
        <v>482</v>
      </c>
      <c r="E645" s="278">
        <f t="shared" ref="E645:E652" si="1403">+E$643</f>
        <v>42.315821093896119</v>
      </c>
      <c r="F645" s="316">
        <f>+F644</f>
        <v>40</v>
      </c>
      <c r="G645" s="312">
        <f t="shared" ref="G645" si="1404">E645/F645</f>
        <v>1.0578955273474029</v>
      </c>
      <c r="H645" s="168">
        <f>+$I$19</f>
        <v>2</v>
      </c>
      <c r="I645" s="157">
        <f>+H645</f>
        <v>2</v>
      </c>
      <c r="J645" s="157">
        <f t="shared" ref="J645" si="1405">G645*I645</f>
        <v>2.1157910546948058</v>
      </c>
      <c r="K645" s="314">
        <f t="shared" si="1401"/>
        <v>38.084238984506506</v>
      </c>
      <c r="AC645" s="525"/>
      <c r="AD645" s="526"/>
      <c r="AE645" s="46" t="s">
        <v>482</v>
      </c>
      <c r="AF645" s="278">
        <f t="shared" ref="AF645:AF652" si="1406">+AF$643</f>
        <v>0</v>
      </c>
      <c r="AG645" s="316">
        <f>+AG644</f>
        <v>20</v>
      </c>
      <c r="AH645" s="312">
        <f t="shared" ref="AH645:AH652" si="1407">AF645/AG645</f>
        <v>0</v>
      </c>
      <c r="AI645" s="168">
        <v>0</v>
      </c>
      <c r="AJ645" s="157">
        <f>+AI645</f>
        <v>0</v>
      </c>
      <c r="AK645" s="157">
        <f t="shared" ref="AK645:AK652" si="1408">AH645*AJ645</f>
        <v>0</v>
      </c>
      <c r="AL645" s="314">
        <f t="shared" si="1402"/>
        <v>0</v>
      </c>
      <c r="BE645" s="59"/>
      <c r="BJ645" s="262">
        <f>AVERAGE(BJ638:BJ644)</f>
        <v>2.4</v>
      </c>
      <c r="BK645" s="262"/>
      <c r="BL645" s="262"/>
      <c r="CE645" s="59"/>
      <c r="CJ645" s="262">
        <f>AVERAGE(CJ638:CJ644)</f>
        <v>0.34285714285714286</v>
      </c>
      <c r="CK645" s="262"/>
      <c r="CL645" s="262"/>
    </row>
    <row r="646" spans="2:90" ht="51" x14ac:dyDescent="0.25">
      <c r="B646" s="477"/>
      <c r="C646" s="529"/>
      <c r="D646" s="46" t="s">
        <v>484</v>
      </c>
      <c r="E646" s="278">
        <f t="shared" si="1403"/>
        <v>42.315821093896119</v>
      </c>
      <c r="F646" s="316">
        <f>+F645</f>
        <v>40</v>
      </c>
      <c r="G646" s="312">
        <f t="shared" ref="G646" si="1409">E646/F646</f>
        <v>1.0578955273474029</v>
      </c>
      <c r="H646" s="168">
        <f>+$I$21</f>
        <v>2</v>
      </c>
      <c r="I646" s="157">
        <f>+H646</f>
        <v>2</v>
      </c>
      <c r="J646" s="157">
        <f t="shared" ref="J646" si="1410">G646*I646</f>
        <v>2.1157910546948058</v>
      </c>
      <c r="K646" s="314">
        <f t="shared" si="1401"/>
        <v>38.084238984506506</v>
      </c>
      <c r="AC646" s="525"/>
      <c r="AD646" s="526"/>
      <c r="AE646" s="46" t="s">
        <v>484</v>
      </c>
      <c r="AF646" s="278">
        <f t="shared" si="1406"/>
        <v>0</v>
      </c>
      <c r="AG646" s="316">
        <f>+AG645</f>
        <v>20</v>
      </c>
      <c r="AH646" s="312">
        <f t="shared" si="1407"/>
        <v>0</v>
      </c>
      <c r="AI646" s="168">
        <v>0</v>
      </c>
      <c r="AJ646" s="157">
        <f>+AI646</f>
        <v>0</v>
      </c>
      <c r="AK646" s="157">
        <f t="shared" si="1408"/>
        <v>0</v>
      </c>
      <c r="AL646" s="314">
        <f t="shared" si="1402"/>
        <v>0</v>
      </c>
      <c r="BC646" s="332" t="s">
        <v>335</v>
      </c>
      <c r="BD646" s="332" t="s">
        <v>511</v>
      </c>
      <c r="BE646" s="332" t="s">
        <v>512</v>
      </c>
      <c r="BF646" s="332" t="s">
        <v>586</v>
      </c>
      <c r="BG646" s="332" t="s">
        <v>513</v>
      </c>
      <c r="BH646" s="332" t="s">
        <v>514</v>
      </c>
      <c r="BI646" s="332" t="s">
        <v>519</v>
      </c>
      <c r="BJ646" s="297" t="s">
        <v>516</v>
      </c>
      <c r="BK646" s="297" t="s">
        <v>517</v>
      </c>
      <c r="BL646" s="297" t="s">
        <v>518</v>
      </c>
      <c r="CC646" s="371" t="s">
        <v>335</v>
      </c>
      <c r="CD646" s="371" t="s">
        <v>511</v>
      </c>
      <c r="CE646" s="371" t="s">
        <v>512</v>
      </c>
      <c r="CF646" s="371" t="s">
        <v>586</v>
      </c>
      <c r="CG646" s="371" t="s">
        <v>513</v>
      </c>
      <c r="CH646" s="371" t="s">
        <v>514</v>
      </c>
      <c r="CI646" s="371" t="s">
        <v>519</v>
      </c>
      <c r="CJ646" s="372" t="s">
        <v>516</v>
      </c>
      <c r="CK646" s="372" t="s">
        <v>517</v>
      </c>
      <c r="CL646" s="372" t="s">
        <v>518</v>
      </c>
    </row>
    <row r="647" spans="2:90" x14ac:dyDescent="0.25">
      <c r="B647" s="477"/>
      <c r="C647" s="514" t="s">
        <v>485</v>
      </c>
      <c r="D647" s="298" t="s">
        <v>571</v>
      </c>
      <c r="E647" s="278">
        <f t="shared" si="1403"/>
        <v>42.315821093896119</v>
      </c>
      <c r="F647" s="316">
        <f>+F645</f>
        <v>40</v>
      </c>
      <c r="G647" s="312">
        <f t="shared" ref="G647:G652" si="1411">E647/F647</f>
        <v>1.0578955273474029</v>
      </c>
      <c r="H647" s="168">
        <f>+$I$48</f>
        <v>2</v>
      </c>
      <c r="I647" s="157">
        <f>+H647*0.4</f>
        <v>0.8</v>
      </c>
      <c r="J647" s="312">
        <f t="shared" ref="J647:J652" si="1412">G647*I647</f>
        <v>0.84631642187792233</v>
      </c>
      <c r="K647" s="314">
        <f t="shared" si="1401"/>
        <v>15.233695593802603</v>
      </c>
      <c r="AC647" s="525"/>
      <c r="AD647" s="527" t="s">
        <v>485</v>
      </c>
      <c r="AE647" s="298" t="s">
        <v>571</v>
      </c>
      <c r="AF647" s="278">
        <f t="shared" si="1406"/>
        <v>0</v>
      </c>
      <c r="AG647" s="316">
        <f>+AG645</f>
        <v>20</v>
      </c>
      <c r="AH647" s="312">
        <f t="shared" si="1407"/>
        <v>0</v>
      </c>
      <c r="AI647" s="168">
        <f>+$I$48</f>
        <v>2</v>
      </c>
      <c r="AJ647" s="157">
        <f t="shared" ref="AJ647:AJ652" si="1413">+AI647*0.6</f>
        <v>1.2</v>
      </c>
      <c r="AK647" s="312">
        <f t="shared" si="1408"/>
        <v>0</v>
      </c>
      <c r="AL647" s="314">
        <f t="shared" si="1402"/>
        <v>0</v>
      </c>
      <c r="BC647" s="478" t="s">
        <v>531</v>
      </c>
      <c r="BD647" s="511" t="s">
        <v>590</v>
      </c>
      <c r="BE647" s="335"/>
      <c r="BF647" s="276">
        <f>+'Pobl. Efectiva CP.'!L56</f>
        <v>58.464158595485202</v>
      </c>
      <c r="BG647" s="335"/>
      <c r="BH647" s="335"/>
      <c r="BI647" s="335"/>
      <c r="BJ647" s="277">
        <f>SUM(BJ648:BJ653)</f>
        <v>15.599999999999998</v>
      </c>
      <c r="BK647" s="277">
        <f>SUM(BK648:BK653)</f>
        <v>22.801021852239231</v>
      </c>
      <c r="BL647" s="277">
        <f>SUM(BL648:BL653)</f>
        <v>410.41839334030618</v>
      </c>
      <c r="CC647" s="586" t="s">
        <v>531</v>
      </c>
      <c r="CD647" s="590" t="s">
        <v>590</v>
      </c>
      <c r="CE647" s="335"/>
      <c r="CF647" s="276">
        <f>+BF647</f>
        <v>58.464158595485202</v>
      </c>
      <c r="CG647" s="335"/>
      <c r="CH647" s="335"/>
      <c r="CI647" s="335"/>
      <c r="CJ647" s="277">
        <f>SUM(CJ648:CJ653)</f>
        <v>0</v>
      </c>
      <c r="CK647" s="277">
        <f>SUM(CK648:CK653)</f>
        <v>0</v>
      </c>
      <c r="CL647" s="277">
        <f>SUM(CL648:CL653)</f>
        <v>0</v>
      </c>
    </row>
    <row r="648" spans="2:90" x14ac:dyDescent="0.25">
      <c r="B648" s="477"/>
      <c r="C648" s="514"/>
      <c r="D648" s="298" t="s">
        <v>572</v>
      </c>
      <c r="E648" s="278">
        <f t="shared" si="1403"/>
        <v>42.315821093896119</v>
      </c>
      <c r="F648" s="316">
        <f t="shared" ref="F648:F652" si="1414">+F647</f>
        <v>40</v>
      </c>
      <c r="G648" s="312">
        <f t="shared" si="1411"/>
        <v>1.0578955273474029</v>
      </c>
      <c r="H648" s="168">
        <f>+$I$49</f>
        <v>3</v>
      </c>
      <c r="I648" s="157">
        <f>+H648*0.4</f>
        <v>1.2000000000000002</v>
      </c>
      <c r="J648" s="312">
        <f t="shared" si="1412"/>
        <v>1.2694746328168836</v>
      </c>
      <c r="K648" s="314">
        <f t="shared" si="1401"/>
        <v>22.850543390703905</v>
      </c>
      <c r="AC648" s="525"/>
      <c r="AD648" s="527"/>
      <c r="AE648" s="298" t="s">
        <v>572</v>
      </c>
      <c r="AF648" s="278">
        <f t="shared" si="1406"/>
        <v>0</v>
      </c>
      <c r="AG648" s="316">
        <f t="shared" ref="AG648:AG652" si="1415">+AG647</f>
        <v>20</v>
      </c>
      <c r="AH648" s="312">
        <f t="shared" si="1407"/>
        <v>0</v>
      </c>
      <c r="AI648" s="168">
        <f>+$I$49</f>
        <v>3</v>
      </c>
      <c r="AJ648" s="157">
        <f t="shared" si="1413"/>
        <v>1.7999999999999998</v>
      </c>
      <c r="AK648" s="312">
        <f t="shared" si="1408"/>
        <v>0</v>
      </c>
      <c r="AL648" s="314">
        <f t="shared" si="1402"/>
        <v>0</v>
      </c>
      <c r="BC648" s="478"/>
      <c r="BD648" s="523"/>
      <c r="BE648" s="333" t="str">
        <f>+$BE$14</f>
        <v>Comunicación Interpersonal</v>
      </c>
      <c r="BF648" s="278">
        <f>+BF$647</f>
        <v>58.464158595485202</v>
      </c>
      <c r="BG648" s="168">
        <v>40</v>
      </c>
      <c r="BH648" s="157">
        <f t="shared" ref="BH648:BH653" si="1416">BF648/BG648</f>
        <v>1.46160396488713</v>
      </c>
      <c r="BI648" s="168">
        <f>+$BI$14</f>
        <v>2</v>
      </c>
      <c r="BJ648" s="157">
        <f>+BI648</f>
        <v>2</v>
      </c>
      <c r="BK648" s="157">
        <f t="shared" ref="BK648" si="1417">BH648*BJ648</f>
        <v>2.9232079297742599</v>
      </c>
      <c r="BL648" s="157">
        <f t="shared" ref="BL648:BL653" si="1418">BK648*$BE$70</f>
        <v>52.61774273593668</v>
      </c>
      <c r="CC648" s="586"/>
      <c r="CD648" s="591"/>
      <c r="CE648" s="352" t="str">
        <f>+$BE$14</f>
        <v>Comunicación Interpersonal</v>
      </c>
      <c r="CF648" s="278">
        <f>+CF$647</f>
        <v>58.464158595485202</v>
      </c>
      <c r="CG648" s="168">
        <v>20</v>
      </c>
      <c r="CH648" s="157">
        <f t="shared" ref="CH648:CH653" si="1419">CF648/CG648</f>
        <v>2.9232079297742599</v>
      </c>
      <c r="CI648" s="168">
        <v>0</v>
      </c>
      <c r="CJ648" s="157">
        <f>+CI648</f>
        <v>0</v>
      </c>
      <c r="CK648" s="157">
        <f t="shared" ref="CK648" si="1420">CH648*CJ648</f>
        <v>0</v>
      </c>
      <c r="CL648" s="157">
        <f t="shared" ref="CL648:CL653" si="1421">CK648*$BE$70</f>
        <v>0</v>
      </c>
    </row>
    <row r="649" spans="2:90" ht="25.5" x14ac:dyDescent="0.25">
      <c r="B649" s="477"/>
      <c r="C649" s="514"/>
      <c r="D649" s="298" t="s">
        <v>574</v>
      </c>
      <c r="E649" s="278">
        <f t="shared" si="1403"/>
        <v>42.315821093896119</v>
      </c>
      <c r="F649" s="316">
        <f t="shared" si="1414"/>
        <v>40</v>
      </c>
      <c r="G649" s="312">
        <f t="shared" si="1411"/>
        <v>1.0578955273474029</v>
      </c>
      <c r="H649" s="168">
        <f>+$I$50</f>
        <v>4</v>
      </c>
      <c r="I649" s="157">
        <f>+H649*0.4</f>
        <v>1.6</v>
      </c>
      <c r="J649" s="312">
        <f t="shared" si="1412"/>
        <v>1.6926328437558447</v>
      </c>
      <c r="K649" s="314">
        <f t="shared" si="1401"/>
        <v>30.467391187605205</v>
      </c>
      <c r="AC649" s="525"/>
      <c r="AD649" s="527"/>
      <c r="AE649" s="298" t="s">
        <v>574</v>
      </c>
      <c r="AF649" s="278">
        <f t="shared" si="1406"/>
        <v>0</v>
      </c>
      <c r="AG649" s="316">
        <f t="shared" si="1415"/>
        <v>20</v>
      </c>
      <c r="AH649" s="312">
        <f t="shared" si="1407"/>
        <v>0</v>
      </c>
      <c r="AI649" s="168">
        <f>+$I$50</f>
        <v>4</v>
      </c>
      <c r="AJ649" s="157">
        <f t="shared" si="1413"/>
        <v>2.4</v>
      </c>
      <c r="AK649" s="312">
        <f t="shared" si="1408"/>
        <v>0</v>
      </c>
      <c r="AL649" s="314">
        <f t="shared" si="1402"/>
        <v>0</v>
      </c>
      <c r="BC649" s="478"/>
      <c r="BD649" s="512"/>
      <c r="BE649" s="333" t="str">
        <f>+$BE$18</f>
        <v>Proyectos de Investigación e Innovación tecnológica</v>
      </c>
      <c r="BF649" s="278">
        <f t="shared" ref="BF649:BF652" si="1422">+BF$647</f>
        <v>58.464158595485202</v>
      </c>
      <c r="BG649" s="168">
        <v>40</v>
      </c>
      <c r="BH649" s="157">
        <f t="shared" si="1416"/>
        <v>1.46160396488713</v>
      </c>
      <c r="BI649" s="168">
        <f>+$BI$18</f>
        <v>4</v>
      </c>
      <c r="BJ649" s="157">
        <f>+BI649</f>
        <v>4</v>
      </c>
      <c r="BK649" s="157">
        <f>BH649*BJ649</f>
        <v>5.8464158595485198</v>
      </c>
      <c r="BL649" s="157">
        <f t="shared" si="1418"/>
        <v>105.23548547187336</v>
      </c>
      <c r="CC649" s="586"/>
      <c r="CD649" s="592"/>
      <c r="CE649" s="352" t="str">
        <f>+$BE$18</f>
        <v>Proyectos de Investigación e Innovación tecnológica</v>
      </c>
      <c r="CF649" s="278">
        <f t="shared" ref="CF649:CF652" si="1423">+CF$647</f>
        <v>58.464158595485202</v>
      </c>
      <c r="CG649" s="168">
        <v>20</v>
      </c>
      <c r="CH649" s="157">
        <f t="shared" si="1419"/>
        <v>2.9232079297742599</v>
      </c>
      <c r="CI649" s="168">
        <v>0</v>
      </c>
      <c r="CJ649" s="157">
        <f>+CI649</f>
        <v>0</v>
      </c>
      <c r="CK649" s="157">
        <f>CH649*CJ649</f>
        <v>0</v>
      </c>
      <c r="CL649" s="157">
        <f t="shared" si="1421"/>
        <v>0</v>
      </c>
    </row>
    <row r="650" spans="2:90" x14ac:dyDescent="0.25">
      <c r="B650" s="477"/>
      <c r="C650" s="514"/>
      <c r="D650" s="298" t="s">
        <v>573</v>
      </c>
      <c r="E650" s="278">
        <f t="shared" si="1403"/>
        <v>42.315821093896119</v>
      </c>
      <c r="F650" s="316">
        <f t="shared" si="1414"/>
        <v>40</v>
      </c>
      <c r="G650" s="312">
        <f t="shared" si="1411"/>
        <v>1.0578955273474029</v>
      </c>
      <c r="H650" s="168">
        <f>+$I$51</f>
        <v>9</v>
      </c>
      <c r="I650" s="157">
        <f>+H650*0.4</f>
        <v>3.6</v>
      </c>
      <c r="J650" s="312">
        <f t="shared" si="1412"/>
        <v>3.8084238984506507</v>
      </c>
      <c r="K650" s="314">
        <f t="shared" si="1401"/>
        <v>68.551630172111715</v>
      </c>
      <c r="AC650" s="525"/>
      <c r="AD650" s="527"/>
      <c r="AE650" s="298" t="s">
        <v>573</v>
      </c>
      <c r="AF650" s="278">
        <f t="shared" si="1406"/>
        <v>0</v>
      </c>
      <c r="AG650" s="316">
        <f t="shared" si="1415"/>
        <v>20</v>
      </c>
      <c r="AH650" s="312">
        <f t="shared" si="1407"/>
        <v>0</v>
      </c>
      <c r="AI650" s="168">
        <f>+$I$51</f>
        <v>9</v>
      </c>
      <c r="AJ650" s="157">
        <f t="shared" si="1413"/>
        <v>5.3999999999999995</v>
      </c>
      <c r="AK650" s="312">
        <f t="shared" si="1408"/>
        <v>0</v>
      </c>
      <c r="AL650" s="314">
        <f t="shared" si="1402"/>
        <v>0</v>
      </c>
      <c r="BC650" s="478"/>
      <c r="BD650" s="513" t="s">
        <v>485</v>
      </c>
      <c r="BE650" s="147" t="str">
        <f>+$BE$31</f>
        <v>Dibujo Asistido por Computador</v>
      </c>
      <c r="BF650" s="278">
        <f t="shared" si="1422"/>
        <v>58.464158595485202</v>
      </c>
      <c r="BG650" s="168">
        <v>40</v>
      </c>
      <c r="BH650" s="157">
        <f t="shared" si="1416"/>
        <v>1.46160396488713</v>
      </c>
      <c r="BI650" s="168">
        <f>+$BI$31</f>
        <v>8</v>
      </c>
      <c r="BJ650" s="157">
        <f>+BI650*0.4</f>
        <v>3.2</v>
      </c>
      <c r="BK650" s="157">
        <f t="shared" ref="BK650:BK653" si="1424">BH650*BJ650</f>
        <v>4.6771326876388164</v>
      </c>
      <c r="BL650" s="157">
        <f t="shared" si="1418"/>
        <v>84.188388377498697</v>
      </c>
      <c r="CC650" s="586"/>
      <c r="CD650" s="587" t="s">
        <v>485</v>
      </c>
      <c r="CE650" s="147" t="str">
        <f>+$BE$31</f>
        <v>Dibujo Asistido por Computador</v>
      </c>
      <c r="CF650" s="278">
        <f t="shared" si="1423"/>
        <v>58.464158595485202</v>
      </c>
      <c r="CG650" s="168">
        <v>20</v>
      </c>
      <c r="CH650" s="157">
        <f t="shared" si="1419"/>
        <v>2.9232079297742599</v>
      </c>
      <c r="CI650" s="168">
        <v>0</v>
      </c>
      <c r="CJ650" s="157">
        <f t="shared" ref="CJ650:CJ653" si="1425">+CI650*0.6</f>
        <v>0</v>
      </c>
      <c r="CK650" s="157">
        <f t="shared" ref="CK650:CK653" si="1426">CH650*CJ650</f>
        <v>0</v>
      </c>
      <c r="CL650" s="157">
        <f t="shared" si="1421"/>
        <v>0</v>
      </c>
    </row>
    <row r="651" spans="2:90" x14ac:dyDescent="0.25">
      <c r="B651" s="477"/>
      <c r="C651" s="514"/>
      <c r="D651" s="298" t="s">
        <v>575</v>
      </c>
      <c r="E651" s="278">
        <f t="shared" si="1403"/>
        <v>42.315821093896119</v>
      </c>
      <c r="F651" s="316">
        <f t="shared" si="1414"/>
        <v>40</v>
      </c>
      <c r="G651" s="312">
        <f t="shared" si="1411"/>
        <v>1.0578955273474029</v>
      </c>
      <c r="H651" s="168">
        <f>+$I$52</f>
        <v>4</v>
      </c>
      <c r="I651" s="157">
        <f>+H651*0.4</f>
        <v>1.6</v>
      </c>
      <c r="J651" s="312">
        <f t="shared" si="1412"/>
        <v>1.6926328437558447</v>
      </c>
      <c r="K651" s="314">
        <f t="shared" si="1401"/>
        <v>30.467391187605205</v>
      </c>
      <c r="AC651" s="525"/>
      <c r="AD651" s="527"/>
      <c r="AE651" s="298" t="s">
        <v>575</v>
      </c>
      <c r="AF651" s="278">
        <f t="shared" si="1406"/>
        <v>0</v>
      </c>
      <c r="AG651" s="316">
        <f t="shared" si="1415"/>
        <v>20</v>
      </c>
      <c r="AH651" s="312">
        <f t="shared" si="1407"/>
        <v>0</v>
      </c>
      <c r="AI651" s="168">
        <f>+$I$52</f>
        <v>4</v>
      </c>
      <c r="AJ651" s="157">
        <f t="shared" si="1413"/>
        <v>2.4</v>
      </c>
      <c r="AK651" s="312">
        <f t="shared" si="1408"/>
        <v>0</v>
      </c>
      <c r="AL651" s="314">
        <f t="shared" si="1402"/>
        <v>0</v>
      </c>
      <c r="BC651" s="478"/>
      <c r="BD651" s="513"/>
      <c r="BE651" s="147" t="str">
        <f>+$BE$35</f>
        <v>Costos Unitarios y Presupuesto de Obra</v>
      </c>
      <c r="BF651" s="278">
        <f t="shared" si="1422"/>
        <v>58.464158595485202</v>
      </c>
      <c r="BG651" s="168">
        <v>40</v>
      </c>
      <c r="BH651" s="157">
        <f t="shared" si="1416"/>
        <v>1.46160396488713</v>
      </c>
      <c r="BI651" s="168">
        <f>+$BI$35</f>
        <v>8</v>
      </c>
      <c r="BJ651" s="157">
        <f t="shared" ref="BJ651:BJ653" si="1427">+BI651*0.4</f>
        <v>3.2</v>
      </c>
      <c r="BK651" s="157">
        <f t="shared" si="1424"/>
        <v>4.6771326876388164</v>
      </c>
      <c r="BL651" s="157">
        <f t="shared" si="1418"/>
        <v>84.188388377498697</v>
      </c>
      <c r="CC651" s="586"/>
      <c r="CD651" s="587"/>
      <c r="CE651" s="147" t="str">
        <f>+$BE$35</f>
        <v>Costos Unitarios y Presupuesto de Obra</v>
      </c>
      <c r="CF651" s="278">
        <f t="shared" si="1423"/>
        <v>58.464158595485202</v>
      </c>
      <c r="CG651" s="168">
        <v>20</v>
      </c>
      <c r="CH651" s="157">
        <f t="shared" si="1419"/>
        <v>2.9232079297742599</v>
      </c>
      <c r="CI651" s="168">
        <v>0</v>
      </c>
      <c r="CJ651" s="157">
        <f t="shared" si="1425"/>
        <v>0</v>
      </c>
      <c r="CK651" s="157">
        <f t="shared" si="1426"/>
        <v>0</v>
      </c>
      <c r="CL651" s="157">
        <f t="shared" si="1421"/>
        <v>0</v>
      </c>
    </row>
    <row r="652" spans="2:90" x14ac:dyDescent="0.25">
      <c r="B652" s="477"/>
      <c r="C652" s="514"/>
      <c r="D652" s="298" t="s">
        <v>576</v>
      </c>
      <c r="E652" s="278">
        <f t="shared" si="1403"/>
        <v>42.315821093896119</v>
      </c>
      <c r="F652" s="316">
        <f t="shared" si="1414"/>
        <v>40</v>
      </c>
      <c r="G652" s="312">
        <f t="shared" si="1411"/>
        <v>1.0578955273474029</v>
      </c>
      <c r="H652" s="168">
        <f>+$I$53</f>
        <v>2</v>
      </c>
      <c r="I652" s="157">
        <f t="shared" ref="I652" si="1428">+H652*0.4</f>
        <v>0.8</v>
      </c>
      <c r="J652" s="312">
        <f t="shared" si="1412"/>
        <v>0.84631642187792233</v>
      </c>
      <c r="K652" s="314">
        <f t="shared" si="1401"/>
        <v>15.233695593802603</v>
      </c>
      <c r="AC652" s="525"/>
      <c r="AD652" s="527"/>
      <c r="AE652" s="298" t="s">
        <v>576</v>
      </c>
      <c r="AF652" s="278">
        <f t="shared" si="1406"/>
        <v>0</v>
      </c>
      <c r="AG652" s="316">
        <f t="shared" si="1415"/>
        <v>20</v>
      </c>
      <c r="AH652" s="312">
        <f t="shared" si="1407"/>
        <v>0</v>
      </c>
      <c r="AI652" s="168">
        <f>+$I$53</f>
        <v>2</v>
      </c>
      <c r="AJ652" s="157">
        <f t="shared" si="1413"/>
        <v>1.2</v>
      </c>
      <c r="AK652" s="312">
        <f t="shared" si="1408"/>
        <v>0</v>
      </c>
      <c r="AL652" s="314">
        <f t="shared" si="1402"/>
        <v>0</v>
      </c>
      <c r="BC652" s="478"/>
      <c r="BD652" s="513"/>
      <c r="BE652" s="147" t="str">
        <f>+$BE$36</f>
        <v>Programación de Obra</v>
      </c>
      <c r="BF652" s="278">
        <f t="shared" si="1422"/>
        <v>58.464158595485202</v>
      </c>
      <c r="BG652" s="168">
        <v>40</v>
      </c>
      <c r="BH652" s="157">
        <f t="shared" si="1416"/>
        <v>1.46160396488713</v>
      </c>
      <c r="BI652" s="168">
        <f>+$BI$36</f>
        <v>5</v>
      </c>
      <c r="BJ652" s="157">
        <f t="shared" si="1427"/>
        <v>2</v>
      </c>
      <c r="BK652" s="157">
        <f t="shared" si="1424"/>
        <v>2.9232079297742599</v>
      </c>
      <c r="BL652" s="157">
        <f t="shared" si="1418"/>
        <v>52.61774273593668</v>
      </c>
      <c r="CC652" s="586"/>
      <c r="CD652" s="587"/>
      <c r="CE652" s="147" t="str">
        <f>+$BE$36</f>
        <v>Programación de Obra</v>
      </c>
      <c r="CF652" s="278">
        <f t="shared" si="1423"/>
        <v>58.464158595485202</v>
      </c>
      <c r="CG652" s="168">
        <v>20</v>
      </c>
      <c r="CH652" s="157">
        <f t="shared" si="1419"/>
        <v>2.9232079297742599</v>
      </c>
      <c r="CI652" s="168">
        <v>0</v>
      </c>
      <c r="CJ652" s="157">
        <f t="shared" si="1425"/>
        <v>0</v>
      </c>
      <c r="CK652" s="157">
        <f t="shared" si="1426"/>
        <v>0</v>
      </c>
      <c r="CL652" s="157">
        <f t="shared" si="1421"/>
        <v>0</v>
      </c>
    </row>
    <row r="653" spans="2:90" x14ac:dyDescent="0.25">
      <c r="B653" s="344"/>
      <c r="K653" s="142"/>
      <c r="AC653" s="344"/>
      <c r="AD653" s="59"/>
      <c r="AI653" s="262"/>
      <c r="AJ653" s="262"/>
      <c r="BC653" s="478"/>
      <c r="BD653" s="513"/>
      <c r="BE653" s="147" t="str">
        <f>+$BE$37</f>
        <v>Análisis del Expediente Técnico</v>
      </c>
      <c r="BF653" s="278">
        <f>+BF$647</f>
        <v>58.464158595485202</v>
      </c>
      <c r="BG653" s="168">
        <v>40</v>
      </c>
      <c r="BH653" s="157">
        <f t="shared" si="1416"/>
        <v>1.46160396488713</v>
      </c>
      <c r="BI653" s="168">
        <f>+$BI$37</f>
        <v>3</v>
      </c>
      <c r="BJ653" s="157">
        <f t="shared" si="1427"/>
        <v>1.2000000000000002</v>
      </c>
      <c r="BK653" s="157">
        <f t="shared" si="1424"/>
        <v>1.7539247578645563</v>
      </c>
      <c r="BL653" s="157">
        <f t="shared" si="1418"/>
        <v>31.570645641562013</v>
      </c>
      <c r="CC653" s="586"/>
      <c r="CD653" s="587"/>
      <c r="CE653" s="147" t="str">
        <f>+$BE$37</f>
        <v>Análisis del Expediente Técnico</v>
      </c>
      <c r="CF653" s="278">
        <f>+CF$647</f>
        <v>58.464158595485202</v>
      </c>
      <c r="CG653" s="168">
        <v>20</v>
      </c>
      <c r="CH653" s="157">
        <f t="shared" si="1419"/>
        <v>2.9232079297742599</v>
      </c>
      <c r="CI653" s="168">
        <v>0</v>
      </c>
      <c r="CJ653" s="157">
        <f t="shared" si="1425"/>
        <v>0</v>
      </c>
      <c r="CK653" s="157">
        <f t="shared" si="1426"/>
        <v>0</v>
      </c>
      <c r="CL653" s="157">
        <f t="shared" si="1421"/>
        <v>0</v>
      </c>
    </row>
    <row r="654" spans="2:90" ht="51" x14ac:dyDescent="0.25">
      <c r="B654" s="325" t="s">
        <v>336</v>
      </c>
      <c r="C654" s="327" t="s">
        <v>511</v>
      </c>
      <c r="D654" s="325" t="s">
        <v>512</v>
      </c>
      <c r="E654" s="325" t="s">
        <v>586</v>
      </c>
      <c r="F654" s="325" t="s">
        <v>513</v>
      </c>
      <c r="G654" s="325" t="s">
        <v>514</v>
      </c>
      <c r="H654" s="325" t="s">
        <v>515</v>
      </c>
      <c r="I654" s="291" t="s">
        <v>516</v>
      </c>
      <c r="J654" s="291" t="s">
        <v>517</v>
      </c>
      <c r="K654" s="291" t="s">
        <v>518</v>
      </c>
      <c r="AC654" s="367" t="s">
        <v>336</v>
      </c>
      <c r="AD654" s="368" t="s">
        <v>511</v>
      </c>
      <c r="AE654" s="367" t="s">
        <v>512</v>
      </c>
      <c r="AF654" s="367" t="s">
        <v>586</v>
      </c>
      <c r="AG654" s="367" t="s">
        <v>513</v>
      </c>
      <c r="AH654" s="367" t="s">
        <v>514</v>
      </c>
      <c r="AI654" s="367" t="s">
        <v>515</v>
      </c>
      <c r="AJ654" s="369" t="s">
        <v>516</v>
      </c>
      <c r="AK654" s="369" t="s">
        <v>517</v>
      </c>
      <c r="AL654" s="369" t="s">
        <v>518</v>
      </c>
      <c r="BE654" s="59"/>
      <c r="BJ654" s="262">
        <f>AVERAGE(BJ648:BJ653)</f>
        <v>2.5999999999999996</v>
      </c>
      <c r="BK654" s="262"/>
      <c r="BL654" s="262"/>
      <c r="CE654" s="59"/>
      <c r="CJ654" s="262">
        <f>AVERAGE(CJ648:CJ653)</f>
        <v>0</v>
      </c>
      <c r="CK654" s="262"/>
      <c r="CL654" s="262"/>
    </row>
    <row r="655" spans="2:90" ht="51" x14ac:dyDescent="0.25">
      <c r="B655" s="477" t="s">
        <v>521</v>
      </c>
      <c r="C655" s="532" t="s">
        <v>454</v>
      </c>
      <c r="D655" s="328"/>
      <c r="E655" s="276">
        <f>+'Pobl. Efectiva CP.'!L26</f>
        <v>41.600674654453123</v>
      </c>
      <c r="F655" s="328"/>
      <c r="G655" s="328"/>
      <c r="H655" s="328"/>
      <c r="I655" s="277">
        <f>SUM(I656:I666)</f>
        <v>16.8</v>
      </c>
      <c r="J655" s="277">
        <f>SUM(J656:J666)</f>
        <v>17.472283354870314</v>
      </c>
      <c r="K655" s="313">
        <f>SUM(K656:K665)</f>
        <v>299.52485751206245</v>
      </c>
      <c r="AC655" s="525" t="s">
        <v>521</v>
      </c>
      <c r="AD655" s="528" t="s">
        <v>454</v>
      </c>
      <c r="AE655" s="335"/>
      <c r="AF655" s="276">
        <f>+E655</f>
        <v>41.600674654453123</v>
      </c>
      <c r="AG655" s="335"/>
      <c r="AH655" s="335"/>
      <c r="AI655" s="335"/>
      <c r="AJ655" s="277">
        <f>SUM(AJ656:AJ666)</f>
        <v>13.2</v>
      </c>
      <c r="AK655" s="277">
        <f>SUM(AK656:AK666)</f>
        <v>27.45644527193906</v>
      </c>
      <c r="AL655" s="313">
        <f>SUM(AL656:AL665)</f>
        <v>449.28728626809368</v>
      </c>
      <c r="BC655" s="332" t="s">
        <v>335</v>
      </c>
      <c r="BD655" s="332" t="s">
        <v>511</v>
      </c>
      <c r="BE655" s="332" t="s">
        <v>512</v>
      </c>
      <c r="BF655" s="332" t="s">
        <v>586</v>
      </c>
      <c r="BG655" s="332" t="s">
        <v>513</v>
      </c>
      <c r="BH655" s="332" t="s">
        <v>514</v>
      </c>
      <c r="BI655" s="332" t="s">
        <v>519</v>
      </c>
      <c r="BJ655" s="297" t="s">
        <v>516</v>
      </c>
      <c r="BK655" s="297" t="s">
        <v>517</v>
      </c>
      <c r="BL655" s="297" t="s">
        <v>518</v>
      </c>
      <c r="CC655" s="371" t="s">
        <v>335</v>
      </c>
      <c r="CD655" s="371" t="s">
        <v>511</v>
      </c>
      <c r="CE655" s="371" t="s">
        <v>512</v>
      </c>
      <c r="CF655" s="371" t="s">
        <v>586</v>
      </c>
      <c r="CG655" s="371" t="s">
        <v>513</v>
      </c>
      <c r="CH655" s="371" t="s">
        <v>514</v>
      </c>
      <c r="CI655" s="371" t="s">
        <v>519</v>
      </c>
      <c r="CJ655" s="372" t="s">
        <v>516</v>
      </c>
      <c r="CK655" s="372" t="s">
        <v>517</v>
      </c>
      <c r="CL655" s="372" t="s">
        <v>518</v>
      </c>
    </row>
    <row r="656" spans="2:90" x14ac:dyDescent="0.25">
      <c r="B656" s="477"/>
      <c r="C656" s="532"/>
      <c r="D656" s="326" t="s">
        <v>456</v>
      </c>
      <c r="E656" s="278">
        <f>+E$655</f>
        <v>41.600674654453123</v>
      </c>
      <c r="F656" s="316">
        <v>40</v>
      </c>
      <c r="G656" s="312">
        <f>E656/F656</f>
        <v>1.0400168663613281</v>
      </c>
      <c r="H656" s="168">
        <f>+$H$76</f>
        <v>2</v>
      </c>
      <c r="I656" s="157">
        <f>+H656</f>
        <v>2</v>
      </c>
      <c r="J656" s="157">
        <f t="shared" ref="J656:J657" si="1429">G656*I656</f>
        <v>2.0800337327226561</v>
      </c>
      <c r="K656" s="314">
        <f t="shared" ref="K656:K666" si="1430">J656*$D$70</f>
        <v>37.440607189007807</v>
      </c>
      <c r="AC656" s="525"/>
      <c r="AD656" s="528"/>
      <c r="AE656" s="333" t="s">
        <v>456</v>
      </c>
      <c r="AF656" s="278">
        <f>+AF$655</f>
        <v>41.600674654453123</v>
      </c>
      <c r="AG656" s="316">
        <v>20</v>
      </c>
      <c r="AH656" s="312">
        <f>AF656/AG656</f>
        <v>2.0800337327226561</v>
      </c>
      <c r="AI656" s="168">
        <v>0</v>
      </c>
      <c r="AJ656" s="157">
        <f>+AI656</f>
        <v>0</v>
      </c>
      <c r="AK656" s="157">
        <f t="shared" ref="AK656:AK657" si="1431">AH656*AJ656</f>
        <v>0</v>
      </c>
      <c r="AL656" s="314">
        <f t="shared" ref="AL656:AL666" si="1432">AK656*$D$70</f>
        <v>0</v>
      </c>
      <c r="BC656" s="478" t="s">
        <v>532</v>
      </c>
      <c r="BD656" s="334"/>
      <c r="BE656" s="335"/>
      <c r="BF656" s="276">
        <f>+'Pobl. Efectiva CP.'!L57</f>
        <v>57.879517009530346</v>
      </c>
      <c r="BG656" s="335"/>
      <c r="BH656" s="335"/>
      <c r="BI656" s="335"/>
      <c r="BJ656" s="277">
        <f>SUM(BJ657:BJ662)</f>
        <v>15.6</v>
      </c>
      <c r="BK656" s="277">
        <f>SUM(BK657:BK662)</f>
        <v>22.573011633716835</v>
      </c>
      <c r="BL656" s="277">
        <f>SUM(BL657:BL662)</f>
        <v>406.31420940690305</v>
      </c>
      <c r="CC656" s="586" t="s">
        <v>532</v>
      </c>
      <c r="CD656" s="374"/>
      <c r="CE656" s="335"/>
      <c r="CF656" s="276">
        <f>+BF656</f>
        <v>57.879517009530346</v>
      </c>
      <c r="CG656" s="335"/>
      <c r="CH656" s="335"/>
      <c r="CI656" s="335"/>
      <c r="CJ656" s="277">
        <f>SUM(CJ657:CJ662)</f>
        <v>14.399999999999999</v>
      </c>
      <c r="CK656" s="277">
        <f>SUM(CK657:CK662)</f>
        <v>41.67325224686185</v>
      </c>
      <c r="CL656" s="277">
        <f>SUM(CL657:CL662)</f>
        <v>750.11854044351333</v>
      </c>
    </row>
    <row r="657" spans="2:90" x14ac:dyDescent="0.25">
      <c r="B657" s="477"/>
      <c r="C657" s="532"/>
      <c r="D657" s="326" t="s">
        <v>459</v>
      </c>
      <c r="E657" s="278">
        <f t="shared" ref="E657:E666" si="1433">+E$655</f>
        <v>41.600674654453123</v>
      </c>
      <c r="F657" s="316">
        <f>+F656</f>
        <v>40</v>
      </c>
      <c r="G657" s="312">
        <f t="shared" ref="G657:G666" si="1434">E657/F657</f>
        <v>1.0400168663613281</v>
      </c>
      <c r="H657" s="168">
        <f>+$H$77</f>
        <v>2</v>
      </c>
      <c r="I657" s="157">
        <f>+H657</f>
        <v>2</v>
      </c>
      <c r="J657" s="157">
        <f t="shared" si="1429"/>
        <v>2.0800337327226561</v>
      </c>
      <c r="K657" s="314">
        <f t="shared" si="1430"/>
        <v>37.440607189007807</v>
      </c>
      <c r="AC657" s="525"/>
      <c r="AD657" s="528"/>
      <c r="AE657" s="333" t="s">
        <v>459</v>
      </c>
      <c r="AF657" s="278">
        <f t="shared" ref="AF657:AF666" si="1435">+AF$655</f>
        <v>41.600674654453123</v>
      </c>
      <c r="AG657" s="316">
        <f>+AG656</f>
        <v>20</v>
      </c>
      <c r="AH657" s="312">
        <f t="shared" ref="AH657:AH666" si="1436">AF657/AG657</f>
        <v>2.0800337327226561</v>
      </c>
      <c r="AI657" s="168">
        <v>0</v>
      </c>
      <c r="AJ657" s="157">
        <f>+AI657</f>
        <v>0</v>
      </c>
      <c r="AK657" s="157">
        <f t="shared" si="1431"/>
        <v>0</v>
      </c>
      <c r="AL657" s="314">
        <f t="shared" si="1432"/>
        <v>0</v>
      </c>
      <c r="BC657" s="478"/>
      <c r="BD657" s="478" t="s">
        <v>590</v>
      </c>
      <c r="BE657" s="333" t="str">
        <f>+$BE$15</f>
        <v>Comunicación Empresarial</v>
      </c>
      <c r="BF657" s="278">
        <f>+BF$656</f>
        <v>57.879517009530346</v>
      </c>
      <c r="BG657" s="168">
        <v>40</v>
      </c>
      <c r="BH657" s="157">
        <f t="shared" ref="BH657:BH662" si="1437">BF657/BG657</f>
        <v>1.4469879252382587</v>
      </c>
      <c r="BI657" s="168">
        <f>+$BJ$15</f>
        <v>2</v>
      </c>
      <c r="BJ657" s="157">
        <f>+BI657</f>
        <v>2</v>
      </c>
      <c r="BK657" s="157">
        <f t="shared" ref="BK657:BK662" si="1438">BH657*BJ657</f>
        <v>2.8939758504765174</v>
      </c>
      <c r="BL657" s="157">
        <f t="shared" ref="BL657:BL662" si="1439">BK657*$BE$70</f>
        <v>52.091565308577316</v>
      </c>
      <c r="CC657" s="586"/>
      <c r="CD657" s="586" t="s">
        <v>590</v>
      </c>
      <c r="CE657" s="352" t="str">
        <f>+$BE$15</f>
        <v>Comunicación Empresarial</v>
      </c>
      <c r="CF657" s="278">
        <f>+CF$656</f>
        <v>57.879517009530346</v>
      </c>
      <c r="CG657" s="168">
        <v>20</v>
      </c>
      <c r="CH657" s="157">
        <f t="shared" ref="CH657:CH662" si="1440">CF657/CG657</f>
        <v>2.8939758504765174</v>
      </c>
      <c r="CI657" s="168">
        <v>0</v>
      </c>
      <c r="CJ657" s="157">
        <f>+CI657</f>
        <v>0</v>
      </c>
      <c r="CK657" s="157">
        <f t="shared" ref="CK657:CK662" si="1441">CH657*CJ657</f>
        <v>0</v>
      </c>
      <c r="CL657" s="157">
        <f t="shared" ref="CL657:CL662" si="1442">CK657*$BE$70</f>
        <v>0</v>
      </c>
    </row>
    <row r="658" spans="2:90" x14ac:dyDescent="0.25">
      <c r="B658" s="477"/>
      <c r="C658" s="532"/>
      <c r="D658" s="326" t="s">
        <v>465</v>
      </c>
      <c r="E658" s="278">
        <f t="shared" si="1433"/>
        <v>41.600674654453123</v>
      </c>
      <c r="F658" s="316">
        <f t="shared" ref="F658:F666" si="1443">+F657</f>
        <v>40</v>
      </c>
      <c r="G658" s="312">
        <f t="shared" si="1434"/>
        <v>1.0400168663613281</v>
      </c>
      <c r="H658" s="168">
        <f>+$H$78</f>
        <v>2</v>
      </c>
      <c r="I658" s="157">
        <f>+H658</f>
        <v>2</v>
      </c>
      <c r="J658" s="157">
        <f>G658*I658</f>
        <v>2.0800337327226561</v>
      </c>
      <c r="K658" s="314">
        <f t="shared" si="1430"/>
        <v>37.440607189007807</v>
      </c>
      <c r="AC658" s="525"/>
      <c r="AD658" s="528"/>
      <c r="AE658" s="333" t="s">
        <v>465</v>
      </c>
      <c r="AF658" s="278">
        <f t="shared" si="1435"/>
        <v>41.600674654453123</v>
      </c>
      <c r="AG658" s="316">
        <f t="shared" ref="AG658:AG666" si="1444">+AG657</f>
        <v>20</v>
      </c>
      <c r="AH658" s="312">
        <f t="shared" si="1436"/>
        <v>2.0800337327226561</v>
      </c>
      <c r="AI658" s="168">
        <v>0</v>
      </c>
      <c r="AJ658" s="157">
        <f>+AI658</f>
        <v>0</v>
      </c>
      <c r="AK658" s="157">
        <f>AH658*AJ658</f>
        <v>0</v>
      </c>
      <c r="AL658" s="314">
        <f t="shared" si="1432"/>
        <v>0</v>
      </c>
      <c r="BC658" s="478"/>
      <c r="BD658" s="478"/>
      <c r="BE658" s="333" t="str">
        <f>+$BE$19</f>
        <v>Comportamiento Ético</v>
      </c>
      <c r="BF658" s="278">
        <f t="shared" ref="BF658:BF662" si="1445">+BF$656</f>
        <v>57.879517009530346</v>
      </c>
      <c r="BG658" s="168">
        <v>40</v>
      </c>
      <c r="BH658" s="157">
        <f t="shared" si="1437"/>
        <v>1.4469879252382587</v>
      </c>
      <c r="BI658" s="168">
        <f>+$BJ$19</f>
        <v>2</v>
      </c>
      <c r="BJ658" s="157">
        <f t="shared" ref="BJ658:BJ659" si="1446">+BI658</f>
        <v>2</v>
      </c>
      <c r="BK658" s="157">
        <f t="shared" si="1438"/>
        <v>2.8939758504765174</v>
      </c>
      <c r="BL658" s="157">
        <f t="shared" si="1439"/>
        <v>52.091565308577316</v>
      </c>
      <c r="CC658" s="586"/>
      <c r="CD658" s="586"/>
      <c r="CE658" s="352" t="str">
        <f>+$BE$19</f>
        <v>Comportamiento Ético</v>
      </c>
      <c r="CF658" s="278">
        <f t="shared" ref="CF658:CF662" si="1447">+CF$656</f>
        <v>57.879517009530346</v>
      </c>
      <c r="CG658" s="168">
        <v>20</v>
      </c>
      <c r="CH658" s="157">
        <f t="shared" si="1440"/>
        <v>2.8939758504765174</v>
      </c>
      <c r="CI658" s="168">
        <v>0</v>
      </c>
      <c r="CJ658" s="157">
        <f t="shared" ref="CJ658:CJ659" si="1448">+CI658</f>
        <v>0</v>
      </c>
      <c r="CK658" s="157">
        <f t="shared" si="1441"/>
        <v>0</v>
      </c>
      <c r="CL658" s="157">
        <f t="shared" si="1442"/>
        <v>0</v>
      </c>
    </row>
    <row r="659" spans="2:90" x14ac:dyDescent="0.25">
      <c r="B659" s="477"/>
      <c r="C659" s="532"/>
      <c r="D659" s="326" t="s">
        <v>468</v>
      </c>
      <c r="E659" s="278">
        <f t="shared" si="1433"/>
        <v>41.600674654453123</v>
      </c>
      <c r="F659" s="316">
        <f t="shared" si="1443"/>
        <v>40</v>
      </c>
      <c r="G659" s="312">
        <f t="shared" si="1434"/>
        <v>1.0400168663613281</v>
      </c>
      <c r="H659" s="168">
        <f>+$H$79</f>
        <v>2</v>
      </c>
      <c r="I659" s="157">
        <f>+H659</f>
        <v>2</v>
      </c>
      <c r="J659" s="157">
        <f t="shared" ref="J659:J665" si="1449">G659*I659</f>
        <v>2.0800337327226561</v>
      </c>
      <c r="K659" s="314">
        <f t="shared" si="1430"/>
        <v>37.440607189007807</v>
      </c>
      <c r="AC659" s="525"/>
      <c r="AD659" s="528"/>
      <c r="AE659" s="333" t="s">
        <v>468</v>
      </c>
      <c r="AF659" s="278">
        <f t="shared" si="1435"/>
        <v>41.600674654453123</v>
      </c>
      <c r="AG659" s="316">
        <f t="shared" si="1444"/>
        <v>20</v>
      </c>
      <c r="AH659" s="312">
        <f t="shared" si="1436"/>
        <v>2.0800337327226561</v>
      </c>
      <c r="AI659" s="168">
        <v>0</v>
      </c>
      <c r="AJ659" s="157">
        <f>+AI659</f>
        <v>0</v>
      </c>
      <c r="AK659" s="157">
        <f t="shared" ref="AK659:AK665" si="1450">AH659*AJ659</f>
        <v>0</v>
      </c>
      <c r="AL659" s="314">
        <f t="shared" si="1432"/>
        <v>0</v>
      </c>
      <c r="BC659" s="478"/>
      <c r="BD659" s="478"/>
      <c r="BE659" s="333" t="str">
        <f>+$BE$21</f>
        <v>Organización y Constitución de Empresas</v>
      </c>
      <c r="BF659" s="278">
        <f t="shared" si="1445"/>
        <v>57.879517009530346</v>
      </c>
      <c r="BG659" s="168">
        <v>40</v>
      </c>
      <c r="BH659" s="157">
        <f t="shared" si="1437"/>
        <v>1.4469879252382587</v>
      </c>
      <c r="BI659" s="168">
        <f>+$BJ$21</f>
        <v>2</v>
      </c>
      <c r="BJ659" s="157">
        <f t="shared" si="1446"/>
        <v>2</v>
      </c>
      <c r="BK659" s="157">
        <f t="shared" si="1438"/>
        <v>2.8939758504765174</v>
      </c>
      <c r="BL659" s="157">
        <f t="shared" si="1439"/>
        <v>52.091565308577316</v>
      </c>
      <c r="CC659" s="586"/>
      <c r="CD659" s="586"/>
      <c r="CE659" s="352" t="str">
        <f>+$BE$21</f>
        <v>Organización y Constitución de Empresas</v>
      </c>
      <c r="CF659" s="278">
        <f t="shared" si="1447"/>
        <v>57.879517009530346</v>
      </c>
      <c r="CG659" s="168">
        <v>20</v>
      </c>
      <c r="CH659" s="157">
        <f t="shared" si="1440"/>
        <v>2.8939758504765174</v>
      </c>
      <c r="CI659" s="168">
        <v>0</v>
      </c>
      <c r="CJ659" s="157">
        <f t="shared" si="1448"/>
        <v>0</v>
      </c>
      <c r="CK659" s="157">
        <f t="shared" si="1441"/>
        <v>0</v>
      </c>
      <c r="CL659" s="157">
        <f t="shared" si="1442"/>
        <v>0</v>
      </c>
    </row>
    <row r="660" spans="2:90" ht="25.5" x14ac:dyDescent="0.25">
      <c r="B660" s="477"/>
      <c r="C660" s="514" t="s">
        <v>485</v>
      </c>
      <c r="D660" s="315" t="s">
        <v>536</v>
      </c>
      <c r="E660" s="278">
        <f t="shared" si="1433"/>
        <v>41.600674654453123</v>
      </c>
      <c r="F660" s="316">
        <f t="shared" si="1443"/>
        <v>40</v>
      </c>
      <c r="G660" s="312">
        <f t="shared" si="1434"/>
        <v>1.0400168663613281</v>
      </c>
      <c r="H660" s="168">
        <f>+$H$80</f>
        <v>2</v>
      </c>
      <c r="I660" s="157">
        <f t="shared" ref="I660:I666" si="1451">+H660*0.4</f>
        <v>0.8</v>
      </c>
      <c r="J660" s="157">
        <f t="shared" si="1449"/>
        <v>0.83201349308906247</v>
      </c>
      <c r="K660" s="314">
        <f t="shared" si="1430"/>
        <v>14.976242875603125</v>
      </c>
      <c r="AC660" s="525"/>
      <c r="AD660" s="527" t="s">
        <v>485</v>
      </c>
      <c r="AE660" s="315" t="s">
        <v>536</v>
      </c>
      <c r="AF660" s="278">
        <f t="shared" si="1435"/>
        <v>41.600674654453123</v>
      </c>
      <c r="AG660" s="316">
        <f t="shared" si="1444"/>
        <v>20</v>
      </c>
      <c r="AH660" s="312">
        <f t="shared" si="1436"/>
        <v>2.0800337327226561</v>
      </c>
      <c r="AI660" s="168">
        <f>+$H$80</f>
        <v>2</v>
      </c>
      <c r="AJ660" s="157">
        <f t="shared" ref="AJ660:AJ666" si="1452">+AI660*0.6</f>
        <v>1.2</v>
      </c>
      <c r="AK660" s="157">
        <f t="shared" si="1450"/>
        <v>2.4960404792671871</v>
      </c>
      <c r="AL660" s="314">
        <f t="shared" si="1432"/>
        <v>44.928728626809367</v>
      </c>
      <c r="BC660" s="478"/>
      <c r="BD660" s="524" t="s">
        <v>485</v>
      </c>
      <c r="BE660" s="147" t="str">
        <f>+$BE$38</f>
        <v>Especificacones de los Materiales de Construcción</v>
      </c>
      <c r="BF660" s="278">
        <f t="shared" si="1445"/>
        <v>57.879517009530346</v>
      </c>
      <c r="BG660" s="168">
        <v>40</v>
      </c>
      <c r="BH660" s="157">
        <f t="shared" si="1437"/>
        <v>1.4469879252382587</v>
      </c>
      <c r="BI660" s="168">
        <f>+$BJ$38</f>
        <v>8</v>
      </c>
      <c r="BJ660" s="157">
        <f>+BI660*0.4</f>
        <v>3.2</v>
      </c>
      <c r="BK660" s="157">
        <f t="shared" si="1438"/>
        <v>4.6303613607624277</v>
      </c>
      <c r="BL660" s="157">
        <f t="shared" si="1439"/>
        <v>83.3465044937237</v>
      </c>
      <c r="CC660" s="586"/>
      <c r="CD660" s="593" t="s">
        <v>485</v>
      </c>
      <c r="CE660" s="147" t="str">
        <f>+$BE$38</f>
        <v>Especificacones de los Materiales de Construcción</v>
      </c>
      <c r="CF660" s="278">
        <f t="shared" si="1447"/>
        <v>57.879517009530346</v>
      </c>
      <c r="CG660" s="168">
        <v>20</v>
      </c>
      <c r="CH660" s="157">
        <f t="shared" si="1440"/>
        <v>2.8939758504765174</v>
      </c>
      <c r="CI660" s="168">
        <f>+$BJ$38</f>
        <v>8</v>
      </c>
      <c r="CJ660" s="157">
        <f t="shared" ref="CJ660:CJ662" si="1453">+CI660*0.6</f>
        <v>4.8</v>
      </c>
      <c r="CK660" s="157">
        <f t="shared" si="1441"/>
        <v>13.891084082287284</v>
      </c>
      <c r="CL660" s="157">
        <f t="shared" si="1442"/>
        <v>250.0395134811711</v>
      </c>
    </row>
    <row r="661" spans="2:90" ht="25.5" x14ac:dyDescent="0.25">
      <c r="B661" s="477"/>
      <c r="C661" s="514"/>
      <c r="D661" s="315" t="s">
        <v>538</v>
      </c>
      <c r="E661" s="278">
        <f t="shared" si="1433"/>
        <v>41.600674654453123</v>
      </c>
      <c r="F661" s="316">
        <f t="shared" si="1443"/>
        <v>40</v>
      </c>
      <c r="G661" s="312">
        <f t="shared" si="1434"/>
        <v>1.0400168663613281</v>
      </c>
      <c r="H661" s="168">
        <f>+$H$81</f>
        <v>4</v>
      </c>
      <c r="I661" s="157">
        <f t="shared" si="1451"/>
        <v>1.6</v>
      </c>
      <c r="J661" s="157">
        <f t="shared" si="1449"/>
        <v>1.6640269861781249</v>
      </c>
      <c r="K661" s="314">
        <f t="shared" si="1430"/>
        <v>29.95248575120625</v>
      </c>
      <c r="AC661" s="525"/>
      <c r="AD661" s="527"/>
      <c r="AE661" s="315" t="s">
        <v>538</v>
      </c>
      <c r="AF661" s="278">
        <f t="shared" si="1435"/>
        <v>41.600674654453123</v>
      </c>
      <c r="AG661" s="316">
        <f t="shared" si="1444"/>
        <v>20</v>
      </c>
      <c r="AH661" s="312">
        <f t="shared" si="1436"/>
        <v>2.0800337327226561</v>
      </c>
      <c r="AI661" s="168">
        <f>+$H$81</f>
        <v>4</v>
      </c>
      <c r="AJ661" s="157">
        <f t="shared" si="1452"/>
        <v>2.4</v>
      </c>
      <c r="AK661" s="157">
        <f t="shared" si="1450"/>
        <v>4.9920809585343742</v>
      </c>
      <c r="AL661" s="314">
        <f t="shared" si="1432"/>
        <v>89.857457253618733</v>
      </c>
      <c r="BC661" s="478"/>
      <c r="BD661" s="524"/>
      <c r="BE661" s="147" t="str">
        <f>+$BE$40</f>
        <v>Mano de Obra y Equipo</v>
      </c>
      <c r="BF661" s="278">
        <f t="shared" si="1445"/>
        <v>57.879517009530346</v>
      </c>
      <c r="BG661" s="168">
        <v>40</v>
      </c>
      <c r="BH661" s="157">
        <f t="shared" si="1437"/>
        <v>1.4469879252382587</v>
      </c>
      <c r="BI661" s="168">
        <f>+$BJ$40</f>
        <v>6</v>
      </c>
      <c r="BJ661" s="157">
        <f t="shared" ref="BJ661:BJ662" si="1454">+BI661*0.4</f>
        <v>2.4000000000000004</v>
      </c>
      <c r="BK661" s="157">
        <f t="shared" si="1438"/>
        <v>3.4727710205718214</v>
      </c>
      <c r="BL661" s="157">
        <f t="shared" si="1439"/>
        <v>62.509878370292782</v>
      </c>
      <c r="CC661" s="586"/>
      <c r="CD661" s="593"/>
      <c r="CE661" s="147" t="str">
        <f>+$BE$40</f>
        <v>Mano de Obra y Equipo</v>
      </c>
      <c r="CF661" s="278">
        <f t="shared" si="1447"/>
        <v>57.879517009530346</v>
      </c>
      <c r="CG661" s="168">
        <v>20</v>
      </c>
      <c r="CH661" s="157">
        <f t="shared" si="1440"/>
        <v>2.8939758504765174</v>
      </c>
      <c r="CI661" s="168">
        <f>+$BJ$40</f>
        <v>6</v>
      </c>
      <c r="CJ661" s="157">
        <f t="shared" si="1453"/>
        <v>3.5999999999999996</v>
      </c>
      <c r="CK661" s="157">
        <f t="shared" si="1441"/>
        <v>10.418313061715462</v>
      </c>
      <c r="CL661" s="157">
        <f t="shared" si="1442"/>
        <v>187.52963511087833</v>
      </c>
    </row>
    <row r="662" spans="2:90" ht="25.5" x14ac:dyDescent="0.25">
      <c r="B662" s="477"/>
      <c r="C662" s="514"/>
      <c r="D662" s="315" t="s">
        <v>539</v>
      </c>
      <c r="E662" s="278">
        <f t="shared" si="1433"/>
        <v>41.600674654453123</v>
      </c>
      <c r="F662" s="316">
        <f t="shared" si="1443"/>
        <v>40</v>
      </c>
      <c r="G662" s="312">
        <f t="shared" si="1434"/>
        <v>1.0400168663613281</v>
      </c>
      <c r="H662" s="168">
        <f>+$H$82</f>
        <v>2</v>
      </c>
      <c r="I662" s="157">
        <f t="shared" si="1451"/>
        <v>0.8</v>
      </c>
      <c r="J662" s="157">
        <f t="shared" si="1449"/>
        <v>0.83201349308906247</v>
      </c>
      <c r="K662" s="314">
        <f t="shared" si="1430"/>
        <v>14.976242875603125</v>
      </c>
      <c r="AC662" s="525"/>
      <c r="AD662" s="527"/>
      <c r="AE662" s="315" t="s">
        <v>539</v>
      </c>
      <c r="AF662" s="278">
        <f t="shared" si="1435"/>
        <v>41.600674654453123</v>
      </c>
      <c r="AG662" s="316">
        <f t="shared" si="1444"/>
        <v>20</v>
      </c>
      <c r="AH662" s="312">
        <f t="shared" si="1436"/>
        <v>2.0800337327226561</v>
      </c>
      <c r="AI662" s="168">
        <f>+$H$82</f>
        <v>2</v>
      </c>
      <c r="AJ662" s="157">
        <f t="shared" si="1452"/>
        <v>1.2</v>
      </c>
      <c r="AK662" s="157">
        <f t="shared" si="1450"/>
        <v>2.4960404792671871</v>
      </c>
      <c r="AL662" s="314">
        <f t="shared" si="1432"/>
        <v>44.928728626809367</v>
      </c>
      <c r="BC662" s="478"/>
      <c r="BD662" s="524"/>
      <c r="BE662" s="147" t="str">
        <f>+$BE$42</f>
        <v>Procedimientos Constructivosde Obras Civiles I</v>
      </c>
      <c r="BF662" s="278">
        <f t="shared" si="1445"/>
        <v>57.879517009530346</v>
      </c>
      <c r="BG662" s="168">
        <v>40</v>
      </c>
      <c r="BH662" s="157">
        <f t="shared" si="1437"/>
        <v>1.4469879252382587</v>
      </c>
      <c r="BI662" s="168">
        <f>+$BJ$42</f>
        <v>10</v>
      </c>
      <c r="BJ662" s="157">
        <f t="shared" si="1454"/>
        <v>4</v>
      </c>
      <c r="BK662" s="157">
        <f t="shared" si="1438"/>
        <v>5.7879517009530348</v>
      </c>
      <c r="BL662" s="157">
        <f t="shared" si="1439"/>
        <v>104.18313061715463</v>
      </c>
      <c r="CC662" s="586"/>
      <c r="CD662" s="593"/>
      <c r="CE662" s="147" t="str">
        <f>+$BE$42</f>
        <v>Procedimientos Constructivosde Obras Civiles I</v>
      </c>
      <c r="CF662" s="278">
        <f t="shared" si="1447"/>
        <v>57.879517009530346</v>
      </c>
      <c r="CG662" s="168">
        <v>20</v>
      </c>
      <c r="CH662" s="157">
        <f t="shared" si="1440"/>
        <v>2.8939758504765174</v>
      </c>
      <c r="CI662" s="168">
        <f>+$BJ$42</f>
        <v>10</v>
      </c>
      <c r="CJ662" s="157">
        <f t="shared" si="1453"/>
        <v>6</v>
      </c>
      <c r="CK662" s="157">
        <f t="shared" si="1441"/>
        <v>17.363855102859105</v>
      </c>
      <c r="CL662" s="157">
        <f t="shared" si="1442"/>
        <v>312.54939185146389</v>
      </c>
    </row>
    <row r="663" spans="2:90" ht="25.5" x14ac:dyDescent="0.25">
      <c r="B663" s="477"/>
      <c r="C663" s="514"/>
      <c r="D663" s="315" t="s">
        <v>540</v>
      </c>
      <c r="E663" s="278">
        <f t="shared" si="1433"/>
        <v>41.600674654453123</v>
      </c>
      <c r="F663" s="316">
        <f t="shared" si="1443"/>
        <v>40</v>
      </c>
      <c r="G663" s="312">
        <f t="shared" si="1434"/>
        <v>1.0400168663613281</v>
      </c>
      <c r="H663" s="168">
        <f>+$H$83</f>
        <v>2</v>
      </c>
      <c r="I663" s="157">
        <f t="shared" si="1451"/>
        <v>0.8</v>
      </c>
      <c r="J663" s="157">
        <f t="shared" si="1449"/>
        <v>0.83201349308906247</v>
      </c>
      <c r="K663" s="314">
        <f t="shared" si="1430"/>
        <v>14.976242875603125</v>
      </c>
      <c r="AC663" s="525"/>
      <c r="AD663" s="527"/>
      <c r="AE663" s="315" t="s">
        <v>540</v>
      </c>
      <c r="AF663" s="278">
        <f t="shared" si="1435"/>
        <v>41.600674654453123</v>
      </c>
      <c r="AG663" s="316">
        <f t="shared" si="1444"/>
        <v>20</v>
      </c>
      <c r="AH663" s="312">
        <f t="shared" si="1436"/>
        <v>2.0800337327226561</v>
      </c>
      <c r="AI663" s="168">
        <f>+$H$83</f>
        <v>2</v>
      </c>
      <c r="AJ663" s="157">
        <f t="shared" si="1452"/>
        <v>1.2</v>
      </c>
      <c r="AK663" s="157">
        <f t="shared" si="1450"/>
        <v>2.4960404792671871</v>
      </c>
      <c r="AL663" s="314">
        <f t="shared" si="1432"/>
        <v>44.928728626809367</v>
      </c>
      <c r="BE663" s="59"/>
      <c r="BJ663" s="262">
        <f>AVERAGE(BJ657:BJ662)</f>
        <v>2.6</v>
      </c>
      <c r="BK663" s="262"/>
      <c r="BL663" s="262"/>
      <c r="CE663" s="59"/>
      <c r="CJ663" s="262">
        <f>AVERAGE(CJ657:CJ662)</f>
        <v>2.4</v>
      </c>
      <c r="CK663" s="262"/>
      <c r="CL663" s="262"/>
    </row>
    <row r="664" spans="2:90" ht="51" x14ac:dyDescent="0.25">
      <c r="B664" s="477"/>
      <c r="C664" s="514"/>
      <c r="D664" s="315" t="s">
        <v>541</v>
      </c>
      <c r="E664" s="278">
        <f t="shared" si="1433"/>
        <v>41.600674654453123</v>
      </c>
      <c r="F664" s="316">
        <f t="shared" si="1443"/>
        <v>40</v>
      </c>
      <c r="G664" s="312">
        <f t="shared" si="1434"/>
        <v>1.0400168663613281</v>
      </c>
      <c r="H664" s="168">
        <f>+$H$84</f>
        <v>4</v>
      </c>
      <c r="I664" s="157">
        <f t="shared" si="1451"/>
        <v>1.6</v>
      </c>
      <c r="J664" s="157">
        <f t="shared" si="1449"/>
        <v>1.6640269861781249</v>
      </c>
      <c r="K664" s="314">
        <f t="shared" si="1430"/>
        <v>29.95248575120625</v>
      </c>
      <c r="AC664" s="525"/>
      <c r="AD664" s="527"/>
      <c r="AE664" s="315" t="s">
        <v>541</v>
      </c>
      <c r="AF664" s="278">
        <f t="shared" si="1435"/>
        <v>41.600674654453123</v>
      </c>
      <c r="AG664" s="316">
        <f t="shared" si="1444"/>
        <v>20</v>
      </c>
      <c r="AH664" s="312">
        <f t="shared" si="1436"/>
        <v>2.0800337327226561</v>
      </c>
      <c r="AI664" s="168">
        <f>+$H$84</f>
        <v>4</v>
      </c>
      <c r="AJ664" s="157">
        <f t="shared" si="1452"/>
        <v>2.4</v>
      </c>
      <c r="AK664" s="157">
        <f t="shared" si="1450"/>
        <v>4.9920809585343742</v>
      </c>
      <c r="AL664" s="314">
        <f t="shared" si="1432"/>
        <v>89.857457253618733</v>
      </c>
      <c r="BC664" s="332" t="s">
        <v>335</v>
      </c>
      <c r="BD664" s="332" t="s">
        <v>511</v>
      </c>
      <c r="BE664" s="332" t="s">
        <v>512</v>
      </c>
      <c r="BF664" s="332" t="s">
        <v>586</v>
      </c>
      <c r="BG664" s="332" t="s">
        <v>513</v>
      </c>
      <c r="BH664" s="332" t="s">
        <v>514</v>
      </c>
      <c r="BI664" s="332" t="s">
        <v>519</v>
      </c>
      <c r="BJ664" s="297" t="s">
        <v>516</v>
      </c>
      <c r="BK664" s="297" t="s">
        <v>517</v>
      </c>
      <c r="BL664" s="297" t="s">
        <v>518</v>
      </c>
      <c r="CC664" s="371" t="s">
        <v>335</v>
      </c>
      <c r="CD664" s="371" t="s">
        <v>511</v>
      </c>
      <c r="CE664" s="371" t="s">
        <v>512</v>
      </c>
      <c r="CF664" s="371" t="s">
        <v>586</v>
      </c>
      <c r="CG664" s="371" t="s">
        <v>513</v>
      </c>
      <c r="CH664" s="371" t="s">
        <v>514</v>
      </c>
      <c r="CI664" s="371" t="s">
        <v>519</v>
      </c>
      <c r="CJ664" s="372" t="s">
        <v>516</v>
      </c>
      <c r="CK664" s="372" t="s">
        <v>517</v>
      </c>
      <c r="CL664" s="372" t="s">
        <v>518</v>
      </c>
    </row>
    <row r="665" spans="2:90" x14ac:dyDescent="0.25">
      <c r="B665" s="477"/>
      <c r="C665" s="514"/>
      <c r="D665" s="315" t="s">
        <v>542</v>
      </c>
      <c r="E665" s="278">
        <f t="shared" si="1433"/>
        <v>41.600674654453123</v>
      </c>
      <c r="F665" s="316">
        <f t="shared" si="1443"/>
        <v>40</v>
      </c>
      <c r="G665" s="312">
        <f t="shared" si="1434"/>
        <v>1.0400168663613281</v>
      </c>
      <c r="H665" s="168">
        <f>+$H$85</f>
        <v>6</v>
      </c>
      <c r="I665" s="157">
        <f t="shared" si="1451"/>
        <v>2.4000000000000004</v>
      </c>
      <c r="J665" s="157">
        <f t="shared" si="1449"/>
        <v>2.4960404792671875</v>
      </c>
      <c r="K665" s="314">
        <f t="shared" si="1430"/>
        <v>44.928728626809374</v>
      </c>
      <c r="AC665" s="525"/>
      <c r="AD665" s="527"/>
      <c r="AE665" s="315" t="s">
        <v>542</v>
      </c>
      <c r="AF665" s="278">
        <f t="shared" si="1435"/>
        <v>41.600674654453123</v>
      </c>
      <c r="AG665" s="316">
        <f t="shared" si="1444"/>
        <v>20</v>
      </c>
      <c r="AH665" s="312">
        <f t="shared" si="1436"/>
        <v>2.0800337327226561</v>
      </c>
      <c r="AI665" s="168">
        <f>+$H$85</f>
        <v>6</v>
      </c>
      <c r="AJ665" s="157">
        <f t="shared" si="1452"/>
        <v>3.5999999999999996</v>
      </c>
      <c r="AK665" s="157">
        <f t="shared" si="1450"/>
        <v>7.4881214378015617</v>
      </c>
      <c r="AL665" s="314">
        <f t="shared" si="1432"/>
        <v>134.78618588042812</v>
      </c>
      <c r="BC665" s="478" t="s">
        <v>533</v>
      </c>
      <c r="BD665" s="334"/>
      <c r="BE665" s="335"/>
      <c r="BF665" s="276">
        <f>+'Pobl. Efectiva CP.'!L58</f>
        <v>58.464158595485202</v>
      </c>
      <c r="BG665" s="335"/>
      <c r="BH665" s="335"/>
      <c r="BI665" s="335"/>
      <c r="BJ665" s="277">
        <f>SUM(BJ666:BJ672)</f>
        <v>22.200000000000003</v>
      </c>
      <c r="BK665" s="277">
        <f>SUM(BK666:BK672)</f>
        <v>32.447608020494286</v>
      </c>
      <c r="BL665" s="277">
        <f>SUM(BL666:BL672)</f>
        <v>584.05694436889712</v>
      </c>
      <c r="CC665" s="586" t="s">
        <v>533</v>
      </c>
      <c r="CD665" s="374"/>
      <c r="CE665" s="335"/>
      <c r="CF665" s="276">
        <f>+BF665</f>
        <v>58.464158595485202</v>
      </c>
      <c r="CG665" s="335"/>
      <c r="CH665" s="335"/>
      <c r="CI665" s="335"/>
      <c r="CJ665" s="277">
        <f>SUM(CJ666:CJ672)</f>
        <v>17.799999999999997</v>
      </c>
      <c r="CK665" s="277">
        <f>SUM(CK666:CK672)</f>
        <v>52.033101149981825</v>
      </c>
      <c r="CL665" s="277">
        <f>SUM(CL666:CL672)</f>
        <v>936.59582069967291</v>
      </c>
    </row>
    <row r="666" spans="2:90" ht="25.5" x14ac:dyDescent="0.25">
      <c r="B666" s="477"/>
      <c r="C666" s="514"/>
      <c r="D666" s="315" t="s">
        <v>544</v>
      </c>
      <c r="E666" s="278">
        <f t="shared" si="1433"/>
        <v>41.600674654453123</v>
      </c>
      <c r="F666" s="316">
        <f t="shared" si="1443"/>
        <v>40</v>
      </c>
      <c r="G666" s="312">
        <f t="shared" si="1434"/>
        <v>1.0400168663613281</v>
      </c>
      <c r="H666" s="168">
        <f>+$H$86</f>
        <v>2</v>
      </c>
      <c r="I666" s="157">
        <f t="shared" si="1451"/>
        <v>0.8</v>
      </c>
      <c r="J666" s="157">
        <f>G666*I666</f>
        <v>0.83201349308906247</v>
      </c>
      <c r="K666" s="314">
        <f t="shared" si="1430"/>
        <v>14.976242875603125</v>
      </c>
      <c r="AC666" s="525"/>
      <c r="AD666" s="527"/>
      <c r="AE666" s="315" t="s">
        <v>544</v>
      </c>
      <c r="AF666" s="278">
        <f t="shared" si="1435"/>
        <v>41.600674654453123</v>
      </c>
      <c r="AG666" s="316">
        <f t="shared" si="1444"/>
        <v>20</v>
      </c>
      <c r="AH666" s="312">
        <f t="shared" si="1436"/>
        <v>2.0800337327226561</v>
      </c>
      <c r="AI666" s="168">
        <f>+$H$86</f>
        <v>2</v>
      </c>
      <c r="AJ666" s="157">
        <f t="shared" si="1452"/>
        <v>1.2</v>
      </c>
      <c r="AK666" s="157">
        <f>AH666*AJ666</f>
        <v>2.4960404792671871</v>
      </c>
      <c r="AL666" s="314">
        <f t="shared" si="1432"/>
        <v>44.928728626809367</v>
      </c>
      <c r="BC666" s="478"/>
      <c r="BD666" s="478" t="s">
        <v>590</v>
      </c>
      <c r="BE666" s="333" t="str">
        <f>+$BE$20</f>
        <v>Liderazgo y Trabajo en Equipo</v>
      </c>
      <c r="BF666" s="278">
        <f>+BF$665</f>
        <v>58.464158595485202</v>
      </c>
      <c r="BG666" s="168">
        <v>40</v>
      </c>
      <c r="BH666" s="157">
        <f t="shared" ref="BH666:BH672" si="1455">BF666/BG666</f>
        <v>1.46160396488713</v>
      </c>
      <c r="BI666" s="168">
        <f>+$BK$20</f>
        <v>2</v>
      </c>
      <c r="BJ666" s="157">
        <f>+BI666</f>
        <v>2</v>
      </c>
      <c r="BK666" s="157">
        <f t="shared" ref="BK666:BK672" si="1456">BH666*BJ666</f>
        <v>2.9232079297742599</v>
      </c>
      <c r="BL666" s="157">
        <f t="shared" ref="BL666:BL672" si="1457">BK666*$BE$70</f>
        <v>52.61774273593668</v>
      </c>
      <c r="CC666" s="586"/>
      <c r="CD666" s="586" t="s">
        <v>590</v>
      </c>
      <c r="CE666" s="352" t="str">
        <f>+$BE$20</f>
        <v>Liderazgo y Trabajo en Equipo</v>
      </c>
      <c r="CF666" s="278">
        <f>+CF$665</f>
        <v>58.464158595485202</v>
      </c>
      <c r="CG666" s="168">
        <v>20</v>
      </c>
      <c r="CH666" s="157">
        <f t="shared" ref="CH666:CH672" si="1458">CF666/CG666</f>
        <v>2.9232079297742599</v>
      </c>
      <c r="CI666" s="168">
        <v>0</v>
      </c>
      <c r="CJ666" s="157">
        <f>+CI666</f>
        <v>0</v>
      </c>
      <c r="CK666" s="157">
        <f t="shared" ref="CK666:CK672" si="1459">CH666*CJ666</f>
        <v>0</v>
      </c>
      <c r="CL666" s="157">
        <f t="shared" ref="CL666:CL672" si="1460">CK666*$BE$70</f>
        <v>0</v>
      </c>
    </row>
    <row r="667" spans="2:90" x14ac:dyDescent="0.25">
      <c r="B667" s="285"/>
      <c r="C667" s="142"/>
      <c r="D667" s="59"/>
      <c r="H667" s="142"/>
      <c r="I667" s="262">
        <f>AVERAGE(I656:I666)</f>
        <v>1.5272727272727273</v>
      </c>
      <c r="J667" s="262"/>
      <c r="K667" s="286"/>
      <c r="AC667" s="285"/>
      <c r="AE667" s="59"/>
      <c r="AJ667" s="262">
        <f>AVERAGE(AJ656:AJ666)</f>
        <v>1.2</v>
      </c>
      <c r="AK667" s="262"/>
      <c r="AL667" s="286"/>
      <c r="BC667" s="478"/>
      <c r="BD667" s="478"/>
      <c r="BE667" s="333" t="str">
        <f>+$BE$22</f>
        <v>Proyecto Empresarial</v>
      </c>
      <c r="BF667" s="278">
        <f t="shared" ref="BF667:BF672" si="1461">+BF$665</f>
        <v>58.464158595485202</v>
      </c>
      <c r="BG667" s="168">
        <v>40</v>
      </c>
      <c r="BH667" s="157">
        <f t="shared" si="1455"/>
        <v>1.46160396488713</v>
      </c>
      <c r="BI667" s="168">
        <f>+$BK$22</f>
        <v>2</v>
      </c>
      <c r="BJ667" s="157">
        <f>+BI667</f>
        <v>2</v>
      </c>
      <c r="BK667" s="157">
        <f t="shared" si="1456"/>
        <v>2.9232079297742599</v>
      </c>
      <c r="BL667" s="157">
        <f t="shared" si="1457"/>
        <v>52.61774273593668</v>
      </c>
      <c r="CC667" s="586"/>
      <c r="CD667" s="586"/>
      <c r="CE667" s="352" t="str">
        <f>+$BE$22</f>
        <v>Proyecto Empresarial</v>
      </c>
      <c r="CF667" s="278">
        <f t="shared" ref="CF667:CF672" si="1462">+CF$665</f>
        <v>58.464158595485202</v>
      </c>
      <c r="CG667" s="168">
        <v>20</v>
      </c>
      <c r="CH667" s="157">
        <f t="shared" si="1458"/>
        <v>2.9232079297742599</v>
      </c>
      <c r="CI667" s="168">
        <v>0</v>
      </c>
      <c r="CJ667" s="157">
        <f>+CI667</f>
        <v>0</v>
      </c>
      <c r="CK667" s="157">
        <f t="shared" si="1459"/>
        <v>0</v>
      </c>
      <c r="CL667" s="157">
        <f t="shared" si="1460"/>
        <v>0</v>
      </c>
    </row>
    <row r="668" spans="2:90" ht="51" x14ac:dyDescent="0.25">
      <c r="B668" s="325" t="s">
        <v>336</v>
      </c>
      <c r="C668" s="327" t="s">
        <v>511</v>
      </c>
      <c r="D668" s="325" t="s">
        <v>512</v>
      </c>
      <c r="E668" s="325" t="s">
        <v>586</v>
      </c>
      <c r="F668" s="325" t="s">
        <v>513</v>
      </c>
      <c r="G668" s="325" t="s">
        <v>514</v>
      </c>
      <c r="H668" s="325" t="s">
        <v>515</v>
      </c>
      <c r="I668" s="291" t="s">
        <v>516</v>
      </c>
      <c r="J668" s="291" t="s">
        <v>517</v>
      </c>
      <c r="K668" s="291" t="s">
        <v>518</v>
      </c>
      <c r="AC668" s="367" t="s">
        <v>336</v>
      </c>
      <c r="AD668" s="368" t="s">
        <v>511</v>
      </c>
      <c r="AE668" s="367" t="s">
        <v>512</v>
      </c>
      <c r="AF668" s="367" t="s">
        <v>586</v>
      </c>
      <c r="AG668" s="367" t="s">
        <v>513</v>
      </c>
      <c r="AH668" s="367" t="s">
        <v>514</v>
      </c>
      <c r="AI668" s="367" t="s">
        <v>515</v>
      </c>
      <c r="AJ668" s="369" t="s">
        <v>516</v>
      </c>
      <c r="AK668" s="369" t="s">
        <v>517</v>
      </c>
      <c r="AL668" s="369" t="s">
        <v>518</v>
      </c>
      <c r="BC668" s="478"/>
      <c r="BD668" s="478"/>
      <c r="BE668" s="333" t="str">
        <f>+$BE$23</f>
        <v>Legislación e Inserción Laboral</v>
      </c>
      <c r="BF668" s="278">
        <f t="shared" si="1461"/>
        <v>58.464158595485202</v>
      </c>
      <c r="BG668" s="168">
        <v>40</v>
      </c>
      <c r="BH668" s="157">
        <f t="shared" si="1455"/>
        <v>1.46160396488713</v>
      </c>
      <c r="BI668" s="168">
        <f>+$BK$23</f>
        <v>3</v>
      </c>
      <c r="BJ668" s="157">
        <f>+BI668</f>
        <v>3</v>
      </c>
      <c r="BK668" s="157">
        <f t="shared" si="1456"/>
        <v>4.3848118946613894</v>
      </c>
      <c r="BL668" s="157">
        <f t="shared" si="1457"/>
        <v>78.92661410390501</v>
      </c>
      <c r="CC668" s="586"/>
      <c r="CD668" s="586"/>
      <c r="CE668" s="352" t="str">
        <f>+$BE$23</f>
        <v>Legislación e Inserción Laboral</v>
      </c>
      <c r="CF668" s="278">
        <f t="shared" si="1462"/>
        <v>58.464158595485202</v>
      </c>
      <c r="CG668" s="168">
        <v>20</v>
      </c>
      <c r="CH668" s="157">
        <f t="shared" si="1458"/>
        <v>2.9232079297742599</v>
      </c>
      <c r="CI668" s="168">
        <v>0</v>
      </c>
      <c r="CJ668" s="157">
        <f>+CI668</f>
        <v>0</v>
      </c>
      <c r="CK668" s="157">
        <f t="shared" si="1459"/>
        <v>0</v>
      </c>
      <c r="CL668" s="157">
        <f t="shared" si="1460"/>
        <v>0</v>
      </c>
    </row>
    <row r="669" spans="2:90" ht="25.5" x14ac:dyDescent="0.25">
      <c r="B669" s="477" t="s">
        <v>524</v>
      </c>
      <c r="C669" s="529" t="s">
        <v>454</v>
      </c>
      <c r="D669" s="328"/>
      <c r="E669" s="276">
        <f>+'Pobl. Efectiva CP.'!L27</f>
        <v>41.600674654453123</v>
      </c>
      <c r="F669" s="328"/>
      <c r="G669" s="328"/>
      <c r="H669" s="328"/>
      <c r="I669" s="277">
        <f>SUM(I670:I680)</f>
        <v>18</v>
      </c>
      <c r="J669" s="277">
        <f>SUM(J670:J680)</f>
        <v>18.720303594503907</v>
      </c>
      <c r="K669" s="277">
        <f>SUM(K670:K680)</f>
        <v>336.96546470107035</v>
      </c>
      <c r="AC669" s="525" t="s">
        <v>524</v>
      </c>
      <c r="AD669" s="526" t="s">
        <v>454</v>
      </c>
      <c r="AE669" s="335"/>
      <c r="AF669" s="276">
        <f>+E669</f>
        <v>41.600674654453123</v>
      </c>
      <c r="AG669" s="335"/>
      <c r="AH669" s="335"/>
      <c r="AI669" s="335"/>
      <c r="AJ669" s="277">
        <f>SUM(AJ670:AJ680)</f>
        <v>12</v>
      </c>
      <c r="AK669" s="277">
        <f>SUM(AK670:AK680)</f>
        <v>24.960404792671874</v>
      </c>
      <c r="AL669" s="277">
        <f>SUM(AL670:AL680)</f>
        <v>449.28728626809368</v>
      </c>
      <c r="BC669" s="478"/>
      <c r="BD669" s="513" t="s">
        <v>485</v>
      </c>
      <c r="BE669" s="147" t="str">
        <f>+$BE$39</f>
        <v>Distribución de los Materiales de Construcción</v>
      </c>
      <c r="BF669" s="278">
        <f t="shared" si="1461"/>
        <v>58.464158595485202</v>
      </c>
      <c r="BG669" s="168">
        <v>40</v>
      </c>
      <c r="BH669" s="157">
        <f t="shared" si="1455"/>
        <v>1.46160396488713</v>
      </c>
      <c r="BI669" s="168">
        <f>+$BK$39</f>
        <v>7</v>
      </c>
      <c r="BJ669" s="157">
        <f t="shared" ref="BJ669:BJ670" si="1463">+BI669</f>
        <v>7</v>
      </c>
      <c r="BK669" s="157">
        <f t="shared" si="1456"/>
        <v>10.231227754209909</v>
      </c>
      <c r="BL669" s="157">
        <f t="shared" si="1457"/>
        <v>184.16209957577837</v>
      </c>
      <c r="CC669" s="586"/>
      <c r="CD669" s="587" t="s">
        <v>485</v>
      </c>
      <c r="CE669" s="147" t="str">
        <f>+$BE$39</f>
        <v>Distribución de los Materiales de Construcción</v>
      </c>
      <c r="CF669" s="278">
        <f t="shared" si="1462"/>
        <v>58.464158595485202</v>
      </c>
      <c r="CG669" s="168">
        <v>20</v>
      </c>
      <c r="CH669" s="157">
        <f t="shared" si="1458"/>
        <v>2.9232079297742599</v>
      </c>
      <c r="CI669" s="168">
        <f>+$BK$39</f>
        <v>7</v>
      </c>
      <c r="CJ669" s="157">
        <f t="shared" ref="CJ669:CJ670" si="1464">+CI669</f>
        <v>7</v>
      </c>
      <c r="CK669" s="157">
        <f t="shared" si="1459"/>
        <v>20.462455508419819</v>
      </c>
      <c r="CL669" s="157">
        <f t="shared" si="1460"/>
        <v>368.32419915155674</v>
      </c>
    </row>
    <row r="670" spans="2:90" x14ac:dyDescent="0.25">
      <c r="B670" s="477"/>
      <c r="C670" s="529"/>
      <c r="D670" s="326" t="s">
        <v>457</v>
      </c>
      <c r="E670" s="278">
        <f>+E$669</f>
        <v>41.600674654453123</v>
      </c>
      <c r="F670" s="316">
        <f>+F665</f>
        <v>40</v>
      </c>
      <c r="G670" s="312">
        <f t="shared" ref="G670:G680" si="1465">E670/F670</f>
        <v>1.0400168663613281</v>
      </c>
      <c r="H670" s="168">
        <f>+$H$90</f>
        <v>2</v>
      </c>
      <c r="I670" s="157">
        <f>+H670</f>
        <v>2</v>
      </c>
      <c r="J670" s="157">
        <f t="shared" ref="J670:J679" si="1466">G670*I670</f>
        <v>2.0800337327226561</v>
      </c>
      <c r="K670" s="314">
        <f t="shared" ref="K670:K680" si="1467">J670*$D$70</f>
        <v>37.440607189007807</v>
      </c>
      <c r="AC670" s="525"/>
      <c r="AD670" s="526"/>
      <c r="AE670" s="333" t="s">
        <v>457</v>
      </c>
      <c r="AF670" s="278">
        <f>+AF$669</f>
        <v>41.600674654453123</v>
      </c>
      <c r="AG670" s="316">
        <f>+AG665</f>
        <v>20</v>
      </c>
      <c r="AH670" s="312">
        <f t="shared" ref="AH670:AH680" si="1468">AF670/AG670</f>
        <v>2.0800337327226561</v>
      </c>
      <c r="AI670" s="168">
        <v>0</v>
      </c>
      <c r="AJ670" s="157">
        <f>+AI670</f>
        <v>0</v>
      </c>
      <c r="AK670" s="157">
        <f t="shared" ref="AK670:AK679" si="1469">AH670*AJ670</f>
        <v>0</v>
      </c>
      <c r="AL670" s="314">
        <f t="shared" ref="AL670:AL680" si="1470">AK670*$D$70</f>
        <v>0</v>
      </c>
      <c r="BC670" s="478"/>
      <c r="BD670" s="513"/>
      <c r="BE670" s="147" t="str">
        <f>+$BE$41</f>
        <v>Seguridad e Higiene</v>
      </c>
      <c r="BF670" s="278">
        <f t="shared" si="1461"/>
        <v>58.464158595485202</v>
      </c>
      <c r="BG670" s="168">
        <v>40</v>
      </c>
      <c r="BH670" s="157">
        <f t="shared" si="1455"/>
        <v>1.46160396488713</v>
      </c>
      <c r="BI670" s="168">
        <f>+$BK$41</f>
        <v>3</v>
      </c>
      <c r="BJ670" s="157">
        <f t="shared" si="1463"/>
        <v>3</v>
      </c>
      <c r="BK670" s="157">
        <f t="shared" si="1456"/>
        <v>4.3848118946613894</v>
      </c>
      <c r="BL670" s="157">
        <f t="shared" si="1457"/>
        <v>78.92661410390501</v>
      </c>
      <c r="CC670" s="586"/>
      <c r="CD670" s="587"/>
      <c r="CE670" s="147" t="str">
        <f>+$BE$41</f>
        <v>Seguridad e Higiene</v>
      </c>
      <c r="CF670" s="278">
        <f t="shared" si="1462"/>
        <v>58.464158595485202</v>
      </c>
      <c r="CG670" s="168">
        <v>20</v>
      </c>
      <c r="CH670" s="157">
        <f t="shared" si="1458"/>
        <v>2.9232079297742599</v>
      </c>
      <c r="CI670" s="168">
        <f>+$BK$41</f>
        <v>3</v>
      </c>
      <c r="CJ670" s="157">
        <f t="shared" si="1464"/>
        <v>3</v>
      </c>
      <c r="CK670" s="157">
        <f t="shared" si="1459"/>
        <v>8.7696237893227789</v>
      </c>
      <c r="CL670" s="157">
        <f t="shared" si="1460"/>
        <v>157.85322820781002</v>
      </c>
    </row>
    <row r="671" spans="2:90" ht="25.5" x14ac:dyDescent="0.25">
      <c r="B671" s="477"/>
      <c r="C671" s="529"/>
      <c r="D671" s="326" t="s">
        <v>460</v>
      </c>
      <c r="E671" s="278">
        <f t="shared" ref="E671:E680" si="1471">+E$669</f>
        <v>41.600674654453123</v>
      </c>
      <c r="F671" s="316">
        <f>+F670</f>
        <v>40</v>
      </c>
      <c r="G671" s="312">
        <f t="shared" si="1465"/>
        <v>1.0400168663613281</v>
      </c>
      <c r="H671" s="168">
        <f>+$H$91</f>
        <v>2</v>
      </c>
      <c r="I671" s="157">
        <f>+H671</f>
        <v>2</v>
      </c>
      <c r="J671" s="157">
        <f t="shared" si="1466"/>
        <v>2.0800337327226561</v>
      </c>
      <c r="K671" s="314">
        <f t="shared" si="1467"/>
        <v>37.440607189007807</v>
      </c>
      <c r="AC671" s="525"/>
      <c r="AD671" s="526"/>
      <c r="AE671" s="333" t="s">
        <v>460</v>
      </c>
      <c r="AF671" s="278">
        <f t="shared" ref="AF671:AF680" si="1472">+AF$669</f>
        <v>41.600674654453123</v>
      </c>
      <c r="AG671" s="316">
        <f>+AG670</f>
        <v>20</v>
      </c>
      <c r="AH671" s="312">
        <f t="shared" si="1468"/>
        <v>2.0800337327226561</v>
      </c>
      <c r="AI671" s="168">
        <v>0</v>
      </c>
      <c r="AJ671" s="157">
        <f>+AI671</f>
        <v>0</v>
      </c>
      <c r="AK671" s="157">
        <f t="shared" si="1469"/>
        <v>0</v>
      </c>
      <c r="AL671" s="314">
        <f t="shared" si="1470"/>
        <v>0</v>
      </c>
      <c r="BC671" s="478"/>
      <c r="BD671" s="513"/>
      <c r="BE671" s="147" t="str">
        <f>+$BE$43</f>
        <v>Procedimientos Constructivosde Obras Civiles II</v>
      </c>
      <c r="BF671" s="278">
        <f t="shared" si="1461"/>
        <v>58.464158595485202</v>
      </c>
      <c r="BG671" s="168">
        <v>40</v>
      </c>
      <c r="BH671" s="157">
        <f t="shared" si="1455"/>
        <v>1.46160396488713</v>
      </c>
      <c r="BI671" s="168">
        <f>+$BK$43</f>
        <v>9</v>
      </c>
      <c r="BJ671" s="157">
        <f>+BI671*0.4</f>
        <v>3.6</v>
      </c>
      <c r="BK671" s="157">
        <f t="shared" si="1456"/>
        <v>5.2617742735936677</v>
      </c>
      <c r="BL671" s="157">
        <f t="shared" si="1457"/>
        <v>94.711936924686015</v>
      </c>
      <c r="CC671" s="586"/>
      <c r="CD671" s="587"/>
      <c r="CE671" s="147" t="str">
        <f>+$BE$43</f>
        <v>Procedimientos Constructivosde Obras Civiles II</v>
      </c>
      <c r="CF671" s="278">
        <f t="shared" si="1462"/>
        <v>58.464158595485202</v>
      </c>
      <c r="CG671" s="168">
        <v>20</v>
      </c>
      <c r="CH671" s="157">
        <f t="shared" si="1458"/>
        <v>2.9232079297742599</v>
      </c>
      <c r="CI671" s="168">
        <f>+$BK$43</f>
        <v>9</v>
      </c>
      <c r="CJ671" s="157">
        <f t="shared" ref="CJ671:CJ672" si="1473">+CI671*0.6</f>
        <v>5.3999999999999995</v>
      </c>
      <c r="CK671" s="157">
        <f t="shared" si="1459"/>
        <v>15.785322820781001</v>
      </c>
      <c r="CL671" s="157">
        <f t="shared" si="1460"/>
        <v>284.13581077405803</v>
      </c>
    </row>
    <row r="672" spans="2:90" x14ac:dyDescent="0.25">
      <c r="B672" s="477"/>
      <c r="C672" s="529"/>
      <c r="D672" s="326" t="s">
        <v>466</v>
      </c>
      <c r="E672" s="278">
        <f t="shared" si="1471"/>
        <v>41.600674654453123</v>
      </c>
      <c r="F672" s="316">
        <f t="shared" ref="F672:F680" si="1474">+F671</f>
        <v>40</v>
      </c>
      <c r="G672" s="312">
        <f t="shared" si="1465"/>
        <v>1.0400168663613281</v>
      </c>
      <c r="H672" s="168">
        <f>+$H$92</f>
        <v>2</v>
      </c>
      <c r="I672" s="157">
        <f>+H672</f>
        <v>2</v>
      </c>
      <c r="J672" s="157">
        <f t="shared" si="1466"/>
        <v>2.0800337327226561</v>
      </c>
      <c r="K672" s="314">
        <f t="shared" si="1467"/>
        <v>37.440607189007807</v>
      </c>
      <c r="AC672" s="525"/>
      <c r="AD672" s="526"/>
      <c r="AE672" s="333" t="s">
        <v>466</v>
      </c>
      <c r="AF672" s="278">
        <f t="shared" si="1472"/>
        <v>41.600674654453123</v>
      </c>
      <c r="AG672" s="316">
        <f t="shared" ref="AG672:AG680" si="1475">+AG671</f>
        <v>20</v>
      </c>
      <c r="AH672" s="312">
        <f t="shared" si="1468"/>
        <v>2.0800337327226561</v>
      </c>
      <c r="AI672" s="168">
        <v>0</v>
      </c>
      <c r="AJ672" s="157">
        <f>+AI672</f>
        <v>0</v>
      </c>
      <c r="AK672" s="157">
        <f t="shared" si="1469"/>
        <v>0</v>
      </c>
      <c r="AL672" s="314">
        <f t="shared" si="1470"/>
        <v>0</v>
      </c>
      <c r="BC672" s="478"/>
      <c r="BD672" s="513"/>
      <c r="BE672" s="147" t="str">
        <f>+$BE$44</f>
        <v>Control de Obra</v>
      </c>
      <c r="BF672" s="278">
        <f t="shared" si="1461"/>
        <v>58.464158595485202</v>
      </c>
      <c r="BG672" s="168">
        <v>40</v>
      </c>
      <c r="BH672" s="157">
        <f t="shared" si="1455"/>
        <v>1.46160396488713</v>
      </c>
      <c r="BI672" s="168">
        <f>+$BK$44</f>
        <v>4</v>
      </c>
      <c r="BJ672" s="157">
        <f>+BI672*0.4</f>
        <v>1.6</v>
      </c>
      <c r="BK672" s="157">
        <f t="shared" si="1456"/>
        <v>2.3385663438194082</v>
      </c>
      <c r="BL672" s="157">
        <f t="shared" si="1457"/>
        <v>42.094194188749348</v>
      </c>
      <c r="CC672" s="586"/>
      <c r="CD672" s="587"/>
      <c r="CE672" s="147" t="str">
        <f>+$BE$44</f>
        <v>Control de Obra</v>
      </c>
      <c r="CF672" s="278">
        <f t="shared" si="1462"/>
        <v>58.464158595485202</v>
      </c>
      <c r="CG672" s="168">
        <v>20</v>
      </c>
      <c r="CH672" s="157">
        <f t="shared" si="1458"/>
        <v>2.9232079297742599</v>
      </c>
      <c r="CI672" s="168">
        <f>+$BK$44</f>
        <v>4</v>
      </c>
      <c r="CJ672" s="157">
        <f t="shared" si="1473"/>
        <v>2.4</v>
      </c>
      <c r="CK672" s="157">
        <f t="shared" si="1459"/>
        <v>7.0156990314582233</v>
      </c>
      <c r="CL672" s="157">
        <f t="shared" si="1460"/>
        <v>126.28258256624802</v>
      </c>
    </row>
    <row r="673" spans="2:90" ht="23.25" customHeight="1" x14ac:dyDescent="0.25">
      <c r="B673" s="477"/>
      <c r="C673" s="529"/>
      <c r="D673" s="326" t="s">
        <v>469</v>
      </c>
      <c r="E673" s="278">
        <f t="shared" si="1471"/>
        <v>41.600674654453123</v>
      </c>
      <c r="F673" s="316">
        <f t="shared" si="1474"/>
        <v>40</v>
      </c>
      <c r="G673" s="312">
        <f t="shared" si="1465"/>
        <v>1.0400168663613281</v>
      </c>
      <c r="H673" s="168">
        <f>+$H$93</f>
        <v>2</v>
      </c>
      <c r="I673" s="157">
        <f>+H673</f>
        <v>2</v>
      </c>
      <c r="J673" s="157">
        <f t="shared" si="1466"/>
        <v>2.0800337327226561</v>
      </c>
      <c r="K673" s="314">
        <f t="shared" si="1467"/>
        <v>37.440607189007807</v>
      </c>
      <c r="AC673" s="525"/>
      <c r="AD673" s="526"/>
      <c r="AE673" s="333" t="s">
        <v>469</v>
      </c>
      <c r="AF673" s="278">
        <f t="shared" si="1472"/>
        <v>41.600674654453123</v>
      </c>
      <c r="AG673" s="316">
        <f t="shared" si="1475"/>
        <v>20</v>
      </c>
      <c r="AH673" s="312">
        <f t="shared" si="1468"/>
        <v>2.0800337327226561</v>
      </c>
      <c r="AI673" s="168">
        <v>0</v>
      </c>
      <c r="AJ673" s="157">
        <f>+AI673</f>
        <v>0</v>
      </c>
      <c r="AK673" s="157">
        <f t="shared" si="1469"/>
        <v>0</v>
      </c>
      <c r="AL673" s="314">
        <f t="shared" si="1470"/>
        <v>0</v>
      </c>
      <c r="BC673" s="363"/>
      <c r="BD673" s="363"/>
      <c r="BE673" s="363"/>
      <c r="CC673" s="363"/>
      <c r="CD673" s="363"/>
      <c r="CE673" s="363"/>
    </row>
    <row r="674" spans="2:90" ht="51" x14ac:dyDescent="0.25">
      <c r="B674" s="477"/>
      <c r="C674" s="529"/>
      <c r="D674" s="326" t="s">
        <v>474</v>
      </c>
      <c r="E674" s="278">
        <f t="shared" si="1471"/>
        <v>41.600674654453123</v>
      </c>
      <c r="F674" s="316">
        <f t="shared" si="1474"/>
        <v>40</v>
      </c>
      <c r="G674" s="312">
        <f t="shared" si="1465"/>
        <v>1.0400168663613281</v>
      </c>
      <c r="H674" s="168">
        <f>+$H$94</f>
        <v>2</v>
      </c>
      <c r="I674" s="157">
        <f>+H674</f>
        <v>2</v>
      </c>
      <c r="J674" s="157">
        <f t="shared" si="1466"/>
        <v>2.0800337327226561</v>
      </c>
      <c r="K674" s="314">
        <f t="shared" si="1467"/>
        <v>37.440607189007807</v>
      </c>
      <c r="AC674" s="525"/>
      <c r="AD674" s="526"/>
      <c r="AE674" s="333" t="s">
        <v>474</v>
      </c>
      <c r="AF674" s="278">
        <f t="shared" si="1472"/>
        <v>41.600674654453123</v>
      </c>
      <c r="AG674" s="316">
        <f t="shared" si="1475"/>
        <v>20</v>
      </c>
      <c r="AH674" s="312">
        <f t="shared" si="1468"/>
        <v>2.0800337327226561</v>
      </c>
      <c r="AI674" s="168">
        <v>0</v>
      </c>
      <c r="AJ674" s="157">
        <f>+AI674</f>
        <v>0</v>
      </c>
      <c r="AK674" s="157">
        <f t="shared" si="1469"/>
        <v>0</v>
      </c>
      <c r="AL674" s="314">
        <f t="shared" si="1470"/>
        <v>0</v>
      </c>
      <c r="BC674" s="332" t="s">
        <v>335</v>
      </c>
      <c r="BD674" s="332" t="s">
        <v>511</v>
      </c>
      <c r="BE674" s="332" t="s">
        <v>512</v>
      </c>
      <c r="BF674" s="332" t="s">
        <v>587</v>
      </c>
      <c r="BG674" s="332" t="s">
        <v>513</v>
      </c>
      <c r="BH674" s="332" t="s">
        <v>514</v>
      </c>
      <c r="BI674" s="332" t="s">
        <v>519</v>
      </c>
      <c r="BJ674" s="297" t="s">
        <v>516</v>
      </c>
      <c r="BK674" s="297" t="s">
        <v>517</v>
      </c>
      <c r="BL674" s="297" t="s">
        <v>518</v>
      </c>
      <c r="CC674" s="371" t="s">
        <v>335</v>
      </c>
      <c r="CD674" s="371" t="s">
        <v>511</v>
      </c>
      <c r="CE674" s="371" t="s">
        <v>512</v>
      </c>
      <c r="CF674" s="371" t="s">
        <v>587</v>
      </c>
      <c r="CG674" s="371" t="s">
        <v>513</v>
      </c>
      <c r="CH674" s="371" t="s">
        <v>514</v>
      </c>
      <c r="CI674" s="371" t="s">
        <v>519</v>
      </c>
      <c r="CJ674" s="372" t="s">
        <v>516</v>
      </c>
      <c r="CK674" s="372" t="s">
        <v>517</v>
      </c>
      <c r="CL674" s="372" t="s">
        <v>518</v>
      </c>
    </row>
    <row r="675" spans="2:90" ht="25.5" x14ac:dyDescent="0.25">
      <c r="B675" s="477"/>
      <c r="C675" s="514" t="s">
        <v>485</v>
      </c>
      <c r="D675" s="315" t="s">
        <v>546</v>
      </c>
      <c r="E675" s="278">
        <f t="shared" si="1471"/>
        <v>41.600674654453123</v>
      </c>
      <c r="F675" s="316">
        <f t="shared" si="1474"/>
        <v>40</v>
      </c>
      <c r="G675" s="312">
        <f t="shared" si="1465"/>
        <v>1.0400168663613281</v>
      </c>
      <c r="H675" s="168">
        <f>+$H$95</f>
        <v>2</v>
      </c>
      <c r="I675" s="157">
        <f t="shared" ref="I675:I680" si="1476">+H675*0.4</f>
        <v>0.8</v>
      </c>
      <c r="J675" s="312">
        <f t="shared" si="1466"/>
        <v>0.83201349308906247</v>
      </c>
      <c r="K675" s="314">
        <f t="shared" si="1467"/>
        <v>14.976242875603125</v>
      </c>
      <c r="AC675" s="525"/>
      <c r="AD675" s="527" t="s">
        <v>485</v>
      </c>
      <c r="AE675" s="315" t="s">
        <v>546</v>
      </c>
      <c r="AF675" s="278">
        <f t="shared" si="1472"/>
        <v>41.600674654453123</v>
      </c>
      <c r="AG675" s="316">
        <f t="shared" si="1475"/>
        <v>20</v>
      </c>
      <c r="AH675" s="312">
        <f t="shared" si="1468"/>
        <v>2.0800337327226561</v>
      </c>
      <c r="AI675" s="168">
        <f>+$H$95</f>
        <v>2</v>
      </c>
      <c r="AJ675" s="157">
        <f t="shared" ref="AJ675:AJ680" si="1477">+AI675*0.6</f>
        <v>1.2</v>
      </c>
      <c r="AK675" s="312">
        <f t="shared" si="1469"/>
        <v>2.4960404792671871</v>
      </c>
      <c r="AL675" s="314">
        <f t="shared" si="1470"/>
        <v>44.928728626809367</v>
      </c>
      <c r="BC675" s="478" t="s">
        <v>521</v>
      </c>
      <c r="BD675" s="478" t="s">
        <v>590</v>
      </c>
      <c r="BE675" s="335"/>
      <c r="BF675" s="276">
        <f>+'Pobl. Efectiva CP.'!M53</f>
        <v>57.259505500578442</v>
      </c>
      <c r="BG675" s="335"/>
      <c r="BH675" s="335"/>
      <c r="BI675" s="335"/>
      <c r="BJ675" s="277">
        <f>SUM(BJ676:BJ682)</f>
        <v>16.8</v>
      </c>
      <c r="BK675" s="277">
        <f>SUM(BK676:BK682)</f>
        <v>24.048992310242948</v>
      </c>
      <c r="BL675" s="277">
        <f>SUM(BL676:BL682)</f>
        <v>432.88186158437304</v>
      </c>
      <c r="CC675" s="586" t="s">
        <v>521</v>
      </c>
      <c r="CD675" s="586" t="s">
        <v>590</v>
      </c>
      <c r="CE675" s="335"/>
      <c r="CF675" s="276">
        <f>+BF675</f>
        <v>57.259505500578442</v>
      </c>
      <c r="CG675" s="335"/>
      <c r="CH675" s="335"/>
      <c r="CI675" s="335"/>
      <c r="CJ675" s="277">
        <f>SUM(CJ676:CJ682)</f>
        <v>0</v>
      </c>
      <c r="CK675" s="277">
        <f>SUM(CK676:CK682)</f>
        <v>0</v>
      </c>
      <c r="CL675" s="277">
        <f>SUM(CL676:CL682)</f>
        <v>0</v>
      </c>
    </row>
    <row r="676" spans="2:90" ht="25.5" x14ac:dyDescent="0.25">
      <c r="B676" s="477"/>
      <c r="C676" s="514"/>
      <c r="D676" s="315" t="s">
        <v>547</v>
      </c>
      <c r="E676" s="278">
        <f t="shared" si="1471"/>
        <v>41.600674654453123</v>
      </c>
      <c r="F676" s="316">
        <f t="shared" si="1474"/>
        <v>40</v>
      </c>
      <c r="G676" s="312">
        <f t="shared" si="1465"/>
        <v>1.0400168663613281</v>
      </c>
      <c r="H676" s="168">
        <f>+$H$96</f>
        <v>4</v>
      </c>
      <c r="I676" s="157">
        <f t="shared" si="1476"/>
        <v>1.6</v>
      </c>
      <c r="J676" s="312">
        <f t="shared" si="1466"/>
        <v>1.6640269861781249</v>
      </c>
      <c r="K676" s="314">
        <f t="shared" si="1467"/>
        <v>29.95248575120625</v>
      </c>
      <c r="AC676" s="525"/>
      <c r="AD676" s="527"/>
      <c r="AE676" s="315" t="s">
        <v>547</v>
      </c>
      <c r="AF676" s="278">
        <f t="shared" si="1472"/>
        <v>41.600674654453123</v>
      </c>
      <c r="AG676" s="316">
        <f t="shared" si="1475"/>
        <v>20</v>
      </c>
      <c r="AH676" s="312">
        <f t="shared" si="1468"/>
        <v>2.0800337327226561</v>
      </c>
      <c r="AI676" s="168">
        <f>+$H$96</f>
        <v>4</v>
      </c>
      <c r="AJ676" s="157">
        <f t="shared" si="1477"/>
        <v>2.4</v>
      </c>
      <c r="AK676" s="312">
        <f t="shared" si="1469"/>
        <v>4.9920809585343742</v>
      </c>
      <c r="AL676" s="314">
        <f t="shared" si="1470"/>
        <v>89.857457253618733</v>
      </c>
      <c r="BC676" s="478"/>
      <c r="BD676" s="478"/>
      <c r="BE676" s="333" t="str">
        <f>+$BE$4</f>
        <v>Técnicas de Comunicación</v>
      </c>
      <c r="BF676" s="278">
        <f>+BF$675</f>
        <v>57.259505500578442</v>
      </c>
      <c r="BG676" s="168">
        <v>40</v>
      </c>
      <c r="BH676" s="157">
        <f>BF676/BG676</f>
        <v>1.431487637514461</v>
      </c>
      <c r="BI676" s="168">
        <f>+$BF$4</f>
        <v>2</v>
      </c>
      <c r="BJ676" s="157">
        <f>+BI676</f>
        <v>2</v>
      </c>
      <c r="BK676" s="157">
        <f t="shared" ref="BK676" si="1478">BH676*BJ676</f>
        <v>2.8629752750289219</v>
      </c>
      <c r="BL676" s="157">
        <f>BK676*$BE$70</f>
        <v>51.533554950520596</v>
      </c>
      <c r="CC676" s="586"/>
      <c r="CD676" s="586"/>
      <c r="CE676" s="352" t="str">
        <f>+$BE$4</f>
        <v>Técnicas de Comunicación</v>
      </c>
      <c r="CF676" s="278">
        <f>+CF$675</f>
        <v>57.259505500578442</v>
      </c>
      <c r="CG676" s="168">
        <v>20</v>
      </c>
      <c r="CH676" s="157">
        <f>CF676/CG676</f>
        <v>2.8629752750289219</v>
      </c>
      <c r="CI676" s="168">
        <v>0</v>
      </c>
      <c r="CJ676" s="157">
        <f>+CI676</f>
        <v>0</v>
      </c>
      <c r="CK676" s="157">
        <f t="shared" ref="CK676" si="1479">CH676*CJ676</f>
        <v>0</v>
      </c>
      <c r="CL676" s="157">
        <f>CK676*$BE$70</f>
        <v>0</v>
      </c>
    </row>
    <row r="677" spans="2:90" ht="25.5" x14ac:dyDescent="0.25">
      <c r="B677" s="477"/>
      <c r="C677" s="514"/>
      <c r="D677" s="315" t="s">
        <v>548</v>
      </c>
      <c r="E677" s="278">
        <f t="shared" si="1471"/>
        <v>41.600674654453123</v>
      </c>
      <c r="F677" s="316">
        <f t="shared" si="1474"/>
        <v>40</v>
      </c>
      <c r="G677" s="312">
        <f t="shared" si="1465"/>
        <v>1.0400168663613281</v>
      </c>
      <c r="H677" s="168">
        <f>+$H$97</f>
        <v>2</v>
      </c>
      <c r="I677" s="157">
        <f t="shared" si="1476"/>
        <v>0.8</v>
      </c>
      <c r="J677" s="312">
        <f t="shared" si="1466"/>
        <v>0.83201349308906247</v>
      </c>
      <c r="K677" s="314">
        <f t="shared" si="1467"/>
        <v>14.976242875603125</v>
      </c>
      <c r="AC677" s="525"/>
      <c r="AD677" s="527"/>
      <c r="AE677" s="315" t="s">
        <v>548</v>
      </c>
      <c r="AF677" s="278">
        <f t="shared" si="1472"/>
        <v>41.600674654453123</v>
      </c>
      <c r="AG677" s="316">
        <f t="shared" si="1475"/>
        <v>20</v>
      </c>
      <c r="AH677" s="312">
        <f t="shared" si="1468"/>
        <v>2.0800337327226561</v>
      </c>
      <c r="AI677" s="168">
        <f>+$H$97</f>
        <v>2</v>
      </c>
      <c r="AJ677" s="157">
        <f t="shared" si="1477"/>
        <v>1.2</v>
      </c>
      <c r="AK677" s="312">
        <f t="shared" si="1469"/>
        <v>2.4960404792671871</v>
      </c>
      <c r="AL677" s="314">
        <f t="shared" si="1470"/>
        <v>44.928728626809367</v>
      </c>
      <c r="BC677" s="478"/>
      <c r="BD677" s="478"/>
      <c r="BE677" s="333" t="str">
        <f>+$BE$6</f>
        <v>Lógica y Funciones</v>
      </c>
      <c r="BF677" s="278">
        <f t="shared" ref="BF677:BF682" si="1480">+BF$675</f>
        <v>57.259505500578442</v>
      </c>
      <c r="BG677" s="168">
        <v>40</v>
      </c>
      <c r="BH677" s="157">
        <f t="shared" ref="BH677:BH682" si="1481">BF677/BG677</f>
        <v>1.431487637514461</v>
      </c>
      <c r="BI677" s="168">
        <f>+$BF$6</f>
        <v>2</v>
      </c>
      <c r="BJ677" s="157">
        <f>+BI677</f>
        <v>2</v>
      </c>
      <c r="BK677" s="157">
        <f>BH677*BJ677</f>
        <v>2.8629752750289219</v>
      </c>
      <c r="BL677" s="157">
        <f t="shared" ref="BL677:BL682" si="1482">BK677*$BE$70</f>
        <v>51.533554950520596</v>
      </c>
      <c r="CC677" s="586"/>
      <c r="CD677" s="586"/>
      <c r="CE677" s="352" t="str">
        <f>+$BE$6</f>
        <v>Lógica y Funciones</v>
      </c>
      <c r="CF677" s="278">
        <f t="shared" ref="CF677:CF682" si="1483">+CF$675</f>
        <v>57.259505500578442</v>
      </c>
      <c r="CG677" s="168">
        <v>20</v>
      </c>
      <c r="CH677" s="157">
        <f t="shared" ref="CH677:CH682" si="1484">CF677/CG677</f>
        <v>2.8629752750289219</v>
      </c>
      <c r="CI677" s="168">
        <v>0</v>
      </c>
      <c r="CJ677" s="157">
        <f>+CI677</f>
        <v>0</v>
      </c>
      <c r="CK677" s="157">
        <f>CH677*CJ677</f>
        <v>0</v>
      </c>
      <c r="CL677" s="157">
        <f t="shared" ref="CL677:CL682" si="1485">CK677*$BE$70</f>
        <v>0</v>
      </c>
    </row>
    <row r="678" spans="2:90" ht="25.5" x14ac:dyDescent="0.25">
      <c r="B678" s="477"/>
      <c r="C678" s="514"/>
      <c r="D678" s="315" t="s">
        <v>549</v>
      </c>
      <c r="E678" s="278">
        <f t="shared" si="1471"/>
        <v>41.600674654453123</v>
      </c>
      <c r="F678" s="316">
        <f t="shared" si="1474"/>
        <v>40</v>
      </c>
      <c r="G678" s="312">
        <f t="shared" si="1465"/>
        <v>1.0400168663613281</v>
      </c>
      <c r="H678" s="168">
        <f>+$H$98</f>
        <v>2</v>
      </c>
      <c r="I678" s="157">
        <f t="shared" si="1476"/>
        <v>0.8</v>
      </c>
      <c r="J678" s="312">
        <f t="shared" si="1466"/>
        <v>0.83201349308906247</v>
      </c>
      <c r="K678" s="314">
        <f t="shared" si="1467"/>
        <v>14.976242875603125</v>
      </c>
      <c r="AC678" s="525"/>
      <c r="AD678" s="527"/>
      <c r="AE678" s="315" t="s">
        <v>549</v>
      </c>
      <c r="AF678" s="278">
        <f t="shared" si="1472"/>
        <v>41.600674654453123</v>
      </c>
      <c r="AG678" s="316">
        <f t="shared" si="1475"/>
        <v>20</v>
      </c>
      <c r="AH678" s="312">
        <f t="shared" si="1468"/>
        <v>2.0800337327226561</v>
      </c>
      <c r="AI678" s="168">
        <f>+$H$98</f>
        <v>2</v>
      </c>
      <c r="AJ678" s="157">
        <f t="shared" si="1477"/>
        <v>1.2</v>
      </c>
      <c r="AK678" s="312">
        <f t="shared" si="1469"/>
        <v>2.4960404792671871</v>
      </c>
      <c r="AL678" s="314">
        <f t="shared" si="1470"/>
        <v>44.928728626809367</v>
      </c>
      <c r="BC678" s="478"/>
      <c r="BD678" s="478"/>
      <c r="BE678" s="333" t="str">
        <f>+$BE$10</f>
        <v>Cultura Fisica y Deporte</v>
      </c>
      <c r="BF678" s="278">
        <f t="shared" si="1480"/>
        <v>57.259505500578442</v>
      </c>
      <c r="BG678" s="168">
        <v>40</v>
      </c>
      <c r="BH678" s="157">
        <f t="shared" si="1481"/>
        <v>1.431487637514461</v>
      </c>
      <c r="BI678" s="168">
        <f>+$BF$10</f>
        <v>2</v>
      </c>
      <c r="BJ678" s="157">
        <f t="shared" ref="BJ678:BJ679" si="1486">+BI678</f>
        <v>2</v>
      </c>
      <c r="BK678" s="157">
        <f t="shared" ref="BK678:BK682" si="1487">BH678*BJ678</f>
        <v>2.8629752750289219</v>
      </c>
      <c r="BL678" s="157">
        <f t="shared" si="1482"/>
        <v>51.533554950520596</v>
      </c>
      <c r="CC678" s="586"/>
      <c r="CD678" s="586"/>
      <c r="CE678" s="352" t="str">
        <f>+$BE$10</f>
        <v>Cultura Fisica y Deporte</v>
      </c>
      <c r="CF678" s="278">
        <f t="shared" si="1483"/>
        <v>57.259505500578442</v>
      </c>
      <c r="CG678" s="168">
        <v>20</v>
      </c>
      <c r="CH678" s="157">
        <f t="shared" si="1484"/>
        <v>2.8629752750289219</v>
      </c>
      <c r="CI678" s="168">
        <v>0</v>
      </c>
      <c r="CJ678" s="157">
        <f t="shared" ref="CJ678:CJ679" si="1488">+CI678</f>
        <v>0</v>
      </c>
      <c r="CK678" s="157">
        <f t="shared" ref="CK678:CK682" si="1489">CH678*CJ678</f>
        <v>0</v>
      </c>
      <c r="CL678" s="157">
        <f t="shared" si="1485"/>
        <v>0</v>
      </c>
    </row>
    <row r="679" spans="2:90" x14ac:dyDescent="0.25">
      <c r="B679" s="477"/>
      <c r="C679" s="514"/>
      <c r="D679" s="315" t="s">
        <v>552</v>
      </c>
      <c r="E679" s="278">
        <f t="shared" si="1471"/>
        <v>41.600674654453123</v>
      </c>
      <c r="F679" s="316">
        <f t="shared" si="1474"/>
        <v>40</v>
      </c>
      <c r="G679" s="312">
        <f t="shared" si="1465"/>
        <v>1.0400168663613281</v>
      </c>
      <c r="H679" s="168">
        <f>+$H$99</f>
        <v>4</v>
      </c>
      <c r="I679" s="157">
        <f t="shared" si="1476"/>
        <v>1.6</v>
      </c>
      <c r="J679" s="312">
        <f t="shared" si="1466"/>
        <v>1.6640269861781249</v>
      </c>
      <c r="K679" s="314">
        <f t="shared" si="1467"/>
        <v>29.95248575120625</v>
      </c>
      <c r="AC679" s="525"/>
      <c r="AD679" s="527"/>
      <c r="AE679" s="315" t="s">
        <v>552</v>
      </c>
      <c r="AF679" s="278">
        <f t="shared" si="1472"/>
        <v>41.600674654453123</v>
      </c>
      <c r="AG679" s="316">
        <f t="shared" si="1475"/>
        <v>20</v>
      </c>
      <c r="AH679" s="312">
        <f t="shared" si="1468"/>
        <v>2.0800337327226561</v>
      </c>
      <c r="AI679" s="168">
        <f>+$H$99</f>
        <v>4</v>
      </c>
      <c r="AJ679" s="157">
        <f t="shared" si="1477"/>
        <v>2.4</v>
      </c>
      <c r="AK679" s="312">
        <f t="shared" si="1469"/>
        <v>4.9920809585343742</v>
      </c>
      <c r="AL679" s="314">
        <f t="shared" si="1470"/>
        <v>89.857457253618733</v>
      </c>
      <c r="BC679" s="478"/>
      <c r="BD679" s="478"/>
      <c r="BE679" s="333" t="str">
        <f>+$BE$12</f>
        <v>Informática e Internet</v>
      </c>
      <c r="BF679" s="278">
        <f t="shared" si="1480"/>
        <v>57.259505500578442</v>
      </c>
      <c r="BG679" s="168">
        <v>40</v>
      </c>
      <c r="BH679" s="157">
        <f t="shared" si="1481"/>
        <v>1.431487637514461</v>
      </c>
      <c r="BI679" s="168">
        <f>+$BF$12</f>
        <v>2</v>
      </c>
      <c r="BJ679" s="157">
        <f t="shared" si="1486"/>
        <v>2</v>
      </c>
      <c r="BK679" s="157">
        <f t="shared" si="1487"/>
        <v>2.8629752750289219</v>
      </c>
      <c r="BL679" s="157">
        <f t="shared" si="1482"/>
        <v>51.533554950520596</v>
      </c>
      <c r="CC679" s="586"/>
      <c r="CD679" s="586"/>
      <c r="CE679" s="352" t="str">
        <f>+$BE$12</f>
        <v>Informática e Internet</v>
      </c>
      <c r="CF679" s="278">
        <f t="shared" si="1483"/>
        <v>57.259505500578442</v>
      </c>
      <c r="CG679" s="168">
        <v>20</v>
      </c>
      <c r="CH679" s="157">
        <f t="shared" si="1484"/>
        <v>2.8629752750289219</v>
      </c>
      <c r="CI679" s="168">
        <v>0</v>
      </c>
      <c r="CJ679" s="157">
        <f t="shared" si="1488"/>
        <v>0</v>
      </c>
      <c r="CK679" s="157">
        <f t="shared" si="1489"/>
        <v>0</v>
      </c>
      <c r="CL679" s="157">
        <f t="shared" si="1485"/>
        <v>0</v>
      </c>
    </row>
    <row r="680" spans="2:90" x14ac:dyDescent="0.25">
      <c r="B680" s="477"/>
      <c r="C680" s="514"/>
      <c r="D680" s="315" t="s">
        <v>543</v>
      </c>
      <c r="E680" s="278">
        <f t="shared" si="1471"/>
        <v>41.600674654453123</v>
      </c>
      <c r="F680" s="316">
        <f t="shared" si="1474"/>
        <v>40</v>
      </c>
      <c r="G680" s="312">
        <f t="shared" si="1465"/>
        <v>1.0400168663613281</v>
      </c>
      <c r="H680" s="168">
        <f>+$H$100</f>
        <v>6</v>
      </c>
      <c r="I680" s="157">
        <f t="shared" si="1476"/>
        <v>2.4000000000000004</v>
      </c>
      <c r="J680" s="157">
        <f>G680*I680</f>
        <v>2.4960404792671875</v>
      </c>
      <c r="K680" s="314">
        <f t="shared" si="1467"/>
        <v>44.928728626809374</v>
      </c>
      <c r="AC680" s="525"/>
      <c r="AD680" s="527"/>
      <c r="AE680" s="315" t="s">
        <v>543</v>
      </c>
      <c r="AF680" s="278">
        <f t="shared" si="1472"/>
        <v>41.600674654453123</v>
      </c>
      <c r="AG680" s="316">
        <f t="shared" si="1475"/>
        <v>20</v>
      </c>
      <c r="AH680" s="312">
        <f t="shared" si="1468"/>
        <v>2.0800337327226561</v>
      </c>
      <c r="AI680" s="168">
        <f>+$H$100</f>
        <v>6</v>
      </c>
      <c r="AJ680" s="157">
        <f t="shared" si="1477"/>
        <v>3.5999999999999996</v>
      </c>
      <c r="AK680" s="157">
        <f>AH680*AJ680</f>
        <v>7.4881214378015617</v>
      </c>
      <c r="AL680" s="314">
        <f t="shared" si="1470"/>
        <v>134.78618588042812</v>
      </c>
      <c r="BC680" s="478"/>
      <c r="BD680" s="513" t="s">
        <v>485</v>
      </c>
      <c r="BE680" s="147" t="str">
        <f>+$BE$24</f>
        <v>Topografia General</v>
      </c>
      <c r="BF680" s="278">
        <f t="shared" si="1480"/>
        <v>57.259505500578442</v>
      </c>
      <c r="BG680" s="168">
        <v>40</v>
      </c>
      <c r="BH680" s="157">
        <f t="shared" si="1481"/>
        <v>1.431487637514461</v>
      </c>
      <c r="BI680" s="168">
        <f>+$BF$24</f>
        <v>8</v>
      </c>
      <c r="BJ680" s="157">
        <f>BI680*0.4</f>
        <v>3.2</v>
      </c>
      <c r="BK680" s="157">
        <f t="shared" si="1487"/>
        <v>4.5807604400462756</v>
      </c>
      <c r="BL680" s="157">
        <f t="shared" si="1482"/>
        <v>82.453687920832962</v>
      </c>
      <c r="CC680" s="586"/>
      <c r="CD680" s="587" t="s">
        <v>485</v>
      </c>
      <c r="CE680" s="147" t="str">
        <f>+$BE$24</f>
        <v>Topografia General</v>
      </c>
      <c r="CF680" s="278">
        <f t="shared" si="1483"/>
        <v>57.259505500578442</v>
      </c>
      <c r="CG680" s="168">
        <v>20</v>
      </c>
      <c r="CH680" s="157">
        <f t="shared" si="1484"/>
        <v>2.8629752750289219</v>
      </c>
      <c r="CI680" s="168">
        <v>0</v>
      </c>
      <c r="CJ680" s="157">
        <f t="shared" ref="CJ680:CJ682" si="1490">+CI680*0.6</f>
        <v>0</v>
      </c>
      <c r="CK680" s="157">
        <f t="shared" si="1489"/>
        <v>0</v>
      </c>
      <c r="CL680" s="157">
        <f t="shared" si="1485"/>
        <v>0</v>
      </c>
    </row>
    <row r="681" spans="2:90" ht="25.5" x14ac:dyDescent="0.25">
      <c r="B681" s="285"/>
      <c r="C681" s="142"/>
      <c r="D681" s="59"/>
      <c r="H681" s="142"/>
      <c r="I681" s="262">
        <f>AVERAGE(I670:I680)</f>
        <v>1.6363636363636365</v>
      </c>
      <c r="J681" s="262"/>
      <c r="K681" s="286"/>
      <c r="AC681" s="285"/>
      <c r="AE681" s="59"/>
      <c r="AJ681" s="262">
        <f>AVERAGE(AJ670:AJ680)</f>
        <v>1.0909090909090908</v>
      </c>
      <c r="AK681" s="262"/>
      <c r="AL681" s="286"/>
      <c r="BC681" s="478"/>
      <c r="BD681" s="513"/>
      <c r="BE681" s="147" t="str">
        <f>+$BE$25</f>
        <v>Dibujo Topografico Asistido por Computador</v>
      </c>
      <c r="BF681" s="278">
        <f t="shared" si="1480"/>
        <v>57.259505500578442</v>
      </c>
      <c r="BG681" s="168">
        <v>40</v>
      </c>
      <c r="BH681" s="157">
        <f t="shared" si="1481"/>
        <v>1.431487637514461</v>
      </c>
      <c r="BI681" s="168">
        <f>+$BF$25</f>
        <v>6</v>
      </c>
      <c r="BJ681" s="157">
        <f t="shared" ref="BJ681:BJ682" si="1491">BI681*0.4</f>
        <v>2.4000000000000004</v>
      </c>
      <c r="BK681" s="157">
        <f t="shared" si="1487"/>
        <v>3.4355703300347069</v>
      </c>
      <c r="BL681" s="157">
        <f t="shared" si="1482"/>
        <v>61.840265940624725</v>
      </c>
      <c r="CC681" s="586"/>
      <c r="CD681" s="587"/>
      <c r="CE681" s="147" t="str">
        <f>+$BE$25</f>
        <v>Dibujo Topografico Asistido por Computador</v>
      </c>
      <c r="CF681" s="278">
        <f t="shared" si="1483"/>
        <v>57.259505500578442</v>
      </c>
      <c r="CG681" s="168">
        <v>20</v>
      </c>
      <c r="CH681" s="157">
        <f t="shared" si="1484"/>
        <v>2.8629752750289219</v>
      </c>
      <c r="CI681" s="168">
        <v>0</v>
      </c>
      <c r="CJ681" s="157">
        <f t="shared" si="1490"/>
        <v>0</v>
      </c>
      <c r="CK681" s="157">
        <f t="shared" si="1489"/>
        <v>0</v>
      </c>
      <c r="CL681" s="157">
        <f t="shared" si="1485"/>
        <v>0</v>
      </c>
    </row>
    <row r="682" spans="2:90" ht="51" x14ac:dyDescent="0.25">
      <c r="B682" s="325" t="s">
        <v>336</v>
      </c>
      <c r="C682" s="327" t="s">
        <v>511</v>
      </c>
      <c r="D682" s="325" t="s">
        <v>512</v>
      </c>
      <c r="E682" s="325" t="s">
        <v>586</v>
      </c>
      <c r="F682" s="325" t="s">
        <v>513</v>
      </c>
      <c r="G682" s="325" t="s">
        <v>514</v>
      </c>
      <c r="H682" s="325" t="s">
        <v>515</v>
      </c>
      <c r="I682" s="291" t="s">
        <v>516</v>
      </c>
      <c r="J682" s="291" t="s">
        <v>517</v>
      </c>
      <c r="K682" s="291" t="s">
        <v>518</v>
      </c>
      <c r="AC682" s="367" t="s">
        <v>336</v>
      </c>
      <c r="AD682" s="368" t="s">
        <v>511</v>
      </c>
      <c r="AE682" s="367" t="s">
        <v>512</v>
      </c>
      <c r="AF682" s="367" t="s">
        <v>586</v>
      </c>
      <c r="AG682" s="367" t="s">
        <v>513</v>
      </c>
      <c r="AH682" s="367" t="s">
        <v>514</v>
      </c>
      <c r="AI682" s="367" t="s">
        <v>515</v>
      </c>
      <c r="AJ682" s="369" t="s">
        <v>516</v>
      </c>
      <c r="AK682" s="369" t="s">
        <v>517</v>
      </c>
      <c r="AL682" s="369" t="s">
        <v>518</v>
      </c>
      <c r="BC682" s="478"/>
      <c r="BD682" s="513"/>
      <c r="BE682" s="147" t="str">
        <f>+$BE$26</f>
        <v>Topografia para Catastro Urbano y Rural</v>
      </c>
      <c r="BF682" s="278">
        <f t="shared" si="1480"/>
        <v>57.259505500578442</v>
      </c>
      <c r="BG682" s="168">
        <v>40</v>
      </c>
      <c r="BH682" s="157">
        <f t="shared" si="1481"/>
        <v>1.431487637514461</v>
      </c>
      <c r="BI682" s="168">
        <f>+$BF$26</f>
        <v>8</v>
      </c>
      <c r="BJ682" s="157">
        <f t="shared" si="1491"/>
        <v>3.2</v>
      </c>
      <c r="BK682" s="157">
        <f t="shared" si="1487"/>
        <v>4.5807604400462756</v>
      </c>
      <c r="BL682" s="157">
        <f t="shared" si="1482"/>
        <v>82.453687920832962</v>
      </c>
      <c r="CC682" s="586"/>
      <c r="CD682" s="587"/>
      <c r="CE682" s="147" t="str">
        <f>+$BE$26</f>
        <v>Topografia para Catastro Urbano y Rural</v>
      </c>
      <c r="CF682" s="278">
        <f t="shared" si="1483"/>
        <v>57.259505500578442</v>
      </c>
      <c r="CG682" s="168">
        <v>20</v>
      </c>
      <c r="CH682" s="157">
        <f t="shared" si="1484"/>
        <v>2.8629752750289219</v>
      </c>
      <c r="CI682" s="168">
        <v>0</v>
      </c>
      <c r="CJ682" s="157">
        <f t="shared" si="1490"/>
        <v>0</v>
      </c>
      <c r="CK682" s="157">
        <f t="shared" si="1489"/>
        <v>0</v>
      </c>
      <c r="CL682" s="157">
        <f t="shared" si="1485"/>
        <v>0</v>
      </c>
    </row>
    <row r="683" spans="2:90" x14ac:dyDescent="0.25">
      <c r="B683" s="477" t="s">
        <v>530</v>
      </c>
      <c r="C683" s="529" t="s">
        <v>454</v>
      </c>
      <c r="D683" s="328"/>
      <c r="E683" s="276">
        <f>+'Pobl. Efectiva CP.'!L28</f>
        <v>41.38951506574611</v>
      </c>
      <c r="F683" s="328"/>
      <c r="G683" s="328"/>
      <c r="H683" s="328"/>
      <c r="I683" s="277">
        <f>SUM(I684:I690)</f>
        <v>11.200000000000003</v>
      </c>
      <c r="J683" s="277">
        <f>SUM(J684:J690)</f>
        <v>11.589064218408909</v>
      </c>
      <c r="K683" s="277">
        <f>SUM(K684:K690)</f>
        <v>208.60315593136039</v>
      </c>
      <c r="AC683" s="525" t="s">
        <v>530</v>
      </c>
      <c r="AD683" s="526" t="s">
        <v>454</v>
      </c>
      <c r="AE683" s="335"/>
      <c r="AF683" s="276">
        <f>+E683</f>
        <v>41.38951506574611</v>
      </c>
      <c r="AG683" s="335"/>
      <c r="AH683" s="335"/>
      <c r="AI683" s="335"/>
      <c r="AJ683" s="277">
        <f>SUM(AJ684:AJ690)</f>
        <v>4.8</v>
      </c>
      <c r="AK683" s="277">
        <f>SUM(AK684:AK690)</f>
        <v>9.9334836157790658</v>
      </c>
      <c r="AL683" s="277">
        <f>SUM(AL684:AL690)</f>
        <v>178.80270508402319</v>
      </c>
      <c r="BE683" s="59"/>
      <c r="BJ683" s="281"/>
      <c r="BK683" s="262"/>
      <c r="BL683" s="262"/>
      <c r="CE683" s="59"/>
      <c r="CJ683" s="281"/>
      <c r="CK683" s="262"/>
      <c r="CL683" s="262"/>
    </row>
    <row r="684" spans="2:90" x14ac:dyDescent="0.25">
      <c r="B684" s="477"/>
      <c r="C684" s="529"/>
      <c r="D684" s="326" t="s">
        <v>462</v>
      </c>
      <c r="E684" s="278">
        <f>+E$683</f>
        <v>41.38951506574611</v>
      </c>
      <c r="F684" s="316">
        <f>+F679</f>
        <v>40</v>
      </c>
      <c r="G684" s="312">
        <f>E684/F684</f>
        <v>1.0347378766436528</v>
      </c>
      <c r="H684" s="168">
        <f>+$H$132</f>
        <v>3</v>
      </c>
      <c r="I684" s="157">
        <f>+H684</f>
        <v>3</v>
      </c>
      <c r="J684" s="157">
        <f t="shared" ref="J684:J690" si="1492">G684*I684</f>
        <v>3.1042136299309586</v>
      </c>
      <c r="K684" s="314">
        <f t="shared" ref="K684:K690" si="1493">J684*$D$70</f>
        <v>55.875845338757259</v>
      </c>
      <c r="AC684" s="525"/>
      <c r="AD684" s="526"/>
      <c r="AE684" s="333" t="s">
        <v>462</v>
      </c>
      <c r="AF684" s="278">
        <f>+AF$683</f>
        <v>41.38951506574611</v>
      </c>
      <c r="AG684" s="316">
        <f>+AG679</f>
        <v>20</v>
      </c>
      <c r="AH684" s="312">
        <f>AF684/AG684</f>
        <v>2.0694757532873056</v>
      </c>
      <c r="AI684" s="168">
        <v>0</v>
      </c>
      <c r="AJ684" s="157">
        <f>+AI684</f>
        <v>0</v>
      </c>
      <c r="AK684" s="157">
        <f t="shared" ref="AK684:AK690" si="1494">AH684*AJ684</f>
        <v>0</v>
      </c>
      <c r="AL684" s="314">
        <f t="shared" ref="AL684:AL690" si="1495">AK684*$D$70</f>
        <v>0</v>
      </c>
      <c r="BE684" s="59"/>
      <c r="BJ684" s="262"/>
      <c r="BK684" s="262"/>
      <c r="BL684" s="262"/>
      <c r="CE684" s="59"/>
      <c r="CJ684" s="262"/>
      <c r="CK684" s="262"/>
      <c r="CL684" s="262"/>
    </row>
    <row r="685" spans="2:90" ht="51" x14ac:dyDescent="0.25">
      <c r="B685" s="477"/>
      <c r="C685" s="529"/>
      <c r="D685" s="326" t="s">
        <v>463</v>
      </c>
      <c r="E685" s="278">
        <f t="shared" ref="E685:E690" si="1496">+E$683</f>
        <v>41.38951506574611</v>
      </c>
      <c r="F685" s="316">
        <f>+F684</f>
        <v>40</v>
      </c>
      <c r="G685" s="312">
        <f t="shared" ref="G685:G690" si="1497">E685/F685</f>
        <v>1.0347378766436528</v>
      </c>
      <c r="H685" s="168">
        <f>+$H$133</f>
        <v>3</v>
      </c>
      <c r="I685" s="157">
        <f>+H685</f>
        <v>3</v>
      </c>
      <c r="J685" s="157">
        <f t="shared" si="1492"/>
        <v>3.1042136299309586</v>
      </c>
      <c r="K685" s="314">
        <f t="shared" si="1493"/>
        <v>55.875845338757259</v>
      </c>
      <c r="AC685" s="525"/>
      <c r="AD685" s="526"/>
      <c r="AE685" s="333" t="s">
        <v>463</v>
      </c>
      <c r="AF685" s="278">
        <f t="shared" ref="AF685:AF690" si="1498">+AF$683</f>
        <v>41.38951506574611</v>
      </c>
      <c r="AG685" s="316">
        <f>+AG684</f>
        <v>20</v>
      </c>
      <c r="AH685" s="312">
        <f t="shared" ref="AH685:AH690" si="1499">AF685/AG685</f>
        <v>2.0694757532873056</v>
      </c>
      <c r="AI685" s="168">
        <v>0</v>
      </c>
      <c r="AJ685" s="157">
        <f>+AI685</f>
        <v>0</v>
      </c>
      <c r="AK685" s="157">
        <f t="shared" si="1494"/>
        <v>0</v>
      </c>
      <c r="AL685" s="314">
        <f t="shared" si="1495"/>
        <v>0</v>
      </c>
      <c r="BC685" s="332" t="s">
        <v>335</v>
      </c>
      <c r="BD685" s="332" t="s">
        <v>511</v>
      </c>
      <c r="BE685" s="332" t="s">
        <v>512</v>
      </c>
      <c r="BF685" s="332" t="s">
        <v>587</v>
      </c>
      <c r="BG685" s="332" t="s">
        <v>513</v>
      </c>
      <c r="BH685" s="332" t="s">
        <v>514</v>
      </c>
      <c r="BI685" s="332" t="s">
        <v>519</v>
      </c>
      <c r="BJ685" s="297" t="s">
        <v>516</v>
      </c>
      <c r="BK685" s="297" t="s">
        <v>517</v>
      </c>
      <c r="BL685" s="297" t="s">
        <v>518</v>
      </c>
      <c r="CC685" s="371" t="s">
        <v>335</v>
      </c>
      <c r="CD685" s="371" t="s">
        <v>511</v>
      </c>
      <c r="CE685" s="371" t="s">
        <v>512</v>
      </c>
      <c r="CF685" s="371" t="s">
        <v>587</v>
      </c>
      <c r="CG685" s="371" t="s">
        <v>513</v>
      </c>
      <c r="CH685" s="371" t="s">
        <v>514</v>
      </c>
      <c r="CI685" s="371" t="s">
        <v>519</v>
      </c>
      <c r="CJ685" s="372" t="s">
        <v>516</v>
      </c>
      <c r="CK685" s="372" t="s">
        <v>517</v>
      </c>
      <c r="CL685" s="372" t="s">
        <v>518</v>
      </c>
    </row>
    <row r="686" spans="2:90" x14ac:dyDescent="0.25">
      <c r="B686" s="477"/>
      <c r="C686" s="529"/>
      <c r="D686" s="326" t="s">
        <v>475</v>
      </c>
      <c r="E686" s="278">
        <f t="shared" si="1496"/>
        <v>41.38951506574611</v>
      </c>
      <c r="F686" s="316">
        <f>+F685</f>
        <v>40</v>
      </c>
      <c r="G686" s="312">
        <f t="shared" si="1497"/>
        <v>1.0347378766436528</v>
      </c>
      <c r="H686" s="168">
        <f>+$H$134</f>
        <v>2</v>
      </c>
      <c r="I686" s="157">
        <f>+H686</f>
        <v>2</v>
      </c>
      <c r="J686" s="157">
        <f t="shared" si="1492"/>
        <v>2.0694757532873056</v>
      </c>
      <c r="K686" s="314">
        <f t="shared" si="1493"/>
        <v>37.250563559171503</v>
      </c>
      <c r="AC686" s="525"/>
      <c r="AD686" s="526"/>
      <c r="AE686" s="333" t="s">
        <v>475</v>
      </c>
      <c r="AF686" s="278">
        <f t="shared" si="1498"/>
        <v>41.38951506574611</v>
      </c>
      <c r="AG686" s="316">
        <f>+AG685</f>
        <v>20</v>
      </c>
      <c r="AH686" s="312">
        <f t="shared" si="1499"/>
        <v>2.0694757532873056</v>
      </c>
      <c r="AI686" s="168">
        <v>0</v>
      </c>
      <c r="AJ686" s="157">
        <f>+AI686</f>
        <v>0</v>
      </c>
      <c r="AK686" s="157">
        <f t="shared" si="1494"/>
        <v>0</v>
      </c>
      <c r="AL686" s="314">
        <f t="shared" si="1495"/>
        <v>0</v>
      </c>
      <c r="BC686" s="478" t="s">
        <v>524</v>
      </c>
      <c r="BD686" s="478" t="s">
        <v>590</v>
      </c>
      <c r="BE686" s="335"/>
      <c r="BF686" s="276">
        <f>+'Pobl. Efectiva CP.'!M54</f>
        <v>57.259505500578442</v>
      </c>
      <c r="BG686" s="335"/>
      <c r="BH686" s="335"/>
      <c r="BI686" s="335"/>
      <c r="BJ686" s="277">
        <f>SUM(BJ687:BJ694)</f>
        <v>18</v>
      </c>
      <c r="BK686" s="277">
        <f>SUM(BK687:BK694)</f>
        <v>25.766777475260302</v>
      </c>
      <c r="BL686" s="277">
        <f>SUM(BL687:BL694)</f>
        <v>463.80199455468539</v>
      </c>
      <c r="CC686" s="586" t="s">
        <v>524</v>
      </c>
      <c r="CD686" s="586" t="s">
        <v>590</v>
      </c>
      <c r="CE686" s="335"/>
      <c r="CF686" s="276">
        <f>+BF686</f>
        <v>57.259505500578442</v>
      </c>
      <c r="CG686" s="335"/>
      <c r="CH686" s="335"/>
      <c r="CI686" s="335"/>
      <c r="CJ686" s="277">
        <f>SUM(CJ687:CJ694)</f>
        <v>0</v>
      </c>
      <c r="CK686" s="277">
        <f>SUM(CK687:CK694)</f>
        <v>0</v>
      </c>
      <c r="CL686" s="277">
        <f>SUM(CL687:CL694)</f>
        <v>0</v>
      </c>
    </row>
    <row r="687" spans="2:90" ht="25.5" x14ac:dyDescent="0.25">
      <c r="B687" s="477"/>
      <c r="C687" s="514" t="s">
        <v>485</v>
      </c>
      <c r="D687" s="315" t="s">
        <v>554</v>
      </c>
      <c r="E687" s="278">
        <f t="shared" si="1496"/>
        <v>41.38951506574611</v>
      </c>
      <c r="F687" s="316">
        <f t="shared" ref="F687:F690" si="1500">+F686</f>
        <v>40</v>
      </c>
      <c r="G687" s="312">
        <f t="shared" si="1497"/>
        <v>1.0347378766436528</v>
      </c>
      <c r="H687" s="168">
        <f>+$H$135</f>
        <v>2</v>
      </c>
      <c r="I687" s="157">
        <f t="shared" ref="I687:I690" si="1501">+H687*0.4</f>
        <v>0.8</v>
      </c>
      <c r="J687" s="312">
        <f t="shared" si="1492"/>
        <v>0.82779030131492226</v>
      </c>
      <c r="K687" s="314">
        <f t="shared" si="1493"/>
        <v>14.900225423668601</v>
      </c>
      <c r="AC687" s="525"/>
      <c r="AD687" s="527" t="s">
        <v>485</v>
      </c>
      <c r="AE687" s="315" t="s">
        <v>554</v>
      </c>
      <c r="AF687" s="278">
        <f t="shared" si="1498"/>
        <v>41.38951506574611</v>
      </c>
      <c r="AG687" s="316">
        <f t="shared" ref="AG687:AG690" si="1502">+AG686</f>
        <v>20</v>
      </c>
      <c r="AH687" s="312">
        <f t="shared" si="1499"/>
        <v>2.0694757532873056</v>
      </c>
      <c r="AI687" s="168">
        <f>+$H$135</f>
        <v>2</v>
      </c>
      <c r="AJ687" s="157">
        <f t="shared" ref="AJ687:AJ690" si="1503">+AI687*0.6</f>
        <v>1.2</v>
      </c>
      <c r="AK687" s="312">
        <f t="shared" si="1494"/>
        <v>2.4833709039447665</v>
      </c>
      <c r="AL687" s="314">
        <f t="shared" si="1495"/>
        <v>44.700676271005797</v>
      </c>
      <c r="BC687" s="478"/>
      <c r="BD687" s="478"/>
      <c r="BE687" s="333" t="str">
        <f>+$BE$5</f>
        <v>Interpretación y Producción de Textos</v>
      </c>
      <c r="BF687" s="278">
        <f>+BF$686</f>
        <v>57.259505500578442</v>
      </c>
      <c r="BG687" s="168">
        <v>40</v>
      </c>
      <c r="BH687" s="157">
        <f>BF687/BG687</f>
        <v>1.431487637514461</v>
      </c>
      <c r="BI687" s="168">
        <f>+$BG$5</f>
        <v>2</v>
      </c>
      <c r="BJ687" s="157">
        <f>+BI687</f>
        <v>2</v>
      </c>
      <c r="BK687" s="157">
        <f t="shared" ref="BK687:BK694" si="1504">BH687*BJ687</f>
        <v>2.8629752750289219</v>
      </c>
      <c r="BL687" s="157">
        <f t="shared" ref="BL687:BL694" si="1505">BK687*$BE$70</f>
        <v>51.533554950520596</v>
      </c>
      <c r="CC687" s="586"/>
      <c r="CD687" s="586"/>
      <c r="CE687" s="352" t="str">
        <f>+$BE$5</f>
        <v>Interpretación y Producción de Textos</v>
      </c>
      <c r="CF687" s="278">
        <f>+CF$686</f>
        <v>57.259505500578442</v>
      </c>
      <c r="CG687" s="168">
        <v>20</v>
      </c>
      <c r="CH687" s="157">
        <f>CF687/CG687</f>
        <v>2.8629752750289219</v>
      </c>
      <c r="CI687" s="168">
        <v>0</v>
      </c>
      <c r="CJ687" s="157">
        <f>+CI687</f>
        <v>0</v>
      </c>
      <c r="CK687" s="157">
        <f t="shared" ref="CK687:CK694" si="1506">CH687*CJ687</f>
        <v>0</v>
      </c>
      <c r="CL687" s="157">
        <f t="shared" ref="CL687:CL694" si="1507">CK687*$BE$70</f>
        <v>0</v>
      </c>
    </row>
    <row r="688" spans="2:90" ht="25.5" x14ac:dyDescent="0.25">
      <c r="B688" s="477"/>
      <c r="C688" s="514"/>
      <c r="D688" s="315" t="s">
        <v>555</v>
      </c>
      <c r="E688" s="278">
        <f t="shared" si="1496"/>
        <v>41.38951506574611</v>
      </c>
      <c r="F688" s="316">
        <f t="shared" si="1500"/>
        <v>40</v>
      </c>
      <c r="G688" s="312">
        <f t="shared" si="1497"/>
        <v>1.0347378766436528</v>
      </c>
      <c r="H688" s="168">
        <f>+$H$136</f>
        <v>2</v>
      </c>
      <c r="I688" s="157">
        <f t="shared" si="1501"/>
        <v>0.8</v>
      </c>
      <c r="J688" s="312">
        <f t="shared" si="1492"/>
        <v>0.82779030131492226</v>
      </c>
      <c r="K688" s="314">
        <f t="shared" si="1493"/>
        <v>14.900225423668601</v>
      </c>
      <c r="AC688" s="525"/>
      <c r="AD688" s="527"/>
      <c r="AE688" s="315" t="s">
        <v>555</v>
      </c>
      <c r="AF688" s="278">
        <f t="shared" si="1498"/>
        <v>41.38951506574611</v>
      </c>
      <c r="AG688" s="316">
        <f t="shared" si="1502"/>
        <v>20</v>
      </c>
      <c r="AH688" s="312">
        <f t="shared" si="1499"/>
        <v>2.0694757532873056</v>
      </c>
      <c r="AI688" s="168">
        <f>+$H$136</f>
        <v>2</v>
      </c>
      <c r="AJ688" s="157">
        <f t="shared" si="1503"/>
        <v>1.2</v>
      </c>
      <c r="AK688" s="312">
        <f t="shared" si="1494"/>
        <v>2.4833709039447665</v>
      </c>
      <c r="AL688" s="314">
        <f t="shared" si="1495"/>
        <v>44.700676271005797</v>
      </c>
      <c r="BC688" s="478"/>
      <c r="BD688" s="478"/>
      <c r="BE688" s="333" t="str">
        <f>+$BE$7</f>
        <v>Estadistica General</v>
      </c>
      <c r="BF688" s="278">
        <f t="shared" ref="BF688:BF694" si="1508">+BF$686</f>
        <v>57.259505500578442</v>
      </c>
      <c r="BG688" s="168">
        <v>40</v>
      </c>
      <c r="BH688" s="157">
        <f t="shared" ref="BH688:BH694" si="1509">BF688/BG688</f>
        <v>1.431487637514461</v>
      </c>
      <c r="BI688" s="168">
        <f>+$BG$7</f>
        <v>2</v>
      </c>
      <c r="BJ688" s="157">
        <f t="shared" ref="BJ688:BJ691" si="1510">+BI688</f>
        <v>2</v>
      </c>
      <c r="BK688" s="157">
        <f t="shared" si="1504"/>
        <v>2.8629752750289219</v>
      </c>
      <c r="BL688" s="157">
        <f t="shared" si="1505"/>
        <v>51.533554950520596</v>
      </c>
      <c r="CC688" s="586"/>
      <c r="CD688" s="586"/>
      <c r="CE688" s="352" t="str">
        <f>+$BE$7</f>
        <v>Estadistica General</v>
      </c>
      <c r="CF688" s="278">
        <f t="shared" ref="CF688:CF694" si="1511">+CF$686</f>
        <v>57.259505500578442</v>
      </c>
      <c r="CG688" s="168">
        <v>20</v>
      </c>
      <c r="CH688" s="157">
        <f t="shared" ref="CH688:CH694" si="1512">CF688/CG688</f>
        <v>2.8629752750289219</v>
      </c>
      <c r="CI688" s="168">
        <v>0</v>
      </c>
      <c r="CJ688" s="157">
        <f t="shared" ref="CJ688:CJ691" si="1513">+CI688</f>
        <v>0</v>
      </c>
      <c r="CK688" s="157">
        <f t="shared" si="1506"/>
        <v>0</v>
      </c>
      <c r="CL688" s="157">
        <f t="shared" si="1507"/>
        <v>0</v>
      </c>
    </row>
    <row r="689" spans="2:90" ht="25.5" x14ac:dyDescent="0.25">
      <c r="B689" s="477"/>
      <c r="C689" s="514"/>
      <c r="D689" s="315" t="s">
        <v>556</v>
      </c>
      <c r="E689" s="278">
        <f t="shared" si="1496"/>
        <v>41.38951506574611</v>
      </c>
      <c r="F689" s="316">
        <f t="shared" si="1500"/>
        <v>40</v>
      </c>
      <c r="G689" s="312">
        <f t="shared" si="1497"/>
        <v>1.0347378766436528</v>
      </c>
      <c r="H689" s="168">
        <f>+$H$137</f>
        <v>2</v>
      </c>
      <c r="I689" s="157">
        <f t="shared" si="1501"/>
        <v>0.8</v>
      </c>
      <c r="J689" s="312">
        <f t="shared" si="1492"/>
        <v>0.82779030131492226</v>
      </c>
      <c r="K689" s="314">
        <f t="shared" si="1493"/>
        <v>14.900225423668601</v>
      </c>
      <c r="AC689" s="525"/>
      <c r="AD689" s="527"/>
      <c r="AE689" s="315" t="s">
        <v>556</v>
      </c>
      <c r="AF689" s="278">
        <f t="shared" si="1498"/>
        <v>41.38951506574611</v>
      </c>
      <c r="AG689" s="316">
        <f t="shared" si="1502"/>
        <v>20</v>
      </c>
      <c r="AH689" s="312">
        <f t="shared" si="1499"/>
        <v>2.0694757532873056</v>
      </c>
      <c r="AI689" s="168">
        <f>+$H$137</f>
        <v>2</v>
      </c>
      <c r="AJ689" s="157">
        <f t="shared" si="1503"/>
        <v>1.2</v>
      </c>
      <c r="AK689" s="312">
        <f t="shared" si="1494"/>
        <v>2.4833709039447665</v>
      </c>
      <c r="AL689" s="314">
        <f t="shared" si="1495"/>
        <v>44.700676271005797</v>
      </c>
      <c r="BC689" s="478"/>
      <c r="BD689" s="478"/>
      <c r="BE689" s="333" t="str">
        <f>+$BE$11</f>
        <v>Cultura Artistica</v>
      </c>
      <c r="BF689" s="278">
        <f t="shared" si="1508"/>
        <v>57.259505500578442</v>
      </c>
      <c r="BG689" s="168">
        <v>40</v>
      </c>
      <c r="BH689" s="157">
        <f t="shared" si="1509"/>
        <v>1.431487637514461</v>
      </c>
      <c r="BI689" s="168">
        <f>+$BG$11</f>
        <v>2</v>
      </c>
      <c r="BJ689" s="157">
        <f t="shared" si="1510"/>
        <v>2</v>
      </c>
      <c r="BK689" s="157">
        <f t="shared" si="1504"/>
        <v>2.8629752750289219</v>
      </c>
      <c r="BL689" s="157">
        <f t="shared" si="1505"/>
        <v>51.533554950520596</v>
      </c>
      <c r="CC689" s="586"/>
      <c r="CD689" s="586"/>
      <c r="CE689" s="352" t="str">
        <f>+$BE$11</f>
        <v>Cultura Artistica</v>
      </c>
      <c r="CF689" s="278">
        <f t="shared" si="1511"/>
        <v>57.259505500578442</v>
      </c>
      <c r="CG689" s="168">
        <v>20</v>
      </c>
      <c r="CH689" s="157">
        <f t="shared" si="1512"/>
        <v>2.8629752750289219</v>
      </c>
      <c r="CI689" s="168">
        <v>0</v>
      </c>
      <c r="CJ689" s="157">
        <f t="shared" si="1513"/>
        <v>0</v>
      </c>
      <c r="CK689" s="157">
        <f t="shared" si="1506"/>
        <v>0</v>
      </c>
      <c r="CL689" s="157">
        <f t="shared" si="1507"/>
        <v>0</v>
      </c>
    </row>
    <row r="690" spans="2:90" ht="25.5" x14ac:dyDescent="0.25">
      <c r="B690" s="477"/>
      <c r="C690" s="514"/>
      <c r="D690" s="315" t="s">
        <v>557</v>
      </c>
      <c r="E690" s="278">
        <f t="shared" si="1496"/>
        <v>41.38951506574611</v>
      </c>
      <c r="F690" s="316">
        <f t="shared" si="1500"/>
        <v>40</v>
      </c>
      <c r="G690" s="312">
        <f t="shared" si="1497"/>
        <v>1.0347378766436528</v>
      </c>
      <c r="H690" s="168">
        <f>+$H$138</f>
        <v>2</v>
      </c>
      <c r="I690" s="157">
        <f t="shared" si="1501"/>
        <v>0.8</v>
      </c>
      <c r="J690" s="312">
        <f t="shared" si="1492"/>
        <v>0.82779030131492226</v>
      </c>
      <c r="K690" s="314">
        <f t="shared" si="1493"/>
        <v>14.900225423668601</v>
      </c>
      <c r="AC690" s="525"/>
      <c r="AD690" s="527"/>
      <c r="AE690" s="315" t="s">
        <v>557</v>
      </c>
      <c r="AF690" s="278">
        <f t="shared" si="1498"/>
        <v>41.38951506574611</v>
      </c>
      <c r="AG690" s="316">
        <f t="shared" si="1502"/>
        <v>20</v>
      </c>
      <c r="AH690" s="312">
        <f t="shared" si="1499"/>
        <v>2.0694757532873056</v>
      </c>
      <c r="AI690" s="168">
        <f>+$H$138</f>
        <v>2</v>
      </c>
      <c r="AJ690" s="157">
        <f t="shared" si="1503"/>
        <v>1.2</v>
      </c>
      <c r="AK690" s="312">
        <f t="shared" si="1494"/>
        <v>2.4833709039447665</v>
      </c>
      <c r="AL690" s="314">
        <f t="shared" si="1495"/>
        <v>44.700676271005797</v>
      </c>
      <c r="BC690" s="478"/>
      <c r="BD690" s="478"/>
      <c r="BE690" s="333" t="str">
        <f>+$BE$13</f>
        <v>Ofimática</v>
      </c>
      <c r="BF690" s="278">
        <f t="shared" si="1508"/>
        <v>57.259505500578442</v>
      </c>
      <c r="BG690" s="168">
        <v>40</v>
      </c>
      <c r="BH690" s="157">
        <f t="shared" si="1509"/>
        <v>1.431487637514461</v>
      </c>
      <c r="BI690" s="168">
        <f>+$BG$13</f>
        <v>2</v>
      </c>
      <c r="BJ690" s="157">
        <f t="shared" si="1510"/>
        <v>2</v>
      </c>
      <c r="BK690" s="157">
        <f t="shared" si="1504"/>
        <v>2.8629752750289219</v>
      </c>
      <c r="BL690" s="157">
        <f t="shared" si="1505"/>
        <v>51.533554950520596</v>
      </c>
      <c r="CC690" s="586"/>
      <c r="CD690" s="586"/>
      <c r="CE690" s="352" t="str">
        <f>+$BE$13</f>
        <v>Ofimática</v>
      </c>
      <c r="CF690" s="278">
        <f t="shared" si="1511"/>
        <v>57.259505500578442</v>
      </c>
      <c r="CG690" s="168">
        <v>20</v>
      </c>
      <c r="CH690" s="157">
        <f t="shared" si="1512"/>
        <v>2.8629752750289219</v>
      </c>
      <c r="CI690" s="168">
        <v>0</v>
      </c>
      <c r="CJ690" s="157">
        <f t="shared" si="1513"/>
        <v>0</v>
      </c>
      <c r="CK690" s="157">
        <f t="shared" si="1506"/>
        <v>0</v>
      </c>
      <c r="CL690" s="157">
        <f t="shared" si="1507"/>
        <v>0</v>
      </c>
    </row>
    <row r="691" spans="2:90" x14ac:dyDescent="0.25">
      <c r="B691" s="320"/>
      <c r="C691" s="317"/>
      <c r="D691" s="317"/>
      <c r="E691" s="319"/>
      <c r="F691" s="319"/>
      <c r="G691" s="319"/>
      <c r="H691" s="318"/>
      <c r="I691" s="319"/>
      <c r="J691" s="319"/>
      <c r="K691" s="319"/>
      <c r="AC691" s="320"/>
      <c r="AD691" s="317"/>
      <c r="AE691" s="317"/>
      <c r="AF691" s="319"/>
      <c r="AG691" s="319"/>
      <c r="AH691" s="319"/>
      <c r="AI691" s="318"/>
      <c r="AJ691" s="319"/>
      <c r="AK691" s="319"/>
      <c r="AL691" s="319"/>
      <c r="BC691" s="478"/>
      <c r="BD691" s="478"/>
      <c r="BE691" s="333" t="str">
        <f>+$BE$16</f>
        <v>Fundamentos de Investigación</v>
      </c>
      <c r="BF691" s="278">
        <f t="shared" si="1508"/>
        <v>57.259505500578442</v>
      </c>
      <c r="BG691" s="168">
        <v>40</v>
      </c>
      <c r="BH691" s="157">
        <f t="shared" si="1509"/>
        <v>1.431487637514461</v>
      </c>
      <c r="BI691" s="168">
        <f>+$BG$16</f>
        <v>2</v>
      </c>
      <c r="BJ691" s="157">
        <f t="shared" si="1510"/>
        <v>2</v>
      </c>
      <c r="BK691" s="157">
        <f t="shared" si="1504"/>
        <v>2.8629752750289219</v>
      </c>
      <c r="BL691" s="157">
        <f t="shared" si="1505"/>
        <v>51.533554950520596</v>
      </c>
      <c r="CC691" s="586"/>
      <c r="CD691" s="586"/>
      <c r="CE691" s="352" t="str">
        <f>+$BE$16</f>
        <v>Fundamentos de Investigación</v>
      </c>
      <c r="CF691" s="278">
        <f t="shared" si="1511"/>
        <v>57.259505500578442</v>
      </c>
      <c r="CG691" s="168">
        <v>20</v>
      </c>
      <c r="CH691" s="157">
        <f t="shared" si="1512"/>
        <v>2.8629752750289219</v>
      </c>
      <c r="CI691" s="168">
        <v>0</v>
      </c>
      <c r="CJ691" s="157">
        <f t="shared" si="1513"/>
        <v>0</v>
      </c>
      <c r="CK691" s="157">
        <f t="shared" si="1506"/>
        <v>0</v>
      </c>
      <c r="CL691" s="157">
        <f t="shared" si="1507"/>
        <v>0</v>
      </c>
    </row>
    <row r="692" spans="2:90" ht="51" x14ac:dyDescent="0.25">
      <c r="B692" s="325" t="s">
        <v>336</v>
      </c>
      <c r="C692" s="327" t="s">
        <v>511</v>
      </c>
      <c r="D692" s="325" t="s">
        <v>512</v>
      </c>
      <c r="E692" s="325" t="s">
        <v>586</v>
      </c>
      <c r="F692" s="325" t="s">
        <v>513</v>
      </c>
      <c r="G692" s="325" t="s">
        <v>514</v>
      </c>
      <c r="H692" s="325" t="s">
        <v>515</v>
      </c>
      <c r="I692" s="291" t="s">
        <v>516</v>
      </c>
      <c r="J692" s="291" t="s">
        <v>517</v>
      </c>
      <c r="K692" s="291" t="s">
        <v>518</v>
      </c>
      <c r="AC692" s="367" t="s">
        <v>336</v>
      </c>
      <c r="AD692" s="368" t="s">
        <v>511</v>
      </c>
      <c r="AE692" s="367" t="s">
        <v>512</v>
      </c>
      <c r="AF692" s="367" t="s">
        <v>586</v>
      </c>
      <c r="AG692" s="367" t="s">
        <v>513</v>
      </c>
      <c r="AH692" s="367" t="s">
        <v>514</v>
      </c>
      <c r="AI692" s="367" t="s">
        <v>515</v>
      </c>
      <c r="AJ692" s="369" t="s">
        <v>516</v>
      </c>
      <c r="AK692" s="369" t="s">
        <v>517</v>
      </c>
      <c r="AL692" s="369" t="s">
        <v>518</v>
      </c>
      <c r="BC692" s="478"/>
      <c r="BD692" s="513" t="s">
        <v>485</v>
      </c>
      <c r="BE692" s="147" t="str">
        <f>+$BE$27</f>
        <v>Topografia para Caminos y Vias Urbanas</v>
      </c>
      <c r="BF692" s="278">
        <f t="shared" si="1508"/>
        <v>57.259505500578442</v>
      </c>
      <c r="BG692" s="168">
        <v>40</v>
      </c>
      <c r="BH692" s="157">
        <f t="shared" si="1509"/>
        <v>1.431487637514461</v>
      </c>
      <c r="BI692" s="168">
        <f>+$BG$27</f>
        <v>8</v>
      </c>
      <c r="BJ692" s="157">
        <f>+BI692*0.4</f>
        <v>3.2</v>
      </c>
      <c r="BK692" s="157">
        <f t="shared" si="1504"/>
        <v>4.5807604400462756</v>
      </c>
      <c r="BL692" s="157">
        <f t="shared" si="1505"/>
        <v>82.453687920832962</v>
      </c>
      <c r="CC692" s="586"/>
      <c r="CD692" s="587" t="s">
        <v>485</v>
      </c>
      <c r="CE692" s="147" t="str">
        <f>+$BE$27</f>
        <v>Topografia para Caminos y Vias Urbanas</v>
      </c>
      <c r="CF692" s="278">
        <f t="shared" si="1511"/>
        <v>57.259505500578442</v>
      </c>
      <c r="CG692" s="168">
        <v>20</v>
      </c>
      <c r="CH692" s="157">
        <f t="shared" si="1512"/>
        <v>2.8629752750289219</v>
      </c>
      <c r="CI692" s="168">
        <v>0</v>
      </c>
      <c r="CJ692" s="157">
        <f t="shared" ref="CJ692:CJ694" si="1514">+CI692*0.6</f>
        <v>0</v>
      </c>
      <c r="CK692" s="157">
        <f t="shared" si="1506"/>
        <v>0</v>
      </c>
      <c r="CL692" s="157">
        <f t="shared" si="1507"/>
        <v>0</v>
      </c>
    </row>
    <row r="693" spans="2:90" x14ac:dyDescent="0.25">
      <c r="B693" s="477" t="s">
        <v>531</v>
      </c>
      <c r="C693" s="529" t="s">
        <v>454</v>
      </c>
      <c r="D693" s="328"/>
      <c r="E693" s="276">
        <f>+'Pobl. Efectiva CP.'!L29</f>
        <v>41.807590975501121</v>
      </c>
      <c r="F693" s="328"/>
      <c r="G693" s="328"/>
      <c r="H693" s="328"/>
      <c r="I693" s="277">
        <f>SUM(I694:I700)</f>
        <v>15.6</v>
      </c>
      <c r="J693" s="277">
        <f>SUM(J694:J700)</f>
        <v>16.304960480445438</v>
      </c>
      <c r="K693" s="277">
        <f>SUM(K694:K699)</f>
        <v>263.38782314565708</v>
      </c>
      <c r="AC693" s="525" t="s">
        <v>531</v>
      </c>
      <c r="AD693" s="526" t="s">
        <v>454</v>
      </c>
      <c r="AE693" s="335"/>
      <c r="AF693" s="276">
        <f>+E693</f>
        <v>41.807590975501121</v>
      </c>
      <c r="AG693" s="335"/>
      <c r="AH693" s="335"/>
      <c r="AI693" s="335"/>
      <c r="AJ693" s="277">
        <f>SUM(AJ694:AJ700)</f>
        <v>14.4</v>
      </c>
      <c r="AK693" s="277">
        <f>SUM(AK694:AK700)</f>
        <v>30.101465502360806</v>
      </c>
      <c r="AL693" s="277">
        <f>SUM(AL694:AL699)</f>
        <v>451.52198253541212</v>
      </c>
      <c r="BC693" s="478"/>
      <c r="BD693" s="513"/>
      <c r="BE693" s="147" t="str">
        <f>+$BE$28</f>
        <v>Topografia para Irrigaciones</v>
      </c>
      <c r="BF693" s="278">
        <f t="shared" si="1508"/>
        <v>57.259505500578442</v>
      </c>
      <c r="BG693" s="168">
        <v>40</v>
      </c>
      <c r="BH693" s="157">
        <f t="shared" si="1509"/>
        <v>1.431487637514461</v>
      </c>
      <c r="BI693" s="168">
        <f>+$BG$28</f>
        <v>7</v>
      </c>
      <c r="BJ693" s="157">
        <f t="shared" ref="BJ693:BJ694" si="1515">+BI693*0.4</f>
        <v>2.8000000000000003</v>
      </c>
      <c r="BK693" s="157">
        <f t="shared" si="1504"/>
        <v>4.008165385040491</v>
      </c>
      <c r="BL693" s="157">
        <f t="shared" si="1505"/>
        <v>72.14697693072884</v>
      </c>
      <c r="CC693" s="586"/>
      <c r="CD693" s="587"/>
      <c r="CE693" s="147" t="str">
        <f>+$BE$28</f>
        <v>Topografia para Irrigaciones</v>
      </c>
      <c r="CF693" s="278">
        <f t="shared" si="1511"/>
        <v>57.259505500578442</v>
      </c>
      <c r="CG693" s="168">
        <v>20</v>
      </c>
      <c r="CH693" s="157">
        <f t="shared" si="1512"/>
        <v>2.8629752750289219</v>
      </c>
      <c r="CI693" s="168">
        <v>0</v>
      </c>
      <c r="CJ693" s="157">
        <f t="shared" si="1514"/>
        <v>0</v>
      </c>
      <c r="CK693" s="157">
        <f t="shared" si="1506"/>
        <v>0</v>
      </c>
      <c r="CL693" s="157">
        <f t="shared" si="1507"/>
        <v>0</v>
      </c>
    </row>
    <row r="694" spans="2:90" x14ac:dyDescent="0.25">
      <c r="B694" s="477"/>
      <c r="C694" s="529"/>
      <c r="D694" s="326" t="s">
        <v>471</v>
      </c>
      <c r="E694" s="278">
        <f>+E$693</f>
        <v>41.807590975501121</v>
      </c>
      <c r="F694" s="316">
        <f>+F689</f>
        <v>40</v>
      </c>
      <c r="G694" s="312">
        <f>E694/F694</f>
        <v>1.045189774387528</v>
      </c>
      <c r="H694" s="168">
        <f>+$H$142</f>
        <v>2</v>
      </c>
      <c r="I694" s="157">
        <f>+H694</f>
        <v>2</v>
      </c>
      <c r="J694" s="157">
        <f>G694*I694</f>
        <v>2.0903795487750561</v>
      </c>
      <c r="K694" s="314">
        <f t="shared" ref="K694:K700" si="1516">J694*$D$70</f>
        <v>37.626831877951005</v>
      </c>
      <c r="AC694" s="525"/>
      <c r="AD694" s="526"/>
      <c r="AE694" s="333" t="s">
        <v>471</v>
      </c>
      <c r="AF694" s="278">
        <f>+AF$693</f>
        <v>41.807590975501121</v>
      </c>
      <c r="AG694" s="316">
        <f>+AG689</f>
        <v>20</v>
      </c>
      <c r="AH694" s="312">
        <f>AF694/AG694</f>
        <v>2.0903795487750561</v>
      </c>
      <c r="AI694" s="168">
        <v>0</v>
      </c>
      <c r="AJ694" s="157">
        <f>+AI694</f>
        <v>0</v>
      </c>
      <c r="AK694" s="157">
        <f>AH694*AJ694</f>
        <v>0</v>
      </c>
      <c r="AL694" s="314">
        <f t="shared" ref="AL694:AL700" si="1517">AK694*$D$70</f>
        <v>0</v>
      </c>
      <c r="BC694" s="478"/>
      <c r="BD694" s="513"/>
      <c r="BE694" s="147" t="str">
        <f>+$BE$29</f>
        <v>Topografia para Obras de Saneamiento</v>
      </c>
      <c r="BF694" s="278">
        <f t="shared" si="1508"/>
        <v>57.259505500578442</v>
      </c>
      <c r="BG694" s="168">
        <v>40</v>
      </c>
      <c r="BH694" s="157">
        <f t="shared" si="1509"/>
        <v>1.431487637514461</v>
      </c>
      <c r="BI694" s="168">
        <f>+$BG$29</f>
        <v>5</v>
      </c>
      <c r="BJ694" s="157">
        <f t="shared" si="1515"/>
        <v>2</v>
      </c>
      <c r="BK694" s="157">
        <f t="shared" si="1504"/>
        <v>2.8629752750289219</v>
      </c>
      <c r="BL694" s="157">
        <f t="shared" si="1505"/>
        <v>51.533554950520596</v>
      </c>
      <c r="CC694" s="586"/>
      <c r="CD694" s="587"/>
      <c r="CE694" s="147" t="str">
        <f>+$BE$29</f>
        <v>Topografia para Obras de Saneamiento</v>
      </c>
      <c r="CF694" s="278">
        <f t="shared" si="1511"/>
        <v>57.259505500578442</v>
      </c>
      <c r="CG694" s="168">
        <v>20</v>
      </c>
      <c r="CH694" s="157">
        <f t="shared" si="1512"/>
        <v>2.8629752750289219</v>
      </c>
      <c r="CI694" s="168">
        <v>0</v>
      </c>
      <c r="CJ694" s="157">
        <f t="shared" si="1514"/>
        <v>0</v>
      </c>
      <c r="CK694" s="157">
        <f t="shared" si="1506"/>
        <v>0</v>
      </c>
      <c r="CL694" s="157">
        <f t="shared" si="1507"/>
        <v>0</v>
      </c>
    </row>
    <row r="695" spans="2:90" x14ac:dyDescent="0.25">
      <c r="B695" s="477"/>
      <c r="C695" s="529"/>
      <c r="D695" s="326" t="s">
        <v>476</v>
      </c>
      <c r="E695" s="278">
        <f t="shared" ref="E695:E700" si="1518">+E$693</f>
        <v>41.807590975501121</v>
      </c>
      <c r="F695" s="316">
        <f>+F694</f>
        <v>40</v>
      </c>
      <c r="G695" s="312">
        <f t="shared" ref="G695:G700" si="1519">E695/F695</f>
        <v>1.045189774387528</v>
      </c>
      <c r="H695" s="168">
        <f>+$H$143</f>
        <v>4</v>
      </c>
      <c r="I695" s="157">
        <f>+H695</f>
        <v>4</v>
      </c>
      <c r="J695" s="157">
        <f t="shared" ref="J695:J700" si="1520">G695*I695</f>
        <v>4.1807590975501121</v>
      </c>
      <c r="K695" s="314">
        <f t="shared" si="1516"/>
        <v>75.253663755902011</v>
      </c>
      <c r="AC695" s="525"/>
      <c r="AD695" s="526"/>
      <c r="AE695" s="333" t="s">
        <v>476</v>
      </c>
      <c r="AF695" s="278">
        <f t="shared" ref="AF695:AF700" si="1521">+AF$693</f>
        <v>41.807590975501121</v>
      </c>
      <c r="AG695" s="316">
        <f>+AG694</f>
        <v>20</v>
      </c>
      <c r="AH695" s="312">
        <f t="shared" ref="AH695:AH700" si="1522">AF695/AG695</f>
        <v>2.0903795487750561</v>
      </c>
      <c r="AI695" s="168">
        <v>0</v>
      </c>
      <c r="AJ695" s="157">
        <f>+AI695</f>
        <v>0</v>
      </c>
      <c r="AK695" s="157">
        <f t="shared" ref="AK695:AK700" si="1523">AH695*AJ695</f>
        <v>0</v>
      </c>
      <c r="AL695" s="314">
        <f t="shared" si="1517"/>
        <v>0</v>
      </c>
      <c r="BE695" s="59"/>
      <c r="BJ695" s="262">
        <f>AVERAGE(BJ687:BJ694)</f>
        <v>2.25</v>
      </c>
      <c r="BK695" s="262"/>
      <c r="BL695" s="262"/>
      <c r="CE695" s="59"/>
      <c r="CJ695" s="262">
        <f>AVERAGE(CJ687:CJ694)</f>
        <v>0</v>
      </c>
      <c r="CK695" s="262"/>
      <c r="CL695" s="262"/>
    </row>
    <row r="696" spans="2:90" ht="51" x14ac:dyDescent="0.25">
      <c r="B696" s="477"/>
      <c r="C696" s="514" t="s">
        <v>485</v>
      </c>
      <c r="D696" s="315" t="s">
        <v>558</v>
      </c>
      <c r="E696" s="278">
        <f t="shared" si="1518"/>
        <v>41.807590975501121</v>
      </c>
      <c r="F696" s="316">
        <f t="shared" ref="F696:F700" si="1524">+F695</f>
        <v>40</v>
      </c>
      <c r="G696" s="312">
        <f t="shared" si="1519"/>
        <v>1.045189774387528</v>
      </c>
      <c r="H696" s="168">
        <f>+$H$144</f>
        <v>4</v>
      </c>
      <c r="I696" s="157">
        <f>+H696*0.4</f>
        <v>1.6</v>
      </c>
      <c r="J696" s="312">
        <f t="shared" si="1520"/>
        <v>1.672303639020045</v>
      </c>
      <c r="K696" s="314">
        <f t="shared" si="1516"/>
        <v>30.10146550236081</v>
      </c>
      <c r="AC696" s="525"/>
      <c r="AD696" s="527" t="s">
        <v>485</v>
      </c>
      <c r="AE696" s="315" t="s">
        <v>558</v>
      </c>
      <c r="AF696" s="278">
        <f t="shared" si="1521"/>
        <v>41.807590975501121</v>
      </c>
      <c r="AG696" s="316">
        <f t="shared" ref="AG696:AG700" si="1525">+AG695</f>
        <v>20</v>
      </c>
      <c r="AH696" s="312">
        <f t="shared" si="1522"/>
        <v>2.0903795487750561</v>
      </c>
      <c r="AI696" s="168">
        <f>+$H$144</f>
        <v>4</v>
      </c>
      <c r="AJ696" s="157">
        <f t="shared" ref="AJ696:AJ700" si="1526">+AI696*0.6</f>
        <v>2.4</v>
      </c>
      <c r="AK696" s="312">
        <f t="shared" si="1523"/>
        <v>5.0169109170601347</v>
      </c>
      <c r="AL696" s="314">
        <f t="shared" si="1517"/>
        <v>90.30439650708243</v>
      </c>
      <c r="BC696" s="332" t="s">
        <v>335</v>
      </c>
      <c r="BD696" s="332" t="s">
        <v>511</v>
      </c>
      <c r="BE696" s="332" t="s">
        <v>512</v>
      </c>
      <c r="BF696" s="332" t="s">
        <v>587</v>
      </c>
      <c r="BG696" s="332" t="s">
        <v>513</v>
      </c>
      <c r="BH696" s="332" t="s">
        <v>514</v>
      </c>
      <c r="BI696" s="332" t="s">
        <v>519</v>
      </c>
      <c r="BJ696" s="297" t="s">
        <v>516</v>
      </c>
      <c r="BK696" s="297" t="s">
        <v>517</v>
      </c>
      <c r="BL696" s="297" t="s">
        <v>518</v>
      </c>
      <c r="CC696" s="371" t="s">
        <v>335</v>
      </c>
      <c r="CD696" s="371" t="s">
        <v>511</v>
      </c>
      <c r="CE696" s="371" t="s">
        <v>512</v>
      </c>
      <c r="CF696" s="371" t="s">
        <v>587</v>
      </c>
      <c r="CG696" s="371" t="s">
        <v>513</v>
      </c>
      <c r="CH696" s="371" t="s">
        <v>514</v>
      </c>
      <c r="CI696" s="371" t="s">
        <v>519</v>
      </c>
      <c r="CJ696" s="372" t="s">
        <v>516</v>
      </c>
      <c r="CK696" s="372" t="s">
        <v>517</v>
      </c>
      <c r="CL696" s="372" t="s">
        <v>518</v>
      </c>
    </row>
    <row r="697" spans="2:90" x14ac:dyDescent="0.25">
      <c r="B697" s="477"/>
      <c r="C697" s="514"/>
      <c r="D697" s="315" t="s">
        <v>559</v>
      </c>
      <c r="E697" s="278">
        <f t="shared" si="1518"/>
        <v>41.807590975501121</v>
      </c>
      <c r="F697" s="316">
        <f t="shared" si="1524"/>
        <v>40</v>
      </c>
      <c r="G697" s="312">
        <f t="shared" si="1519"/>
        <v>1.045189774387528</v>
      </c>
      <c r="H697" s="168">
        <f>+$H$145</f>
        <v>10</v>
      </c>
      <c r="I697" s="157">
        <f>+H697*0.4</f>
        <v>4</v>
      </c>
      <c r="J697" s="312">
        <f t="shared" si="1520"/>
        <v>4.1807590975501121</v>
      </c>
      <c r="K697" s="314">
        <f t="shared" si="1516"/>
        <v>75.253663755902011</v>
      </c>
      <c r="AC697" s="525"/>
      <c r="AD697" s="527"/>
      <c r="AE697" s="315" t="s">
        <v>559</v>
      </c>
      <c r="AF697" s="278">
        <f t="shared" si="1521"/>
        <v>41.807590975501121</v>
      </c>
      <c r="AG697" s="316">
        <f t="shared" si="1525"/>
        <v>20</v>
      </c>
      <c r="AH697" s="312">
        <f t="shared" si="1522"/>
        <v>2.0903795487750561</v>
      </c>
      <c r="AI697" s="168">
        <f>+$H$145</f>
        <v>10</v>
      </c>
      <c r="AJ697" s="157">
        <f t="shared" si="1526"/>
        <v>6</v>
      </c>
      <c r="AK697" s="312">
        <f t="shared" si="1523"/>
        <v>12.542277292650336</v>
      </c>
      <c r="AL697" s="314">
        <f t="shared" si="1517"/>
        <v>225.76099126770606</v>
      </c>
      <c r="BC697" s="478" t="s">
        <v>530</v>
      </c>
      <c r="BD697" s="511" t="s">
        <v>590</v>
      </c>
      <c r="BE697" s="335"/>
      <c r="BF697" s="276">
        <f>+'Pobl. Efectiva CP.'!M55</f>
        <v>57.015108018883303</v>
      </c>
      <c r="BG697" s="335"/>
      <c r="BH697" s="335"/>
      <c r="BI697" s="335"/>
      <c r="BJ697" s="277">
        <f>SUM(BJ698:BJ704)</f>
        <v>16.8</v>
      </c>
      <c r="BK697" s="277">
        <f>SUM(BK698:BK704)</f>
        <v>23.946345367930991</v>
      </c>
      <c r="BL697" s="277">
        <f>SUM(BL698:BL704)</f>
        <v>431.03421662275781</v>
      </c>
      <c r="CC697" s="586" t="s">
        <v>530</v>
      </c>
      <c r="CD697" s="590" t="s">
        <v>590</v>
      </c>
      <c r="CE697" s="335"/>
      <c r="CF697" s="276">
        <f>+BF697</f>
        <v>57.015108018883303</v>
      </c>
      <c r="CG697" s="335"/>
      <c r="CH697" s="335"/>
      <c r="CI697" s="335"/>
      <c r="CJ697" s="277">
        <f>SUM(CJ698:CJ704)</f>
        <v>2.4</v>
      </c>
      <c r="CK697" s="277">
        <f>SUM(CK698:CK704)</f>
        <v>6.8418129622659967</v>
      </c>
      <c r="CL697" s="277">
        <f>SUM(CL698:CL704)</f>
        <v>123.15263332078794</v>
      </c>
    </row>
    <row r="698" spans="2:90" ht="25.5" x14ac:dyDescent="0.25">
      <c r="B698" s="477"/>
      <c r="C698" s="514"/>
      <c r="D698" s="315" t="s">
        <v>560</v>
      </c>
      <c r="E698" s="278">
        <f t="shared" si="1518"/>
        <v>41.807590975501121</v>
      </c>
      <c r="F698" s="316">
        <f t="shared" si="1524"/>
        <v>40</v>
      </c>
      <c r="G698" s="312">
        <f t="shared" si="1519"/>
        <v>1.045189774387528</v>
      </c>
      <c r="H698" s="168">
        <f>+$H$146</f>
        <v>4</v>
      </c>
      <c r="I698" s="157">
        <f>+H698*0.4</f>
        <v>1.6</v>
      </c>
      <c r="J698" s="312">
        <f t="shared" si="1520"/>
        <v>1.672303639020045</v>
      </c>
      <c r="K698" s="314">
        <f t="shared" si="1516"/>
        <v>30.10146550236081</v>
      </c>
      <c r="AC698" s="525"/>
      <c r="AD698" s="527"/>
      <c r="AE698" s="315" t="s">
        <v>560</v>
      </c>
      <c r="AF698" s="278">
        <f t="shared" si="1521"/>
        <v>41.807590975501121</v>
      </c>
      <c r="AG698" s="316">
        <f t="shared" si="1525"/>
        <v>20</v>
      </c>
      <c r="AH698" s="312">
        <f t="shared" si="1522"/>
        <v>2.0903795487750561</v>
      </c>
      <c r="AI698" s="168">
        <f>+$H$146</f>
        <v>4</v>
      </c>
      <c r="AJ698" s="157">
        <f t="shared" si="1526"/>
        <v>2.4</v>
      </c>
      <c r="AK698" s="312">
        <f t="shared" si="1523"/>
        <v>5.0169109170601347</v>
      </c>
      <c r="AL698" s="314">
        <f t="shared" si="1517"/>
        <v>90.30439650708243</v>
      </c>
      <c r="BC698" s="478"/>
      <c r="BD698" s="523"/>
      <c r="BE698" s="333" t="str">
        <f>+$BE$8</f>
        <v>Sociedad y Economia en la Globalización</v>
      </c>
      <c r="BF698" s="278">
        <f>+BF$697</f>
        <v>57.015108018883303</v>
      </c>
      <c r="BG698" s="168">
        <v>40</v>
      </c>
      <c r="BH698" s="157">
        <f>BF698/BG698</f>
        <v>1.4253777004720827</v>
      </c>
      <c r="BI698" s="168">
        <f>+$BH$8</f>
        <v>3</v>
      </c>
      <c r="BJ698" s="157">
        <f>+BI698</f>
        <v>3</v>
      </c>
      <c r="BK698" s="157">
        <f t="shared" ref="BK698:BK704" si="1527">BH698*BJ698</f>
        <v>4.2761331014162476</v>
      </c>
      <c r="BL698" s="157">
        <f t="shared" ref="BL698:BL704" si="1528">BK698*$BE$70</f>
        <v>76.97039582549246</v>
      </c>
      <c r="CC698" s="586"/>
      <c r="CD698" s="591"/>
      <c r="CE698" s="352" t="str">
        <f>+$BE$8</f>
        <v>Sociedad y Economia en la Globalización</v>
      </c>
      <c r="CF698" s="278">
        <f>+CF$697</f>
        <v>57.015108018883303</v>
      </c>
      <c r="CG698" s="168">
        <v>20</v>
      </c>
      <c r="CH698" s="157">
        <f>CF698/CG698</f>
        <v>2.8507554009441654</v>
      </c>
      <c r="CI698" s="168">
        <v>0</v>
      </c>
      <c r="CJ698" s="157">
        <f>+CI698</f>
        <v>0</v>
      </c>
      <c r="CK698" s="157">
        <f t="shared" ref="CK698:CK704" si="1529">CH698*CJ698</f>
        <v>0</v>
      </c>
      <c r="CL698" s="157">
        <f t="shared" ref="CL698:CL704" si="1530">CK698*$BE$70</f>
        <v>0</v>
      </c>
    </row>
    <row r="699" spans="2:90" ht="25.5" x14ac:dyDescent="0.25">
      <c r="B699" s="477"/>
      <c r="C699" s="514"/>
      <c r="D699" s="315" t="s">
        <v>562</v>
      </c>
      <c r="E699" s="278">
        <f t="shared" si="1518"/>
        <v>41.807590975501121</v>
      </c>
      <c r="F699" s="316">
        <f t="shared" si="1524"/>
        <v>40</v>
      </c>
      <c r="G699" s="312">
        <f t="shared" si="1519"/>
        <v>1.045189774387528</v>
      </c>
      <c r="H699" s="168">
        <f>+$H$147</f>
        <v>2</v>
      </c>
      <c r="I699" s="157">
        <f>+H699*0.4</f>
        <v>0.8</v>
      </c>
      <c r="J699" s="312">
        <f t="shared" si="1520"/>
        <v>0.83615181951002249</v>
      </c>
      <c r="K699" s="314">
        <f t="shared" si="1516"/>
        <v>15.050732751180405</v>
      </c>
      <c r="AC699" s="525"/>
      <c r="AD699" s="527"/>
      <c r="AE699" s="315" t="s">
        <v>562</v>
      </c>
      <c r="AF699" s="278">
        <f t="shared" si="1521"/>
        <v>41.807590975501121</v>
      </c>
      <c r="AG699" s="316">
        <f t="shared" si="1525"/>
        <v>20</v>
      </c>
      <c r="AH699" s="312">
        <f t="shared" si="1522"/>
        <v>2.0903795487750561</v>
      </c>
      <c r="AI699" s="168">
        <f>+$H$147</f>
        <v>2</v>
      </c>
      <c r="AJ699" s="157">
        <f t="shared" si="1526"/>
        <v>1.2</v>
      </c>
      <c r="AK699" s="312">
        <f t="shared" si="1523"/>
        <v>2.5084554585300674</v>
      </c>
      <c r="AL699" s="314">
        <f t="shared" si="1517"/>
        <v>45.152198253541215</v>
      </c>
      <c r="BC699" s="478"/>
      <c r="BD699" s="523"/>
      <c r="BE699" s="333" t="str">
        <f>+$BE$9</f>
        <v>Medio Ambiente y Desarrollo Sostenible</v>
      </c>
      <c r="BF699" s="278">
        <f t="shared" ref="BF699:BF704" si="1531">+BF$697</f>
        <v>57.015108018883303</v>
      </c>
      <c r="BG699" s="168">
        <v>40</v>
      </c>
      <c r="BH699" s="157">
        <f t="shared" ref="BH699:BH704" si="1532">BF699/BG699</f>
        <v>1.4253777004720827</v>
      </c>
      <c r="BI699" s="168">
        <f>+$BH$9</f>
        <v>3</v>
      </c>
      <c r="BJ699" s="157">
        <f>+BI699</f>
        <v>3</v>
      </c>
      <c r="BK699" s="157">
        <f t="shared" si="1527"/>
        <v>4.2761331014162476</v>
      </c>
      <c r="BL699" s="157">
        <f t="shared" si="1528"/>
        <v>76.97039582549246</v>
      </c>
      <c r="CC699" s="586"/>
      <c r="CD699" s="591"/>
      <c r="CE699" s="352" t="str">
        <f>+$BE$9</f>
        <v>Medio Ambiente y Desarrollo Sostenible</v>
      </c>
      <c r="CF699" s="278">
        <f t="shared" ref="CF699:CF704" si="1533">+CF$697</f>
        <v>57.015108018883303</v>
      </c>
      <c r="CG699" s="168">
        <v>20</v>
      </c>
      <c r="CH699" s="157">
        <f t="shared" ref="CH699:CH704" si="1534">CF699/CG699</f>
        <v>2.8507554009441654</v>
      </c>
      <c r="CI699" s="168">
        <v>0</v>
      </c>
      <c r="CJ699" s="157">
        <f>+CI699</f>
        <v>0</v>
      </c>
      <c r="CK699" s="157">
        <f t="shared" si="1529"/>
        <v>0</v>
      </c>
      <c r="CL699" s="157">
        <f t="shared" si="1530"/>
        <v>0</v>
      </c>
    </row>
    <row r="700" spans="2:90" ht="25.5" x14ac:dyDescent="0.25">
      <c r="B700" s="477"/>
      <c r="C700" s="514"/>
      <c r="D700" s="315" t="s">
        <v>563</v>
      </c>
      <c r="E700" s="278">
        <f t="shared" si="1518"/>
        <v>41.807590975501121</v>
      </c>
      <c r="F700" s="316">
        <f t="shared" si="1524"/>
        <v>40</v>
      </c>
      <c r="G700" s="312">
        <f t="shared" si="1519"/>
        <v>1.045189774387528</v>
      </c>
      <c r="H700" s="168">
        <f>+$H$148</f>
        <v>4</v>
      </c>
      <c r="I700" s="157">
        <f>+H700*0.4</f>
        <v>1.6</v>
      </c>
      <c r="J700" s="312">
        <f t="shared" si="1520"/>
        <v>1.672303639020045</v>
      </c>
      <c r="K700" s="314">
        <f t="shared" si="1516"/>
        <v>30.10146550236081</v>
      </c>
      <c r="AC700" s="525"/>
      <c r="AD700" s="527"/>
      <c r="AE700" s="315" t="s">
        <v>563</v>
      </c>
      <c r="AF700" s="278">
        <f t="shared" si="1521"/>
        <v>41.807590975501121</v>
      </c>
      <c r="AG700" s="316">
        <f t="shared" si="1525"/>
        <v>20</v>
      </c>
      <c r="AH700" s="312">
        <f t="shared" si="1522"/>
        <v>2.0903795487750561</v>
      </c>
      <c r="AI700" s="168">
        <f>+$H$148</f>
        <v>4</v>
      </c>
      <c r="AJ700" s="157">
        <f t="shared" si="1526"/>
        <v>2.4</v>
      </c>
      <c r="AK700" s="312">
        <f t="shared" si="1523"/>
        <v>5.0169109170601347</v>
      </c>
      <c r="AL700" s="314">
        <f t="shared" si="1517"/>
        <v>90.30439650708243</v>
      </c>
      <c r="BC700" s="478"/>
      <c r="BD700" s="512"/>
      <c r="BE700" s="333" t="str">
        <f>+$BE$17</f>
        <v>Investigación e Innovación Tecnológica</v>
      </c>
      <c r="BF700" s="278">
        <f t="shared" si="1531"/>
        <v>57.015108018883303</v>
      </c>
      <c r="BG700" s="168">
        <v>40</v>
      </c>
      <c r="BH700" s="157">
        <f t="shared" si="1532"/>
        <v>1.4253777004720827</v>
      </c>
      <c r="BI700" s="168">
        <f>+$BH$17</f>
        <v>2</v>
      </c>
      <c r="BJ700" s="157">
        <f>+BI700</f>
        <v>2</v>
      </c>
      <c r="BK700" s="157">
        <f t="shared" si="1527"/>
        <v>2.8507554009441654</v>
      </c>
      <c r="BL700" s="157">
        <f t="shared" si="1528"/>
        <v>51.313597216994978</v>
      </c>
      <c r="CC700" s="586"/>
      <c r="CD700" s="592"/>
      <c r="CE700" s="352" t="str">
        <f>+$BE$17</f>
        <v>Investigación e Innovación Tecnológica</v>
      </c>
      <c r="CF700" s="278">
        <f t="shared" si="1533"/>
        <v>57.015108018883303</v>
      </c>
      <c r="CG700" s="168">
        <v>20</v>
      </c>
      <c r="CH700" s="157">
        <f t="shared" si="1534"/>
        <v>2.8507554009441654</v>
      </c>
      <c r="CI700" s="168">
        <v>0</v>
      </c>
      <c r="CJ700" s="157">
        <f>+CI700</f>
        <v>0</v>
      </c>
      <c r="CK700" s="157">
        <f t="shared" si="1529"/>
        <v>0</v>
      </c>
      <c r="CL700" s="157">
        <f t="shared" si="1530"/>
        <v>0</v>
      </c>
    </row>
    <row r="701" spans="2:90" x14ac:dyDescent="0.25">
      <c r="C701" s="142"/>
      <c r="H701" s="142"/>
      <c r="I701" s="142"/>
      <c r="K701" s="142"/>
      <c r="BC701" s="478"/>
      <c r="BD701" s="513" t="str">
        <f>+BD692</f>
        <v>Formación Especifica (Módulos Técnico Profesionales)</v>
      </c>
      <c r="BE701" s="147" t="str">
        <f>+$BE$30</f>
        <v>Dibujo de Planos</v>
      </c>
      <c r="BF701" s="278">
        <f t="shared" si="1531"/>
        <v>57.015108018883303</v>
      </c>
      <c r="BG701" s="168">
        <v>40</v>
      </c>
      <c r="BH701" s="157">
        <f t="shared" si="1532"/>
        <v>1.4253777004720827</v>
      </c>
      <c r="BI701" s="168">
        <f>+$BH$30</f>
        <v>7</v>
      </c>
      <c r="BJ701" s="157">
        <f>+BI701*0.4</f>
        <v>2.8000000000000003</v>
      </c>
      <c r="BK701" s="157">
        <f t="shared" si="1527"/>
        <v>3.9910575613218318</v>
      </c>
      <c r="BL701" s="157">
        <f t="shared" si="1528"/>
        <v>71.839036103792978</v>
      </c>
      <c r="CC701" s="586"/>
      <c r="CD701" s="587" t="str">
        <f>+CD692</f>
        <v>Formación Especifica (Módulos Técnico Profesionales)</v>
      </c>
      <c r="CE701" s="147" t="str">
        <f>+$BE$30</f>
        <v>Dibujo de Planos</v>
      </c>
      <c r="CF701" s="278">
        <f t="shared" si="1533"/>
        <v>57.015108018883303</v>
      </c>
      <c r="CG701" s="168">
        <v>20</v>
      </c>
      <c r="CH701" s="157">
        <f t="shared" si="1534"/>
        <v>2.8507554009441654</v>
      </c>
      <c r="CI701" s="168">
        <v>0</v>
      </c>
      <c r="CJ701" s="157">
        <f t="shared" ref="CJ701:CJ704" si="1535">+CI701*0.6</f>
        <v>0</v>
      </c>
      <c r="CK701" s="157">
        <f t="shared" si="1529"/>
        <v>0</v>
      </c>
      <c r="CL701" s="157">
        <f t="shared" si="1530"/>
        <v>0</v>
      </c>
    </row>
    <row r="702" spans="2:90" ht="51" x14ac:dyDescent="0.25">
      <c r="B702" s="325" t="s">
        <v>336</v>
      </c>
      <c r="C702" s="327" t="s">
        <v>511</v>
      </c>
      <c r="D702" s="325" t="s">
        <v>512</v>
      </c>
      <c r="E702" s="325" t="s">
        <v>586</v>
      </c>
      <c r="F702" s="325" t="s">
        <v>513</v>
      </c>
      <c r="G702" s="325" t="s">
        <v>514</v>
      </c>
      <c r="H702" s="325" t="s">
        <v>515</v>
      </c>
      <c r="I702" s="291" t="s">
        <v>516</v>
      </c>
      <c r="J702" s="291" t="s">
        <v>517</v>
      </c>
      <c r="K702" s="291" t="s">
        <v>518</v>
      </c>
      <c r="AC702" s="367" t="s">
        <v>336</v>
      </c>
      <c r="AD702" s="368" t="s">
        <v>511</v>
      </c>
      <c r="AE702" s="367" t="s">
        <v>512</v>
      </c>
      <c r="AF702" s="367" t="s">
        <v>586</v>
      </c>
      <c r="AG702" s="367" t="s">
        <v>513</v>
      </c>
      <c r="AH702" s="367" t="s">
        <v>514</v>
      </c>
      <c r="AI702" s="367" t="s">
        <v>515</v>
      </c>
      <c r="AJ702" s="369" t="s">
        <v>516</v>
      </c>
      <c r="AK702" s="369" t="s">
        <v>517</v>
      </c>
      <c r="AL702" s="369" t="s">
        <v>518</v>
      </c>
      <c r="BC702" s="478"/>
      <c r="BD702" s="513"/>
      <c r="BE702" s="147" t="str">
        <f>+$BE$32</f>
        <v>Documentos de Obra</v>
      </c>
      <c r="BF702" s="278">
        <f t="shared" si="1531"/>
        <v>57.015108018883303</v>
      </c>
      <c r="BG702" s="168">
        <v>40</v>
      </c>
      <c r="BH702" s="157">
        <f t="shared" si="1532"/>
        <v>1.4253777004720827</v>
      </c>
      <c r="BI702" s="168">
        <f>+$BH$32</f>
        <v>4</v>
      </c>
      <c r="BJ702" s="157">
        <f t="shared" ref="BJ702:BJ704" si="1536">+BI702*0.4</f>
        <v>1.6</v>
      </c>
      <c r="BK702" s="157">
        <f t="shared" si="1527"/>
        <v>2.2806043207553324</v>
      </c>
      <c r="BL702" s="157">
        <f t="shared" si="1528"/>
        <v>41.050877773595985</v>
      </c>
      <c r="CC702" s="586"/>
      <c r="CD702" s="587"/>
      <c r="CE702" s="147" t="str">
        <f>+$BE$32</f>
        <v>Documentos de Obra</v>
      </c>
      <c r="CF702" s="278">
        <f t="shared" si="1533"/>
        <v>57.015108018883303</v>
      </c>
      <c r="CG702" s="168">
        <v>20</v>
      </c>
      <c r="CH702" s="157">
        <f t="shared" si="1534"/>
        <v>2.8507554009441654</v>
      </c>
      <c r="CI702" s="168">
        <v>0</v>
      </c>
      <c r="CJ702" s="157">
        <f t="shared" si="1535"/>
        <v>0</v>
      </c>
      <c r="CK702" s="157">
        <f t="shared" si="1529"/>
        <v>0</v>
      </c>
      <c r="CL702" s="157">
        <f t="shared" si="1530"/>
        <v>0</v>
      </c>
    </row>
    <row r="703" spans="2:90" x14ac:dyDescent="0.25">
      <c r="B703" s="477" t="s">
        <v>532</v>
      </c>
      <c r="C703" s="529" t="s">
        <v>454</v>
      </c>
      <c r="D703" s="328"/>
      <c r="E703" s="276">
        <f>+'Pobl. Efectiva CP.'!L30</f>
        <v>41.624805993215318</v>
      </c>
      <c r="F703" s="328"/>
      <c r="G703" s="328"/>
      <c r="H703" s="328"/>
      <c r="I703" s="277">
        <f>SUM(I704:I712)</f>
        <v>15.6</v>
      </c>
      <c r="J703" s="277">
        <f>SUM(J704:J712)</f>
        <v>16.233674337353971</v>
      </c>
      <c r="K703" s="313">
        <f>SUM(K704:K710)</f>
        <v>247.25134759969899</v>
      </c>
      <c r="AC703" s="525" t="s">
        <v>532</v>
      </c>
      <c r="AD703" s="526" t="s">
        <v>454</v>
      </c>
      <c r="AE703" s="335"/>
      <c r="AF703" s="276">
        <f>+E703</f>
        <v>41.624805993215318</v>
      </c>
      <c r="AG703" s="335"/>
      <c r="AH703" s="335"/>
      <c r="AI703" s="335"/>
      <c r="AJ703" s="277">
        <f>SUM(AJ704:AJ712)</f>
        <v>14.4</v>
      </c>
      <c r="AK703" s="277">
        <f>SUM(AK704:AK712)</f>
        <v>29.969860315115024</v>
      </c>
      <c r="AL703" s="313">
        <f>SUM(AL704:AL710)</f>
        <v>404.59311425405281</v>
      </c>
      <c r="BC703" s="478"/>
      <c r="BD703" s="513"/>
      <c r="BE703" s="147" t="str">
        <f>+$BE$33</f>
        <v>Mecanica de Suelosy Diseño de Mezclas</v>
      </c>
      <c r="BF703" s="278">
        <f t="shared" si="1531"/>
        <v>57.015108018883303</v>
      </c>
      <c r="BG703" s="168">
        <v>40</v>
      </c>
      <c r="BH703" s="157">
        <f t="shared" si="1532"/>
        <v>1.4253777004720827</v>
      </c>
      <c r="BI703" s="168">
        <f>+$BH$33</f>
        <v>4</v>
      </c>
      <c r="BJ703" s="157">
        <f t="shared" si="1536"/>
        <v>1.6</v>
      </c>
      <c r="BK703" s="157">
        <f t="shared" si="1527"/>
        <v>2.2806043207553324</v>
      </c>
      <c r="BL703" s="157">
        <f t="shared" si="1528"/>
        <v>41.050877773595985</v>
      </c>
      <c r="CC703" s="586"/>
      <c r="CD703" s="587"/>
      <c r="CE703" s="147" t="str">
        <f>+$BE$33</f>
        <v>Mecanica de Suelosy Diseño de Mezclas</v>
      </c>
      <c r="CF703" s="278">
        <f t="shared" si="1533"/>
        <v>57.015108018883303</v>
      </c>
      <c r="CG703" s="168">
        <v>20</v>
      </c>
      <c r="CH703" s="157">
        <f t="shared" si="1534"/>
        <v>2.8507554009441654</v>
      </c>
      <c r="CI703" s="168">
        <f>+$BH$33</f>
        <v>4</v>
      </c>
      <c r="CJ703" s="157">
        <f t="shared" si="1535"/>
        <v>2.4</v>
      </c>
      <c r="CK703" s="157">
        <f t="shared" si="1529"/>
        <v>6.8418129622659967</v>
      </c>
      <c r="CL703" s="157">
        <f t="shared" si="1530"/>
        <v>123.15263332078794</v>
      </c>
    </row>
    <row r="704" spans="2:90" x14ac:dyDescent="0.25">
      <c r="B704" s="477"/>
      <c r="C704" s="529"/>
      <c r="D704" s="46" t="s">
        <v>472</v>
      </c>
      <c r="E704" s="278">
        <f>+E$703</f>
        <v>41.624805993215318</v>
      </c>
      <c r="F704" s="316">
        <f>+F699</f>
        <v>40</v>
      </c>
      <c r="G704" s="312">
        <f>E704/F704</f>
        <v>1.0406201498303829</v>
      </c>
      <c r="H704" s="168">
        <f>+$I$15</f>
        <v>2</v>
      </c>
      <c r="I704" s="157">
        <f>+H704</f>
        <v>2</v>
      </c>
      <c r="J704" s="157">
        <f>G704*I704</f>
        <v>2.0812402996607657</v>
      </c>
      <c r="K704" s="314">
        <f t="shared" ref="K704:K712" si="1537">J704*$D$70</f>
        <v>37.462325393893785</v>
      </c>
      <c r="AC704" s="525"/>
      <c r="AD704" s="526"/>
      <c r="AE704" s="46" t="s">
        <v>472</v>
      </c>
      <c r="AF704" s="278">
        <f>+AF$703</f>
        <v>41.624805993215318</v>
      </c>
      <c r="AG704" s="316">
        <f>+AG699</f>
        <v>20</v>
      </c>
      <c r="AH704" s="312">
        <f>AF704/AG704</f>
        <v>2.0812402996607657</v>
      </c>
      <c r="AI704" s="168">
        <v>0</v>
      </c>
      <c r="AJ704" s="157">
        <f>+AI704</f>
        <v>0</v>
      </c>
      <c r="AK704" s="157">
        <f>AH704*AJ704</f>
        <v>0</v>
      </c>
      <c r="AL704" s="314">
        <f t="shared" ref="AL704:AL712" si="1538">AK704*$D$70</f>
        <v>0</v>
      </c>
      <c r="BC704" s="478"/>
      <c r="BD704" s="513"/>
      <c r="BE704" s="147" t="str">
        <f>+$BE$34</f>
        <v>Metrado de Obras</v>
      </c>
      <c r="BF704" s="278">
        <f t="shared" si="1531"/>
        <v>57.015108018883303</v>
      </c>
      <c r="BG704" s="168">
        <v>40</v>
      </c>
      <c r="BH704" s="157">
        <f t="shared" si="1532"/>
        <v>1.4253777004720827</v>
      </c>
      <c r="BI704" s="168">
        <f>+$BH$34</f>
        <v>7</v>
      </c>
      <c r="BJ704" s="157">
        <f t="shared" si="1536"/>
        <v>2.8000000000000003</v>
      </c>
      <c r="BK704" s="157">
        <f t="shared" si="1527"/>
        <v>3.9910575613218318</v>
      </c>
      <c r="BL704" s="157">
        <f t="shared" si="1528"/>
        <v>71.839036103792978</v>
      </c>
      <c r="CC704" s="586"/>
      <c r="CD704" s="587"/>
      <c r="CE704" s="147" t="str">
        <f>+$BE$34</f>
        <v>Metrado de Obras</v>
      </c>
      <c r="CF704" s="278">
        <f t="shared" si="1533"/>
        <v>57.015108018883303</v>
      </c>
      <c r="CG704" s="168">
        <v>20</v>
      </c>
      <c r="CH704" s="157">
        <f t="shared" si="1534"/>
        <v>2.8507554009441654</v>
      </c>
      <c r="CI704" s="168">
        <v>0</v>
      </c>
      <c r="CJ704" s="157">
        <f t="shared" si="1535"/>
        <v>0</v>
      </c>
      <c r="CK704" s="157">
        <f t="shared" si="1529"/>
        <v>0</v>
      </c>
      <c r="CL704" s="157">
        <f t="shared" si="1530"/>
        <v>0</v>
      </c>
    </row>
    <row r="705" spans="2:90" x14ac:dyDescent="0.25">
      <c r="B705" s="477"/>
      <c r="C705" s="529"/>
      <c r="D705" s="46" t="s">
        <v>478</v>
      </c>
      <c r="E705" s="278">
        <f t="shared" ref="E705:E712" si="1539">+E$703</f>
        <v>41.624805993215318</v>
      </c>
      <c r="F705" s="316">
        <f>+F704</f>
        <v>40</v>
      </c>
      <c r="G705" s="312">
        <f t="shared" ref="G705" si="1540">E705/F705</f>
        <v>1.0406201498303829</v>
      </c>
      <c r="H705" s="168">
        <f>+$I$19</f>
        <v>2</v>
      </c>
      <c r="I705" s="157">
        <f>+H705</f>
        <v>2</v>
      </c>
      <c r="J705" s="157">
        <f t="shared" ref="J705" si="1541">G705*I705</f>
        <v>2.0812402996607657</v>
      </c>
      <c r="K705" s="314">
        <f t="shared" si="1537"/>
        <v>37.462325393893785</v>
      </c>
      <c r="AC705" s="525"/>
      <c r="AD705" s="526"/>
      <c r="AE705" s="46" t="s">
        <v>478</v>
      </c>
      <c r="AF705" s="278">
        <f t="shared" ref="AF705:AF712" si="1542">+AF$703</f>
        <v>41.624805993215318</v>
      </c>
      <c r="AG705" s="316">
        <f>+AG704</f>
        <v>20</v>
      </c>
      <c r="AH705" s="312">
        <f t="shared" ref="AH705:AH712" si="1543">AF705/AG705</f>
        <v>2.0812402996607657</v>
      </c>
      <c r="AI705" s="168">
        <v>0</v>
      </c>
      <c r="AJ705" s="157">
        <f>+AI705</f>
        <v>0</v>
      </c>
      <c r="AK705" s="157">
        <f t="shared" ref="AK705:AK712" si="1544">AH705*AJ705</f>
        <v>0</v>
      </c>
      <c r="AL705" s="314">
        <f t="shared" si="1538"/>
        <v>0</v>
      </c>
      <c r="BE705" s="59"/>
      <c r="BJ705" s="262">
        <f>AVERAGE(BJ698:BJ704)</f>
        <v>2.4</v>
      </c>
      <c r="BK705" s="262"/>
      <c r="BL705" s="262"/>
      <c r="CE705" s="59"/>
      <c r="CJ705" s="262">
        <f>AVERAGE(CJ698:CJ704)</f>
        <v>0.34285714285714286</v>
      </c>
      <c r="CK705" s="262"/>
      <c r="CL705" s="262"/>
    </row>
    <row r="706" spans="2:90" ht="51" x14ac:dyDescent="0.25">
      <c r="B706" s="477"/>
      <c r="C706" s="529"/>
      <c r="D706" s="46" t="s">
        <v>481</v>
      </c>
      <c r="E706" s="278">
        <f t="shared" si="1539"/>
        <v>41.624805993215318</v>
      </c>
      <c r="F706" s="316">
        <f>+F705</f>
        <v>40</v>
      </c>
      <c r="G706" s="312">
        <f t="shared" ref="G706" si="1545">E706/F706</f>
        <v>1.0406201498303829</v>
      </c>
      <c r="H706" s="168">
        <f>+$I$21</f>
        <v>2</v>
      </c>
      <c r="I706" s="157">
        <f>+H706</f>
        <v>2</v>
      </c>
      <c r="J706" s="157">
        <f t="shared" ref="J706" si="1546">G706*I706</f>
        <v>2.0812402996607657</v>
      </c>
      <c r="K706" s="314">
        <f t="shared" si="1537"/>
        <v>37.462325393893785</v>
      </c>
      <c r="AC706" s="525"/>
      <c r="AD706" s="526"/>
      <c r="AE706" s="46" t="s">
        <v>481</v>
      </c>
      <c r="AF706" s="278">
        <f t="shared" si="1542"/>
        <v>41.624805993215318</v>
      </c>
      <c r="AG706" s="316">
        <f>+AG705</f>
        <v>20</v>
      </c>
      <c r="AH706" s="312">
        <f t="shared" si="1543"/>
        <v>2.0812402996607657</v>
      </c>
      <c r="AI706" s="168">
        <v>0</v>
      </c>
      <c r="AJ706" s="157">
        <f>+AI706</f>
        <v>0</v>
      </c>
      <c r="AK706" s="157">
        <f t="shared" si="1544"/>
        <v>0</v>
      </c>
      <c r="AL706" s="314">
        <f t="shared" si="1538"/>
        <v>0</v>
      </c>
      <c r="BC706" s="332" t="s">
        <v>335</v>
      </c>
      <c r="BD706" s="332" t="s">
        <v>511</v>
      </c>
      <c r="BE706" s="332" t="s">
        <v>512</v>
      </c>
      <c r="BF706" s="332" t="s">
        <v>587</v>
      </c>
      <c r="BG706" s="332" t="s">
        <v>513</v>
      </c>
      <c r="BH706" s="332" t="s">
        <v>514</v>
      </c>
      <c r="BI706" s="332" t="s">
        <v>519</v>
      </c>
      <c r="BJ706" s="297" t="s">
        <v>516</v>
      </c>
      <c r="BK706" s="297" t="s">
        <v>517</v>
      </c>
      <c r="BL706" s="297" t="s">
        <v>518</v>
      </c>
      <c r="CC706" s="371" t="s">
        <v>335</v>
      </c>
      <c r="CD706" s="371" t="s">
        <v>511</v>
      </c>
      <c r="CE706" s="371" t="s">
        <v>512</v>
      </c>
      <c r="CF706" s="371" t="s">
        <v>587</v>
      </c>
      <c r="CG706" s="371" t="s">
        <v>513</v>
      </c>
      <c r="CH706" s="371" t="s">
        <v>514</v>
      </c>
      <c r="CI706" s="371" t="s">
        <v>519</v>
      </c>
      <c r="CJ706" s="372" t="s">
        <v>516</v>
      </c>
      <c r="CK706" s="372" t="s">
        <v>517</v>
      </c>
      <c r="CL706" s="372" t="s">
        <v>518</v>
      </c>
    </row>
    <row r="707" spans="2:90" ht="25.5" x14ac:dyDescent="0.25">
      <c r="B707" s="477"/>
      <c r="C707" s="514" t="s">
        <v>485</v>
      </c>
      <c r="D707" s="298" t="s">
        <v>564</v>
      </c>
      <c r="E707" s="278">
        <f t="shared" si="1539"/>
        <v>41.624805993215318</v>
      </c>
      <c r="F707" s="316">
        <f>+F705</f>
        <v>40</v>
      </c>
      <c r="G707" s="312">
        <f t="shared" ref="G707:G712" si="1547">E707/F707</f>
        <v>1.0406201498303829</v>
      </c>
      <c r="H707" s="168">
        <f>+$I$48</f>
        <v>2</v>
      </c>
      <c r="I707" s="157">
        <f>+H707*0.4</f>
        <v>0.8</v>
      </c>
      <c r="J707" s="312">
        <f t="shared" ref="J707:J712" si="1548">G707*I707</f>
        <v>0.83249611986430638</v>
      </c>
      <c r="K707" s="314">
        <f t="shared" si="1537"/>
        <v>14.984930157557514</v>
      </c>
      <c r="AC707" s="525"/>
      <c r="AD707" s="527" t="s">
        <v>485</v>
      </c>
      <c r="AE707" s="298" t="s">
        <v>564</v>
      </c>
      <c r="AF707" s="278">
        <f t="shared" si="1542"/>
        <v>41.624805993215318</v>
      </c>
      <c r="AG707" s="316">
        <f>+AG705</f>
        <v>20</v>
      </c>
      <c r="AH707" s="312">
        <f t="shared" si="1543"/>
        <v>2.0812402996607657</v>
      </c>
      <c r="AI707" s="168">
        <f>+$I$48</f>
        <v>2</v>
      </c>
      <c r="AJ707" s="157">
        <f t="shared" ref="AJ707:AJ712" si="1549">+AI707*0.6</f>
        <v>1.2</v>
      </c>
      <c r="AK707" s="312">
        <f t="shared" si="1544"/>
        <v>2.4974883595929187</v>
      </c>
      <c r="AL707" s="314">
        <f t="shared" si="1538"/>
        <v>44.954790472672535</v>
      </c>
      <c r="BC707" s="478" t="s">
        <v>531</v>
      </c>
      <c r="BD707" s="511" t="s">
        <v>590</v>
      </c>
      <c r="BE707" s="335"/>
      <c r="BF707" s="276">
        <f>+'Pobl. Efectiva CP.'!M56</f>
        <v>57.990222371452319</v>
      </c>
      <c r="BG707" s="335"/>
      <c r="BH707" s="335"/>
      <c r="BI707" s="335"/>
      <c r="BJ707" s="277">
        <f>SUM(BJ708:BJ713)</f>
        <v>15.599999999999998</v>
      </c>
      <c r="BK707" s="277">
        <f>SUM(BK708:BK713)</f>
        <v>22.616186724866406</v>
      </c>
      <c r="BL707" s="277">
        <f>SUM(BL708:BL713)</f>
        <v>407.09136104759534</v>
      </c>
      <c r="BZ707" s="375"/>
      <c r="CC707" s="586" t="s">
        <v>531</v>
      </c>
      <c r="CD707" s="590" t="s">
        <v>590</v>
      </c>
      <c r="CE707" s="335"/>
      <c r="CF707" s="276">
        <f>+BF707</f>
        <v>57.990222371452319</v>
      </c>
      <c r="CG707" s="335"/>
      <c r="CH707" s="335"/>
      <c r="CI707" s="335"/>
      <c r="CJ707" s="277">
        <f>SUM(CJ708:CJ713)</f>
        <v>0</v>
      </c>
      <c r="CK707" s="277">
        <f>SUM(CK708:CK713)</f>
        <v>0</v>
      </c>
      <c r="CL707" s="277">
        <f>SUM(CL708:CL713)</f>
        <v>0</v>
      </c>
    </row>
    <row r="708" spans="2:90" ht="25.5" x14ac:dyDescent="0.25">
      <c r="B708" s="477"/>
      <c r="C708" s="514"/>
      <c r="D708" s="298" t="s">
        <v>565</v>
      </c>
      <c r="E708" s="278">
        <f t="shared" si="1539"/>
        <v>41.624805993215318</v>
      </c>
      <c r="F708" s="316">
        <f t="shared" ref="F708:F712" si="1550">+F707</f>
        <v>40</v>
      </c>
      <c r="G708" s="312">
        <f t="shared" si="1547"/>
        <v>1.0406201498303829</v>
      </c>
      <c r="H708" s="168">
        <f>+$I$49</f>
        <v>3</v>
      </c>
      <c r="I708" s="157">
        <f>+H708*0.4</f>
        <v>1.2000000000000002</v>
      </c>
      <c r="J708" s="312">
        <f t="shared" si="1548"/>
        <v>1.2487441797964596</v>
      </c>
      <c r="K708" s="314">
        <f t="shared" si="1537"/>
        <v>22.477395236336271</v>
      </c>
      <c r="AC708" s="525"/>
      <c r="AD708" s="527"/>
      <c r="AE708" s="298" t="s">
        <v>565</v>
      </c>
      <c r="AF708" s="278">
        <f t="shared" si="1542"/>
        <v>41.624805993215318</v>
      </c>
      <c r="AG708" s="316">
        <f t="shared" ref="AG708:AG712" si="1551">+AG707</f>
        <v>20</v>
      </c>
      <c r="AH708" s="312">
        <f t="shared" si="1543"/>
        <v>2.0812402996607657</v>
      </c>
      <c r="AI708" s="168">
        <f>+$I$49</f>
        <v>3</v>
      </c>
      <c r="AJ708" s="157">
        <f t="shared" si="1549"/>
        <v>1.7999999999999998</v>
      </c>
      <c r="AK708" s="312">
        <f t="shared" si="1544"/>
        <v>3.7462325393893781</v>
      </c>
      <c r="AL708" s="314">
        <f t="shared" si="1538"/>
        <v>67.432185709008806</v>
      </c>
      <c r="BC708" s="478"/>
      <c r="BD708" s="523"/>
      <c r="BE708" s="333" t="str">
        <f>+$BE$14</f>
        <v>Comunicación Interpersonal</v>
      </c>
      <c r="BF708" s="278">
        <f>+BF$707</f>
        <v>57.990222371452319</v>
      </c>
      <c r="BG708" s="168">
        <v>40</v>
      </c>
      <c r="BH708" s="157">
        <f t="shared" ref="BH708:BH713" si="1552">BF708/BG708</f>
        <v>1.4497555592863081</v>
      </c>
      <c r="BI708" s="168">
        <f>+$BI$14</f>
        <v>2</v>
      </c>
      <c r="BJ708" s="157">
        <f>+BI708</f>
        <v>2</v>
      </c>
      <c r="BK708" s="157">
        <f t="shared" ref="BK708" si="1553">BH708*BJ708</f>
        <v>2.8995111185726161</v>
      </c>
      <c r="BL708" s="157">
        <f t="shared" ref="BL708:BL713" si="1554">BK708*$BE$70</f>
        <v>52.191200134307088</v>
      </c>
      <c r="CC708" s="586"/>
      <c r="CD708" s="591"/>
      <c r="CE708" s="352" t="str">
        <f>+$BE$14</f>
        <v>Comunicación Interpersonal</v>
      </c>
      <c r="CF708" s="278">
        <f>+CF$707</f>
        <v>57.990222371452319</v>
      </c>
      <c r="CG708" s="168">
        <v>20</v>
      </c>
      <c r="CH708" s="157">
        <f t="shared" ref="CH708:CH713" si="1555">CF708/CG708</f>
        <v>2.8995111185726161</v>
      </c>
      <c r="CI708" s="168">
        <v>0</v>
      </c>
      <c r="CJ708" s="157">
        <f>+CI708</f>
        <v>0</v>
      </c>
      <c r="CK708" s="157">
        <f t="shared" ref="CK708" si="1556">CH708*CJ708</f>
        <v>0</v>
      </c>
      <c r="CL708" s="157">
        <f t="shared" ref="CL708:CL713" si="1557">CK708*$BE$70</f>
        <v>0</v>
      </c>
    </row>
    <row r="709" spans="2:90" ht="25.5" x14ac:dyDescent="0.25">
      <c r="B709" s="477"/>
      <c r="C709" s="514"/>
      <c r="D709" s="298" t="s">
        <v>566</v>
      </c>
      <c r="E709" s="278">
        <f t="shared" si="1539"/>
        <v>41.624805993215318</v>
      </c>
      <c r="F709" s="316">
        <f t="shared" si="1550"/>
        <v>40</v>
      </c>
      <c r="G709" s="312">
        <f t="shared" si="1547"/>
        <v>1.0406201498303829</v>
      </c>
      <c r="H709" s="168">
        <f>+$I$50</f>
        <v>4</v>
      </c>
      <c r="I709" s="157">
        <f>+H709*0.4</f>
        <v>1.6</v>
      </c>
      <c r="J709" s="312">
        <f t="shared" si="1548"/>
        <v>1.6649922397286128</v>
      </c>
      <c r="K709" s="314">
        <f t="shared" si="1537"/>
        <v>29.969860315115028</v>
      </c>
      <c r="AC709" s="525"/>
      <c r="AD709" s="527"/>
      <c r="AE709" s="298" t="s">
        <v>566</v>
      </c>
      <c r="AF709" s="278">
        <f t="shared" si="1542"/>
        <v>41.624805993215318</v>
      </c>
      <c r="AG709" s="316">
        <f t="shared" si="1551"/>
        <v>20</v>
      </c>
      <c r="AH709" s="312">
        <f t="shared" si="1543"/>
        <v>2.0812402996607657</v>
      </c>
      <c r="AI709" s="168">
        <f>+$I$50</f>
        <v>4</v>
      </c>
      <c r="AJ709" s="157">
        <f t="shared" si="1549"/>
        <v>2.4</v>
      </c>
      <c r="AK709" s="312">
        <f t="shared" si="1544"/>
        <v>4.9949767191858374</v>
      </c>
      <c r="AL709" s="314">
        <f t="shared" si="1538"/>
        <v>89.90958094534507</v>
      </c>
      <c r="BC709" s="478"/>
      <c r="BD709" s="512"/>
      <c r="BE709" s="333" t="str">
        <f>+$BE$18</f>
        <v>Proyectos de Investigación e Innovación tecnológica</v>
      </c>
      <c r="BF709" s="278">
        <f t="shared" ref="BF709:BF713" si="1558">+BF$707</f>
        <v>57.990222371452319</v>
      </c>
      <c r="BG709" s="168">
        <v>40</v>
      </c>
      <c r="BH709" s="157">
        <f t="shared" si="1552"/>
        <v>1.4497555592863081</v>
      </c>
      <c r="BI709" s="168">
        <f>+$BI$18</f>
        <v>4</v>
      </c>
      <c r="BJ709" s="157">
        <f>+BI709</f>
        <v>4</v>
      </c>
      <c r="BK709" s="157">
        <f>BH709*BJ709</f>
        <v>5.7990222371452322</v>
      </c>
      <c r="BL709" s="157">
        <f t="shared" si="1554"/>
        <v>104.38240026861418</v>
      </c>
      <c r="CC709" s="586"/>
      <c r="CD709" s="592"/>
      <c r="CE709" s="352" t="str">
        <f>+$BE$18</f>
        <v>Proyectos de Investigación e Innovación tecnológica</v>
      </c>
      <c r="CF709" s="278">
        <f t="shared" ref="CF709:CF713" si="1559">+CF$707</f>
        <v>57.990222371452319</v>
      </c>
      <c r="CG709" s="168">
        <v>20</v>
      </c>
      <c r="CH709" s="157">
        <f t="shared" si="1555"/>
        <v>2.8995111185726161</v>
      </c>
      <c r="CI709" s="168">
        <v>0</v>
      </c>
      <c r="CJ709" s="157">
        <f>+CI709</f>
        <v>0</v>
      </c>
      <c r="CK709" s="157">
        <f>CH709*CJ709</f>
        <v>0</v>
      </c>
      <c r="CL709" s="157">
        <f t="shared" si="1557"/>
        <v>0</v>
      </c>
    </row>
    <row r="710" spans="2:90" x14ac:dyDescent="0.25">
      <c r="B710" s="477"/>
      <c r="C710" s="514"/>
      <c r="D710" s="298" t="s">
        <v>567</v>
      </c>
      <c r="E710" s="278">
        <f t="shared" si="1539"/>
        <v>41.624805993215318</v>
      </c>
      <c r="F710" s="316">
        <f t="shared" si="1550"/>
        <v>40</v>
      </c>
      <c r="G710" s="312">
        <f t="shared" si="1547"/>
        <v>1.0406201498303829</v>
      </c>
      <c r="H710" s="168">
        <f>+$I$51</f>
        <v>9</v>
      </c>
      <c r="I710" s="157">
        <f>+H710*0.4</f>
        <v>3.6</v>
      </c>
      <c r="J710" s="312">
        <f t="shared" si="1548"/>
        <v>3.7462325393893785</v>
      </c>
      <c r="K710" s="314">
        <f t="shared" si="1537"/>
        <v>67.43218570900882</v>
      </c>
      <c r="AC710" s="525"/>
      <c r="AD710" s="527"/>
      <c r="AE710" s="298" t="s">
        <v>567</v>
      </c>
      <c r="AF710" s="278">
        <f t="shared" si="1542"/>
        <v>41.624805993215318</v>
      </c>
      <c r="AG710" s="316">
        <f t="shared" si="1551"/>
        <v>20</v>
      </c>
      <c r="AH710" s="312">
        <f t="shared" si="1543"/>
        <v>2.0812402996607657</v>
      </c>
      <c r="AI710" s="168">
        <f>+$I$51</f>
        <v>9</v>
      </c>
      <c r="AJ710" s="157">
        <f t="shared" si="1549"/>
        <v>5.3999999999999995</v>
      </c>
      <c r="AK710" s="312">
        <f t="shared" si="1544"/>
        <v>11.238697618168134</v>
      </c>
      <c r="AL710" s="314">
        <f t="shared" si="1538"/>
        <v>202.2965571270264</v>
      </c>
      <c r="BC710" s="478"/>
      <c r="BD710" s="513" t="s">
        <v>485</v>
      </c>
      <c r="BE710" s="147" t="str">
        <f>+$BE$31</f>
        <v>Dibujo Asistido por Computador</v>
      </c>
      <c r="BF710" s="278">
        <f t="shared" si="1558"/>
        <v>57.990222371452319</v>
      </c>
      <c r="BG710" s="168">
        <v>40</v>
      </c>
      <c r="BH710" s="157">
        <f t="shared" si="1552"/>
        <v>1.4497555592863081</v>
      </c>
      <c r="BI710" s="168">
        <f>+$BI$31</f>
        <v>8</v>
      </c>
      <c r="BJ710" s="157">
        <f>+BI710*0.4</f>
        <v>3.2</v>
      </c>
      <c r="BK710" s="157">
        <f t="shared" ref="BK710:BK713" si="1560">BH710*BJ710</f>
        <v>4.6392177897161861</v>
      </c>
      <c r="BL710" s="157">
        <f t="shared" si="1554"/>
        <v>83.505920214891347</v>
      </c>
      <c r="CC710" s="586"/>
      <c r="CD710" s="587" t="s">
        <v>485</v>
      </c>
      <c r="CE710" s="147" t="str">
        <f>+$BE$31</f>
        <v>Dibujo Asistido por Computador</v>
      </c>
      <c r="CF710" s="278">
        <f t="shared" si="1559"/>
        <v>57.990222371452319</v>
      </c>
      <c r="CG710" s="168">
        <v>20</v>
      </c>
      <c r="CH710" s="157">
        <f t="shared" si="1555"/>
        <v>2.8995111185726161</v>
      </c>
      <c r="CI710" s="168">
        <v>0</v>
      </c>
      <c r="CJ710" s="157">
        <f t="shared" ref="CJ710:CJ713" si="1561">+CI710*0.6</f>
        <v>0</v>
      </c>
      <c r="CK710" s="157">
        <f t="shared" ref="CK710:CK713" si="1562">CH710*CJ710</f>
        <v>0</v>
      </c>
      <c r="CL710" s="157">
        <f t="shared" si="1557"/>
        <v>0</v>
      </c>
    </row>
    <row r="711" spans="2:90" ht="25.5" x14ac:dyDescent="0.25">
      <c r="B711" s="477"/>
      <c r="C711" s="514"/>
      <c r="D711" s="298" t="s">
        <v>568</v>
      </c>
      <c r="E711" s="278">
        <f t="shared" si="1539"/>
        <v>41.624805993215318</v>
      </c>
      <c r="F711" s="316">
        <f t="shared" si="1550"/>
        <v>40</v>
      </c>
      <c r="G711" s="312">
        <f t="shared" si="1547"/>
        <v>1.0406201498303829</v>
      </c>
      <c r="H711" s="168">
        <f>+$I$52</f>
        <v>4</v>
      </c>
      <c r="I711" s="157">
        <f>+H711*0.4</f>
        <v>1.6</v>
      </c>
      <c r="J711" s="312">
        <f t="shared" si="1548"/>
        <v>1.6649922397286128</v>
      </c>
      <c r="K711" s="314">
        <f t="shared" si="1537"/>
        <v>29.969860315115028</v>
      </c>
      <c r="AC711" s="525"/>
      <c r="AD711" s="527"/>
      <c r="AE711" s="298" t="s">
        <v>568</v>
      </c>
      <c r="AF711" s="278">
        <f t="shared" si="1542"/>
        <v>41.624805993215318</v>
      </c>
      <c r="AG711" s="316">
        <f t="shared" si="1551"/>
        <v>20</v>
      </c>
      <c r="AH711" s="312">
        <f t="shared" si="1543"/>
        <v>2.0812402996607657</v>
      </c>
      <c r="AI711" s="168">
        <f>+$I$52</f>
        <v>4</v>
      </c>
      <c r="AJ711" s="157">
        <f t="shared" si="1549"/>
        <v>2.4</v>
      </c>
      <c r="AK711" s="312">
        <f t="shared" si="1544"/>
        <v>4.9949767191858374</v>
      </c>
      <c r="AL711" s="314">
        <f t="shared" si="1538"/>
        <v>89.90958094534507</v>
      </c>
      <c r="BC711" s="478"/>
      <c r="BD711" s="513"/>
      <c r="BE711" s="147" t="str">
        <f>+$BE$35</f>
        <v>Costos Unitarios y Presupuesto de Obra</v>
      </c>
      <c r="BF711" s="278">
        <f t="shared" si="1558"/>
        <v>57.990222371452319</v>
      </c>
      <c r="BG711" s="168">
        <v>40</v>
      </c>
      <c r="BH711" s="157">
        <f t="shared" si="1552"/>
        <v>1.4497555592863081</v>
      </c>
      <c r="BI711" s="168">
        <f>+$BI$35</f>
        <v>8</v>
      </c>
      <c r="BJ711" s="157">
        <f t="shared" ref="BJ711:BJ713" si="1563">+BI711*0.4</f>
        <v>3.2</v>
      </c>
      <c r="BK711" s="157">
        <f t="shared" si="1560"/>
        <v>4.6392177897161861</v>
      </c>
      <c r="BL711" s="157">
        <f t="shared" si="1554"/>
        <v>83.505920214891347</v>
      </c>
      <c r="CC711" s="586"/>
      <c r="CD711" s="587"/>
      <c r="CE711" s="147" t="str">
        <f>+$BE$35</f>
        <v>Costos Unitarios y Presupuesto de Obra</v>
      </c>
      <c r="CF711" s="278">
        <f t="shared" si="1559"/>
        <v>57.990222371452319</v>
      </c>
      <c r="CG711" s="168">
        <v>20</v>
      </c>
      <c r="CH711" s="157">
        <f t="shared" si="1555"/>
        <v>2.8995111185726161</v>
      </c>
      <c r="CI711" s="168">
        <v>0</v>
      </c>
      <c r="CJ711" s="157">
        <f t="shared" si="1561"/>
        <v>0</v>
      </c>
      <c r="CK711" s="157">
        <f t="shared" si="1562"/>
        <v>0</v>
      </c>
      <c r="CL711" s="157">
        <f t="shared" si="1557"/>
        <v>0</v>
      </c>
    </row>
    <row r="712" spans="2:90" ht="25.5" x14ac:dyDescent="0.25">
      <c r="B712" s="477"/>
      <c r="C712" s="514"/>
      <c r="D712" s="298" t="s">
        <v>570</v>
      </c>
      <c r="E712" s="278">
        <f t="shared" si="1539"/>
        <v>41.624805993215318</v>
      </c>
      <c r="F712" s="316">
        <f t="shared" si="1550"/>
        <v>40</v>
      </c>
      <c r="G712" s="312">
        <f t="shared" si="1547"/>
        <v>1.0406201498303829</v>
      </c>
      <c r="H712" s="168">
        <f>+$I$53</f>
        <v>2</v>
      </c>
      <c r="I712" s="157">
        <f t="shared" ref="I712" si="1564">+H712*0.4</f>
        <v>0.8</v>
      </c>
      <c r="J712" s="312">
        <f t="shared" si="1548"/>
        <v>0.83249611986430638</v>
      </c>
      <c r="K712" s="314">
        <f t="shared" si="1537"/>
        <v>14.984930157557514</v>
      </c>
      <c r="AC712" s="525"/>
      <c r="AD712" s="527"/>
      <c r="AE712" s="298" t="s">
        <v>570</v>
      </c>
      <c r="AF712" s="278">
        <f t="shared" si="1542"/>
        <v>41.624805993215318</v>
      </c>
      <c r="AG712" s="316">
        <f t="shared" si="1551"/>
        <v>20</v>
      </c>
      <c r="AH712" s="312">
        <f t="shared" si="1543"/>
        <v>2.0812402996607657</v>
      </c>
      <c r="AI712" s="168">
        <f>+$I$53</f>
        <v>2</v>
      </c>
      <c r="AJ712" s="157">
        <f t="shared" si="1549"/>
        <v>1.2</v>
      </c>
      <c r="AK712" s="312">
        <f t="shared" si="1544"/>
        <v>2.4974883595929187</v>
      </c>
      <c r="AL712" s="314">
        <f t="shared" si="1538"/>
        <v>44.954790472672535</v>
      </c>
      <c r="BC712" s="478"/>
      <c r="BD712" s="513"/>
      <c r="BE712" s="147" t="str">
        <f>+$BE$36</f>
        <v>Programación de Obra</v>
      </c>
      <c r="BF712" s="278">
        <f t="shared" si="1558"/>
        <v>57.990222371452319</v>
      </c>
      <c r="BG712" s="168">
        <v>40</v>
      </c>
      <c r="BH712" s="157">
        <f t="shared" si="1552"/>
        <v>1.4497555592863081</v>
      </c>
      <c r="BI712" s="168">
        <f>+$BI$36</f>
        <v>5</v>
      </c>
      <c r="BJ712" s="157">
        <f t="shared" si="1563"/>
        <v>2</v>
      </c>
      <c r="BK712" s="157">
        <f t="shared" si="1560"/>
        <v>2.8995111185726161</v>
      </c>
      <c r="BL712" s="157">
        <f t="shared" si="1554"/>
        <v>52.191200134307088</v>
      </c>
      <c r="CC712" s="586"/>
      <c r="CD712" s="587"/>
      <c r="CE712" s="147" t="str">
        <f>+$BE$36</f>
        <v>Programación de Obra</v>
      </c>
      <c r="CF712" s="278">
        <f t="shared" si="1559"/>
        <v>57.990222371452319</v>
      </c>
      <c r="CG712" s="168">
        <v>20</v>
      </c>
      <c r="CH712" s="157">
        <f t="shared" si="1555"/>
        <v>2.8995111185726161</v>
      </c>
      <c r="CI712" s="168">
        <v>0</v>
      </c>
      <c r="CJ712" s="157">
        <f t="shared" si="1561"/>
        <v>0</v>
      </c>
      <c r="CK712" s="157">
        <f t="shared" si="1562"/>
        <v>0</v>
      </c>
      <c r="CL712" s="157">
        <f t="shared" si="1557"/>
        <v>0</v>
      </c>
    </row>
    <row r="713" spans="2:90" x14ac:dyDescent="0.25">
      <c r="E713" s="262"/>
      <c r="F713" s="262"/>
      <c r="G713" s="262"/>
      <c r="J713" s="262"/>
      <c r="K713" s="142"/>
      <c r="AD713" s="59"/>
      <c r="AF713" s="262"/>
      <c r="AG713" s="262"/>
      <c r="AH713" s="262"/>
      <c r="AI713" s="262"/>
      <c r="AJ713" s="262"/>
      <c r="AK713" s="262"/>
      <c r="BC713" s="478"/>
      <c r="BD713" s="513"/>
      <c r="BE713" s="147" t="str">
        <f>+$BE$37</f>
        <v>Análisis del Expediente Técnico</v>
      </c>
      <c r="BF713" s="278">
        <f t="shared" si="1558"/>
        <v>57.990222371452319</v>
      </c>
      <c r="BG713" s="168">
        <v>40</v>
      </c>
      <c r="BH713" s="157">
        <f t="shared" si="1552"/>
        <v>1.4497555592863081</v>
      </c>
      <c r="BI713" s="168">
        <f>+$BI$37</f>
        <v>3</v>
      </c>
      <c r="BJ713" s="157">
        <f t="shared" si="1563"/>
        <v>1.2000000000000002</v>
      </c>
      <c r="BK713" s="157">
        <f t="shared" si="1560"/>
        <v>1.73970667114357</v>
      </c>
      <c r="BL713" s="157">
        <f t="shared" si="1554"/>
        <v>31.314720080584259</v>
      </c>
      <c r="CC713" s="586"/>
      <c r="CD713" s="587"/>
      <c r="CE713" s="147" t="str">
        <f>+$BE$37</f>
        <v>Análisis del Expediente Técnico</v>
      </c>
      <c r="CF713" s="278">
        <f t="shared" si="1559"/>
        <v>57.990222371452319</v>
      </c>
      <c r="CG713" s="168">
        <v>20</v>
      </c>
      <c r="CH713" s="157">
        <f t="shared" si="1555"/>
        <v>2.8995111185726161</v>
      </c>
      <c r="CI713" s="168">
        <v>0</v>
      </c>
      <c r="CJ713" s="157">
        <f t="shared" si="1561"/>
        <v>0</v>
      </c>
      <c r="CK713" s="157">
        <f t="shared" si="1562"/>
        <v>0</v>
      </c>
      <c r="CL713" s="157">
        <f t="shared" si="1557"/>
        <v>0</v>
      </c>
    </row>
    <row r="714" spans="2:90" ht="51" x14ac:dyDescent="0.25">
      <c r="B714" s="325" t="s">
        <v>336</v>
      </c>
      <c r="C714" s="327" t="s">
        <v>511</v>
      </c>
      <c r="D714" s="325" t="s">
        <v>512</v>
      </c>
      <c r="E714" s="325" t="s">
        <v>586</v>
      </c>
      <c r="F714" s="325" t="s">
        <v>513</v>
      </c>
      <c r="G714" s="325" t="s">
        <v>514</v>
      </c>
      <c r="H714" s="325" t="s">
        <v>515</v>
      </c>
      <c r="I714" s="291" t="s">
        <v>516</v>
      </c>
      <c r="J714" s="291" t="s">
        <v>517</v>
      </c>
      <c r="K714" s="291" t="s">
        <v>518</v>
      </c>
      <c r="AC714" s="367" t="s">
        <v>336</v>
      </c>
      <c r="AD714" s="368" t="s">
        <v>511</v>
      </c>
      <c r="AE714" s="367" t="s">
        <v>512</v>
      </c>
      <c r="AF714" s="367" t="s">
        <v>586</v>
      </c>
      <c r="AG714" s="367" t="s">
        <v>513</v>
      </c>
      <c r="AH714" s="367" t="s">
        <v>514</v>
      </c>
      <c r="AI714" s="367" t="s">
        <v>515</v>
      </c>
      <c r="AJ714" s="369" t="s">
        <v>516</v>
      </c>
      <c r="AK714" s="369" t="s">
        <v>517</v>
      </c>
      <c r="AL714" s="369" t="s">
        <v>518</v>
      </c>
      <c r="BE714" s="59"/>
      <c r="BJ714" s="262">
        <f>AVERAGE(BJ708:BJ713)</f>
        <v>2.5999999999999996</v>
      </c>
      <c r="BK714" s="262"/>
      <c r="BL714" s="262"/>
      <c r="CE714" s="59"/>
      <c r="CJ714" s="262">
        <f>AVERAGE(CJ708:CJ713)</f>
        <v>0</v>
      </c>
      <c r="CK714" s="262"/>
      <c r="CL714" s="262"/>
    </row>
    <row r="715" spans="2:90" ht="51" x14ac:dyDescent="0.25">
      <c r="B715" s="477" t="s">
        <v>533</v>
      </c>
      <c r="C715" s="529" t="s">
        <v>454</v>
      </c>
      <c r="D715" s="328"/>
      <c r="E715" s="276">
        <f>+'Pobl. Efectiva CP.'!L31</f>
        <v>42.04525857900537</v>
      </c>
      <c r="F715" s="328"/>
      <c r="G715" s="328"/>
      <c r="H715" s="328"/>
      <c r="I715" s="277">
        <f>SUM(I716:I724)</f>
        <v>15.6</v>
      </c>
      <c r="J715" s="277">
        <f>SUM(J716:J724)</f>
        <v>16.397650845812095</v>
      </c>
      <c r="K715" s="313">
        <f>SUM(K716:K722)</f>
        <v>249.74883595929191</v>
      </c>
      <c r="AC715" s="525" t="s">
        <v>533</v>
      </c>
      <c r="AD715" s="526" t="s">
        <v>454</v>
      </c>
      <c r="AE715" s="335"/>
      <c r="AF715" s="276">
        <f>+E715</f>
        <v>42.04525857900537</v>
      </c>
      <c r="AG715" s="335"/>
      <c r="AH715" s="335"/>
      <c r="AI715" s="335"/>
      <c r="AJ715" s="277">
        <f>SUM(AJ716:AJ724)</f>
        <v>14.4</v>
      </c>
      <c r="AK715" s="277">
        <f>SUM(AK716:AK724)</f>
        <v>30.272586176883863</v>
      </c>
      <c r="AL715" s="313">
        <f>SUM(AL716:AL722)</f>
        <v>408.67991338793217</v>
      </c>
      <c r="BC715" s="332" t="s">
        <v>335</v>
      </c>
      <c r="BD715" s="332" t="s">
        <v>511</v>
      </c>
      <c r="BE715" s="332" t="s">
        <v>512</v>
      </c>
      <c r="BF715" s="332" t="s">
        <v>587</v>
      </c>
      <c r="BG715" s="332" t="s">
        <v>513</v>
      </c>
      <c r="BH715" s="332" t="s">
        <v>514</v>
      </c>
      <c r="BI715" s="332" t="s">
        <v>519</v>
      </c>
      <c r="BJ715" s="297" t="s">
        <v>516</v>
      </c>
      <c r="BK715" s="297" t="s">
        <v>517</v>
      </c>
      <c r="BL715" s="297" t="s">
        <v>518</v>
      </c>
      <c r="CC715" s="371" t="s">
        <v>335</v>
      </c>
      <c r="CD715" s="371" t="s">
        <v>511</v>
      </c>
      <c r="CE715" s="371" t="s">
        <v>512</v>
      </c>
      <c r="CF715" s="371" t="s">
        <v>587</v>
      </c>
      <c r="CG715" s="371" t="s">
        <v>513</v>
      </c>
      <c r="CH715" s="371" t="s">
        <v>514</v>
      </c>
      <c r="CI715" s="371" t="s">
        <v>519</v>
      </c>
      <c r="CJ715" s="372" t="s">
        <v>516</v>
      </c>
      <c r="CK715" s="372" t="s">
        <v>517</v>
      </c>
      <c r="CL715" s="372" t="s">
        <v>518</v>
      </c>
    </row>
    <row r="716" spans="2:90" x14ac:dyDescent="0.25">
      <c r="B716" s="477"/>
      <c r="C716" s="529"/>
      <c r="D716" s="46" t="s">
        <v>479</v>
      </c>
      <c r="E716" s="278">
        <f>+E$715</f>
        <v>42.04525857900537</v>
      </c>
      <c r="F716" s="316">
        <f>+F711</f>
        <v>40</v>
      </c>
      <c r="G716" s="312">
        <f>E716/F716</f>
        <v>1.0511314644751342</v>
      </c>
      <c r="H716" s="168">
        <f>+$I$15</f>
        <v>2</v>
      </c>
      <c r="I716" s="157">
        <f>+H716</f>
        <v>2</v>
      </c>
      <c r="J716" s="157">
        <f>G716*I716</f>
        <v>2.1022629289502683</v>
      </c>
      <c r="K716" s="314">
        <f t="shared" ref="K716:K724" si="1565">J716*$D$70</f>
        <v>37.840732721104828</v>
      </c>
      <c r="AC716" s="525"/>
      <c r="AD716" s="526"/>
      <c r="AE716" s="46" t="s">
        <v>479</v>
      </c>
      <c r="AF716" s="278">
        <f>+AF$715</f>
        <v>42.04525857900537</v>
      </c>
      <c r="AG716" s="316">
        <f>+AG711</f>
        <v>20</v>
      </c>
      <c r="AH716" s="312">
        <f>AF716/AG716</f>
        <v>2.1022629289502683</v>
      </c>
      <c r="AI716" s="168">
        <v>0</v>
      </c>
      <c r="AJ716" s="157">
        <f>+AI716</f>
        <v>0</v>
      </c>
      <c r="AK716" s="157">
        <f>AH716*AJ716</f>
        <v>0</v>
      </c>
      <c r="AL716" s="314">
        <f t="shared" ref="AL716:AL724" si="1566">AK716*$D$70</f>
        <v>0</v>
      </c>
      <c r="BC716" s="478" t="s">
        <v>532</v>
      </c>
      <c r="BD716" s="334"/>
      <c r="BE716" s="335"/>
      <c r="BF716" s="276">
        <f>+'Pobl. Efectiva CP.'!M57</f>
        <v>57.410320147737792</v>
      </c>
      <c r="BG716" s="335"/>
      <c r="BH716" s="335"/>
      <c r="BI716" s="335"/>
      <c r="BJ716" s="277">
        <f>SUM(BJ717:BJ722)</f>
        <v>15.6</v>
      </c>
      <c r="BK716" s="277">
        <f>SUM(BK717:BK722)</f>
        <v>22.390024857617739</v>
      </c>
      <c r="BL716" s="277">
        <f>SUM(BL717:BL722)</f>
        <v>403.02044743711929</v>
      </c>
      <c r="CC716" s="586" t="s">
        <v>532</v>
      </c>
      <c r="CD716" s="374"/>
      <c r="CE716" s="335"/>
      <c r="CF716" s="276">
        <f>+BF716</f>
        <v>57.410320147737792</v>
      </c>
      <c r="CG716" s="335"/>
      <c r="CH716" s="335"/>
      <c r="CI716" s="335"/>
      <c r="CJ716" s="277">
        <f>SUM(CJ717:CJ722)</f>
        <v>14.399999999999999</v>
      </c>
      <c r="CK716" s="277">
        <f>SUM(CK717:CK722)</f>
        <v>41.33543050637121</v>
      </c>
      <c r="CL716" s="277">
        <f>SUM(CL717:CL722)</f>
        <v>744.03774911468167</v>
      </c>
    </row>
    <row r="717" spans="2:90" x14ac:dyDescent="0.25">
      <c r="B717" s="477"/>
      <c r="C717" s="529"/>
      <c r="D717" s="46" t="s">
        <v>482</v>
      </c>
      <c r="E717" s="278">
        <f t="shared" ref="E717:E724" si="1567">+E$715</f>
        <v>42.04525857900537</v>
      </c>
      <c r="F717" s="316">
        <f>+F716</f>
        <v>40</v>
      </c>
      <c r="G717" s="312">
        <f t="shared" ref="G717" si="1568">E717/F717</f>
        <v>1.0511314644751342</v>
      </c>
      <c r="H717" s="168">
        <f>+$I$19</f>
        <v>2</v>
      </c>
      <c r="I717" s="157">
        <f>+H717</f>
        <v>2</v>
      </c>
      <c r="J717" s="157">
        <f t="shared" ref="J717" si="1569">G717*I717</f>
        <v>2.1022629289502683</v>
      </c>
      <c r="K717" s="314">
        <f t="shared" si="1565"/>
        <v>37.840732721104828</v>
      </c>
      <c r="AC717" s="525"/>
      <c r="AD717" s="526"/>
      <c r="AE717" s="46" t="s">
        <v>482</v>
      </c>
      <c r="AF717" s="278">
        <f t="shared" ref="AF717:AF724" si="1570">+AF$715</f>
        <v>42.04525857900537</v>
      </c>
      <c r="AG717" s="316">
        <f>+AG716</f>
        <v>20</v>
      </c>
      <c r="AH717" s="312">
        <f t="shared" ref="AH717:AH724" si="1571">AF717/AG717</f>
        <v>2.1022629289502683</v>
      </c>
      <c r="AI717" s="168">
        <v>0</v>
      </c>
      <c r="AJ717" s="157">
        <f>+AI717</f>
        <v>0</v>
      </c>
      <c r="AK717" s="157">
        <f t="shared" ref="AK717:AK724" si="1572">AH717*AJ717</f>
        <v>0</v>
      </c>
      <c r="AL717" s="314">
        <f t="shared" si="1566"/>
        <v>0</v>
      </c>
      <c r="BC717" s="478"/>
      <c r="BD717" s="478" t="s">
        <v>590</v>
      </c>
      <c r="BE717" s="333" t="str">
        <f>+$BE$15</f>
        <v>Comunicación Empresarial</v>
      </c>
      <c r="BF717" s="278">
        <f>+BF$716</f>
        <v>57.410320147737792</v>
      </c>
      <c r="BG717" s="168">
        <v>40</v>
      </c>
      <c r="BH717" s="157">
        <f t="shared" ref="BH717:BH722" si="1573">BF717/BG717</f>
        <v>1.4352580036934448</v>
      </c>
      <c r="BI717" s="168">
        <f>+$BJ$15</f>
        <v>2</v>
      </c>
      <c r="BJ717" s="157">
        <f>+BI717</f>
        <v>2</v>
      </c>
      <c r="BK717" s="157">
        <f t="shared" ref="BK717:BK722" si="1574">BH717*BJ717</f>
        <v>2.8705160073868896</v>
      </c>
      <c r="BL717" s="157">
        <f t="shared" ref="BL717:BL722" si="1575">BK717*$BE$70</f>
        <v>51.669288132964013</v>
      </c>
      <c r="CC717" s="586"/>
      <c r="CD717" s="586" t="s">
        <v>590</v>
      </c>
      <c r="CE717" s="352" t="str">
        <f>+$BE$15</f>
        <v>Comunicación Empresarial</v>
      </c>
      <c r="CF717" s="278">
        <f>+CF$716</f>
        <v>57.410320147737792</v>
      </c>
      <c r="CG717" s="168">
        <v>20</v>
      </c>
      <c r="CH717" s="157">
        <f t="shared" ref="CH717:CH722" si="1576">CF717/CG717</f>
        <v>2.8705160073868896</v>
      </c>
      <c r="CI717" s="168">
        <v>0</v>
      </c>
      <c r="CJ717" s="157">
        <f>+CI717</f>
        <v>0</v>
      </c>
      <c r="CK717" s="157">
        <f t="shared" ref="CK717:CK722" si="1577">CH717*CJ717</f>
        <v>0</v>
      </c>
      <c r="CL717" s="157">
        <f t="shared" ref="CL717:CL722" si="1578">CK717*$BE$70</f>
        <v>0</v>
      </c>
    </row>
    <row r="718" spans="2:90" x14ac:dyDescent="0.25">
      <c r="B718" s="477"/>
      <c r="C718" s="529"/>
      <c r="D718" s="46" t="s">
        <v>484</v>
      </c>
      <c r="E718" s="278">
        <f t="shared" si="1567"/>
        <v>42.04525857900537</v>
      </c>
      <c r="F718" s="316">
        <f>+F717</f>
        <v>40</v>
      </c>
      <c r="G718" s="312">
        <f t="shared" ref="G718" si="1579">E718/F718</f>
        <v>1.0511314644751342</v>
      </c>
      <c r="H718" s="168">
        <f>+$I$21</f>
        <v>2</v>
      </c>
      <c r="I718" s="157">
        <f>+H718</f>
        <v>2</v>
      </c>
      <c r="J718" s="157">
        <f t="shared" ref="J718" si="1580">G718*I718</f>
        <v>2.1022629289502683</v>
      </c>
      <c r="K718" s="314">
        <f t="shared" si="1565"/>
        <v>37.840732721104828</v>
      </c>
      <c r="AC718" s="525"/>
      <c r="AD718" s="526"/>
      <c r="AE718" s="46" t="s">
        <v>484</v>
      </c>
      <c r="AF718" s="278">
        <f t="shared" si="1570"/>
        <v>42.04525857900537</v>
      </c>
      <c r="AG718" s="316">
        <f>+AG717</f>
        <v>20</v>
      </c>
      <c r="AH718" s="312">
        <f t="shared" si="1571"/>
        <v>2.1022629289502683</v>
      </c>
      <c r="AI718" s="168">
        <v>0</v>
      </c>
      <c r="AJ718" s="157">
        <f>+AI718</f>
        <v>0</v>
      </c>
      <c r="AK718" s="157">
        <f t="shared" si="1572"/>
        <v>0</v>
      </c>
      <c r="AL718" s="314">
        <f t="shared" si="1566"/>
        <v>0</v>
      </c>
      <c r="BC718" s="478"/>
      <c r="BD718" s="478"/>
      <c r="BE718" s="333" t="str">
        <f>+$BE$19</f>
        <v>Comportamiento Ético</v>
      </c>
      <c r="BF718" s="278">
        <f t="shared" ref="BF718:BF722" si="1581">+BF$716</f>
        <v>57.410320147737792</v>
      </c>
      <c r="BG718" s="168">
        <v>40</v>
      </c>
      <c r="BH718" s="157">
        <f t="shared" si="1573"/>
        <v>1.4352580036934448</v>
      </c>
      <c r="BI718" s="168">
        <f>+$BJ$19</f>
        <v>2</v>
      </c>
      <c r="BJ718" s="157">
        <f t="shared" ref="BJ718:BJ719" si="1582">+BI718</f>
        <v>2</v>
      </c>
      <c r="BK718" s="157">
        <f t="shared" si="1574"/>
        <v>2.8705160073868896</v>
      </c>
      <c r="BL718" s="157">
        <f t="shared" si="1575"/>
        <v>51.669288132964013</v>
      </c>
      <c r="CC718" s="586"/>
      <c r="CD718" s="586"/>
      <c r="CE718" s="352" t="str">
        <f>+$BE$19</f>
        <v>Comportamiento Ético</v>
      </c>
      <c r="CF718" s="278">
        <f t="shared" ref="CF718:CF722" si="1583">+CF$716</f>
        <v>57.410320147737792</v>
      </c>
      <c r="CG718" s="168">
        <v>20</v>
      </c>
      <c r="CH718" s="157">
        <f t="shared" si="1576"/>
        <v>2.8705160073868896</v>
      </c>
      <c r="CI718" s="168">
        <v>0</v>
      </c>
      <c r="CJ718" s="157">
        <f t="shared" ref="CJ718:CJ719" si="1584">+CI718</f>
        <v>0</v>
      </c>
      <c r="CK718" s="157">
        <f t="shared" si="1577"/>
        <v>0</v>
      </c>
      <c r="CL718" s="157">
        <f t="shared" si="1578"/>
        <v>0</v>
      </c>
    </row>
    <row r="719" spans="2:90" x14ac:dyDescent="0.25">
      <c r="B719" s="477"/>
      <c r="C719" s="514" t="s">
        <v>485</v>
      </c>
      <c r="D719" s="298" t="s">
        <v>571</v>
      </c>
      <c r="E719" s="278">
        <f t="shared" si="1567"/>
        <v>42.04525857900537</v>
      </c>
      <c r="F719" s="316">
        <f>+F717</f>
        <v>40</v>
      </c>
      <c r="G719" s="312">
        <f t="shared" ref="G719:G724" si="1585">E719/F719</f>
        <v>1.0511314644751342</v>
      </c>
      <c r="H719" s="168">
        <f>+$I$48</f>
        <v>2</v>
      </c>
      <c r="I719" s="157">
        <f>+H719*0.4</f>
        <v>0.8</v>
      </c>
      <c r="J719" s="312">
        <f t="shared" ref="J719:J724" si="1586">G719*I719</f>
        <v>0.84090517158010736</v>
      </c>
      <c r="K719" s="314">
        <f t="shared" si="1565"/>
        <v>15.136293088441933</v>
      </c>
      <c r="AC719" s="525"/>
      <c r="AD719" s="527" t="s">
        <v>485</v>
      </c>
      <c r="AE719" s="298" t="s">
        <v>571</v>
      </c>
      <c r="AF719" s="278">
        <f t="shared" si="1570"/>
        <v>42.04525857900537</v>
      </c>
      <c r="AG719" s="316">
        <f>+AG717</f>
        <v>20</v>
      </c>
      <c r="AH719" s="312">
        <f t="shared" si="1571"/>
        <v>2.1022629289502683</v>
      </c>
      <c r="AI719" s="168">
        <f>+$I$48</f>
        <v>2</v>
      </c>
      <c r="AJ719" s="157">
        <f t="shared" ref="AJ719:AJ724" si="1587">+AI719*0.6</f>
        <v>1.2</v>
      </c>
      <c r="AK719" s="312">
        <f t="shared" si="1572"/>
        <v>2.5227155147403217</v>
      </c>
      <c r="AL719" s="314">
        <f t="shared" si="1566"/>
        <v>45.408879265325794</v>
      </c>
      <c r="BC719" s="478"/>
      <c r="BD719" s="478"/>
      <c r="BE719" s="333" t="str">
        <f>+$BE$21</f>
        <v>Organización y Constitución de Empresas</v>
      </c>
      <c r="BF719" s="278">
        <f t="shared" si="1581"/>
        <v>57.410320147737792</v>
      </c>
      <c r="BG719" s="168">
        <v>40</v>
      </c>
      <c r="BH719" s="157">
        <f t="shared" si="1573"/>
        <v>1.4352580036934448</v>
      </c>
      <c r="BI719" s="168">
        <f>+$BJ$21</f>
        <v>2</v>
      </c>
      <c r="BJ719" s="157">
        <f t="shared" si="1582"/>
        <v>2</v>
      </c>
      <c r="BK719" s="157">
        <f t="shared" si="1574"/>
        <v>2.8705160073868896</v>
      </c>
      <c r="BL719" s="157">
        <f t="shared" si="1575"/>
        <v>51.669288132964013</v>
      </c>
      <c r="CC719" s="586"/>
      <c r="CD719" s="586"/>
      <c r="CE719" s="352" t="str">
        <f>+$BE$21</f>
        <v>Organización y Constitución de Empresas</v>
      </c>
      <c r="CF719" s="278">
        <f t="shared" si="1583"/>
        <v>57.410320147737792</v>
      </c>
      <c r="CG719" s="168">
        <v>20</v>
      </c>
      <c r="CH719" s="157">
        <f t="shared" si="1576"/>
        <v>2.8705160073868896</v>
      </c>
      <c r="CI719" s="168">
        <v>0</v>
      </c>
      <c r="CJ719" s="157">
        <f t="shared" si="1584"/>
        <v>0</v>
      </c>
      <c r="CK719" s="157">
        <f t="shared" si="1577"/>
        <v>0</v>
      </c>
      <c r="CL719" s="157">
        <f t="shared" si="1578"/>
        <v>0</v>
      </c>
    </row>
    <row r="720" spans="2:90" ht="25.5" x14ac:dyDescent="0.25">
      <c r="B720" s="477"/>
      <c r="C720" s="514"/>
      <c r="D720" s="298" t="s">
        <v>572</v>
      </c>
      <c r="E720" s="278">
        <f t="shared" si="1567"/>
        <v>42.04525857900537</v>
      </c>
      <c r="F720" s="316">
        <f t="shared" ref="F720:F724" si="1588">+F719</f>
        <v>40</v>
      </c>
      <c r="G720" s="312">
        <f t="shared" si="1585"/>
        <v>1.0511314644751342</v>
      </c>
      <c r="H720" s="168">
        <f>+$I$49</f>
        <v>3</v>
      </c>
      <c r="I720" s="157">
        <f>+H720*0.4</f>
        <v>1.2000000000000002</v>
      </c>
      <c r="J720" s="312">
        <f t="shared" si="1586"/>
        <v>1.2613577573701611</v>
      </c>
      <c r="K720" s="314">
        <f t="shared" si="1565"/>
        <v>22.704439632662901</v>
      </c>
      <c r="AC720" s="525"/>
      <c r="AD720" s="527"/>
      <c r="AE720" s="298" t="s">
        <v>572</v>
      </c>
      <c r="AF720" s="278">
        <f t="shared" si="1570"/>
        <v>42.04525857900537</v>
      </c>
      <c r="AG720" s="316">
        <f t="shared" ref="AG720:AG724" si="1589">+AG719</f>
        <v>20</v>
      </c>
      <c r="AH720" s="312">
        <f t="shared" si="1571"/>
        <v>2.1022629289502683</v>
      </c>
      <c r="AI720" s="168">
        <f>+$I$49</f>
        <v>3</v>
      </c>
      <c r="AJ720" s="157">
        <f t="shared" si="1587"/>
        <v>1.7999999999999998</v>
      </c>
      <c r="AK720" s="312">
        <f t="shared" si="1572"/>
        <v>3.7840732721104828</v>
      </c>
      <c r="AL720" s="314">
        <f t="shared" si="1566"/>
        <v>68.113318897988691</v>
      </c>
      <c r="BC720" s="478"/>
      <c r="BD720" s="524" t="s">
        <v>485</v>
      </c>
      <c r="BE720" s="147" t="str">
        <f>+$BE$38</f>
        <v>Especificacones de los Materiales de Construcción</v>
      </c>
      <c r="BF720" s="278">
        <f t="shared" si="1581"/>
        <v>57.410320147737792</v>
      </c>
      <c r="BG720" s="168">
        <v>40</v>
      </c>
      <c r="BH720" s="157">
        <f t="shared" si="1573"/>
        <v>1.4352580036934448</v>
      </c>
      <c r="BI720" s="168">
        <f>+$BJ$38</f>
        <v>8</v>
      </c>
      <c r="BJ720" s="157">
        <f>+BI720*0.4</f>
        <v>3.2</v>
      </c>
      <c r="BK720" s="157">
        <f t="shared" si="1574"/>
        <v>4.5928256118190234</v>
      </c>
      <c r="BL720" s="157">
        <f t="shared" si="1575"/>
        <v>82.670861012742421</v>
      </c>
      <c r="CC720" s="586"/>
      <c r="CD720" s="593" t="s">
        <v>485</v>
      </c>
      <c r="CE720" s="147" t="str">
        <f>+$BE$38</f>
        <v>Especificacones de los Materiales de Construcción</v>
      </c>
      <c r="CF720" s="278">
        <f t="shared" si="1583"/>
        <v>57.410320147737792</v>
      </c>
      <c r="CG720" s="168">
        <v>20</v>
      </c>
      <c r="CH720" s="157">
        <f t="shared" si="1576"/>
        <v>2.8705160073868896</v>
      </c>
      <c r="CI720" s="168">
        <f>+$BJ$38</f>
        <v>8</v>
      </c>
      <c r="CJ720" s="157">
        <f t="shared" ref="CJ720:CJ722" si="1590">+CI720*0.6</f>
        <v>4.8</v>
      </c>
      <c r="CK720" s="157">
        <f t="shared" si="1577"/>
        <v>13.77847683545707</v>
      </c>
      <c r="CL720" s="157">
        <f t="shared" si="1578"/>
        <v>248.01258303822726</v>
      </c>
    </row>
    <row r="721" spans="2:90" ht="25.5" x14ac:dyDescent="0.25">
      <c r="B721" s="477"/>
      <c r="C721" s="514"/>
      <c r="D721" s="298" t="s">
        <v>574</v>
      </c>
      <c r="E721" s="278">
        <f t="shared" si="1567"/>
        <v>42.04525857900537</v>
      </c>
      <c r="F721" s="316">
        <f t="shared" si="1588"/>
        <v>40</v>
      </c>
      <c r="G721" s="312">
        <f t="shared" si="1585"/>
        <v>1.0511314644751342</v>
      </c>
      <c r="H721" s="168">
        <f>+$I$50</f>
        <v>4</v>
      </c>
      <c r="I721" s="157">
        <f>+H721*0.4</f>
        <v>1.6</v>
      </c>
      <c r="J721" s="312">
        <f t="shared" si="1586"/>
        <v>1.6818103431602147</v>
      </c>
      <c r="K721" s="314">
        <f t="shared" si="1565"/>
        <v>30.272586176883866</v>
      </c>
      <c r="AC721" s="525"/>
      <c r="AD721" s="527"/>
      <c r="AE721" s="298" t="s">
        <v>574</v>
      </c>
      <c r="AF721" s="278">
        <f t="shared" si="1570"/>
        <v>42.04525857900537</v>
      </c>
      <c r="AG721" s="316">
        <f t="shared" si="1589"/>
        <v>20</v>
      </c>
      <c r="AH721" s="312">
        <f t="shared" si="1571"/>
        <v>2.1022629289502683</v>
      </c>
      <c r="AI721" s="168">
        <f>+$I$50</f>
        <v>4</v>
      </c>
      <c r="AJ721" s="157">
        <f t="shared" si="1587"/>
        <v>2.4</v>
      </c>
      <c r="AK721" s="312">
        <f t="shared" si="1572"/>
        <v>5.0454310294806435</v>
      </c>
      <c r="AL721" s="314">
        <f t="shared" si="1566"/>
        <v>90.817758530651588</v>
      </c>
      <c r="BC721" s="478"/>
      <c r="BD721" s="524"/>
      <c r="BE721" s="147" t="str">
        <f>+$BE$40</f>
        <v>Mano de Obra y Equipo</v>
      </c>
      <c r="BF721" s="278">
        <f t="shared" si="1581"/>
        <v>57.410320147737792</v>
      </c>
      <c r="BG721" s="168">
        <v>40</v>
      </c>
      <c r="BH721" s="157">
        <f t="shared" si="1573"/>
        <v>1.4352580036934448</v>
      </c>
      <c r="BI721" s="168">
        <f>+$BJ$40</f>
        <v>6</v>
      </c>
      <c r="BJ721" s="157">
        <f t="shared" ref="BJ721:BJ722" si="1591">+BI721*0.4</f>
        <v>2.4000000000000004</v>
      </c>
      <c r="BK721" s="157">
        <f t="shared" si="1574"/>
        <v>3.444619208864268</v>
      </c>
      <c r="BL721" s="157">
        <f t="shared" si="1575"/>
        <v>62.003145759556823</v>
      </c>
      <c r="CC721" s="586"/>
      <c r="CD721" s="593"/>
      <c r="CE721" s="147" t="str">
        <f>+$BE$40</f>
        <v>Mano de Obra y Equipo</v>
      </c>
      <c r="CF721" s="278">
        <f t="shared" si="1583"/>
        <v>57.410320147737792</v>
      </c>
      <c r="CG721" s="168">
        <v>20</v>
      </c>
      <c r="CH721" s="157">
        <f t="shared" si="1576"/>
        <v>2.8705160073868896</v>
      </c>
      <c r="CI721" s="168">
        <f>+$BJ$40</f>
        <v>6</v>
      </c>
      <c r="CJ721" s="157">
        <f t="shared" si="1590"/>
        <v>3.5999999999999996</v>
      </c>
      <c r="CK721" s="157">
        <f t="shared" si="1577"/>
        <v>10.333857626592801</v>
      </c>
      <c r="CL721" s="157">
        <f t="shared" si="1578"/>
        <v>186.00943727867042</v>
      </c>
    </row>
    <row r="722" spans="2:90" ht="25.5" x14ac:dyDescent="0.25">
      <c r="B722" s="477"/>
      <c r="C722" s="514"/>
      <c r="D722" s="298" t="s">
        <v>573</v>
      </c>
      <c r="E722" s="278">
        <f t="shared" si="1567"/>
        <v>42.04525857900537</v>
      </c>
      <c r="F722" s="316">
        <f t="shared" si="1588"/>
        <v>40</v>
      </c>
      <c r="G722" s="312">
        <f t="shared" si="1585"/>
        <v>1.0511314644751342</v>
      </c>
      <c r="H722" s="168">
        <f>+$I$51</f>
        <v>9</v>
      </c>
      <c r="I722" s="157">
        <f>+H722*0.4</f>
        <v>3.6</v>
      </c>
      <c r="J722" s="312">
        <f t="shared" si="1586"/>
        <v>3.7840732721104833</v>
      </c>
      <c r="K722" s="314">
        <f t="shared" si="1565"/>
        <v>68.113318897988705</v>
      </c>
      <c r="AC722" s="525"/>
      <c r="AD722" s="527"/>
      <c r="AE722" s="298" t="s">
        <v>573</v>
      </c>
      <c r="AF722" s="278">
        <f t="shared" si="1570"/>
        <v>42.04525857900537</v>
      </c>
      <c r="AG722" s="316">
        <f t="shared" si="1589"/>
        <v>20</v>
      </c>
      <c r="AH722" s="312">
        <f t="shared" si="1571"/>
        <v>2.1022629289502683</v>
      </c>
      <c r="AI722" s="168">
        <f>+$I$51</f>
        <v>9</v>
      </c>
      <c r="AJ722" s="157">
        <f t="shared" si="1587"/>
        <v>5.3999999999999995</v>
      </c>
      <c r="AK722" s="312">
        <f t="shared" si="1572"/>
        <v>11.352219816331448</v>
      </c>
      <c r="AL722" s="314">
        <f t="shared" si="1566"/>
        <v>204.33995669396609</v>
      </c>
      <c r="BC722" s="478"/>
      <c r="BD722" s="524"/>
      <c r="BE722" s="147" t="str">
        <f>+$BE$42</f>
        <v>Procedimientos Constructivosde Obras Civiles I</v>
      </c>
      <c r="BF722" s="278">
        <f t="shared" si="1581"/>
        <v>57.410320147737792</v>
      </c>
      <c r="BG722" s="168">
        <v>40</v>
      </c>
      <c r="BH722" s="157">
        <f t="shared" si="1573"/>
        <v>1.4352580036934448</v>
      </c>
      <c r="BI722" s="168">
        <f>+$BJ$42</f>
        <v>10</v>
      </c>
      <c r="BJ722" s="157">
        <f t="shared" si="1591"/>
        <v>4</v>
      </c>
      <c r="BK722" s="157">
        <f t="shared" si="1574"/>
        <v>5.7410320147737792</v>
      </c>
      <c r="BL722" s="157">
        <f t="shared" si="1575"/>
        <v>103.33857626592803</v>
      </c>
      <c r="CC722" s="586"/>
      <c r="CD722" s="593"/>
      <c r="CE722" s="147" t="str">
        <f>+$BE$42</f>
        <v>Procedimientos Constructivosde Obras Civiles I</v>
      </c>
      <c r="CF722" s="278">
        <f t="shared" si="1583"/>
        <v>57.410320147737792</v>
      </c>
      <c r="CG722" s="168">
        <v>20</v>
      </c>
      <c r="CH722" s="157">
        <f t="shared" si="1576"/>
        <v>2.8705160073868896</v>
      </c>
      <c r="CI722" s="168">
        <f>+$BJ$42</f>
        <v>10</v>
      </c>
      <c r="CJ722" s="157">
        <f t="shared" si="1590"/>
        <v>6</v>
      </c>
      <c r="CK722" s="157">
        <f t="shared" si="1577"/>
        <v>17.223096044321338</v>
      </c>
      <c r="CL722" s="157">
        <f t="shared" si="1578"/>
        <v>310.01572879778405</v>
      </c>
    </row>
    <row r="723" spans="2:90" x14ac:dyDescent="0.25">
      <c r="B723" s="477"/>
      <c r="C723" s="514"/>
      <c r="D723" s="298" t="s">
        <v>575</v>
      </c>
      <c r="E723" s="278">
        <f t="shared" si="1567"/>
        <v>42.04525857900537</v>
      </c>
      <c r="F723" s="316">
        <f t="shared" si="1588"/>
        <v>40</v>
      </c>
      <c r="G723" s="312">
        <f t="shared" si="1585"/>
        <v>1.0511314644751342</v>
      </c>
      <c r="H723" s="168">
        <f>+$I$52</f>
        <v>4</v>
      </c>
      <c r="I723" s="157">
        <f>+H723*0.4</f>
        <v>1.6</v>
      </c>
      <c r="J723" s="312">
        <f t="shared" si="1586"/>
        <v>1.6818103431602147</v>
      </c>
      <c r="K723" s="314">
        <f t="shared" si="1565"/>
        <v>30.272586176883866</v>
      </c>
      <c r="AC723" s="525"/>
      <c r="AD723" s="527"/>
      <c r="AE723" s="298" t="s">
        <v>575</v>
      </c>
      <c r="AF723" s="278">
        <f t="shared" si="1570"/>
        <v>42.04525857900537</v>
      </c>
      <c r="AG723" s="316">
        <f t="shared" si="1589"/>
        <v>20</v>
      </c>
      <c r="AH723" s="312">
        <f t="shared" si="1571"/>
        <v>2.1022629289502683</v>
      </c>
      <c r="AI723" s="168">
        <f>+$I$52</f>
        <v>4</v>
      </c>
      <c r="AJ723" s="157">
        <f t="shared" si="1587"/>
        <v>2.4</v>
      </c>
      <c r="AK723" s="312">
        <f t="shared" si="1572"/>
        <v>5.0454310294806435</v>
      </c>
      <c r="AL723" s="314">
        <f t="shared" si="1566"/>
        <v>90.817758530651588</v>
      </c>
      <c r="BE723" s="59"/>
      <c r="BJ723" s="262">
        <f>AVERAGE(BJ717:BJ722)</f>
        <v>2.6</v>
      </c>
      <c r="BK723" s="262"/>
      <c r="BL723" s="262"/>
      <c r="CE723" s="59"/>
      <c r="CJ723" s="262">
        <f>AVERAGE(CJ717:CJ722)</f>
        <v>2.4</v>
      </c>
      <c r="CK723" s="262"/>
      <c r="CL723" s="262"/>
    </row>
    <row r="724" spans="2:90" ht="51" x14ac:dyDescent="0.25">
      <c r="B724" s="477"/>
      <c r="C724" s="514"/>
      <c r="D724" s="298" t="s">
        <v>576</v>
      </c>
      <c r="E724" s="278">
        <f t="shared" si="1567"/>
        <v>42.04525857900537</v>
      </c>
      <c r="F724" s="316">
        <f t="shared" si="1588"/>
        <v>40</v>
      </c>
      <c r="G724" s="312">
        <f t="shared" si="1585"/>
        <v>1.0511314644751342</v>
      </c>
      <c r="H724" s="168">
        <f>+$I$53</f>
        <v>2</v>
      </c>
      <c r="I724" s="157">
        <f t="shared" ref="I724" si="1592">+H724*0.4</f>
        <v>0.8</v>
      </c>
      <c r="J724" s="312">
        <f t="shared" si="1586"/>
        <v>0.84090517158010736</v>
      </c>
      <c r="K724" s="314">
        <f t="shared" si="1565"/>
        <v>15.136293088441933</v>
      </c>
      <c r="AC724" s="525"/>
      <c r="AD724" s="527"/>
      <c r="AE724" s="298" t="s">
        <v>576</v>
      </c>
      <c r="AF724" s="278">
        <f t="shared" si="1570"/>
        <v>42.04525857900537</v>
      </c>
      <c r="AG724" s="316">
        <f t="shared" si="1589"/>
        <v>20</v>
      </c>
      <c r="AH724" s="312">
        <f t="shared" si="1571"/>
        <v>2.1022629289502683</v>
      </c>
      <c r="AI724" s="168">
        <f>+$I$53</f>
        <v>2</v>
      </c>
      <c r="AJ724" s="157">
        <f t="shared" si="1587"/>
        <v>1.2</v>
      </c>
      <c r="AK724" s="312">
        <f t="shared" si="1572"/>
        <v>2.5227155147403217</v>
      </c>
      <c r="AL724" s="314">
        <f t="shared" si="1566"/>
        <v>45.408879265325794</v>
      </c>
      <c r="BC724" s="332" t="s">
        <v>335</v>
      </c>
      <c r="BD724" s="332" t="s">
        <v>511</v>
      </c>
      <c r="BE724" s="332" t="s">
        <v>512</v>
      </c>
      <c r="BF724" s="332" t="s">
        <v>587</v>
      </c>
      <c r="BG724" s="332" t="s">
        <v>513</v>
      </c>
      <c r="BH724" s="332" t="s">
        <v>514</v>
      </c>
      <c r="BI724" s="332" t="s">
        <v>519</v>
      </c>
      <c r="BJ724" s="297" t="s">
        <v>516</v>
      </c>
      <c r="BK724" s="297" t="s">
        <v>517</v>
      </c>
      <c r="BL724" s="297" t="s">
        <v>518</v>
      </c>
      <c r="CC724" s="371" t="s">
        <v>335</v>
      </c>
      <c r="CD724" s="371" t="s">
        <v>511</v>
      </c>
      <c r="CE724" s="371" t="s">
        <v>512</v>
      </c>
      <c r="CF724" s="371" t="s">
        <v>587</v>
      </c>
      <c r="CG724" s="371" t="s">
        <v>513</v>
      </c>
      <c r="CH724" s="371" t="s">
        <v>514</v>
      </c>
      <c r="CI724" s="371" t="s">
        <v>519</v>
      </c>
      <c r="CJ724" s="372" t="s">
        <v>516</v>
      </c>
      <c r="CK724" s="372" t="s">
        <v>517</v>
      </c>
      <c r="CL724" s="372" t="s">
        <v>518</v>
      </c>
    </row>
    <row r="725" spans="2:90" x14ac:dyDescent="0.25">
      <c r="B725" s="345"/>
      <c r="K725" s="142"/>
      <c r="AC725" s="345"/>
      <c r="AD725" s="59"/>
      <c r="AI725" s="262"/>
      <c r="AJ725" s="262"/>
      <c r="BC725" s="478" t="s">
        <v>533</v>
      </c>
      <c r="BD725" s="334"/>
      <c r="BE725" s="335"/>
      <c r="BF725" s="276">
        <f>+'Pobl. Efectiva CP.'!M58</f>
        <v>57.990222371452319</v>
      </c>
      <c r="BG725" s="335"/>
      <c r="BH725" s="335"/>
      <c r="BI725" s="335"/>
      <c r="BJ725" s="277">
        <f>SUM(BJ726:BJ732)</f>
        <v>22.200000000000003</v>
      </c>
      <c r="BK725" s="277">
        <f>SUM(BK726:BK732)</f>
        <v>32.184573416156042</v>
      </c>
      <c r="BL725" s="277">
        <f>SUM(BL726:BL732)</f>
        <v>579.3223214908088</v>
      </c>
      <c r="CC725" s="586" t="s">
        <v>533</v>
      </c>
      <c r="CD725" s="374"/>
      <c r="CE725" s="335"/>
      <c r="CF725" s="276">
        <f>+BF725</f>
        <v>57.990222371452319</v>
      </c>
      <c r="CG725" s="335"/>
      <c r="CH725" s="335"/>
      <c r="CI725" s="335"/>
      <c r="CJ725" s="277">
        <f>SUM(CJ726:CJ732)</f>
        <v>17.799999999999997</v>
      </c>
      <c r="CK725" s="277">
        <f>SUM(CK726:CK732)</f>
        <v>51.611297910592569</v>
      </c>
      <c r="CL725" s="277">
        <f>SUM(CL726:CL732)</f>
        <v>929.0033623906661</v>
      </c>
    </row>
    <row r="726" spans="2:90" ht="51" x14ac:dyDescent="0.25">
      <c r="B726" s="325" t="s">
        <v>336</v>
      </c>
      <c r="C726" s="327" t="s">
        <v>511</v>
      </c>
      <c r="D726" s="325" t="s">
        <v>512</v>
      </c>
      <c r="E726" s="325" t="s">
        <v>587</v>
      </c>
      <c r="F726" s="325" t="s">
        <v>513</v>
      </c>
      <c r="G726" s="325" t="s">
        <v>514</v>
      </c>
      <c r="H726" s="325" t="s">
        <v>515</v>
      </c>
      <c r="I726" s="291" t="s">
        <v>516</v>
      </c>
      <c r="J726" s="291" t="s">
        <v>517</v>
      </c>
      <c r="K726" s="291" t="s">
        <v>518</v>
      </c>
      <c r="AC726" s="367" t="s">
        <v>336</v>
      </c>
      <c r="AD726" s="368" t="s">
        <v>511</v>
      </c>
      <c r="AE726" s="367" t="s">
        <v>512</v>
      </c>
      <c r="AF726" s="367" t="s">
        <v>587</v>
      </c>
      <c r="AG726" s="367" t="s">
        <v>513</v>
      </c>
      <c r="AH726" s="367" t="s">
        <v>514</v>
      </c>
      <c r="AI726" s="367" t="s">
        <v>515</v>
      </c>
      <c r="AJ726" s="369" t="s">
        <v>516</v>
      </c>
      <c r="AK726" s="369" t="s">
        <v>517</v>
      </c>
      <c r="AL726" s="369" t="s">
        <v>518</v>
      </c>
      <c r="BC726" s="478"/>
      <c r="BD726" s="478" t="s">
        <v>590</v>
      </c>
      <c r="BE726" s="333" t="str">
        <f>+$BE$20</f>
        <v>Liderazgo y Trabajo en Equipo</v>
      </c>
      <c r="BF726" s="278">
        <f>+BF725</f>
        <v>57.990222371452319</v>
      </c>
      <c r="BG726" s="168">
        <v>40</v>
      </c>
      <c r="BH726" s="157">
        <f t="shared" ref="BH726:BH732" si="1593">BF726/BG726</f>
        <v>1.4497555592863081</v>
      </c>
      <c r="BI726" s="168">
        <f>+$BK$20</f>
        <v>2</v>
      </c>
      <c r="BJ726" s="157">
        <f>+BI726</f>
        <v>2</v>
      </c>
      <c r="BK726" s="157">
        <f t="shared" ref="BK726:BK732" si="1594">BH726*BJ726</f>
        <v>2.8995111185726161</v>
      </c>
      <c r="BL726" s="157">
        <f t="shared" ref="BL726:BL732" si="1595">BK726*$BE$70</f>
        <v>52.191200134307088</v>
      </c>
      <c r="CC726" s="586"/>
      <c r="CD726" s="586" t="s">
        <v>590</v>
      </c>
      <c r="CE726" s="352" t="str">
        <f>+$BE$20</f>
        <v>Liderazgo y Trabajo en Equipo</v>
      </c>
      <c r="CF726" s="278">
        <f>+CF725</f>
        <v>57.990222371452319</v>
      </c>
      <c r="CG726" s="168">
        <v>20</v>
      </c>
      <c r="CH726" s="157">
        <f t="shared" ref="CH726:CH732" si="1596">CF726/CG726</f>
        <v>2.8995111185726161</v>
      </c>
      <c r="CI726" s="168">
        <v>0</v>
      </c>
      <c r="CJ726" s="157">
        <f>+CI726</f>
        <v>0</v>
      </c>
      <c r="CK726" s="157">
        <f t="shared" ref="CK726:CK732" si="1597">CH726*CJ726</f>
        <v>0</v>
      </c>
      <c r="CL726" s="157">
        <f t="shared" ref="CL726:CL732" si="1598">CK726*$BE$70</f>
        <v>0</v>
      </c>
    </row>
    <row r="727" spans="2:90" x14ac:dyDescent="0.25">
      <c r="B727" s="477" t="s">
        <v>521</v>
      </c>
      <c r="C727" s="532" t="s">
        <v>454</v>
      </c>
      <c r="D727" s="328"/>
      <c r="E727" s="276">
        <f>+'Pobl. Efectiva CP.'!M26</f>
        <v>41.422511489776404</v>
      </c>
      <c r="F727" s="328"/>
      <c r="G727" s="328"/>
      <c r="H727" s="328"/>
      <c r="I727" s="277">
        <f>SUM(I728:I738)</f>
        <v>16.8</v>
      </c>
      <c r="J727" s="277">
        <f>SUM(J728:J738)</f>
        <v>17.397454825706095</v>
      </c>
      <c r="K727" s="313">
        <f>SUM(K728:K737)</f>
        <v>298.24208272639015</v>
      </c>
      <c r="AC727" s="525" t="s">
        <v>521</v>
      </c>
      <c r="AD727" s="528" t="s">
        <v>454</v>
      </c>
      <c r="AE727" s="335"/>
      <c r="AF727" s="276">
        <f>+E727</f>
        <v>41.422511489776404</v>
      </c>
      <c r="AG727" s="335"/>
      <c r="AH727" s="335"/>
      <c r="AI727" s="335"/>
      <c r="AJ727" s="277">
        <f>SUM(AJ728:AJ738)</f>
        <v>13.2</v>
      </c>
      <c r="AK727" s="277">
        <f>SUM(AK728:AK738)</f>
        <v>27.338857583252427</v>
      </c>
      <c r="AL727" s="313">
        <f>SUM(AL728:AL737)</f>
        <v>447.3631240895852</v>
      </c>
      <c r="BC727" s="478"/>
      <c r="BD727" s="478"/>
      <c r="BE727" s="333" t="str">
        <f>+$BE$22</f>
        <v>Proyecto Empresarial</v>
      </c>
      <c r="BF727" s="278">
        <f t="shared" ref="BF727:BF732" si="1599">+BF726</f>
        <v>57.990222371452319</v>
      </c>
      <c r="BG727" s="168">
        <v>40</v>
      </c>
      <c r="BH727" s="157">
        <f t="shared" si="1593"/>
        <v>1.4497555592863081</v>
      </c>
      <c r="BI727" s="168">
        <f>+$BK$22</f>
        <v>2</v>
      </c>
      <c r="BJ727" s="157">
        <f>+BI727</f>
        <v>2</v>
      </c>
      <c r="BK727" s="157">
        <f t="shared" si="1594"/>
        <v>2.8995111185726161</v>
      </c>
      <c r="BL727" s="157">
        <f t="shared" si="1595"/>
        <v>52.191200134307088</v>
      </c>
      <c r="CC727" s="586"/>
      <c r="CD727" s="586"/>
      <c r="CE727" s="352" t="str">
        <f>+$BE$22</f>
        <v>Proyecto Empresarial</v>
      </c>
      <c r="CF727" s="278">
        <f t="shared" ref="CF727:CF732" si="1600">+CF726</f>
        <v>57.990222371452319</v>
      </c>
      <c r="CG727" s="168">
        <v>20</v>
      </c>
      <c r="CH727" s="157">
        <f t="shared" si="1596"/>
        <v>2.8995111185726161</v>
      </c>
      <c r="CI727" s="168">
        <v>0</v>
      </c>
      <c r="CJ727" s="157">
        <f>+CI727</f>
        <v>0</v>
      </c>
      <c r="CK727" s="157">
        <f t="shared" si="1597"/>
        <v>0</v>
      </c>
      <c r="CL727" s="157">
        <f t="shared" si="1598"/>
        <v>0</v>
      </c>
    </row>
    <row r="728" spans="2:90" x14ac:dyDescent="0.25">
      <c r="B728" s="477"/>
      <c r="C728" s="532"/>
      <c r="D728" s="326" t="s">
        <v>456</v>
      </c>
      <c r="E728" s="278">
        <f>+E$727</f>
        <v>41.422511489776404</v>
      </c>
      <c r="F728" s="316">
        <v>40</v>
      </c>
      <c r="G728" s="312">
        <f>E728/F728</f>
        <v>1.0355627872444102</v>
      </c>
      <c r="H728" s="168">
        <f>+$H$76</f>
        <v>2</v>
      </c>
      <c r="I728" s="157">
        <f>+H728</f>
        <v>2</v>
      </c>
      <c r="J728" s="157">
        <f t="shared" ref="J728:J729" si="1601">G728*I728</f>
        <v>2.0711255744888204</v>
      </c>
      <c r="K728" s="314">
        <f t="shared" ref="K728:K738" si="1602">J728*$D$70</f>
        <v>37.280260340798769</v>
      </c>
      <c r="AC728" s="525"/>
      <c r="AD728" s="528"/>
      <c r="AE728" s="333" t="s">
        <v>456</v>
      </c>
      <c r="AF728" s="278">
        <f>+AF$727</f>
        <v>41.422511489776404</v>
      </c>
      <c r="AG728" s="316">
        <v>20</v>
      </c>
      <c r="AH728" s="312">
        <f>AF728/AG728</f>
        <v>2.0711255744888204</v>
      </c>
      <c r="AI728" s="168">
        <v>0</v>
      </c>
      <c r="AJ728" s="157">
        <f>+AI728</f>
        <v>0</v>
      </c>
      <c r="AK728" s="157">
        <f t="shared" ref="AK728:AK729" si="1603">AH728*AJ728</f>
        <v>0</v>
      </c>
      <c r="AL728" s="314">
        <f t="shared" ref="AL728:AL738" si="1604">AK728*$D$70</f>
        <v>0</v>
      </c>
      <c r="BC728" s="478"/>
      <c r="BD728" s="478"/>
      <c r="BE728" s="333" t="str">
        <f>+$BE$23</f>
        <v>Legislación e Inserción Laboral</v>
      </c>
      <c r="BF728" s="278">
        <f t="shared" si="1599"/>
        <v>57.990222371452319</v>
      </c>
      <c r="BG728" s="168">
        <v>40</v>
      </c>
      <c r="BH728" s="157">
        <f t="shared" si="1593"/>
        <v>1.4497555592863081</v>
      </c>
      <c r="BI728" s="168">
        <f>+$BK$23</f>
        <v>3</v>
      </c>
      <c r="BJ728" s="157">
        <f>+BI728</f>
        <v>3</v>
      </c>
      <c r="BK728" s="157">
        <f t="shared" si="1594"/>
        <v>4.3492666778589246</v>
      </c>
      <c r="BL728" s="157">
        <f t="shared" si="1595"/>
        <v>78.286800201460636</v>
      </c>
      <c r="CC728" s="586"/>
      <c r="CD728" s="586"/>
      <c r="CE728" s="352" t="str">
        <f>+$BE$23</f>
        <v>Legislación e Inserción Laboral</v>
      </c>
      <c r="CF728" s="278">
        <f t="shared" si="1600"/>
        <v>57.990222371452319</v>
      </c>
      <c r="CG728" s="168">
        <v>20</v>
      </c>
      <c r="CH728" s="157">
        <f t="shared" si="1596"/>
        <v>2.8995111185726161</v>
      </c>
      <c r="CI728" s="168">
        <v>0</v>
      </c>
      <c r="CJ728" s="157">
        <f>+CI728</f>
        <v>0</v>
      </c>
      <c r="CK728" s="157">
        <f t="shared" si="1597"/>
        <v>0</v>
      </c>
      <c r="CL728" s="157">
        <f t="shared" si="1598"/>
        <v>0</v>
      </c>
    </row>
    <row r="729" spans="2:90" ht="25.5" x14ac:dyDescent="0.25">
      <c r="B729" s="477"/>
      <c r="C729" s="532"/>
      <c r="D729" s="326" t="s">
        <v>459</v>
      </c>
      <c r="E729" s="278">
        <f t="shared" ref="E729:E738" si="1605">+E$727</f>
        <v>41.422511489776404</v>
      </c>
      <c r="F729" s="316">
        <f>+F728</f>
        <v>40</v>
      </c>
      <c r="G729" s="312">
        <f t="shared" ref="G729:G738" si="1606">E729/F729</f>
        <v>1.0355627872444102</v>
      </c>
      <c r="H729" s="168">
        <f>+$H$77</f>
        <v>2</v>
      </c>
      <c r="I729" s="157">
        <f>+H729</f>
        <v>2</v>
      </c>
      <c r="J729" s="157">
        <f t="shared" si="1601"/>
        <v>2.0711255744888204</v>
      </c>
      <c r="K729" s="314">
        <f t="shared" si="1602"/>
        <v>37.280260340798769</v>
      </c>
      <c r="AC729" s="525"/>
      <c r="AD729" s="528"/>
      <c r="AE729" s="333" t="s">
        <v>459</v>
      </c>
      <c r="AF729" s="278">
        <f t="shared" ref="AF729:AF738" si="1607">+AF$727</f>
        <v>41.422511489776404</v>
      </c>
      <c r="AG729" s="316">
        <f>+AG728</f>
        <v>20</v>
      </c>
      <c r="AH729" s="312">
        <f t="shared" ref="AH729:AH738" si="1608">AF729/AG729</f>
        <v>2.0711255744888204</v>
      </c>
      <c r="AI729" s="168">
        <v>0</v>
      </c>
      <c r="AJ729" s="157">
        <f>+AI729</f>
        <v>0</v>
      </c>
      <c r="AK729" s="157">
        <f t="shared" si="1603"/>
        <v>0</v>
      </c>
      <c r="AL729" s="314">
        <f t="shared" si="1604"/>
        <v>0</v>
      </c>
      <c r="BC729" s="478"/>
      <c r="BD729" s="513" t="s">
        <v>485</v>
      </c>
      <c r="BE729" s="147" t="str">
        <f>+$BE$39</f>
        <v>Distribución de los Materiales de Construcción</v>
      </c>
      <c r="BF729" s="278">
        <f t="shared" si="1599"/>
        <v>57.990222371452319</v>
      </c>
      <c r="BG729" s="168">
        <v>40</v>
      </c>
      <c r="BH729" s="157">
        <f t="shared" si="1593"/>
        <v>1.4497555592863081</v>
      </c>
      <c r="BI729" s="168">
        <f>+$BK$39</f>
        <v>7</v>
      </c>
      <c r="BJ729" s="157">
        <f t="shared" ref="BJ729:BJ730" si="1609">+BI729</f>
        <v>7</v>
      </c>
      <c r="BK729" s="157">
        <f t="shared" si="1594"/>
        <v>10.148288915004157</v>
      </c>
      <c r="BL729" s="157">
        <f t="shared" si="1595"/>
        <v>182.66920047007483</v>
      </c>
      <c r="CC729" s="586"/>
      <c r="CD729" s="587" t="s">
        <v>485</v>
      </c>
      <c r="CE729" s="147" t="str">
        <f>+$BE$39</f>
        <v>Distribución de los Materiales de Construcción</v>
      </c>
      <c r="CF729" s="278">
        <f t="shared" si="1600"/>
        <v>57.990222371452319</v>
      </c>
      <c r="CG729" s="168">
        <v>20</v>
      </c>
      <c r="CH729" s="157">
        <f t="shared" si="1596"/>
        <v>2.8995111185726161</v>
      </c>
      <c r="CI729" s="168">
        <f>+$BK$39</f>
        <v>7</v>
      </c>
      <c r="CJ729" s="157">
        <f t="shared" ref="CJ729:CJ730" si="1610">+CI729</f>
        <v>7</v>
      </c>
      <c r="CK729" s="157">
        <f t="shared" si="1597"/>
        <v>20.296577830008314</v>
      </c>
      <c r="CL729" s="157">
        <f t="shared" si="1598"/>
        <v>365.33840094014965</v>
      </c>
    </row>
    <row r="730" spans="2:90" x14ac:dyDescent="0.25">
      <c r="B730" s="477"/>
      <c r="C730" s="532"/>
      <c r="D730" s="326" t="s">
        <v>465</v>
      </c>
      <c r="E730" s="278">
        <f t="shared" si="1605"/>
        <v>41.422511489776404</v>
      </c>
      <c r="F730" s="316">
        <f t="shared" ref="F730:F738" si="1611">+F729</f>
        <v>40</v>
      </c>
      <c r="G730" s="312">
        <f t="shared" si="1606"/>
        <v>1.0355627872444102</v>
      </c>
      <c r="H730" s="168">
        <f>+$H$78</f>
        <v>2</v>
      </c>
      <c r="I730" s="157">
        <f>+H730</f>
        <v>2</v>
      </c>
      <c r="J730" s="157">
        <f>G730*I730</f>
        <v>2.0711255744888204</v>
      </c>
      <c r="K730" s="314">
        <f t="shared" si="1602"/>
        <v>37.280260340798769</v>
      </c>
      <c r="AC730" s="525"/>
      <c r="AD730" s="528"/>
      <c r="AE730" s="333" t="s">
        <v>465</v>
      </c>
      <c r="AF730" s="278">
        <f t="shared" si="1607"/>
        <v>41.422511489776404</v>
      </c>
      <c r="AG730" s="316">
        <f t="shared" ref="AG730:AG738" si="1612">+AG729</f>
        <v>20</v>
      </c>
      <c r="AH730" s="312">
        <f t="shared" si="1608"/>
        <v>2.0711255744888204</v>
      </c>
      <c r="AI730" s="168">
        <v>0</v>
      </c>
      <c r="AJ730" s="157">
        <f>+AI730</f>
        <v>0</v>
      </c>
      <c r="AK730" s="157">
        <f>AH730*AJ730</f>
        <v>0</v>
      </c>
      <c r="AL730" s="314">
        <f t="shared" si="1604"/>
        <v>0</v>
      </c>
      <c r="BC730" s="478"/>
      <c r="BD730" s="513"/>
      <c r="BE730" s="147" t="str">
        <f>+$BE$41</f>
        <v>Seguridad e Higiene</v>
      </c>
      <c r="BF730" s="278">
        <f t="shared" si="1599"/>
        <v>57.990222371452319</v>
      </c>
      <c r="BG730" s="168">
        <v>40</v>
      </c>
      <c r="BH730" s="157">
        <f t="shared" si="1593"/>
        <v>1.4497555592863081</v>
      </c>
      <c r="BI730" s="168">
        <f>+$BK$41</f>
        <v>3</v>
      </c>
      <c r="BJ730" s="157">
        <f t="shared" si="1609"/>
        <v>3</v>
      </c>
      <c r="BK730" s="157">
        <f t="shared" si="1594"/>
        <v>4.3492666778589246</v>
      </c>
      <c r="BL730" s="157">
        <f t="shared" si="1595"/>
        <v>78.286800201460636</v>
      </c>
      <c r="CC730" s="586"/>
      <c r="CD730" s="587"/>
      <c r="CE730" s="147" t="str">
        <f>+$BE$41</f>
        <v>Seguridad e Higiene</v>
      </c>
      <c r="CF730" s="278">
        <f t="shared" si="1600"/>
        <v>57.990222371452319</v>
      </c>
      <c r="CG730" s="168">
        <v>20</v>
      </c>
      <c r="CH730" s="157">
        <f t="shared" si="1596"/>
        <v>2.8995111185726161</v>
      </c>
      <c r="CI730" s="168">
        <f>+$BK$41</f>
        <v>3</v>
      </c>
      <c r="CJ730" s="157">
        <f t="shared" si="1610"/>
        <v>3</v>
      </c>
      <c r="CK730" s="157">
        <f t="shared" si="1597"/>
        <v>8.6985333557178492</v>
      </c>
      <c r="CL730" s="157">
        <f t="shared" si="1598"/>
        <v>156.57360040292127</v>
      </c>
    </row>
    <row r="731" spans="2:90" ht="25.5" x14ac:dyDescent="0.25">
      <c r="B731" s="477"/>
      <c r="C731" s="532"/>
      <c r="D731" s="326" t="s">
        <v>468</v>
      </c>
      <c r="E731" s="278">
        <f t="shared" si="1605"/>
        <v>41.422511489776404</v>
      </c>
      <c r="F731" s="316">
        <f t="shared" si="1611"/>
        <v>40</v>
      </c>
      <c r="G731" s="312">
        <f t="shared" si="1606"/>
        <v>1.0355627872444102</v>
      </c>
      <c r="H731" s="168">
        <f>+$H$79</f>
        <v>2</v>
      </c>
      <c r="I731" s="157">
        <f>+H731</f>
        <v>2</v>
      </c>
      <c r="J731" s="157">
        <f t="shared" ref="J731:J737" si="1613">G731*I731</f>
        <v>2.0711255744888204</v>
      </c>
      <c r="K731" s="314">
        <f t="shared" si="1602"/>
        <v>37.280260340798769</v>
      </c>
      <c r="AC731" s="525"/>
      <c r="AD731" s="528"/>
      <c r="AE731" s="333" t="s">
        <v>468</v>
      </c>
      <c r="AF731" s="278">
        <f t="shared" si="1607"/>
        <v>41.422511489776404</v>
      </c>
      <c r="AG731" s="316">
        <f t="shared" si="1612"/>
        <v>20</v>
      </c>
      <c r="AH731" s="312">
        <f t="shared" si="1608"/>
        <v>2.0711255744888204</v>
      </c>
      <c r="AI731" s="168">
        <v>0</v>
      </c>
      <c r="AJ731" s="157">
        <f>+AI731</f>
        <v>0</v>
      </c>
      <c r="AK731" s="157">
        <f t="shared" ref="AK731:AK737" si="1614">AH731*AJ731</f>
        <v>0</v>
      </c>
      <c r="AL731" s="314">
        <f t="shared" si="1604"/>
        <v>0</v>
      </c>
      <c r="BC731" s="478"/>
      <c r="BD731" s="513"/>
      <c r="BE731" s="147" t="str">
        <f>+$BE$43</f>
        <v>Procedimientos Constructivosde Obras Civiles II</v>
      </c>
      <c r="BF731" s="278">
        <f t="shared" si="1599"/>
        <v>57.990222371452319</v>
      </c>
      <c r="BG731" s="168">
        <v>40</v>
      </c>
      <c r="BH731" s="157">
        <f t="shared" si="1593"/>
        <v>1.4497555592863081</v>
      </c>
      <c r="BI731" s="168">
        <f>+$BK$43</f>
        <v>9</v>
      </c>
      <c r="BJ731" s="157">
        <f>+BI731*0.4</f>
        <v>3.6</v>
      </c>
      <c r="BK731" s="157">
        <f t="shared" si="1594"/>
        <v>5.2191200134307092</v>
      </c>
      <c r="BL731" s="157">
        <f t="shared" si="1595"/>
        <v>93.944160241752769</v>
      </c>
      <c r="CC731" s="586"/>
      <c r="CD731" s="587"/>
      <c r="CE731" s="147" t="str">
        <f>+$BE$43</f>
        <v>Procedimientos Constructivosde Obras Civiles II</v>
      </c>
      <c r="CF731" s="278">
        <f t="shared" si="1600"/>
        <v>57.990222371452319</v>
      </c>
      <c r="CG731" s="168">
        <v>20</v>
      </c>
      <c r="CH731" s="157">
        <f t="shared" si="1596"/>
        <v>2.8995111185726161</v>
      </c>
      <c r="CI731" s="168">
        <f>+$BK$43</f>
        <v>9</v>
      </c>
      <c r="CJ731" s="157">
        <f t="shared" ref="CJ731:CJ732" si="1615">+CI731*0.6</f>
        <v>5.3999999999999995</v>
      </c>
      <c r="CK731" s="157">
        <f t="shared" si="1597"/>
        <v>15.657360040292126</v>
      </c>
      <c r="CL731" s="157">
        <f t="shared" si="1598"/>
        <v>281.83248072525828</v>
      </c>
    </row>
    <row r="732" spans="2:90" ht="25.5" x14ac:dyDescent="0.25">
      <c r="B732" s="477"/>
      <c r="C732" s="514" t="s">
        <v>485</v>
      </c>
      <c r="D732" s="315" t="s">
        <v>536</v>
      </c>
      <c r="E732" s="278">
        <f t="shared" si="1605"/>
        <v>41.422511489776404</v>
      </c>
      <c r="F732" s="316">
        <f t="shared" si="1611"/>
        <v>40</v>
      </c>
      <c r="G732" s="312">
        <f t="shared" si="1606"/>
        <v>1.0355627872444102</v>
      </c>
      <c r="H732" s="168">
        <f>+$H$80</f>
        <v>2</v>
      </c>
      <c r="I732" s="157">
        <f t="shared" ref="I732:I738" si="1616">+H732*0.4</f>
        <v>0.8</v>
      </c>
      <c r="J732" s="157">
        <f t="shared" si="1613"/>
        <v>0.82845022979552818</v>
      </c>
      <c r="K732" s="314">
        <f t="shared" si="1602"/>
        <v>14.912104136319508</v>
      </c>
      <c r="AC732" s="525"/>
      <c r="AD732" s="527" t="s">
        <v>485</v>
      </c>
      <c r="AE732" s="315" t="s">
        <v>536</v>
      </c>
      <c r="AF732" s="278">
        <f t="shared" si="1607"/>
        <v>41.422511489776404</v>
      </c>
      <c r="AG732" s="316">
        <f t="shared" si="1612"/>
        <v>20</v>
      </c>
      <c r="AH732" s="312">
        <f t="shared" si="1608"/>
        <v>2.0711255744888204</v>
      </c>
      <c r="AI732" s="168">
        <f>+$H$80</f>
        <v>2</v>
      </c>
      <c r="AJ732" s="157">
        <f t="shared" ref="AJ732:AJ738" si="1617">+AI732*0.6</f>
        <v>1.2</v>
      </c>
      <c r="AK732" s="157">
        <f t="shared" si="1614"/>
        <v>2.4853506893865842</v>
      </c>
      <c r="AL732" s="314">
        <f t="shared" si="1604"/>
        <v>44.736312408958518</v>
      </c>
      <c r="BC732" s="478"/>
      <c r="BD732" s="513"/>
      <c r="BE732" s="147" t="str">
        <f>+$BE$44</f>
        <v>Control de Obra</v>
      </c>
      <c r="BF732" s="278">
        <f t="shared" si="1599"/>
        <v>57.990222371452319</v>
      </c>
      <c r="BG732" s="168">
        <v>40</v>
      </c>
      <c r="BH732" s="157">
        <f t="shared" si="1593"/>
        <v>1.4497555592863081</v>
      </c>
      <c r="BI732" s="168">
        <f>+$BK$44</f>
        <v>4</v>
      </c>
      <c r="BJ732" s="157">
        <f>+BI732*0.4</f>
        <v>1.6</v>
      </c>
      <c r="BK732" s="157">
        <f t="shared" si="1594"/>
        <v>2.3196088948580931</v>
      </c>
      <c r="BL732" s="157">
        <f t="shared" si="1595"/>
        <v>41.752960107445674</v>
      </c>
      <c r="CC732" s="586"/>
      <c r="CD732" s="587"/>
      <c r="CE732" s="147" t="str">
        <f>+$BE$44</f>
        <v>Control de Obra</v>
      </c>
      <c r="CF732" s="278">
        <f t="shared" si="1600"/>
        <v>57.990222371452319</v>
      </c>
      <c r="CG732" s="168">
        <v>20</v>
      </c>
      <c r="CH732" s="157">
        <f t="shared" si="1596"/>
        <v>2.8995111185726161</v>
      </c>
      <c r="CI732" s="168">
        <f>+$BK$44</f>
        <v>4</v>
      </c>
      <c r="CJ732" s="157">
        <f t="shared" si="1615"/>
        <v>2.4</v>
      </c>
      <c r="CK732" s="157">
        <f t="shared" si="1597"/>
        <v>6.9588266845742783</v>
      </c>
      <c r="CL732" s="157">
        <f t="shared" si="1598"/>
        <v>125.25888032233701</v>
      </c>
    </row>
    <row r="733" spans="2:90" ht="25.5" x14ac:dyDescent="0.25">
      <c r="B733" s="477"/>
      <c r="C733" s="514"/>
      <c r="D733" s="315" t="s">
        <v>538</v>
      </c>
      <c r="E733" s="278">
        <f t="shared" si="1605"/>
        <v>41.422511489776404</v>
      </c>
      <c r="F733" s="316">
        <f t="shared" si="1611"/>
        <v>40</v>
      </c>
      <c r="G733" s="312">
        <f t="shared" si="1606"/>
        <v>1.0355627872444102</v>
      </c>
      <c r="H733" s="168">
        <f>+$H$81</f>
        <v>4</v>
      </c>
      <c r="I733" s="157">
        <f t="shared" si="1616"/>
        <v>1.6</v>
      </c>
      <c r="J733" s="157">
        <f t="shared" si="1613"/>
        <v>1.6569004595910564</v>
      </c>
      <c r="K733" s="314">
        <f t="shared" si="1602"/>
        <v>29.824208272639016</v>
      </c>
      <c r="AC733" s="525"/>
      <c r="AD733" s="527"/>
      <c r="AE733" s="315" t="s">
        <v>538</v>
      </c>
      <c r="AF733" s="278">
        <f t="shared" si="1607"/>
        <v>41.422511489776404</v>
      </c>
      <c r="AG733" s="316">
        <f t="shared" si="1612"/>
        <v>20</v>
      </c>
      <c r="AH733" s="312">
        <f t="shared" si="1608"/>
        <v>2.0711255744888204</v>
      </c>
      <c r="AI733" s="168">
        <f>+$H$81</f>
        <v>4</v>
      </c>
      <c r="AJ733" s="157">
        <f t="shared" si="1617"/>
        <v>2.4</v>
      </c>
      <c r="AK733" s="157">
        <f t="shared" si="1614"/>
        <v>4.9707013787731684</v>
      </c>
      <c r="AL733" s="314">
        <f t="shared" si="1604"/>
        <v>89.472624817917037</v>
      </c>
      <c r="BC733" s="359"/>
      <c r="BD733" s="359"/>
      <c r="BE733" s="359"/>
      <c r="CC733" s="359"/>
      <c r="CD733" s="359"/>
      <c r="CE733" s="359"/>
    </row>
    <row r="734" spans="2:90" ht="51" x14ac:dyDescent="0.25">
      <c r="B734" s="477"/>
      <c r="C734" s="514"/>
      <c r="D734" s="315" t="s">
        <v>539</v>
      </c>
      <c r="E734" s="278">
        <f t="shared" si="1605"/>
        <v>41.422511489776404</v>
      </c>
      <c r="F734" s="316">
        <f t="shared" si="1611"/>
        <v>40</v>
      </c>
      <c r="G734" s="312">
        <f t="shared" si="1606"/>
        <v>1.0355627872444102</v>
      </c>
      <c r="H734" s="168">
        <f>+$H$82</f>
        <v>2</v>
      </c>
      <c r="I734" s="157">
        <f t="shared" si="1616"/>
        <v>0.8</v>
      </c>
      <c r="J734" s="157">
        <f t="shared" si="1613"/>
        <v>0.82845022979552818</v>
      </c>
      <c r="K734" s="314">
        <f t="shared" si="1602"/>
        <v>14.912104136319508</v>
      </c>
      <c r="AC734" s="525"/>
      <c r="AD734" s="527"/>
      <c r="AE734" s="315" t="s">
        <v>539</v>
      </c>
      <c r="AF734" s="278">
        <f t="shared" si="1607"/>
        <v>41.422511489776404</v>
      </c>
      <c r="AG734" s="316">
        <f t="shared" si="1612"/>
        <v>20</v>
      </c>
      <c r="AH734" s="312">
        <f t="shared" si="1608"/>
        <v>2.0711255744888204</v>
      </c>
      <c r="AI734" s="168">
        <f>+$H$82</f>
        <v>2</v>
      </c>
      <c r="AJ734" s="157">
        <f t="shared" si="1617"/>
        <v>1.2</v>
      </c>
      <c r="AK734" s="157">
        <f t="shared" si="1614"/>
        <v>2.4853506893865842</v>
      </c>
      <c r="AL734" s="314">
        <f t="shared" si="1604"/>
        <v>44.736312408958518</v>
      </c>
      <c r="BC734" s="332" t="s">
        <v>335</v>
      </c>
      <c r="BD734" s="332" t="s">
        <v>511</v>
      </c>
      <c r="BE734" s="332" t="s">
        <v>512</v>
      </c>
      <c r="BF734" s="332" t="s">
        <v>588</v>
      </c>
      <c r="BG734" s="332" t="s">
        <v>513</v>
      </c>
      <c r="BH734" s="332" t="s">
        <v>514</v>
      </c>
      <c r="BI734" s="332" t="s">
        <v>519</v>
      </c>
      <c r="BJ734" s="297" t="s">
        <v>516</v>
      </c>
      <c r="BK734" s="297" t="s">
        <v>517</v>
      </c>
      <c r="BL734" s="297" t="s">
        <v>518</v>
      </c>
      <c r="CC734" s="371" t="s">
        <v>335</v>
      </c>
      <c r="CD734" s="371" t="s">
        <v>511</v>
      </c>
      <c r="CE734" s="371" t="s">
        <v>512</v>
      </c>
      <c r="CF734" s="371" t="s">
        <v>588</v>
      </c>
      <c r="CG734" s="371" t="s">
        <v>513</v>
      </c>
      <c r="CH734" s="371" t="s">
        <v>514</v>
      </c>
      <c r="CI734" s="371" t="s">
        <v>519</v>
      </c>
      <c r="CJ734" s="372" t="s">
        <v>516</v>
      </c>
      <c r="CK734" s="372" t="s">
        <v>517</v>
      </c>
      <c r="CL734" s="372" t="s">
        <v>518</v>
      </c>
    </row>
    <row r="735" spans="2:90" ht="25.5" x14ac:dyDescent="0.25">
      <c r="B735" s="477"/>
      <c r="C735" s="514"/>
      <c r="D735" s="315" t="s">
        <v>540</v>
      </c>
      <c r="E735" s="278">
        <f t="shared" si="1605"/>
        <v>41.422511489776404</v>
      </c>
      <c r="F735" s="316">
        <f t="shared" si="1611"/>
        <v>40</v>
      </c>
      <c r="G735" s="312">
        <f t="shared" si="1606"/>
        <v>1.0355627872444102</v>
      </c>
      <c r="H735" s="168">
        <f>+$H$83</f>
        <v>2</v>
      </c>
      <c r="I735" s="157">
        <f t="shared" si="1616"/>
        <v>0.8</v>
      </c>
      <c r="J735" s="157">
        <f t="shared" si="1613"/>
        <v>0.82845022979552818</v>
      </c>
      <c r="K735" s="314">
        <f t="shared" si="1602"/>
        <v>14.912104136319508</v>
      </c>
      <c r="AC735" s="525"/>
      <c r="AD735" s="527"/>
      <c r="AE735" s="315" t="s">
        <v>540</v>
      </c>
      <c r="AF735" s="278">
        <f t="shared" si="1607"/>
        <v>41.422511489776404</v>
      </c>
      <c r="AG735" s="316">
        <f t="shared" si="1612"/>
        <v>20</v>
      </c>
      <c r="AH735" s="312">
        <f t="shared" si="1608"/>
        <v>2.0711255744888204</v>
      </c>
      <c r="AI735" s="168">
        <f>+$H$83</f>
        <v>2</v>
      </c>
      <c r="AJ735" s="157">
        <f t="shared" si="1617"/>
        <v>1.2</v>
      </c>
      <c r="AK735" s="157">
        <f t="shared" si="1614"/>
        <v>2.4853506893865842</v>
      </c>
      <c r="AL735" s="314">
        <f t="shared" si="1604"/>
        <v>44.736312408958518</v>
      </c>
      <c r="BC735" s="478" t="s">
        <v>521</v>
      </c>
      <c r="BD735" s="478" t="s">
        <v>590</v>
      </c>
      <c r="BE735" s="335"/>
      <c r="BF735" s="276">
        <f>+'Pobl. Efectiva CP.'!N53</f>
        <v>56.989323305047812</v>
      </c>
      <c r="BG735" s="335"/>
      <c r="BH735" s="335"/>
      <c r="BI735" s="335"/>
      <c r="BJ735" s="277">
        <f>SUM(BJ736:BJ742)</f>
        <v>16.8</v>
      </c>
      <c r="BK735" s="277">
        <f>SUM(BK736:BK742)</f>
        <v>23.935515788120082</v>
      </c>
      <c r="BL735" s="277">
        <f>SUM(BL736:BL742)</f>
        <v>430.83928418616148</v>
      </c>
      <c r="CC735" s="586" t="s">
        <v>521</v>
      </c>
      <c r="CD735" s="586" t="s">
        <v>590</v>
      </c>
      <c r="CE735" s="335"/>
      <c r="CF735" s="276">
        <f>+BF735</f>
        <v>56.989323305047812</v>
      </c>
      <c r="CG735" s="335"/>
      <c r="CH735" s="335"/>
      <c r="CI735" s="335"/>
      <c r="CJ735" s="277">
        <f>SUM(CJ736:CJ742)</f>
        <v>0</v>
      </c>
      <c r="CK735" s="277">
        <f>SUM(CK736:CK742)</f>
        <v>0</v>
      </c>
      <c r="CL735" s="277">
        <f>SUM(CL736:CL742)</f>
        <v>0</v>
      </c>
    </row>
    <row r="736" spans="2:90" ht="25.5" x14ac:dyDescent="0.25">
      <c r="B736" s="477"/>
      <c r="C736" s="514"/>
      <c r="D736" s="315" t="s">
        <v>541</v>
      </c>
      <c r="E736" s="278">
        <f t="shared" si="1605"/>
        <v>41.422511489776404</v>
      </c>
      <c r="F736" s="316">
        <f t="shared" si="1611"/>
        <v>40</v>
      </c>
      <c r="G736" s="312">
        <f t="shared" si="1606"/>
        <v>1.0355627872444102</v>
      </c>
      <c r="H736" s="168">
        <f>+$H$84</f>
        <v>4</v>
      </c>
      <c r="I736" s="157">
        <f t="shared" si="1616"/>
        <v>1.6</v>
      </c>
      <c r="J736" s="157">
        <f t="shared" si="1613"/>
        <v>1.6569004595910564</v>
      </c>
      <c r="K736" s="314">
        <f t="shared" si="1602"/>
        <v>29.824208272639016</v>
      </c>
      <c r="AC736" s="525"/>
      <c r="AD736" s="527"/>
      <c r="AE736" s="315" t="s">
        <v>541</v>
      </c>
      <c r="AF736" s="278">
        <f t="shared" si="1607"/>
        <v>41.422511489776404</v>
      </c>
      <c r="AG736" s="316">
        <f t="shared" si="1612"/>
        <v>20</v>
      </c>
      <c r="AH736" s="312">
        <f t="shared" si="1608"/>
        <v>2.0711255744888204</v>
      </c>
      <c r="AI736" s="168">
        <f>+$H$84</f>
        <v>4</v>
      </c>
      <c r="AJ736" s="157">
        <f t="shared" si="1617"/>
        <v>2.4</v>
      </c>
      <c r="AK736" s="157">
        <f t="shared" si="1614"/>
        <v>4.9707013787731684</v>
      </c>
      <c r="AL736" s="314">
        <f t="shared" si="1604"/>
        <v>89.472624817917037</v>
      </c>
      <c r="BC736" s="478"/>
      <c r="BD736" s="478"/>
      <c r="BE736" s="333" t="str">
        <f>+$BE$4</f>
        <v>Técnicas de Comunicación</v>
      </c>
      <c r="BF736" s="278">
        <f>+BF$735</f>
        <v>56.989323305047812</v>
      </c>
      <c r="BG736" s="168">
        <v>40</v>
      </c>
      <c r="BH736" s="157">
        <f>BF736/BG736</f>
        <v>1.4247330826261952</v>
      </c>
      <c r="BI736" s="168">
        <f>+$BF$4</f>
        <v>2</v>
      </c>
      <c r="BJ736" s="157">
        <f>+BI736</f>
        <v>2</v>
      </c>
      <c r="BK736" s="157">
        <f t="shared" ref="BK736" si="1618">BH736*BJ736</f>
        <v>2.8494661652523905</v>
      </c>
      <c r="BL736" s="157">
        <f>BK736*$BE$70</f>
        <v>51.29039097454303</v>
      </c>
      <c r="CC736" s="586"/>
      <c r="CD736" s="586"/>
      <c r="CE736" s="352" t="str">
        <f>+$BE$4</f>
        <v>Técnicas de Comunicación</v>
      </c>
      <c r="CF736" s="278">
        <f>+CF$735</f>
        <v>56.989323305047812</v>
      </c>
      <c r="CG736" s="168">
        <v>20</v>
      </c>
      <c r="CH736" s="157">
        <f>CF736/CG736</f>
        <v>2.8494661652523905</v>
      </c>
      <c r="CI736" s="168">
        <v>0</v>
      </c>
      <c r="CJ736" s="157">
        <f>+CI736</f>
        <v>0</v>
      </c>
      <c r="CK736" s="157">
        <f t="shared" ref="CK736" si="1619">CH736*CJ736</f>
        <v>0</v>
      </c>
      <c r="CL736" s="157">
        <f>CK736*$BE$70</f>
        <v>0</v>
      </c>
    </row>
    <row r="737" spans="2:90" x14ac:dyDescent="0.25">
      <c r="B737" s="477"/>
      <c r="C737" s="514"/>
      <c r="D737" s="315" t="s">
        <v>542</v>
      </c>
      <c r="E737" s="278">
        <f t="shared" si="1605"/>
        <v>41.422511489776404</v>
      </c>
      <c r="F737" s="316">
        <f t="shared" si="1611"/>
        <v>40</v>
      </c>
      <c r="G737" s="312">
        <f t="shared" si="1606"/>
        <v>1.0355627872444102</v>
      </c>
      <c r="H737" s="168">
        <f>+$H$85</f>
        <v>6</v>
      </c>
      <c r="I737" s="157">
        <f t="shared" si="1616"/>
        <v>2.4000000000000004</v>
      </c>
      <c r="J737" s="157">
        <f t="shared" si="1613"/>
        <v>2.4853506893865847</v>
      </c>
      <c r="K737" s="314">
        <f t="shared" si="1602"/>
        <v>44.736312408958526</v>
      </c>
      <c r="AC737" s="525"/>
      <c r="AD737" s="527"/>
      <c r="AE737" s="315" t="s">
        <v>542</v>
      </c>
      <c r="AF737" s="278">
        <f t="shared" si="1607"/>
        <v>41.422511489776404</v>
      </c>
      <c r="AG737" s="316">
        <f t="shared" si="1612"/>
        <v>20</v>
      </c>
      <c r="AH737" s="312">
        <f t="shared" si="1608"/>
        <v>2.0711255744888204</v>
      </c>
      <c r="AI737" s="168">
        <f>+$H$85</f>
        <v>6</v>
      </c>
      <c r="AJ737" s="157">
        <f t="shared" si="1617"/>
        <v>3.5999999999999996</v>
      </c>
      <c r="AK737" s="157">
        <f t="shared" si="1614"/>
        <v>7.4560520681597531</v>
      </c>
      <c r="AL737" s="314">
        <f t="shared" si="1604"/>
        <v>134.20893722687555</v>
      </c>
      <c r="BC737" s="478"/>
      <c r="BD737" s="478"/>
      <c r="BE737" s="333" t="str">
        <f>+$BE$6</f>
        <v>Lógica y Funciones</v>
      </c>
      <c r="BF737" s="278">
        <f t="shared" ref="BF737:BF742" si="1620">+BF$735</f>
        <v>56.989323305047812</v>
      </c>
      <c r="BG737" s="168">
        <v>40</v>
      </c>
      <c r="BH737" s="157">
        <f t="shared" ref="BH737:BH742" si="1621">BF737/BG737</f>
        <v>1.4247330826261952</v>
      </c>
      <c r="BI737" s="168">
        <f>+$BF$6</f>
        <v>2</v>
      </c>
      <c r="BJ737" s="157">
        <f>+BI737</f>
        <v>2</v>
      </c>
      <c r="BK737" s="157">
        <f>BH737*BJ737</f>
        <v>2.8494661652523905</v>
      </c>
      <c r="BL737" s="157">
        <f t="shared" ref="BL737:BL742" si="1622">BK737*$BE$70</f>
        <v>51.29039097454303</v>
      </c>
      <c r="CC737" s="586"/>
      <c r="CD737" s="586"/>
      <c r="CE737" s="352" t="str">
        <f>+$BE$6</f>
        <v>Lógica y Funciones</v>
      </c>
      <c r="CF737" s="278">
        <f t="shared" ref="CF737:CF742" si="1623">+CF$735</f>
        <v>56.989323305047812</v>
      </c>
      <c r="CG737" s="168">
        <v>20</v>
      </c>
      <c r="CH737" s="157">
        <f t="shared" ref="CH737:CH742" si="1624">CF737/CG737</f>
        <v>2.8494661652523905</v>
      </c>
      <c r="CI737" s="168">
        <v>0</v>
      </c>
      <c r="CJ737" s="157">
        <f>+CI737</f>
        <v>0</v>
      </c>
      <c r="CK737" s="157">
        <f>CH737*CJ737</f>
        <v>0</v>
      </c>
      <c r="CL737" s="157">
        <f t="shared" ref="CL737:CL742" si="1625">CK737*$BE$70</f>
        <v>0</v>
      </c>
    </row>
    <row r="738" spans="2:90" ht="25.5" x14ac:dyDescent="0.25">
      <c r="B738" s="477"/>
      <c r="C738" s="514"/>
      <c r="D738" s="315" t="s">
        <v>544</v>
      </c>
      <c r="E738" s="278">
        <f t="shared" si="1605"/>
        <v>41.422511489776404</v>
      </c>
      <c r="F738" s="316">
        <f t="shared" si="1611"/>
        <v>40</v>
      </c>
      <c r="G738" s="312">
        <f t="shared" si="1606"/>
        <v>1.0355627872444102</v>
      </c>
      <c r="H738" s="168">
        <f>+$H$86</f>
        <v>2</v>
      </c>
      <c r="I738" s="157">
        <f t="shared" si="1616"/>
        <v>0.8</v>
      </c>
      <c r="J738" s="157">
        <f>G738*I738</f>
        <v>0.82845022979552818</v>
      </c>
      <c r="K738" s="314">
        <f t="shared" si="1602"/>
        <v>14.912104136319508</v>
      </c>
      <c r="AC738" s="525"/>
      <c r="AD738" s="527"/>
      <c r="AE738" s="315" t="s">
        <v>544</v>
      </c>
      <c r="AF738" s="278">
        <f t="shared" si="1607"/>
        <v>41.422511489776404</v>
      </c>
      <c r="AG738" s="316">
        <f t="shared" si="1612"/>
        <v>20</v>
      </c>
      <c r="AH738" s="312">
        <f t="shared" si="1608"/>
        <v>2.0711255744888204</v>
      </c>
      <c r="AI738" s="168">
        <f>+$H$86</f>
        <v>2</v>
      </c>
      <c r="AJ738" s="157">
        <f t="shared" si="1617"/>
        <v>1.2</v>
      </c>
      <c r="AK738" s="157">
        <f>AH738*AJ738</f>
        <v>2.4853506893865842</v>
      </c>
      <c r="AL738" s="314">
        <f t="shared" si="1604"/>
        <v>44.736312408958518</v>
      </c>
      <c r="BC738" s="478"/>
      <c r="BD738" s="478"/>
      <c r="BE738" s="333" t="str">
        <f>+$BE$10</f>
        <v>Cultura Fisica y Deporte</v>
      </c>
      <c r="BF738" s="278">
        <f t="shared" si="1620"/>
        <v>56.989323305047812</v>
      </c>
      <c r="BG738" s="168">
        <v>40</v>
      </c>
      <c r="BH738" s="157">
        <f t="shared" si="1621"/>
        <v>1.4247330826261952</v>
      </c>
      <c r="BI738" s="168">
        <f>+$BF$10</f>
        <v>2</v>
      </c>
      <c r="BJ738" s="157">
        <f t="shared" ref="BJ738:BJ739" si="1626">+BI738</f>
        <v>2</v>
      </c>
      <c r="BK738" s="157">
        <f t="shared" ref="BK738:BK742" si="1627">BH738*BJ738</f>
        <v>2.8494661652523905</v>
      </c>
      <c r="BL738" s="157">
        <f t="shared" si="1622"/>
        <v>51.29039097454303</v>
      </c>
      <c r="CC738" s="586"/>
      <c r="CD738" s="586"/>
      <c r="CE738" s="352" t="str">
        <f>+$BE$10</f>
        <v>Cultura Fisica y Deporte</v>
      </c>
      <c r="CF738" s="278">
        <f t="shared" si="1623"/>
        <v>56.989323305047812</v>
      </c>
      <c r="CG738" s="168">
        <v>20</v>
      </c>
      <c r="CH738" s="157">
        <f t="shared" si="1624"/>
        <v>2.8494661652523905</v>
      </c>
      <c r="CI738" s="168">
        <v>0</v>
      </c>
      <c r="CJ738" s="157">
        <f t="shared" ref="CJ738:CJ739" si="1628">+CI738</f>
        <v>0</v>
      </c>
      <c r="CK738" s="157">
        <f t="shared" ref="CK738:CK742" si="1629">CH738*CJ738</f>
        <v>0</v>
      </c>
      <c r="CL738" s="157">
        <f t="shared" si="1625"/>
        <v>0</v>
      </c>
    </row>
    <row r="739" spans="2:90" x14ac:dyDescent="0.25">
      <c r="B739" s="285"/>
      <c r="C739" s="142"/>
      <c r="D739" s="59"/>
      <c r="H739" s="142"/>
      <c r="I739" s="262">
        <f>AVERAGE(I728:I738)</f>
        <v>1.5272727272727273</v>
      </c>
      <c r="J739" s="262"/>
      <c r="K739" s="286"/>
      <c r="AC739" s="285"/>
      <c r="AE739" s="59"/>
      <c r="AJ739" s="262">
        <f>AVERAGE(AJ728:AJ738)</f>
        <v>1.2</v>
      </c>
      <c r="AK739" s="262"/>
      <c r="AL739" s="286"/>
      <c r="BC739" s="478"/>
      <c r="BD739" s="478"/>
      <c r="BE739" s="333" t="str">
        <f>+$BE$12</f>
        <v>Informática e Internet</v>
      </c>
      <c r="BF739" s="278">
        <f t="shared" si="1620"/>
        <v>56.989323305047812</v>
      </c>
      <c r="BG739" s="168">
        <v>40</v>
      </c>
      <c r="BH739" s="157">
        <f t="shared" si="1621"/>
        <v>1.4247330826261952</v>
      </c>
      <c r="BI739" s="168">
        <f>+$BF$12</f>
        <v>2</v>
      </c>
      <c r="BJ739" s="157">
        <f t="shared" si="1626"/>
        <v>2</v>
      </c>
      <c r="BK739" s="157">
        <f t="shared" si="1627"/>
        <v>2.8494661652523905</v>
      </c>
      <c r="BL739" s="157">
        <f t="shared" si="1622"/>
        <v>51.29039097454303</v>
      </c>
      <c r="CC739" s="586"/>
      <c r="CD739" s="586"/>
      <c r="CE739" s="352" t="str">
        <f>+$BE$12</f>
        <v>Informática e Internet</v>
      </c>
      <c r="CF739" s="278">
        <f t="shared" si="1623"/>
        <v>56.989323305047812</v>
      </c>
      <c r="CG739" s="168">
        <v>20</v>
      </c>
      <c r="CH739" s="157">
        <f t="shared" si="1624"/>
        <v>2.8494661652523905</v>
      </c>
      <c r="CI739" s="168">
        <v>0</v>
      </c>
      <c r="CJ739" s="157">
        <f t="shared" si="1628"/>
        <v>0</v>
      </c>
      <c r="CK739" s="157">
        <f t="shared" si="1629"/>
        <v>0</v>
      </c>
      <c r="CL739" s="157">
        <f t="shared" si="1625"/>
        <v>0</v>
      </c>
    </row>
    <row r="740" spans="2:90" ht="51" x14ac:dyDescent="0.25">
      <c r="B740" s="325" t="s">
        <v>336</v>
      </c>
      <c r="C740" s="327" t="s">
        <v>511</v>
      </c>
      <c r="D740" s="325" t="s">
        <v>512</v>
      </c>
      <c r="E740" s="325" t="s">
        <v>587</v>
      </c>
      <c r="F740" s="325" t="s">
        <v>513</v>
      </c>
      <c r="G740" s="325" t="s">
        <v>514</v>
      </c>
      <c r="H740" s="325" t="s">
        <v>515</v>
      </c>
      <c r="I740" s="291" t="s">
        <v>516</v>
      </c>
      <c r="J740" s="291" t="s">
        <v>517</v>
      </c>
      <c r="K740" s="291" t="s">
        <v>518</v>
      </c>
      <c r="AC740" s="367" t="s">
        <v>336</v>
      </c>
      <c r="AD740" s="368" t="s">
        <v>511</v>
      </c>
      <c r="AE740" s="367" t="s">
        <v>512</v>
      </c>
      <c r="AF740" s="367" t="s">
        <v>587</v>
      </c>
      <c r="AG740" s="367" t="s">
        <v>513</v>
      </c>
      <c r="AH740" s="367" t="s">
        <v>514</v>
      </c>
      <c r="AI740" s="367" t="s">
        <v>515</v>
      </c>
      <c r="AJ740" s="369" t="s">
        <v>516</v>
      </c>
      <c r="AK740" s="369" t="s">
        <v>517</v>
      </c>
      <c r="AL740" s="369" t="s">
        <v>518</v>
      </c>
      <c r="BC740" s="478"/>
      <c r="BD740" s="513" t="s">
        <v>485</v>
      </c>
      <c r="BE740" s="147" t="str">
        <f>+$BE$24</f>
        <v>Topografia General</v>
      </c>
      <c r="BF740" s="278">
        <f t="shared" si="1620"/>
        <v>56.989323305047812</v>
      </c>
      <c r="BG740" s="168">
        <v>40</v>
      </c>
      <c r="BH740" s="157">
        <f t="shared" si="1621"/>
        <v>1.4247330826261952</v>
      </c>
      <c r="BI740" s="168">
        <f>+$BF$24</f>
        <v>8</v>
      </c>
      <c r="BJ740" s="157">
        <f>BI740*0.4</f>
        <v>3.2</v>
      </c>
      <c r="BK740" s="157">
        <f t="shared" si="1627"/>
        <v>4.559145864403825</v>
      </c>
      <c r="BL740" s="157">
        <f t="shared" si="1622"/>
        <v>82.064625559268848</v>
      </c>
      <c r="CC740" s="586"/>
      <c r="CD740" s="587" t="s">
        <v>485</v>
      </c>
      <c r="CE740" s="147" t="str">
        <f>+$BE$24</f>
        <v>Topografia General</v>
      </c>
      <c r="CF740" s="278">
        <f t="shared" si="1623"/>
        <v>56.989323305047812</v>
      </c>
      <c r="CG740" s="168">
        <v>20</v>
      </c>
      <c r="CH740" s="157">
        <f t="shared" si="1624"/>
        <v>2.8494661652523905</v>
      </c>
      <c r="CI740" s="168">
        <v>0</v>
      </c>
      <c r="CJ740" s="157">
        <f t="shared" ref="CJ740:CJ742" si="1630">+CI740*0.6</f>
        <v>0</v>
      </c>
      <c r="CK740" s="157">
        <f t="shared" si="1629"/>
        <v>0</v>
      </c>
      <c r="CL740" s="157">
        <f t="shared" si="1625"/>
        <v>0</v>
      </c>
    </row>
    <row r="741" spans="2:90" ht="25.5" x14ac:dyDescent="0.25">
      <c r="B741" s="477" t="s">
        <v>524</v>
      </c>
      <c r="C741" s="529" t="s">
        <v>454</v>
      </c>
      <c r="D741" s="328"/>
      <c r="E741" s="276">
        <f>+'Pobl. Efectiva CP.'!M27</f>
        <v>41.422511489776404</v>
      </c>
      <c r="F741" s="328"/>
      <c r="G741" s="328"/>
      <c r="H741" s="328"/>
      <c r="I741" s="277">
        <f>SUM(I742:I752)</f>
        <v>18</v>
      </c>
      <c r="J741" s="277">
        <f>SUM(J742:J752)</f>
        <v>18.640130170399388</v>
      </c>
      <c r="K741" s="277">
        <f>SUM(K742:K752)</f>
        <v>335.5223430671889</v>
      </c>
      <c r="AC741" s="525" t="s">
        <v>524</v>
      </c>
      <c r="AD741" s="526" t="s">
        <v>454</v>
      </c>
      <c r="AE741" s="335"/>
      <c r="AF741" s="276">
        <f>+E741</f>
        <v>41.422511489776404</v>
      </c>
      <c r="AG741" s="335"/>
      <c r="AH741" s="335"/>
      <c r="AI741" s="335"/>
      <c r="AJ741" s="277">
        <f>SUM(AJ742:AJ752)</f>
        <v>12</v>
      </c>
      <c r="AK741" s="277">
        <f>SUM(AK742:AK752)</f>
        <v>24.853506893865841</v>
      </c>
      <c r="AL741" s="277">
        <f>SUM(AL742:AL752)</f>
        <v>447.3631240895852</v>
      </c>
      <c r="BC741" s="478"/>
      <c r="BD741" s="513"/>
      <c r="BE741" s="147" t="str">
        <f>+$BE$25</f>
        <v>Dibujo Topografico Asistido por Computador</v>
      </c>
      <c r="BF741" s="278">
        <f t="shared" si="1620"/>
        <v>56.989323305047812</v>
      </c>
      <c r="BG741" s="168">
        <v>40</v>
      </c>
      <c r="BH741" s="157">
        <f t="shared" si="1621"/>
        <v>1.4247330826261952</v>
      </c>
      <c r="BI741" s="168">
        <f>+$BF$25</f>
        <v>6</v>
      </c>
      <c r="BJ741" s="157">
        <f t="shared" ref="BJ741:BJ742" si="1631">BI741*0.4</f>
        <v>2.4000000000000004</v>
      </c>
      <c r="BK741" s="157">
        <f t="shared" si="1627"/>
        <v>3.4193593983028689</v>
      </c>
      <c r="BL741" s="157">
        <f t="shared" si="1622"/>
        <v>61.548469169451643</v>
      </c>
      <c r="CC741" s="586"/>
      <c r="CD741" s="587"/>
      <c r="CE741" s="147" t="str">
        <f>+$BE$25</f>
        <v>Dibujo Topografico Asistido por Computador</v>
      </c>
      <c r="CF741" s="278">
        <f t="shared" si="1623"/>
        <v>56.989323305047812</v>
      </c>
      <c r="CG741" s="168">
        <v>20</v>
      </c>
      <c r="CH741" s="157">
        <f t="shared" si="1624"/>
        <v>2.8494661652523905</v>
      </c>
      <c r="CI741" s="168">
        <v>0</v>
      </c>
      <c r="CJ741" s="157">
        <f t="shared" si="1630"/>
        <v>0</v>
      </c>
      <c r="CK741" s="157">
        <f t="shared" si="1629"/>
        <v>0</v>
      </c>
      <c r="CL741" s="157">
        <f t="shared" si="1625"/>
        <v>0</v>
      </c>
    </row>
    <row r="742" spans="2:90" x14ac:dyDescent="0.25">
      <c r="B742" s="477"/>
      <c r="C742" s="529"/>
      <c r="D742" s="326" t="s">
        <v>457</v>
      </c>
      <c r="E742" s="278">
        <f>+E$741</f>
        <v>41.422511489776404</v>
      </c>
      <c r="F742" s="316">
        <f>+F737</f>
        <v>40</v>
      </c>
      <c r="G742" s="312">
        <f t="shared" ref="G742:G752" si="1632">E742/F742</f>
        <v>1.0355627872444102</v>
      </c>
      <c r="H742" s="168">
        <f>+$H$90</f>
        <v>2</v>
      </c>
      <c r="I742" s="157">
        <f>+H742</f>
        <v>2</v>
      </c>
      <c r="J742" s="157">
        <f t="shared" ref="J742:J751" si="1633">G742*I742</f>
        <v>2.0711255744888204</v>
      </c>
      <c r="K742" s="314">
        <f t="shared" ref="K742:K752" si="1634">J742*$D$70</f>
        <v>37.280260340798769</v>
      </c>
      <c r="AC742" s="525"/>
      <c r="AD742" s="526"/>
      <c r="AE742" s="333" t="s">
        <v>457</v>
      </c>
      <c r="AF742" s="278">
        <f>+AF$741</f>
        <v>41.422511489776404</v>
      </c>
      <c r="AG742" s="316">
        <f>+AG737</f>
        <v>20</v>
      </c>
      <c r="AH742" s="312">
        <f t="shared" ref="AH742:AH752" si="1635">AF742/AG742</f>
        <v>2.0711255744888204</v>
      </c>
      <c r="AI742" s="168">
        <v>0</v>
      </c>
      <c r="AJ742" s="157">
        <f>+AI742</f>
        <v>0</v>
      </c>
      <c r="AK742" s="157">
        <f t="shared" ref="AK742:AK751" si="1636">AH742*AJ742</f>
        <v>0</v>
      </c>
      <c r="AL742" s="314">
        <f t="shared" ref="AL742:AL752" si="1637">AK742*$D$70</f>
        <v>0</v>
      </c>
      <c r="BC742" s="478"/>
      <c r="BD742" s="513"/>
      <c r="BE742" s="147" t="str">
        <f>+$BE$26</f>
        <v>Topografia para Catastro Urbano y Rural</v>
      </c>
      <c r="BF742" s="278">
        <f t="shared" si="1620"/>
        <v>56.989323305047812</v>
      </c>
      <c r="BG742" s="168">
        <v>40</v>
      </c>
      <c r="BH742" s="157">
        <f t="shared" si="1621"/>
        <v>1.4247330826261952</v>
      </c>
      <c r="BI742" s="168">
        <f>+$BF$26</f>
        <v>8</v>
      </c>
      <c r="BJ742" s="157">
        <f t="shared" si="1631"/>
        <v>3.2</v>
      </c>
      <c r="BK742" s="157">
        <f t="shared" si="1627"/>
        <v>4.559145864403825</v>
      </c>
      <c r="BL742" s="157">
        <f t="shared" si="1622"/>
        <v>82.064625559268848</v>
      </c>
      <c r="CC742" s="586"/>
      <c r="CD742" s="587"/>
      <c r="CE742" s="147" t="str">
        <f>+$BE$26</f>
        <v>Topografia para Catastro Urbano y Rural</v>
      </c>
      <c r="CF742" s="278">
        <f t="shared" si="1623"/>
        <v>56.989323305047812</v>
      </c>
      <c r="CG742" s="168">
        <v>20</v>
      </c>
      <c r="CH742" s="157">
        <f t="shared" si="1624"/>
        <v>2.8494661652523905</v>
      </c>
      <c r="CI742" s="168">
        <v>0</v>
      </c>
      <c r="CJ742" s="157">
        <f t="shared" si="1630"/>
        <v>0</v>
      </c>
      <c r="CK742" s="157">
        <f t="shared" si="1629"/>
        <v>0</v>
      </c>
      <c r="CL742" s="157">
        <f t="shared" si="1625"/>
        <v>0</v>
      </c>
    </row>
    <row r="743" spans="2:90" x14ac:dyDescent="0.25">
      <c r="B743" s="477"/>
      <c r="C743" s="529"/>
      <c r="D743" s="326" t="s">
        <v>460</v>
      </c>
      <c r="E743" s="278">
        <f t="shared" ref="E743:E752" si="1638">+E$741</f>
        <v>41.422511489776404</v>
      </c>
      <c r="F743" s="316">
        <f>+F742</f>
        <v>40</v>
      </c>
      <c r="G743" s="312">
        <f t="shared" si="1632"/>
        <v>1.0355627872444102</v>
      </c>
      <c r="H743" s="168">
        <f>+$H$91</f>
        <v>2</v>
      </c>
      <c r="I743" s="157">
        <f>+H743</f>
        <v>2</v>
      </c>
      <c r="J743" s="157">
        <f t="shared" si="1633"/>
        <v>2.0711255744888204</v>
      </c>
      <c r="K743" s="314">
        <f t="shared" si="1634"/>
        <v>37.280260340798769</v>
      </c>
      <c r="AC743" s="525"/>
      <c r="AD743" s="526"/>
      <c r="AE743" s="333" t="s">
        <v>460</v>
      </c>
      <c r="AF743" s="278">
        <f t="shared" ref="AF743:AF752" si="1639">+AF$741</f>
        <v>41.422511489776404</v>
      </c>
      <c r="AG743" s="316">
        <f>+AG742</f>
        <v>20</v>
      </c>
      <c r="AH743" s="312">
        <f t="shared" si="1635"/>
        <v>2.0711255744888204</v>
      </c>
      <c r="AI743" s="168">
        <v>0</v>
      </c>
      <c r="AJ743" s="157">
        <f>+AI743</f>
        <v>0</v>
      </c>
      <c r="AK743" s="157">
        <f t="shared" si="1636"/>
        <v>0</v>
      </c>
      <c r="AL743" s="314">
        <f t="shared" si="1637"/>
        <v>0</v>
      </c>
      <c r="BE743" s="59"/>
      <c r="BJ743" s="281"/>
      <c r="BK743" s="262"/>
      <c r="BL743" s="262"/>
      <c r="CE743" s="59"/>
      <c r="CJ743" s="281"/>
      <c r="CK743" s="262"/>
      <c r="CL743" s="262"/>
    </row>
    <row r="744" spans="2:90" x14ac:dyDescent="0.25">
      <c r="B744" s="477"/>
      <c r="C744" s="529"/>
      <c r="D744" s="326" t="s">
        <v>466</v>
      </c>
      <c r="E744" s="278">
        <f t="shared" si="1638"/>
        <v>41.422511489776404</v>
      </c>
      <c r="F744" s="316">
        <f t="shared" ref="F744:F752" si="1640">+F743</f>
        <v>40</v>
      </c>
      <c r="G744" s="312">
        <f t="shared" si="1632"/>
        <v>1.0355627872444102</v>
      </c>
      <c r="H744" s="168">
        <f>+$H$92</f>
        <v>2</v>
      </c>
      <c r="I744" s="157">
        <f>+H744</f>
        <v>2</v>
      </c>
      <c r="J744" s="157">
        <f t="shared" si="1633"/>
        <v>2.0711255744888204</v>
      </c>
      <c r="K744" s="314">
        <f t="shared" si="1634"/>
        <v>37.280260340798769</v>
      </c>
      <c r="AC744" s="525"/>
      <c r="AD744" s="526"/>
      <c r="AE744" s="333" t="s">
        <v>466</v>
      </c>
      <c r="AF744" s="278">
        <f t="shared" si="1639"/>
        <v>41.422511489776404</v>
      </c>
      <c r="AG744" s="316">
        <f t="shared" ref="AG744:AG752" si="1641">+AG743</f>
        <v>20</v>
      </c>
      <c r="AH744" s="312">
        <f t="shared" si="1635"/>
        <v>2.0711255744888204</v>
      </c>
      <c r="AI744" s="168">
        <v>0</v>
      </c>
      <c r="AJ744" s="157">
        <f>+AI744</f>
        <v>0</v>
      </c>
      <c r="AK744" s="157">
        <f t="shared" si="1636"/>
        <v>0</v>
      </c>
      <c r="AL744" s="314">
        <f t="shared" si="1637"/>
        <v>0</v>
      </c>
      <c r="BE744" s="59"/>
      <c r="BJ744" s="262"/>
      <c r="BK744" s="262"/>
      <c r="BL744" s="262"/>
      <c r="CE744" s="59"/>
      <c r="CJ744" s="262"/>
      <c r="CK744" s="262"/>
      <c r="CL744" s="262"/>
    </row>
    <row r="745" spans="2:90" ht="51" x14ac:dyDescent="0.25">
      <c r="B745" s="477"/>
      <c r="C745" s="529"/>
      <c r="D745" s="326" t="s">
        <v>469</v>
      </c>
      <c r="E745" s="278">
        <f t="shared" si="1638"/>
        <v>41.422511489776404</v>
      </c>
      <c r="F745" s="316">
        <f t="shared" si="1640"/>
        <v>40</v>
      </c>
      <c r="G745" s="312">
        <f t="shared" si="1632"/>
        <v>1.0355627872444102</v>
      </c>
      <c r="H745" s="168">
        <f>+$H$93</f>
        <v>2</v>
      </c>
      <c r="I745" s="157">
        <f>+H745</f>
        <v>2</v>
      </c>
      <c r="J745" s="157">
        <f t="shared" si="1633"/>
        <v>2.0711255744888204</v>
      </c>
      <c r="K745" s="314">
        <f t="shared" si="1634"/>
        <v>37.280260340798769</v>
      </c>
      <c r="AC745" s="525"/>
      <c r="AD745" s="526"/>
      <c r="AE745" s="333" t="s">
        <v>469</v>
      </c>
      <c r="AF745" s="278">
        <f t="shared" si="1639"/>
        <v>41.422511489776404</v>
      </c>
      <c r="AG745" s="316">
        <f t="shared" si="1641"/>
        <v>20</v>
      </c>
      <c r="AH745" s="312">
        <f t="shared" si="1635"/>
        <v>2.0711255744888204</v>
      </c>
      <c r="AI745" s="168">
        <v>0</v>
      </c>
      <c r="AJ745" s="157">
        <f>+AI745</f>
        <v>0</v>
      </c>
      <c r="AK745" s="157">
        <f t="shared" si="1636"/>
        <v>0</v>
      </c>
      <c r="AL745" s="314">
        <f t="shared" si="1637"/>
        <v>0</v>
      </c>
      <c r="BC745" s="332" t="s">
        <v>335</v>
      </c>
      <c r="BD745" s="332" t="s">
        <v>511</v>
      </c>
      <c r="BE745" s="332" t="s">
        <v>512</v>
      </c>
      <c r="BF745" s="332" t="s">
        <v>588</v>
      </c>
      <c r="BG745" s="332" t="s">
        <v>513</v>
      </c>
      <c r="BH745" s="332" t="s">
        <v>514</v>
      </c>
      <c r="BI745" s="332" t="s">
        <v>519</v>
      </c>
      <c r="BJ745" s="297" t="s">
        <v>516</v>
      </c>
      <c r="BK745" s="297" t="s">
        <v>517</v>
      </c>
      <c r="BL745" s="297" t="s">
        <v>518</v>
      </c>
      <c r="CC745" s="371" t="s">
        <v>335</v>
      </c>
      <c r="CD745" s="371" t="s">
        <v>511</v>
      </c>
      <c r="CE745" s="371" t="s">
        <v>512</v>
      </c>
      <c r="CF745" s="371" t="s">
        <v>588</v>
      </c>
      <c r="CG745" s="371" t="s">
        <v>513</v>
      </c>
      <c r="CH745" s="371" t="s">
        <v>514</v>
      </c>
      <c r="CI745" s="371" t="s">
        <v>519</v>
      </c>
      <c r="CJ745" s="372" t="s">
        <v>516</v>
      </c>
      <c r="CK745" s="372" t="s">
        <v>517</v>
      </c>
      <c r="CL745" s="372" t="s">
        <v>518</v>
      </c>
    </row>
    <row r="746" spans="2:90" x14ac:dyDescent="0.25">
      <c r="B746" s="477"/>
      <c r="C746" s="529"/>
      <c r="D746" s="326" t="s">
        <v>474</v>
      </c>
      <c r="E746" s="278">
        <f t="shared" si="1638"/>
        <v>41.422511489776404</v>
      </c>
      <c r="F746" s="316">
        <f t="shared" si="1640"/>
        <v>40</v>
      </c>
      <c r="G746" s="312">
        <f t="shared" si="1632"/>
        <v>1.0355627872444102</v>
      </c>
      <c r="H746" s="168">
        <f>+$H$94</f>
        <v>2</v>
      </c>
      <c r="I746" s="157">
        <f>+H746</f>
        <v>2</v>
      </c>
      <c r="J746" s="157">
        <f t="shared" si="1633"/>
        <v>2.0711255744888204</v>
      </c>
      <c r="K746" s="314">
        <f t="shared" si="1634"/>
        <v>37.280260340798769</v>
      </c>
      <c r="AC746" s="525"/>
      <c r="AD746" s="526"/>
      <c r="AE746" s="333" t="s">
        <v>474</v>
      </c>
      <c r="AF746" s="278">
        <f t="shared" si="1639"/>
        <v>41.422511489776404</v>
      </c>
      <c r="AG746" s="316">
        <f t="shared" si="1641"/>
        <v>20</v>
      </c>
      <c r="AH746" s="312">
        <f t="shared" si="1635"/>
        <v>2.0711255744888204</v>
      </c>
      <c r="AI746" s="168">
        <v>0</v>
      </c>
      <c r="AJ746" s="157">
        <f>+AI746</f>
        <v>0</v>
      </c>
      <c r="AK746" s="157">
        <f t="shared" si="1636"/>
        <v>0</v>
      </c>
      <c r="AL746" s="314">
        <f t="shared" si="1637"/>
        <v>0</v>
      </c>
      <c r="BC746" s="478" t="s">
        <v>524</v>
      </c>
      <c r="BD746" s="478" t="s">
        <v>590</v>
      </c>
      <c r="BE746" s="335"/>
      <c r="BF746" s="276">
        <f>+'Pobl. Efectiva CP.'!N54</f>
        <v>56.989323305047812</v>
      </c>
      <c r="BG746" s="335"/>
      <c r="BH746" s="335"/>
      <c r="BI746" s="335"/>
      <c r="BJ746" s="277">
        <f>SUM(BJ747:BJ754)</f>
        <v>18</v>
      </c>
      <c r="BK746" s="277">
        <f>SUM(BK747:BK754)</f>
        <v>25.645195487271518</v>
      </c>
      <c r="BL746" s="277">
        <f>SUM(BL747:BL754)</f>
        <v>461.61351877088725</v>
      </c>
      <c r="CC746" s="586" t="s">
        <v>524</v>
      </c>
      <c r="CD746" s="586" t="s">
        <v>590</v>
      </c>
      <c r="CE746" s="335"/>
      <c r="CF746" s="276">
        <f>+BF746</f>
        <v>56.989323305047812</v>
      </c>
      <c r="CG746" s="335"/>
      <c r="CH746" s="335"/>
      <c r="CI746" s="335"/>
      <c r="CJ746" s="277">
        <f>SUM(CJ747:CJ754)</f>
        <v>0</v>
      </c>
      <c r="CK746" s="277">
        <f>SUM(CK747:CK754)</f>
        <v>0</v>
      </c>
      <c r="CL746" s="277">
        <f>SUM(CL747:CL754)</f>
        <v>0</v>
      </c>
    </row>
    <row r="747" spans="2:90" ht="25.5" x14ac:dyDescent="0.25">
      <c r="B747" s="477"/>
      <c r="C747" s="514" t="s">
        <v>485</v>
      </c>
      <c r="D747" s="315" t="s">
        <v>546</v>
      </c>
      <c r="E747" s="278">
        <f t="shared" si="1638"/>
        <v>41.422511489776404</v>
      </c>
      <c r="F747" s="316">
        <f t="shared" si="1640"/>
        <v>40</v>
      </c>
      <c r="G747" s="312">
        <f t="shared" si="1632"/>
        <v>1.0355627872444102</v>
      </c>
      <c r="H747" s="168">
        <f>+$H$95</f>
        <v>2</v>
      </c>
      <c r="I747" s="157">
        <f t="shared" ref="I747:I752" si="1642">+H747*0.4</f>
        <v>0.8</v>
      </c>
      <c r="J747" s="312">
        <f t="shared" si="1633"/>
        <v>0.82845022979552818</v>
      </c>
      <c r="K747" s="314">
        <f t="shared" si="1634"/>
        <v>14.912104136319508</v>
      </c>
      <c r="AC747" s="525"/>
      <c r="AD747" s="527" t="s">
        <v>485</v>
      </c>
      <c r="AE747" s="315" t="s">
        <v>546</v>
      </c>
      <c r="AF747" s="278">
        <f t="shared" si="1639"/>
        <v>41.422511489776404</v>
      </c>
      <c r="AG747" s="316">
        <f t="shared" si="1641"/>
        <v>20</v>
      </c>
      <c r="AH747" s="312">
        <f t="shared" si="1635"/>
        <v>2.0711255744888204</v>
      </c>
      <c r="AI747" s="168">
        <f>+$H$95</f>
        <v>2</v>
      </c>
      <c r="AJ747" s="157">
        <f t="shared" ref="AJ747:AJ752" si="1643">+AI747*0.6</f>
        <v>1.2</v>
      </c>
      <c r="AK747" s="312">
        <f t="shared" si="1636"/>
        <v>2.4853506893865842</v>
      </c>
      <c r="AL747" s="314">
        <f t="shared" si="1637"/>
        <v>44.736312408958518</v>
      </c>
      <c r="BC747" s="478"/>
      <c r="BD747" s="478"/>
      <c r="BE747" s="333" t="str">
        <f>+$BE$5</f>
        <v>Interpretación y Producción de Textos</v>
      </c>
      <c r="BF747" s="278">
        <f>+BF$746</f>
        <v>56.989323305047812</v>
      </c>
      <c r="BG747" s="168">
        <v>40</v>
      </c>
      <c r="BH747" s="157">
        <f>BF747/BG747</f>
        <v>1.4247330826261952</v>
      </c>
      <c r="BI747" s="168">
        <f>+$BG$5</f>
        <v>2</v>
      </c>
      <c r="BJ747" s="157">
        <f>+BI747</f>
        <v>2</v>
      </c>
      <c r="BK747" s="157">
        <f t="shared" ref="BK747:BK754" si="1644">BH747*BJ747</f>
        <v>2.8494661652523905</v>
      </c>
      <c r="BL747" s="157">
        <f t="shared" ref="BL747:BL754" si="1645">BK747*$BE$70</f>
        <v>51.29039097454303</v>
      </c>
      <c r="CC747" s="586"/>
      <c r="CD747" s="586"/>
      <c r="CE747" s="352" t="str">
        <f>+$BE$5</f>
        <v>Interpretación y Producción de Textos</v>
      </c>
      <c r="CF747" s="278">
        <f>+CF$746</f>
        <v>56.989323305047812</v>
      </c>
      <c r="CG747" s="168">
        <v>20</v>
      </c>
      <c r="CH747" s="157">
        <f>CF747/CG747</f>
        <v>2.8494661652523905</v>
      </c>
      <c r="CI747" s="168">
        <v>0</v>
      </c>
      <c r="CJ747" s="157">
        <f>+CI747</f>
        <v>0</v>
      </c>
      <c r="CK747" s="157">
        <f t="shared" ref="CK747:CK754" si="1646">CH747*CJ747</f>
        <v>0</v>
      </c>
      <c r="CL747" s="157">
        <f t="shared" ref="CL747:CL754" si="1647">CK747*$BE$70</f>
        <v>0</v>
      </c>
    </row>
    <row r="748" spans="2:90" ht="25.5" x14ac:dyDescent="0.25">
      <c r="B748" s="477"/>
      <c r="C748" s="514"/>
      <c r="D748" s="315" t="s">
        <v>547</v>
      </c>
      <c r="E748" s="278">
        <f t="shared" si="1638"/>
        <v>41.422511489776404</v>
      </c>
      <c r="F748" s="316">
        <f t="shared" si="1640"/>
        <v>40</v>
      </c>
      <c r="G748" s="312">
        <f t="shared" si="1632"/>
        <v>1.0355627872444102</v>
      </c>
      <c r="H748" s="168">
        <f>+$H$96</f>
        <v>4</v>
      </c>
      <c r="I748" s="157">
        <f t="shared" si="1642"/>
        <v>1.6</v>
      </c>
      <c r="J748" s="312">
        <f t="shared" si="1633"/>
        <v>1.6569004595910564</v>
      </c>
      <c r="K748" s="314">
        <f t="shared" si="1634"/>
        <v>29.824208272639016</v>
      </c>
      <c r="AC748" s="525"/>
      <c r="AD748" s="527"/>
      <c r="AE748" s="315" t="s">
        <v>547</v>
      </c>
      <c r="AF748" s="278">
        <f t="shared" si="1639"/>
        <v>41.422511489776404</v>
      </c>
      <c r="AG748" s="316">
        <f t="shared" si="1641"/>
        <v>20</v>
      </c>
      <c r="AH748" s="312">
        <f t="shared" si="1635"/>
        <v>2.0711255744888204</v>
      </c>
      <c r="AI748" s="168">
        <f>+$H$96</f>
        <v>4</v>
      </c>
      <c r="AJ748" s="157">
        <f t="shared" si="1643"/>
        <v>2.4</v>
      </c>
      <c r="AK748" s="312">
        <f t="shared" si="1636"/>
        <v>4.9707013787731684</v>
      </c>
      <c r="AL748" s="314">
        <f t="shared" si="1637"/>
        <v>89.472624817917037</v>
      </c>
      <c r="BC748" s="478"/>
      <c r="BD748" s="478"/>
      <c r="BE748" s="333" t="str">
        <f>+$BE$7</f>
        <v>Estadistica General</v>
      </c>
      <c r="BF748" s="278">
        <f t="shared" ref="BF748:BF754" si="1648">+BF$746</f>
        <v>56.989323305047812</v>
      </c>
      <c r="BG748" s="168">
        <v>40</v>
      </c>
      <c r="BH748" s="157">
        <f t="shared" ref="BH748:BH754" si="1649">BF748/BG748</f>
        <v>1.4247330826261952</v>
      </c>
      <c r="BI748" s="168">
        <f>+$BG$7</f>
        <v>2</v>
      </c>
      <c r="BJ748" s="157">
        <f t="shared" ref="BJ748:BJ751" si="1650">+BI748</f>
        <v>2</v>
      </c>
      <c r="BK748" s="157">
        <f t="shared" si="1644"/>
        <v>2.8494661652523905</v>
      </c>
      <c r="BL748" s="157">
        <f t="shared" si="1645"/>
        <v>51.29039097454303</v>
      </c>
      <c r="CC748" s="586"/>
      <c r="CD748" s="586"/>
      <c r="CE748" s="352" t="str">
        <f>+$BE$7</f>
        <v>Estadistica General</v>
      </c>
      <c r="CF748" s="278">
        <f t="shared" ref="CF748:CF754" si="1651">+CF$746</f>
        <v>56.989323305047812</v>
      </c>
      <c r="CG748" s="168">
        <v>20</v>
      </c>
      <c r="CH748" s="157">
        <f t="shared" ref="CH748:CH754" si="1652">CF748/CG748</f>
        <v>2.8494661652523905</v>
      </c>
      <c r="CI748" s="168">
        <v>0</v>
      </c>
      <c r="CJ748" s="157">
        <f t="shared" ref="CJ748:CJ751" si="1653">+CI748</f>
        <v>0</v>
      </c>
      <c r="CK748" s="157">
        <f t="shared" si="1646"/>
        <v>0</v>
      </c>
      <c r="CL748" s="157">
        <f t="shared" si="1647"/>
        <v>0</v>
      </c>
    </row>
    <row r="749" spans="2:90" ht="25.5" x14ac:dyDescent="0.25">
      <c r="B749" s="477"/>
      <c r="C749" s="514"/>
      <c r="D749" s="315" t="s">
        <v>548</v>
      </c>
      <c r="E749" s="278">
        <f t="shared" si="1638"/>
        <v>41.422511489776404</v>
      </c>
      <c r="F749" s="316">
        <f t="shared" si="1640"/>
        <v>40</v>
      </c>
      <c r="G749" s="312">
        <f t="shared" si="1632"/>
        <v>1.0355627872444102</v>
      </c>
      <c r="H749" s="168">
        <f>+$H$97</f>
        <v>2</v>
      </c>
      <c r="I749" s="157">
        <f t="shared" si="1642"/>
        <v>0.8</v>
      </c>
      <c r="J749" s="312">
        <f t="shared" si="1633"/>
        <v>0.82845022979552818</v>
      </c>
      <c r="K749" s="314">
        <f t="shared" si="1634"/>
        <v>14.912104136319508</v>
      </c>
      <c r="AC749" s="525"/>
      <c r="AD749" s="527"/>
      <c r="AE749" s="315" t="s">
        <v>548</v>
      </c>
      <c r="AF749" s="278">
        <f t="shared" si="1639"/>
        <v>41.422511489776404</v>
      </c>
      <c r="AG749" s="316">
        <f t="shared" si="1641"/>
        <v>20</v>
      </c>
      <c r="AH749" s="312">
        <f t="shared" si="1635"/>
        <v>2.0711255744888204</v>
      </c>
      <c r="AI749" s="168">
        <f>+$H$97</f>
        <v>2</v>
      </c>
      <c r="AJ749" s="157">
        <f t="shared" si="1643"/>
        <v>1.2</v>
      </c>
      <c r="AK749" s="312">
        <f t="shared" si="1636"/>
        <v>2.4853506893865842</v>
      </c>
      <c r="AL749" s="314">
        <f t="shared" si="1637"/>
        <v>44.736312408958518</v>
      </c>
      <c r="BC749" s="478"/>
      <c r="BD749" s="478"/>
      <c r="BE749" s="333" t="str">
        <f>+$BE$11</f>
        <v>Cultura Artistica</v>
      </c>
      <c r="BF749" s="278">
        <f t="shared" si="1648"/>
        <v>56.989323305047812</v>
      </c>
      <c r="BG749" s="168">
        <v>40</v>
      </c>
      <c r="BH749" s="157">
        <f t="shared" si="1649"/>
        <v>1.4247330826261952</v>
      </c>
      <c r="BI749" s="168">
        <f>+$BG$11</f>
        <v>2</v>
      </c>
      <c r="BJ749" s="157">
        <f t="shared" si="1650"/>
        <v>2</v>
      </c>
      <c r="BK749" s="157">
        <f t="shared" si="1644"/>
        <v>2.8494661652523905</v>
      </c>
      <c r="BL749" s="157">
        <f t="shared" si="1645"/>
        <v>51.29039097454303</v>
      </c>
      <c r="CC749" s="586"/>
      <c r="CD749" s="586"/>
      <c r="CE749" s="352" t="str">
        <f>+$BE$11</f>
        <v>Cultura Artistica</v>
      </c>
      <c r="CF749" s="278">
        <f t="shared" si="1651"/>
        <v>56.989323305047812</v>
      </c>
      <c r="CG749" s="168">
        <v>20</v>
      </c>
      <c r="CH749" s="157">
        <f t="shared" si="1652"/>
        <v>2.8494661652523905</v>
      </c>
      <c r="CI749" s="168">
        <v>0</v>
      </c>
      <c r="CJ749" s="157">
        <f t="shared" si="1653"/>
        <v>0</v>
      </c>
      <c r="CK749" s="157">
        <f t="shared" si="1646"/>
        <v>0</v>
      </c>
      <c r="CL749" s="157">
        <f t="shared" si="1647"/>
        <v>0</v>
      </c>
    </row>
    <row r="750" spans="2:90" ht="25.5" x14ac:dyDescent="0.25">
      <c r="B750" s="477"/>
      <c r="C750" s="514"/>
      <c r="D750" s="315" t="s">
        <v>549</v>
      </c>
      <c r="E750" s="278">
        <f t="shared" si="1638"/>
        <v>41.422511489776404</v>
      </c>
      <c r="F750" s="316">
        <f t="shared" si="1640"/>
        <v>40</v>
      </c>
      <c r="G750" s="312">
        <f t="shared" si="1632"/>
        <v>1.0355627872444102</v>
      </c>
      <c r="H750" s="168">
        <f>+$H$98</f>
        <v>2</v>
      </c>
      <c r="I750" s="157">
        <f t="shared" si="1642"/>
        <v>0.8</v>
      </c>
      <c r="J750" s="312">
        <f t="shared" si="1633"/>
        <v>0.82845022979552818</v>
      </c>
      <c r="K750" s="314">
        <f t="shared" si="1634"/>
        <v>14.912104136319508</v>
      </c>
      <c r="AC750" s="525"/>
      <c r="AD750" s="527"/>
      <c r="AE750" s="315" t="s">
        <v>549</v>
      </c>
      <c r="AF750" s="278">
        <f t="shared" si="1639"/>
        <v>41.422511489776404</v>
      </c>
      <c r="AG750" s="316">
        <f t="shared" si="1641"/>
        <v>20</v>
      </c>
      <c r="AH750" s="312">
        <f t="shared" si="1635"/>
        <v>2.0711255744888204</v>
      </c>
      <c r="AI750" s="168">
        <f>+$H$98</f>
        <v>2</v>
      </c>
      <c r="AJ750" s="157">
        <f t="shared" si="1643"/>
        <v>1.2</v>
      </c>
      <c r="AK750" s="312">
        <f t="shared" si="1636"/>
        <v>2.4853506893865842</v>
      </c>
      <c r="AL750" s="314">
        <f t="shared" si="1637"/>
        <v>44.736312408958518</v>
      </c>
      <c r="BC750" s="478"/>
      <c r="BD750" s="478"/>
      <c r="BE750" s="333" t="str">
        <f>+$BE$13</f>
        <v>Ofimática</v>
      </c>
      <c r="BF750" s="278">
        <f t="shared" si="1648"/>
        <v>56.989323305047812</v>
      </c>
      <c r="BG750" s="168">
        <v>40</v>
      </c>
      <c r="BH750" s="157">
        <f t="shared" si="1649"/>
        <v>1.4247330826261952</v>
      </c>
      <c r="BI750" s="168">
        <f>+$BG$13</f>
        <v>2</v>
      </c>
      <c r="BJ750" s="157">
        <f t="shared" si="1650"/>
        <v>2</v>
      </c>
      <c r="BK750" s="157">
        <f t="shared" si="1644"/>
        <v>2.8494661652523905</v>
      </c>
      <c r="BL750" s="157">
        <f t="shared" si="1645"/>
        <v>51.29039097454303</v>
      </c>
      <c r="CC750" s="586"/>
      <c r="CD750" s="586"/>
      <c r="CE750" s="352" t="str">
        <f>+$BE$13</f>
        <v>Ofimática</v>
      </c>
      <c r="CF750" s="278">
        <f t="shared" si="1651"/>
        <v>56.989323305047812</v>
      </c>
      <c r="CG750" s="168">
        <v>20</v>
      </c>
      <c r="CH750" s="157">
        <f t="shared" si="1652"/>
        <v>2.8494661652523905</v>
      </c>
      <c r="CI750" s="168">
        <v>0</v>
      </c>
      <c r="CJ750" s="157">
        <f t="shared" si="1653"/>
        <v>0</v>
      </c>
      <c r="CK750" s="157">
        <f t="shared" si="1646"/>
        <v>0</v>
      </c>
      <c r="CL750" s="157">
        <f t="shared" si="1647"/>
        <v>0</v>
      </c>
    </row>
    <row r="751" spans="2:90" x14ac:dyDescent="0.25">
      <c r="B751" s="477"/>
      <c r="C751" s="514"/>
      <c r="D751" s="315" t="s">
        <v>552</v>
      </c>
      <c r="E751" s="278">
        <f t="shared" si="1638"/>
        <v>41.422511489776404</v>
      </c>
      <c r="F751" s="316">
        <f t="shared" si="1640"/>
        <v>40</v>
      </c>
      <c r="G751" s="312">
        <f t="shared" si="1632"/>
        <v>1.0355627872444102</v>
      </c>
      <c r="H751" s="168">
        <f>+$H$99</f>
        <v>4</v>
      </c>
      <c r="I751" s="157">
        <f t="shared" si="1642"/>
        <v>1.6</v>
      </c>
      <c r="J751" s="312">
        <f t="shared" si="1633"/>
        <v>1.6569004595910564</v>
      </c>
      <c r="K751" s="314">
        <f t="shared" si="1634"/>
        <v>29.824208272639016</v>
      </c>
      <c r="AC751" s="525"/>
      <c r="AD751" s="527"/>
      <c r="AE751" s="315" t="s">
        <v>552</v>
      </c>
      <c r="AF751" s="278">
        <f t="shared" si="1639"/>
        <v>41.422511489776404</v>
      </c>
      <c r="AG751" s="316">
        <f t="shared" si="1641"/>
        <v>20</v>
      </c>
      <c r="AH751" s="312">
        <f t="shared" si="1635"/>
        <v>2.0711255744888204</v>
      </c>
      <c r="AI751" s="168">
        <f>+$H$99</f>
        <v>4</v>
      </c>
      <c r="AJ751" s="157">
        <f t="shared" si="1643"/>
        <v>2.4</v>
      </c>
      <c r="AK751" s="312">
        <f t="shared" si="1636"/>
        <v>4.9707013787731684</v>
      </c>
      <c r="AL751" s="314">
        <f t="shared" si="1637"/>
        <v>89.472624817917037</v>
      </c>
      <c r="BC751" s="478"/>
      <c r="BD751" s="478"/>
      <c r="BE751" s="333" t="str">
        <f>+$BE$16</f>
        <v>Fundamentos de Investigación</v>
      </c>
      <c r="BF751" s="278">
        <f t="shared" si="1648"/>
        <v>56.989323305047812</v>
      </c>
      <c r="BG751" s="168">
        <v>40</v>
      </c>
      <c r="BH751" s="157">
        <f t="shared" si="1649"/>
        <v>1.4247330826261952</v>
      </c>
      <c r="BI751" s="168">
        <f>+$BG$16</f>
        <v>2</v>
      </c>
      <c r="BJ751" s="157">
        <f t="shared" si="1650"/>
        <v>2</v>
      </c>
      <c r="BK751" s="157">
        <f t="shared" si="1644"/>
        <v>2.8494661652523905</v>
      </c>
      <c r="BL751" s="157">
        <f t="shared" si="1645"/>
        <v>51.29039097454303</v>
      </c>
      <c r="CC751" s="586"/>
      <c r="CD751" s="586"/>
      <c r="CE751" s="352" t="str">
        <f>+$BE$16</f>
        <v>Fundamentos de Investigación</v>
      </c>
      <c r="CF751" s="278">
        <f t="shared" si="1651"/>
        <v>56.989323305047812</v>
      </c>
      <c r="CG751" s="168">
        <v>20</v>
      </c>
      <c r="CH751" s="157">
        <f t="shared" si="1652"/>
        <v>2.8494661652523905</v>
      </c>
      <c r="CI751" s="168">
        <v>0</v>
      </c>
      <c r="CJ751" s="157">
        <f t="shared" si="1653"/>
        <v>0</v>
      </c>
      <c r="CK751" s="157">
        <f t="shared" si="1646"/>
        <v>0</v>
      </c>
      <c r="CL751" s="157">
        <f t="shared" si="1647"/>
        <v>0</v>
      </c>
    </row>
    <row r="752" spans="2:90" x14ac:dyDescent="0.25">
      <c r="B752" s="477"/>
      <c r="C752" s="514"/>
      <c r="D752" s="315" t="s">
        <v>543</v>
      </c>
      <c r="E752" s="278">
        <f t="shared" si="1638"/>
        <v>41.422511489776404</v>
      </c>
      <c r="F752" s="316">
        <f t="shared" si="1640"/>
        <v>40</v>
      </c>
      <c r="G752" s="312">
        <f t="shared" si="1632"/>
        <v>1.0355627872444102</v>
      </c>
      <c r="H752" s="168">
        <f>+$H$100</f>
        <v>6</v>
      </c>
      <c r="I752" s="157">
        <f t="shared" si="1642"/>
        <v>2.4000000000000004</v>
      </c>
      <c r="J752" s="157">
        <f>G752*I752</f>
        <v>2.4853506893865847</v>
      </c>
      <c r="K752" s="314">
        <f t="shared" si="1634"/>
        <v>44.736312408958526</v>
      </c>
      <c r="AC752" s="525"/>
      <c r="AD752" s="527"/>
      <c r="AE752" s="315" t="s">
        <v>543</v>
      </c>
      <c r="AF752" s="278">
        <f t="shared" si="1639"/>
        <v>41.422511489776404</v>
      </c>
      <c r="AG752" s="316">
        <f t="shared" si="1641"/>
        <v>20</v>
      </c>
      <c r="AH752" s="312">
        <f t="shared" si="1635"/>
        <v>2.0711255744888204</v>
      </c>
      <c r="AI752" s="168">
        <f>+$H$100</f>
        <v>6</v>
      </c>
      <c r="AJ752" s="157">
        <f t="shared" si="1643"/>
        <v>3.5999999999999996</v>
      </c>
      <c r="AK752" s="157">
        <f>AH752*AJ752</f>
        <v>7.4560520681597531</v>
      </c>
      <c r="AL752" s="314">
        <f t="shared" si="1637"/>
        <v>134.20893722687555</v>
      </c>
      <c r="BC752" s="478"/>
      <c r="BD752" s="513" t="s">
        <v>485</v>
      </c>
      <c r="BE752" s="147" t="str">
        <f>+$BE$27</f>
        <v>Topografia para Caminos y Vias Urbanas</v>
      </c>
      <c r="BF752" s="278">
        <f t="shared" si="1648"/>
        <v>56.989323305047812</v>
      </c>
      <c r="BG752" s="168">
        <v>40</v>
      </c>
      <c r="BH752" s="157">
        <f t="shared" si="1649"/>
        <v>1.4247330826261952</v>
      </c>
      <c r="BI752" s="168">
        <f>+$BG$27</f>
        <v>8</v>
      </c>
      <c r="BJ752" s="157">
        <f>+BI752*0.4</f>
        <v>3.2</v>
      </c>
      <c r="BK752" s="157">
        <f t="shared" si="1644"/>
        <v>4.559145864403825</v>
      </c>
      <c r="BL752" s="157">
        <f t="shared" si="1645"/>
        <v>82.064625559268848</v>
      </c>
      <c r="CC752" s="586"/>
      <c r="CD752" s="587" t="s">
        <v>485</v>
      </c>
      <c r="CE752" s="147" t="str">
        <f>+$BE$27</f>
        <v>Topografia para Caminos y Vias Urbanas</v>
      </c>
      <c r="CF752" s="278">
        <f t="shared" si="1651"/>
        <v>56.989323305047812</v>
      </c>
      <c r="CG752" s="168">
        <v>20</v>
      </c>
      <c r="CH752" s="157">
        <f t="shared" si="1652"/>
        <v>2.8494661652523905</v>
      </c>
      <c r="CI752" s="168">
        <v>0</v>
      </c>
      <c r="CJ752" s="157">
        <f t="shared" ref="CJ752:CJ754" si="1654">+CI752*0.6</f>
        <v>0</v>
      </c>
      <c r="CK752" s="157">
        <f t="shared" si="1646"/>
        <v>0</v>
      </c>
      <c r="CL752" s="157">
        <f t="shared" si="1647"/>
        <v>0</v>
      </c>
    </row>
    <row r="753" spans="2:90" x14ac:dyDescent="0.25">
      <c r="B753" s="285"/>
      <c r="C753" s="142"/>
      <c r="D753" s="59"/>
      <c r="H753" s="142"/>
      <c r="I753" s="262">
        <f>AVERAGE(I742:I752)</f>
        <v>1.6363636363636365</v>
      </c>
      <c r="J753" s="262"/>
      <c r="K753" s="286"/>
      <c r="AC753" s="285"/>
      <c r="AE753" s="59"/>
      <c r="AJ753" s="262">
        <f>AVERAGE(AJ742:AJ752)</f>
        <v>1.0909090909090908</v>
      </c>
      <c r="AK753" s="262"/>
      <c r="AL753" s="286"/>
      <c r="BC753" s="478"/>
      <c r="BD753" s="513"/>
      <c r="BE753" s="147" t="str">
        <f>+$BE$28</f>
        <v>Topografia para Irrigaciones</v>
      </c>
      <c r="BF753" s="278">
        <f t="shared" si="1648"/>
        <v>56.989323305047812</v>
      </c>
      <c r="BG753" s="168">
        <v>40</v>
      </c>
      <c r="BH753" s="157">
        <f t="shared" si="1649"/>
        <v>1.4247330826261952</v>
      </c>
      <c r="BI753" s="168">
        <f>+$BG$28</f>
        <v>7</v>
      </c>
      <c r="BJ753" s="157">
        <f t="shared" ref="BJ753:BJ754" si="1655">+BI753*0.4</f>
        <v>2.8000000000000003</v>
      </c>
      <c r="BK753" s="157">
        <f t="shared" si="1644"/>
        <v>3.989252631353347</v>
      </c>
      <c r="BL753" s="157">
        <f t="shared" si="1645"/>
        <v>71.806547364360242</v>
      </c>
      <c r="CC753" s="586"/>
      <c r="CD753" s="587"/>
      <c r="CE753" s="147" t="str">
        <f>+$BE$28</f>
        <v>Topografia para Irrigaciones</v>
      </c>
      <c r="CF753" s="278">
        <f t="shared" si="1651"/>
        <v>56.989323305047812</v>
      </c>
      <c r="CG753" s="168">
        <v>20</v>
      </c>
      <c r="CH753" s="157">
        <f t="shared" si="1652"/>
        <v>2.8494661652523905</v>
      </c>
      <c r="CI753" s="168">
        <v>0</v>
      </c>
      <c r="CJ753" s="157">
        <f t="shared" si="1654"/>
        <v>0</v>
      </c>
      <c r="CK753" s="157">
        <f t="shared" si="1646"/>
        <v>0</v>
      </c>
      <c r="CL753" s="157">
        <f t="shared" si="1647"/>
        <v>0</v>
      </c>
    </row>
    <row r="754" spans="2:90" ht="51" x14ac:dyDescent="0.25">
      <c r="B754" s="325" t="s">
        <v>336</v>
      </c>
      <c r="C754" s="327" t="s">
        <v>511</v>
      </c>
      <c r="D754" s="325" t="s">
        <v>512</v>
      </c>
      <c r="E754" s="325" t="s">
        <v>587</v>
      </c>
      <c r="F754" s="325" t="s">
        <v>513</v>
      </c>
      <c r="G754" s="325" t="s">
        <v>514</v>
      </c>
      <c r="H754" s="325" t="s">
        <v>515</v>
      </c>
      <c r="I754" s="291" t="s">
        <v>516</v>
      </c>
      <c r="J754" s="291" t="s">
        <v>517</v>
      </c>
      <c r="K754" s="291" t="s">
        <v>518</v>
      </c>
      <c r="AC754" s="367" t="s">
        <v>336</v>
      </c>
      <c r="AD754" s="368" t="s">
        <v>511</v>
      </c>
      <c r="AE754" s="367" t="s">
        <v>512</v>
      </c>
      <c r="AF754" s="367" t="s">
        <v>587</v>
      </c>
      <c r="AG754" s="367" t="s">
        <v>513</v>
      </c>
      <c r="AH754" s="367" t="s">
        <v>514</v>
      </c>
      <c r="AI754" s="367" t="s">
        <v>515</v>
      </c>
      <c r="AJ754" s="369" t="s">
        <v>516</v>
      </c>
      <c r="AK754" s="369" t="s">
        <v>517</v>
      </c>
      <c r="AL754" s="369" t="s">
        <v>518</v>
      </c>
      <c r="BC754" s="478"/>
      <c r="BD754" s="513"/>
      <c r="BE754" s="147" t="str">
        <f>+$BE$29</f>
        <v>Topografia para Obras de Saneamiento</v>
      </c>
      <c r="BF754" s="278">
        <f t="shared" si="1648"/>
        <v>56.989323305047812</v>
      </c>
      <c r="BG754" s="168">
        <v>40</v>
      </c>
      <c r="BH754" s="157">
        <f t="shared" si="1649"/>
        <v>1.4247330826261952</v>
      </c>
      <c r="BI754" s="168">
        <f>+$BG$29</f>
        <v>5</v>
      </c>
      <c r="BJ754" s="157">
        <f t="shared" si="1655"/>
        <v>2</v>
      </c>
      <c r="BK754" s="157">
        <f t="shared" si="1644"/>
        <v>2.8494661652523905</v>
      </c>
      <c r="BL754" s="157">
        <f t="shared" si="1645"/>
        <v>51.29039097454303</v>
      </c>
      <c r="CC754" s="586"/>
      <c r="CD754" s="587"/>
      <c r="CE754" s="147" t="str">
        <f>+$BE$29</f>
        <v>Topografia para Obras de Saneamiento</v>
      </c>
      <c r="CF754" s="278">
        <f t="shared" si="1651"/>
        <v>56.989323305047812</v>
      </c>
      <c r="CG754" s="168">
        <v>20</v>
      </c>
      <c r="CH754" s="157">
        <f t="shared" si="1652"/>
        <v>2.8494661652523905</v>
      </c>
      <c r="CI754" s="168">
        <v>0</v>
      </c>
      <c r="CJ754" s="157">
        <f t="shared" si="1654"/>
        <v>0</v>
      </c>
      <c r="CK754" s="157">
        <f t="shared" si="1646"/>
        <v>0</v>
      </c>
      <c r="CL754" s="157">
        <f t="shared" si="1647"/>
        <v>0</v>
      </c>
    </row>
    <row r="755" spans="2:90" x14ac:dyDescent="0.25">
      <c r="B755" s="477" t="s">
        <v>530</v>
      </c>
      <c r="C755" s="529" t="s">
        <v>454</v>
      </c>
      <c r="D755" s="328"/>
      <c r="E755" s="276">
        <f>+'Pobl. Efectiva CP.'!M28</f>
        <v>41.18466790790859</v>
      </c>
      <c r="F755" s="328"/>
      <c r="G755" s="328"/>
      <c r="H755" s="328"/>
      <c r="I755" s="277">
        <f>SUM(I756:I762)</f>
        <v>11.200000000000003</v>
      </c>
      <c r="J755" s="277">
        <f>SUM(J756:J762)</f>
        <v>11.531707014214406</v>
      </c>
      <c r="K755" s="277">
        <f>SUM(K756:K762)</f>
        <v>207.57072625585928</v>
      </c>
      <c r="AC755" s="525" t="s">
        <v>530</v>
      </c>
      <c r="AD755" s="526" t="s">
        <v>454</v>
      </c>
      <c r="AE755" s="335"/>
      <c r="AF755" s="276">
        <f>+E755</f>
        <v>41.18466790790859</v>
      </c>
      <c r="AG755" s="335"/>
      <c r="AH755" s="335"/>
      <c r="AI755" s="335"/>
      <c r="AJ755" s="277">
        <f>SUM(AJ756:AJ762)</f>
        <v>4.8</v>
      </c>
      <c r="AK755" s="277">
        <f>SUM(AK756:AK762)</f>
        <v>9.8843202978980624</v>
      </c>
      <c r="AL755" s="277">
        <f>SUM(AL756:AL762)</f>
        <v>177.91776536216511</v>
      </c>
      <c r="BE755" s="59"/>
      <c r="BJ755" s="262">
        <f>AVERAGE(BJ747:BJ754)</f>
        <v>2.25</v>
      </c>
      <c r="BK755" s="262"/>
      <c r="BL755" s="262"/>
      <c r="CE755" s="59"/>
      <c r="CJ755" s="262">
        <f>AVERAGE(CJ747:CJ754)</f>
        <v>0</v>
      </c>
      <c r="CK755" s="262"/>
      <c r="CL755" s="262"/>
    </row>
    <row r="756" spans="2:90" ht="51" x14ac:dyDescent="0.25">
      <c r="B756" s="477"/>
      <c r="C756" s="529"/>
      <c r="D756" s="326" t="s">
        <v>462</v>
      </c>
      <c r="E756" s="278">
        <f>+E$755</f>
        <v>41.18466790790859</v>
      </c>
      <c r="F756" s="316">
        <f>+F751</f>
        <v>40</v>
      </c>
      <c r="G756" s="312">
        <f>E756/F756</f>
        <v>1.0296166976977148</v>
      </c>
      <c r="H756" s="168">
        <f>+$H$132</f>
        <v>3</v>
      </c>
      <c r="I756" s="157">
        <f>+H756</f>
        <v>3</v>
      </c>
      <c r="J756" s="157">
        <f t="shared" ref="J756:J762" si="1656">G756*I756</f>
        <v>3.0888500930931446</v>
      </c>
      <c r="K756" s="314">
        <f t="shared" ref="K756:K762" si="1657">J756*$D$70</f>
        <v>55.5993016756766</v>
      </c>
      <c r="AC756" s="525"/>
      <c r="AD756" s="526"/>
      <c r="AE756" s="333" t="s">
        <v>462</v>
      </c>
      <c r="AF756" s="278">
        <f>+AF$755</f>
        <v>41.18466790790859</v>
      </c>
      <c r="AG756" s="316">
        <f>+AG751</f>
        <v>20</v>
      </c>
      <c r="AH756" s="312">
        <f>AF756/AG756</f>
        <v>2.0592333953954296</v>
      </c>
      <c r="AI756" s="168">
        <v>0</v>
      </c>
      <c r="AJ756" s="157">
        <f>+AI756</f>
        <v>0</v>
      </c>
      <c r="AK756" s="157">
        <f t="shared" ref="AK756:AK762" si="1658">AH756*AJ756</f>
        <v>0</v>
      </c>
      <c r="AL756" s="314">
        <f t="shared" ref="AL756:AL762" si="1659">AK756*$D$70</f>
        <v>0</v>
      </c>
      <c r="BC756" s="332" t="s">
        <v>335</v>
      </c>
      <c r="BD756" s="332" t="s">
        <v>511</v>
      </c>
      <c r="BE756" s="332" t="s">
        <v>512</v>
      </c>
      <c r="BF756" s="332" t="s">
        <v>588</v>
      </c>
      <c r="BG756" s="332" t="s">
        <v>513</v>
      </c>
      <c r="BH756" s="332" t="s">
        <v>514</v>
      </c>
      <c r="BI756" s="332" t="s">
        <v>519</v>
      </c>
      <c r="BJ756" s="297" t="s">
        <v>516</v>
      </c>
      <c r="BK756" s="297" t="s">
        <v>517</v>
      </c>
      <c r="BL756" s="297" t="s">
        <v>518</v>
      </c>
      <c r="CC756" s="371" t="s">
        <v>335</v>
      </c>
      <c r="CD756" s="371" t="s">
        <v>511</v>
      </c>
      <c r="CE756" s="371" t="s">
        <v>512</v>
      </c>
      <c r="CF756" s="371" t="s">
        <v>588</v>
      </c>
      <c r="CG756" s="371" t="s">
        <v>513</v>
      </c>
      <c r="CH756" s="371" t="s">
        <v>514</v>
      </c>
      <c r="CI756" s="371" t="s">
        <v>519</v>
      </c>
      <c r="CJ756" s="372" t="s">
        <v>516</v>
      </c>
      <c r="CK756" s="372" t="s">
        <v>517</v>
      </c>
      <c r="CL756" s="372" t="s">
        <v>518</v>
      </c>
    </row>
    <row r="757" spans="2:90" x14ac:dyDescent="0.25">
      <c r="B757" s="477"/>
      <c r="C757" s="529"/>
      <c r="D757" s="326" t="s">
        <v>463</v>
      </c>
      <c r="E757" s="278">
        <f t="shared" ref="E757:E762" si="1660">+E$755</f>
        <v>41.18466790790859</v>
      </c>
      <c r="F757" s="316">
        <f>+F756</f>
        <v>40</v>
      </c>
      <c r="G757" s="312">
        <f t="shared" ref="G757:G762" si="1661">E757/F757</f>
        <v>1.0296166976977148</v>
      </c>
      <c r="H757" s="168">
        <f>+$H$133</f>
        <v>3</v>
      </c>
      <c r="I757" s="157">
        <f>+H757</f>
        <v>3</v>
      </c>
      <c r="J757" s="157">
        <f t="shared" si="1656"/>
        <v>3.0888500930931446</v>
      </c>
      <c r="K757" s="314">
        <f t="shared" si="1657"/>
        <v>55.5993016756766</v>
      </c>
      <c r="AC757" s="525"/>
      <c r="AD757" s="526"/>
      <c r="AE757" s="333" t="s">
        <v>463</v>
      </c>
      <c r="AF757" s="278">
        <f t="shared" ref="AF757:AF762" si="1662">+AF$755</f>
        <v>41.18466790790859</v>
      </c>
      <c r="AG757" s="316">
        <f>+AG756</f>
        <v>20</v>
      </c>
      <c r="AH757" s="312">
        <f t="shared" ref="AH757:AH762" si="1663">AF757/AG757</f>
        <v>2.0592333953954296</v>
      </c>
      <c r="AI757" s="168">
        <v>0</v>
      </c>
      <c r="AJ757" s="157">
        <f>+AI757</f>
        <v>0</v>
      </c>
      <c r="AK757" s="157">
        <f t="shared" si="1658"/>
        <v>0</v>
      </c>
      <c r="AL757" s="314">
        <f t="shared" si="1659"/>
        <v>0</v>
      </c>
      <c r="BC757" s="478" t="s">
        <v>530</v>
      </c>
      <c r="BD757" s="511" t="s">
        <v>590</v>
      </c>
      <c r="BE757" s="335"/>
      <c r="BF757" s="276">
        <f>+'Pobl. Efectiva CP.'!N55</f>
        <v>56.686910445572657</v>
      </c>
      <c r="BG757" s="335"/>
      <c r="BH757" s="335"/>
      <c r="BI757" s="335"/>
      <c r="BJ757" s="277">
        <f>SUM(BJ758:BJ764)</f>
        <v>16.8</v>
      </c>
      <c r="BK757" s="277">
        <f>SUM(BK758:BK764)</f>
        <v>23.808502387140514</v>
      </c>
      <c r="BL757" s="277">
        <f>SUM(BL758:BL764)</f>
        <v>428.55304296852927</v>
      </c>
      <c r="CC757" s="586" t="s">
        <v>530</v>
      </c>
      <c r="CD757" s="590" t="s">
        <v>590</v>
      </c>
      <c r="CE757" s="335"/>
      <c r="CF757" s="276">
        <f>+BF757</f>
        <v>56.686910445572657</v>
      </c>
      <c r="CG757" s="335"/>
      <c r="CH757" s="335"/>
      <c r="CI757" s="335"/>
      <c r="CJ757" s="277">
        <f>SUM(CJ758:CJ764)</f>
        <v>2.4</v>
      </c>
      <c r="CK757" s="277">
        <f>SUM(CK758:CK764)</f>
        <v>6.8024292534687181</v>
      </c>
      <c r="CL757" s="277">
        <f>SUM(CL758:CL764)</f>
        <v>122.44372656243692</v>
      </c>
    </row>
    <row r="758" spans="2:90" x14ac:dyDescent="0.25">
      <c r="B758" s="477"/>
      <c r="C758" s="529"/>
      <c r="D758" s="326" t="s">
        <v>475</v>
      </c>
      <c r="E758" s="278">
        <f t="shared" si="1660"/>
        <v>41.18466790790859</v>
      </c>
      <c r="F758" s="316">
        <f>+F757</f>
        <v>40</v>
      </c>
      <c r="G758" s="312">
        <f t="shared" si="1661"/>
        <v>1.0296166976977148</v>
      </c>
      <c r="H758" s="168">
        <f>+$H$134</f>
        <v>2</v>
      </c>
      <c r="I758" s="157">
        <f>+H758</f>
        <v>2</v>
      </c>
      <c r="J758" s="157">
        <f t="shared" si="1656"/>
        <v>2.0592333953954296</v>
      </c>
      <c r="K758" s="314">
        <f t="shared" si="1657"/>
        <v>37.066201117117735</v>
      </c>
      <c r="AC758" s="525"/>
      <c r="AD758" s="526"/>
      <c r="AE758" s="333" t="s">
        <v>475</v>
      </c>
      <c r="AF758" s="278">
        <f t="shared" si="1662"/>
        <v>41.18466790790859</v>
      </c>
      <c r="AG758" s="316">
        <f>+AG757</f>
        <v>20</v>
      </c>
      <c r="AH758" s="312">
        <f t="shared" si="1663"/>
        <v>2.0592333953954296</v>
      </c>
      <c r="AI758" s="168">
        <v>0</v>
      </c>
      <c r="AJ758" s="157">
        <f>+AI758</f>
        <v>0</v>
      </c>
      <c r="AK758" s="157">
        <f t="shared" si="1658"/>
        <v>0</v>
      </c>
      <c r="AL758" s="314">
        <f t="shared" si="1659"/>
        <v>0</v>
      </c>
      <c r="BC758" s="478"/>
      <c r="BD758" s="523"/>
      <c r="BE758" s="333" t="str">
        <f>+$BE$8</f>
        <v>Sociedad y Economia en la Globalización</v>
      </c>
      <c r="BF758" s="278">
        <f>+BF$757</f>
        <v>56.686910445572657</v>
      </c>
      <c r="BG758" s="168">
        <v>40</v>
      </c>
      <c r="BH758" s="157">
        <f>BF758/BG758</f>
        <v>1.4171727611393163</v>
      </c>
      <c r="BI758" s="168">
        <f>+$BH$8</f>
        <v>3</v>
      </c>
      <c r="BJ758" s="157">
        <f>+BI758</f>
        <v>3</v>
      </c>
      <c r="BK758" s="157">
        <f t="shared" ref="BK758:BK764" si="1664">BH758*BJ758</f>
        <v>4.2515182834179495</v>
      </c>
      <c r="BL758" s="157">
        <f t="shared" ref="BL758:BL764" si="1665">BK758*$BE$70</f>
        <v>76.527329101523094</v>
      </c>
      <c r="CC758" s="586"/>
      <c r="CD758" s="591"/>
      <c r="CE758" s="352" t="str">
        <f>+$BE$8</f>
        <v>Sociedad y Economia en la Globalización</v>
      </c>
      <c r="CF758" s="278">
        <f>+CF$757</f>
        <v>56.686910445572657</v>
      </c>
      <c r="CG758" s="168">
        <v>20</v>
      </c>
      <c r="CH758" s="157">
        <f>CF758/CG758</f>
        <v>2.8343455222786327</v>
      </c>
      <c r="CI758" s="168">
        <v>0</v>
      </c>
      <c r="CJ758" s="157">
        <f>+CI758</f>
        <v>0</v>
      </c>
      <c r="CK758" s="157">
        <f t="shared" ref="CK758:CK764" si="1666">CH758*CJ758</f>
        <v>0</v>
      </c>
      <c r="CL758" s="157">
        <f t="shared" ref="CL758:CL764" si="1667">CK758*$BE$70</f>
        <v>0</v>
      </c>
    </row>
    <row r="759" spans="2:90" ht="25.5" x14ac:dyDescent="0.25">
      <c r="B759" s="477"/>
      <c r="C759" s="514" t="s">
        <v>485</v>
      </c>
      <c r="D759" s="315" t="s">
        <v>554</v>
      </c>
      <c r="E759" s="278">
        <f t="shared" si="1660"/>
        <v>41.18466790790859</v>
      </c>
      <c r="F759" s="316">
        <f t="shared" ref="F759:F762" si="1668">+F758</f>
        <v>40</v>
      </c>
      <c r="G759" s="312">
        <f t="shared" si="1661"/>
        <v>1.0296166976977148</v>
      </c>
      <c r="H759" s="168">
        <f>+$H$135</f>
        <v>2</v>
      </c>
      <c r="I759" s="157">
        <f t="shared" ref="I759:I762" si="1669">+H759*0.4</f>
        <v>0.8</v>
      </c>
      <c r="J759" s="312">
        <f t="shared" si="1656"/>
        <v>0.82369335815817191</v>
      </c>
      <c r="K759" s="314">
        <f t="shared" si="1657"/>
        <v>14.826480446847095</v>
      </c>
      <c r="AC759" s="525"/>
      <c r="AD759" s="527" t="s">
        <v>485</v>
      </c>
      <c r="AE759" s="315" t="s">
        <v>554</v>
      </c>
      <c r="AF759" s="278">
        <f t="shared" si="1662"/>
        <v>41.18466790790859</v>
      </c>
      <c r="AG759" s="316">
        <f t="shared" ref="AG759:AG762" si="1670">+AG758</f>
        <v>20</v>
      </c>
      <c r="AH759" s="312">
        <f t="shared" si="1663"/>
        <v>2.0592333953954296</v>
      </c>
      <c r="AI759" s="168">
        <f>+$H$135</f>
        <v>2</v>
      </c>
      <c r="AJ759" s="157">
        <f t="shared" ref="AJ759:AJ762" si="1671">+AI759*0.6</f>
        <v>1.2</v>
      </c>
      <c r="AK759" s="312">
        <f t="shared" si="1658"/>
        <v>2.4710800744745156</v>
      </c>
      <c r="AL759" s="314">
        <f t="shared" si="1659"/>
        <v>44.479441340541278</v>
      </c>
      <c r="BC759" s="478"/>
      <c r="BD759" s="523"/>
      <c r="BE759" s="333" t="str">
        <f>+$BE$9</f>
        <v>Medio Ambiente y Desarrollo Sostenible</v>
      </c>
      <c r="BF759" s="278">
        <f t="shared" ref="BF759:BF764" si="1672">+BF$757</f>
        <v>56.686910445572657</v>
      </c>
      <c r="BG759" s="168">
        <v>40</v>
      </c>
      <c r="BH759" s="157">
        <f t="shared" ref="BH759:BH764" si="1673">BF759/BG759</f>
        <v>1.4171727611393163</v>
      </c>
      <c r="BI759" s="168">
        <f>+$BH$9</f>
        <v>3</v>
      </c>
      <c r="BJ759" s="157">
        <f>+BI759</f>
        <v>3</v>
      </c>
      <c r="BK759" s="157">
        <f t="shared" si="1664"/>
        <v>4.2515182834179495</v>
      </c>
      <c r="BL759" s="157">
        <f t="shared" si="1665"/>
        <v>76.527329101523094</v>
      </c>
      <c r="CC759" s="586"/>
      <c r="CD759" s="591"/>
      <c r="CE759" s="352" t="str">
        <f>+$BE$9</f>
        <v>Medio Ambiente y Desarrollo Sostenible</v>
      </c>
      <c r="CF759" s="278">
        <f t="shared" ref="CF759:CF764" si="1674">+CF$757</f>
        <v>56.686910445572657</v>
      </c>
      <c r="CG759" s="168">
        <v>20</v>
      </c>
      <c r="CH759" s="157">
        <f t="shared" ref="CH759:CH764" si="1675">CF759/CG759</f>
        <v>2.8343455222786327</v>
      </c>
      <c r="CI759" s="168">
        <v>0</v>
      </c>
      <c r="CJ759" s="157">
        <f>+CI759</f>
        <v>0</v>
      </c>
      <c r="CK759" s="157">
        <f t="shared" si="1666"/>
        <v>0</v>
      </c>
      <c r="CL759" s="157">
        <f t="shared" si="1667"/>
        <v>0</v>
      </c>
    </row>
    <row r="760" spans="2:90" ht="25.5" x14ac:dyDescent="0.25">
      <c r="B760" s="477"/>
      <c r="C760" s="514"/>
      <c r="D760" s="315" t="s">
        <v>555</v>
      </c>
      <c r="E760" s="278">
        <f t="shared" si="1660"/>
        <v>41.18466790790859</v>
      </c>
      <c r="F760" s="316">
        <f t="shared" si="1668"/>
        <v>40</v>
      </c>
      <c r="G760" s="312">
        <f t="shared" si="1661"/>
        <v>1.0296166976977148</v>
      </c>
      <c r="H760" s="168">
        <f>+$H$136</f>
        <v>2</v>
      </c>
      <c r="I760" s="157">
        <f t="shared" si="1669"/>
        <v>0.8</v>
      </c>
      <c r="J760" s="312">
        <f t="shared" si="1656"/>
        <v>0.82369335815817191</v>
      </c>
      <c r="K760" s="314">
        <f t="shared" si="1657"/>
        <v>14.826480446847095</v>
      </c>
      <c r="AC760" s="525"/>
      <c r="AD760" s="527"/>
      <c r="AE760" s="315" t="s">
        <v>555</v>
      </c>
      <c r="AF760" s="278">
        <f t="shared" si="1662"/>
        <v>41.18466790790859</v>
      </c>
      <c r="AG760" s="316">
        <f t="shared" si="1670"/>
        <v>20</v>
      </c>
      <c r="AH760" s="312">
        <f t="shared" si="1663"/>
        <v>2.0592333953954296</v>
      </c>
      <c r="AI760" s="168">
        <f>+$H$136</f>
        <v>2</v>
      </c>
      <c r="AJ760" s="157">
        <f t="shared" si="1671"/>
        <v>1.2</v>
      </c>
      <c r="AK760" s="312">
        <f t="shared" si="1658"/>
        <v>2.4710800744745156</v>
      </c>
      <c r="AL760" s="314">
        <f t="shared" si="1659"/>
        <v>44.479441340541278</v>
      </c>
      <c r="BC760" s="478"/>
      <c r="BD760" s="512"/>
      <c r="BE760" s="333" t="str">
        <f>+$BE$17</f>
        <v>Investigación e Innovación Tecnológica</v>
      </c>
      <c r="BF760" s="278">
        <f t="shared" si="1672"/>
        <v>56.686910445572657</v>
      </c>
      <c r="BG760" s="168">
        <v>40</v>
      </c>
      <c r="BH760" s="157">
        <f t="shared" si="1673"/>
        <v>1.4171727611393163</v>
      </c>
      <c r="BI760" s="168">
        <f>+$BH$17</f>
        <v>2</v>
      </c>
      <c r="BJ760" s="157">
        <f>+BI760</f>
        <v>2</v>
      </c>
      <c r="BK760" s="157">
        <f t="shared" si="1664"/>
        <v>2.8343455222786327</v>
      </c>
      <c r="BL760" s="157">
        <f t="shared" si="1665"/>
        <v>51.018219401015386</v>
      </c>
      <c r="CC760" s="586"/>
      <c r="CD760" s="592"/>
      <c r="CE760" s="352" t="str">
        <f>+$BE$17</f>
        <v>Investigación e Innovación Tecnológica</v>
      </c>
      <c r="CF760" s="278">
        <f t="shared" si="1674"/>
        <v>56.686910445572657</v>
      </c>
      <c r="CG760" s="168">
        <v>20</v>
      </c>
      <c r="CH760" s="157">
        <f t="shared" si="1675"/>
        <v>2.8343455222786327</v>
      </c>
      <c r="CI760" s="168">
        <v>0</v>
      </c>
      <c r="CJ760" s="157">
        <f>+CI760</f>
        <v>0</v>
      </c>
      <c r="CK760" s="157">
        <f t="shared" si="1666"/>
        <v>0</v>
      </c>
      <c r="CL760" s="157">
        <f t="shared" si="1667"/>
        <v>0</v>
      </c>
    </row>
    <row r="761" spans="2:90" ht="25.5" x14ac:dyDescent="0.25">
      <c r="B761" s="477"/>
      <c r="C761" s="514"/>
      <c r="D761" s="315" t="s">
        <v>556</v>
      </c>
      <c r="E761" s="278">
        <f t="shared" si="1660"/>
        <v>41.18466790790859</v>
      </c>
      <c r="F761" s="316">
        <f t="shared" si="1668"/>
        <v>40</v>
      </c>
      <c r="G761" s="312">
        <f t="shared" si="1661"/>
        <v>1.0296166976977148</v>
      </c>
      <c r="H761" s="168">
        <f>+$H$137</f>
        <v>2</v>
      </c>
      <c r="I761" s="157">
        <f t="shared" si="1669"/>
        <v>0.8</v>
      </c>
      <c r="J761" s="312">
        <f t="shared" si="1656"/>
        <v>0.82369335815817191</v>
      </c>
      <c r="K761" s="314">
        <f t="shared" si="1657"/>
        <v>14.826480446847095</v>
      </c>
      <c r="AC761" s="525"/>
      <c r="AD761" s="527"/>
      <c r="AE761" s="315" t="s">
        <v>556</v>
      </c>
      <c r="AF761" s="278">
        <f t="shared" si="1662"/>
        <v>41.18466790790859</v>
      </c>
      <c r="AG761" s="316">
        <f t="shared" si="1670"/>
        <v>20</v>
      </c>
      <c r="AH761" s="312">
        <f t="shared" si="1663"/>
        <v>2.0592333953954296</v>
      </c>
      <c r="AI761" s="168">
        <f>+$H$137</f>
        <v>2</v>
      </c>
      <c r="AJ761" s="157">
        <f t="shared" si="1671"/>
        <v>1.2</v>
      </c>
      <c r="AK761" s="312">
        <f t="shared" si="1658"/>
        <v>2.4710800744745156</v>
      </c>
      <c r="AL761" s="314">
        <f t="shared" si="1659"/>
        <v>44.479441340541278</v>
      </c>
      <c r="BC761" s="478"/>
      <c r="BD761" s="513" t="str">
        <f>+BD752</f>
        <v>Formación Especifica (Módulos Técnico Profesionales)</v>
      </c>
      <c r="BE761" s="147" t="str">
        <f>+$BE$30</f>
        <v>Dibujo de Planos</v>
      </c>
      <c r="BF761" s="278">
        <f t="shared" si="1672"/>
        <v>56.686910445572657</v>
      </c>
      <c r="BG761" s="168">
        <v>40</v>
      </c>
      <c r="BH761" s="157">
        <f t="shared" si="1673"/>
        <v>1.4171727611393163</v>
      </c>
      <c r="BI761" s="168">
        <f>+$BH$30</f>
        <v>7</v>
      </c>
      <c r="BJ761" s="157">
        <f>+BI761*0.4</f>
        <v>2.8000000000000003</v>
      </c>
      <c r="BK761" s="157">
        <f t="shared" si="1664"/>
        <v>3.9680837311900863</v>
      </c>
      <c r="BL761" s="157">
        <f t="shared" si="1665"/>
        <v>71.42550716142155</v>
      </c>
      <c r="CC761" s="586"/>
      <c r="CD761" s="587" t="str">
        <f>+CD752</f>
        <v>Formación Especifica (Módulos Técnico Profesionales)</v>
      </c>
      <c r="CE761" s="147" t="str">
        <f>+$BE$30</f>
        <v>Dibujo de Planos</v>
      </c>
      <c r="CF761" s="278">
        <f t="shared" si="1674"/>
        <v>56.686910445572657</v>
      </c>
      <c r="CG761" s="168">
        <v>20</v>
      </c>
      <c r="CH761" s="157">
        <f t="shared" si="1675"/>
        <v>2.8343455222786327</v>
      </c>
      <c r="CI761" s="168">
        <v>0</v>
      </c>
      <c r="CJ761" s="157">
        <f t="shared" ref="CJ761:CJ764" si="1676">+CI761*0.6</f>
        <v>0</v>
      </c>
      <c r="CK761" s="157">
        <f t="shared" si="1666"/>
        <v>0</v>
      </c>
      <c r="CL761" s="157">
        <f t="shared" si="1667"/>
        <v>0</v>
      </c>
    </row>
    <row r="762" spans="2:90" ht="25.5" x14ac:dyDescent="0.25">
      <c r="B762" s="477"/>
      <c r="C762" s="514"/>
      <c r="D762" s="315" t="s">
        <v>557</v>
      </c>
      <c r="E762" s="278">
        <f t="shared" si="1660"/>
        <v>41.18466790790859</v>
      </c>
      <c r="F762" s="316">
        <f t="shared" si="1668"/>
        <v>40</v>
      </c>
      <c r="G762" s="312">
        <f t="shared" si="1661"/>
        <v>1.0296166976977148</v>
      </c>
      <c r="H762" s="168">
        <f>+$H$138</f>
        <v>2</v>
      </c>
      <c r="I762" s="157">
        <f t="shared" si="1669"/>
        <v>0.8</v>
      </c>
      <c r="J762" s="312">
        <f t="shared" si="1656"/>
        <v>0.82369335815817191</v>
      </c>
      <c r="K762" s="314">
        <f t="shared" si="1657"/>
        <v>14.826480446847095</v>
      </c>
      <c r="AC762" s="525"/>
      <c r="AD762" s="527"/>
      <c r="AE762" s="315" t="s">
        <v>557</v>
      </c>
      <c r="AF762" s="278">
        <f t="shared" si="1662"/>
        <v>41.18466790790859</v>
      </c>
      <c r="AG762" s="316">
        <f t="shared" si="1670"/>
        <v>20</v>
      </c>
      <c r="AH762" s="312">
        <f t="shared" si="1663"/>
        <v>2.0592333953954296</v>
      </c>
      <c r="AI762" s="168">
        <f>+$H$138</f>
        <v>2</v>
      </c>
      <c r="AJ762" s="157">
        <f t="shared" si="1671"/>
        <v>1.2</v>
      </c>
      <c r="AK762" s="312">
        <f t="shared" si="1658"/>
        <v>2.4710800744745156</v>
      </c>
      <c r="AL762" s="314">
        <f t="shared" si="1659"/>
        <v>44.479441340541278</v>
      </c>
      <c r="BC762" s="478"/>
      <c r="BD762" s="513"/>
      <c r="BE762" s="147" t="str">
        <f>+$BE$32</f>
        <v>Documentos de Obra</v>
      </c>
      <c r="BF762" s="278">
        <f t="shared" si="1672"/>
        <v>56.686910445572657</v>
      </c>
      <c r="BG762" s="168">
        <v>40</v>
      </c>
      <c r="BH762" s="157">
        <f t="shared" si="1673"/>
        <v>1.4171727611393163</v>
      </c>
      <c r="BI762" s="168">
        <f>+$BH$32</f>
        <v>4</v>
      </c>
      <c r="BJ762" s="157">
        <f t="shared" ref="BJ762:BJ764" si="1677">+BI762*0.4</f>
        <v>1.6</v>
      </c>
      <c r="BK762" s="157">
        <f t="shared" si="1664"/>
        <v>2.2674764178229063</v>
      </c>
      <c r="BL762" s="157">
        <f t="shared" si="1665"/>
        <v>40.814575520812312</v>
      </c>
      <c r="CC762" s="586"/>
      <c r="CD762" s="587"/>
      <c r="CE762" s="147" t="str">
        <f>+$BE$32</f>
        <v>Documentos de Obra</v>
      </c>
      <c r="CF762" s="278">
        <f t="shared" si="1674"/>
        <v>56.686910445572657</v>
      </c>
      <c r="CG762" s="168">
        <v>20</v>
      </c>
      <c r="CH762" s="157">
        <f t="shared" si="1675"/>
        <v>2.8343455222786327</v>
      </c>
      <c r="CI762" s="168">
        <v>0</v>
      </c>
      <c r="CJ762" s="157">
        <f t="shared" si="1676"/>
        <v>0</v>
      </c>
      <c r="CK762" s="157">
        <f t="shared" si="1666"/>
        <v>0</v>
      </c>
      <c r="CL762" s="157">
        <f t="shared" si="1667"/>
        <v>0</v>
      </c>
    </row>
    <row r="763" spans="2:90" x14ac:dyDescent="0.25">
      <c r="B763" s="320"/>
      <c r="C763" s="317"/>
      <c r="D763" s="317"/>
      <c r="E763" s="319"/>
      <c r="F763" s="319"/>
      <c r="G763" s="319"/>
      <c r="H763" s="318"/>
      <c r="I763" s="319"/>
      <c r="J763" s="319"/>
      <c r="K763" s="319"/>
      <c r="AC763" s="320"/>
      <c r="AD763" s="317"/>
      <c r="AE763" s="317"/>
      <c r="AF763" s="319"/>
      <c r="AG763" s="319"/>
      <c r="AH763" s="319"/>
      <c r="AI763" s="318"/>
      <c r="AJ763" s="319"/>
      <c r="AK763" s="319"/>
      <c r="AL763" s="319"/>
      <c r="BC763" s="478"/>
      <c r="BD763" s="513"/>
      <c r="BE763" s="147" t="str">
        <f>+$BE$33</f>
        <v>Mecanica de Suelosy Diseño de Mezclas</v>
      </c>
      <c r="BF763" s="278">
        <f t="shared" si="1672"/>
        <v>56.686910445572657</v>
      </c>
      <c r="BG763" s="168">
        <v>40</v>
      </c>
      <c r="BH763" s="157">
        <f t="shared" si="1673"/>
        <v>1.4171727611393163</v>
      </c>
      <c r="BI763" s="168">
        <f>+$BH$33</f>
        <v>4</v>
      </c>
      <c r="BJ763" s="157">
        <f t="shared" si="1677"/>
        <v>1.6</v>
      </c>
      <c r="BK763" s="157">
        <f t="shared" si="1664"/>
        <v>2.2674764178229063</v>
      </c>
      <c r="BL763" s="157">
        <f t="shared" si="1665"/>
        <v>40.814575520812312</v>
      </c>
      <c r="CC763" s="586"/>
      <c r="CD763" s="587"/>
      <c r="CE763" s="147" t="str">
        <f>+$BE$33</f>
        <v>Mecanica de Suelosy Diseño de Mezclas</v>
      </c>
      <c r="CF763" s="278">
        <f t="shared" si="1674"/>
        <v>56.686910445572657</v>
      </c>
      <c r="CG763" s="168">
        <v>20</v>
      </c>
      <c r="CH763" s="157">
        <f t="shared" si="1675"/>
        <v>2.8343455222786327</v>
      </c>
      <c r="CI763" s="168">
        <f>+$BH$33</f>
        <v>4</v>
      </c>
      <c r="CJ763" s="157">
        <f t="shared" si="1676"/>
        <v>2.4</v>
      </c>
      <c r="CK763" s="157">
        <f t="shared" si="1666"/>
        <v>6.8024292534687181</v>
      </c>
      <c r="CL763" s="157">
        <f t="shared" si="1667"/>
        <v>122.44372656243692</v>
      </c>
    </row>
    <row r="764" spans="2:90" ht="51" x14ac:dyDescent="0.25">
      <c r="B764" s="325" t="s">
        <v>336</v>
      </c>
      <c r="C764" s="327" t="s">
        <v>511</v>
      </c>
      <c r="D764" s="325" t="s">
        <v>512</v>
      </c>
      <c r="E764" s="325" t="s">
        <v>587</v>
      </c>
      <c r="F764" s="325" t="s">
        <v>513</v>
      </c>
      <c r="G764" s="325" t="s">
        <v>514</v>
      </c>
      <c r="H764" s="325" t="s">
        <v>515</v>
      </c>
      <c r="I764" s="291" t="s">
        <v>516</v>
      </c>
      <c r="J764" s="291" t="s">
        <v>517</v>
      </c>
      <c r="K764" s="291" t="s">
        <v>518</v>
      </c>
      <c r="AC764" s="367" t="s">
        <v>336</v>
      </c>
      <c r="AD764" s="368" t="s">
        <v>511</v>
      </c>
      <c r="AE764" s="367" t="s">
        <v>512</v>
      </c>
      <c r="AF764" s="367" t="s">
        <v>587</v>
      </c>
      <c r="AG764" s="367" t="s">
        <v>513</v>
      </c>
      <c r="AH764" s="367" t="s">
        <v>514</v>
      </c>
      <c r="AI764" s="367" t="s">
        <v>515</v>
      </c>
      <c r="AJ764" s="369" t="s">
        <v>516</v>
      </c>
      <c r="AK764" s="369" t="s">
        <v>517</v>
      </c>
      <c r="AL764" s="369" t="s">
        <v>518</v>
      </c>
      <c r="BC764" s="478"/>
      <c r="BD764" s="513"/>
      <c r="BE764" s="147" t="str">
        <f>+$BE$34</f>
        <v>Metrado de Obras</v>
      </c>
      <c r="BF764" s="278">
        <f t="shared" si="1672"/>
        <v>56.686910445572657</v>
      </c>
      <c r="BG764" s="168">
        <v>40</v>
      </c>
      <c r="BH764" s="157">
        <f t="shared" si="1673"/>
        <v>1.4171727611393163</v>
      </c>
      <c r="BI764" s="168">
        <f>+$BH$34</f>
        <v>7</v>
      </c>
      <c r="BJ764" s="157">
        <f t="shared" si="1677"/>
        <v>2.8000000000000003</v>
      </c>
      <c r="BK764" s="157">
        <f t="shared" si="1664"/>
        <v>3.9680837311900863</v>
      </c>
      <c r="BL764" s="157">
        <f t="shared" si="1665"/>
        <v>71.42550716142155</v>
      </c>
      <c r="CC764" s="586"/>
      <c r="CD764" s="587"/>
      <c r="CE764" s="147" t="str">
        <f>+$BE$34</f>
        <v>Metrado de Obras</v>
      </c>
      <c r="CF764" s="278">
        <f t="shared" si="1674"/>
        <v>56.686910445572657</v>
      </c>
      <c r="CG764" s="168">
        <v>20</v>
      </c>
      <c r="CH764" s="157">
        <f t="shared" si="1675"/>
        <v>2.8343455222786327</v>
      </c>
      <c r="CI764" s="168">
        <v>0</v>
      </c>
      <c r="CJ764" s="157">
        <f t="shared" si="1676"/>
        <v>0</v>
      </c>
      <c r="CK764" s="157">
        <f t="shared" si="1666"/>
        <v>0</v>
      </c>
      <c r="CL764" s="157">
        <f t="shared" si="1667"/>
        <v>0</v>
      </c>
    </row>
    <row r="765" spans="2:90" x14ac:dyDescent="0.25">
      <c r="B765" s="477" t="s">
        <v>531</v>
      </c>
      <c r="C765" s="529" t="s">
        <v>454</v>
      </c>
      <c r="D765" s="328"/>
      <c r="E765" s="276">
        <f>+'Pobl. Efectiva CP.'!M29</f>
        <v>41.600674654453123</v>
      </c>
      <c r="F765" s="328"/>
      <c r="G765" s="328"/>
      <c r="H765" s="328"/>
      <c r="I765" s="277">
        <f>SUM(I766:I772)</f>
        <v>15.6</v>
      </c>
      <c r="J765" s="277">
        <f>SUM(J766:J772)</f>
        <v>16.224263115236717</v>
      </c>
      <c r="K765" s="277">
        <f>SUM(K766:K771)</f>
        <v>262.08425032305462</v>
      </c>
      <c r="AC765" s="525" t="s">
        <v>531</v>
      </c>
      <c r="AD765" s="526" t="s">
        <v>454</v>
      </c>
      <c r="AE765" s="335"/>
      <c r="AF765" s="276">
        <f>+E765</f>
        <v>41.600674654453123</v>
      </c>
      <c r="AG765" s="335"/>
      <c r="AH765" s="335"/>
      <c r="AI765" s="335"/>
      <c r="AJ765" s="277">
        <f>SUM(AJ766:AJ772)</f>
        <v>14.4</v>
      </c>
      <c r="AK765" s="277">
        <f>SUM(AK766:AK772)</f>
        <v>29.952485751206243</v>
      </c>
      <c r="AL765" s="277">
        <f>SUM(AL766:AL771)</f>
        <v>449.28728626809368</v>
      </c>
      <c r="BE765" s="59"/>
      <c r="BJ765" s="262">
        <f>AVERAGE(BJ758:BJ764)</f>
        <v>2.4</v>
      </c>
      <c r="BK765" s="262"/>
      <c r="BL765" s="262"/>
      <c r="CE765" s="59"/>
      <c r="CJ765" s="262">
        <f>AVERAGE(CJ758:CJ764)</f>
        <v>0.34285714285714286</v>
      </c>
      <c r="CK765" s="262"/>
      <c r="CL765" s="262"/>
    </row>
    <row r="766" spans="2:90" ht="51" x14ac:dyDescent="0.25">
      <c r="B766" s="477"/>
      <c r="C766" s="529"/>
      <c r="D766" s="326" t="s">
        <v>471</v>
      </c>
      <c r="E766" s="278">
        <f>+E$765</f>
        <v>41.600674654453123</v>
      </c>
      <c r="F766" s="316">
        <f>+F761</f>
        <v>40</v>
      </c>
      <c r="G766" s="312">
        <f>E766/F766</f>
        <v>1.0400168663613281</v>
      </c>
      <c r="H766" s="168">
        <f>+$H$142</f>
        <v>2</v>
      </c>
      <c r="I766" s="157">
        <f>+H766</f>
        <v>2</v>
      </c>
      <c r="J766" s="157">
        <f>G766*I766</f>
        <v>2.0800337327226561</v>
      </c>
      <c r="K766" s="314">
        <f t="shared" ref="K766:K772" si="1678">J766*$D$70</f>
        <v>37.440607189007807</v>
      </c>
      <c r="AC766" s="525"/>
      <c r="AD766" s="526"/>
      <c r="AE766" s="333" t="s">
        <v>471</v>
      </c>
      <c r="AF766" s="278">
        <f>+AF$765</f>
        <v>41.600674654453123</v>
      </c>
      <c r="AG766" s="316">
        <f>+AG761</f>
        <v>20</v>
      </c>
      <c r="AH766" s="312">
        <f>AF766/AG766</f>
        <v>2.0800337327226561</v>
      </c>
      <c r="AI766" s="168">
        <v>0</v>
      </c>
      <c r="AJ766" s="157">
        <f>+AI766</f>
        <v>0</v>
      </c>
      <c r="AK766" s="157">
        <f>AH766*AJ766</f>
        <v>0</v>
      </c>
      <c r="AL766" s="314">
        <f t="shared" ref="AL766:AL772" si="1679">AK766*$D$70</f>
        <v>0</v>
      </c>
      <c r="BC766" s="332" t="s">
        <v>335</v>
      </c>
      <c r="BD766" s="332" t="s">
        <v>511</v>
      </c>
      <c r="BE766" s="332" t="s">
        <v>512</v>
      </c>
      <c r="BF766" s="332" t="s">
        <v>588</v>
      </c>
      <c r="BG766" s="332" t="s">
        <v>513</v>
      </c>
      <c r="BH766" s="332" t="s">
        <v>514</v>
      </c>
      <c r="BI766" s="332" t="s">
        <v>519</v>
      </c>
      <c r="BJ766" s="297" t="s">
        <v>516</v>
      </c>
      <c r="BK766" s="297" t="s">
        <v>517</v>
      </c>
      <c r="BL766" s="297" t="s">
        <v>518</v>
      </c>
      <c r="CC766" s="371" t="s">
        <v>335</v>
      </c>
      <c r="CD766" s="371" t="s">
        <v>511</v>
      </c>
      <c r="CE766" s="371" t="s">
        <v>512</v>
      </c>
      <c r="CF766" s="371" t="s">
        <v>588</v>
      </c>
      <c r="CG766" s="371" t="s">
        <v>513</v>
      </c>
      <c r="CH766" s="371" t="s">
        <v>514</v>
      </c>
      <c r="CI766" s="371" t="s">
        <v>519</v>
      </c>
      <c r="CJ766" s="372" t="s">
        <v>516</v>
      </c>
      <c r="CK766" s="372" t="s">
        <v>517</v>
      </c>
      <c r="CL766" s="372" t="s">
        <v>518</v>
      </c>
    </row>
    <row r="767" spans="2:90" x14ac:dyDescent="0.25">
      <c r="B767" s="477"/>
      <c r="C767" s="529"/>
      <c r="D767" s="326" t="s">
        <v>476</v>
      </c>
      <c r="E767" s="278">
        <f t="shared" ref="E767:E772" si="1680">+E$765</f>
        <v>41.600674654453123</v>
      </c>
      <c r="F767" s="316">
        <f>+F766</f>
        <v>40</v>
      </c>
      <c r="G767" s="312">
        <f t="shared" ref="G767:G772" si="1681">E767/F767</f>
        <v>1.0400168663613281</v>
      </c>
      <c r="H767" s="168">
        <f>+$H$143</f>
        <v>4</v>
      </c>
      <c r="I767" s="157">
        <f>+H767</f>
        <v>4</v>
      </c>
      <c r="J767" s="157">
        <f t="shared" ref="J767:J772" si="1682">G767*I767</f>
        <v>4.1600674654453123</v>
      </c>
      <c r="K767" s="314">
        <f t="shared" si="1678"/>
        <v>74.881214378015613</v>
      </c>
      <c r="AC767" s="525"/>
      <c r="AD767" s="526"/>
      <c r="AE767" s="333" t="s">
        <v>476</v>
      </c>
      <c r="AF767" s="278">
        <f t="shared" ref="AF767:AF772" si="1683">+AF$765</f>
        <v>41.600674654453123</v>
      </c>
      <c r="AG767" s="316">
        <f>+AG766</f>
        <v>20</v>
      </c>
      <c r="AH767" s="312">
        <f t="shared" ref="AH767:AH772" si="1684">AF767/AG767</f>
        <v>2.0800337327226561</v>
      </c>
      <c r="AI767" s="168">
        <v>0</v>
      </c>
      <c r="AJ767" s="157">
        <f>+AI767</f>
        <v>0</v>
      </c>
      <c r="AK767" s="157">
        <f t="shared" ref="AK767:AK772" si="1685">AH767*AJ767</f>
        <v>0</v>
      </c>
      <c r="AL767" s="314">
        <f t="shared" si="1679"/>
        <v>0</v>
      </c>
      <c r="BC767" s="478" t="s">
        <v>531</v>
      </c>
      <c r="BD767" s="511" t="s">
        <v>590</v>
      </c>
      <c r="BE767" s="335"/>
      <c r="BF767" s="276">
        <f>+'Pobl. Efectiva CP.'!N56</f>
        <v>57.591018200892229</v>
      </c>
      <c r="BG767" s="335"/>
      <c r="BH767" s="335"/>
      <c r="BI767" s="335"/>
      <c r="BJ767" s="277">
        <f>SUM(BJ768:BJ773)</f>
        <v>15.599999999999998</v>
      </c>
      <c r="BK767" s="277">
        <f>SUM(BK768:BK773)</f>
        <v>22.460497098347968</v>
      </c>
      <c r="BL767" s="277">
        <f>SUM(BL768:BL773)</f>
        <v>404.28894777026346</v>
      </c>
      <c r="CC767" s="586" t="s">
        <v>531</v>
      </c>
      <c r="CD767" s="590" t="s">
        <v>590</v>
      </c>
      <c r="CE767" s="335"/>
      <c r="CF767" s="276">
        <f>+BF767</f>
        <v>57.591018200892229</v>
      </c>
      <c r="CG767" s="335"/>
      <c r="CH767" s="335"/>
      <c r="CI767" s="335"/>
      <c r="CJ767" s="277">
        <f>SUM(CJ768:CJ773)</f>
        <v>0</v>
      </c>
      <c r="CK767" s="277">
        <f>SUM(CK768:CK773)</f>
        <v>0</v>
      </c>
      <c r="CL767" s="277">
        <f>SUM(CL768:CL773)</f>
        <v>0</v>
      </c>
    </row>
    <row r="768" spans="2:90" ht="25.5" x14ac:dyDescent="0.25">
      <c r="B768" s="477"/>
      <c r="C768" s="514" t="s">
        <v>485</v>
      </c>
      <c r="D768" s="315" t="s">
        <v>558</v>
      </c>
      <c r="E768" s="278">
        <f t="shared" si="1680"/>
        <v>41.600674654453123</v>
      </c>
      <c r="F768" s="316">
        <f t="shared" ref="F768:F772" si="1686">+F767</f>
        <v>40</v>
      </c>
      <c r="G768" s="312">
        <f t="shared" si="1681"/>
        <v>1.0400168663613281</v>
      </c>
      <c r="H768" s="168">
        <f>+$H$144</f>
        <v>4</v>
      </c>
      <c r="I768" s="157">
        <f>+H768*0.4</f>
        <v>1.6</v>
      </c>
      <c r="J768" s="312">
        <f t="shared" si="1682"/>
        <v>1.6640269861781249</v>
      </c>
      <c r="K768" s="314">
        <f t="shared" si="1678"/>
        <v>29.95248575120625</v>
      </c>
      <c r="AC768" s="525"/>
      <c r="AD768" s="527" t="s">
        <v>485</v>
      </c>
      <c r="AE768" s="315" t="s">
        <v>558</v>
      </c>
      <c r="AF768" s="278">
        <f t="shared" si="1683"/>
        <v>41.600674654453123</v>
      </c>
      <c r="AG768" s="316">
        <f t="shared" ref="AG768:AG772" si="1687">+AG767</f>
        <v>20</v>
      </c>
      <c r="AH768" s="312">
        <f t="shared" si="1684"/>
        <v>2.0800337327226561</v>
      </c>
      <c r="AI768" s="168">
        <f>+$H$144</f>
        <v>4</v>
      </c>
      <c r="AJ768" s="157">
        <f t="shared" ref="AJ768:AJ772" si="1688">+AI768*0.6</f>
        <v>2.4</v>
      </c>
      <c r="AK768" s="312">
        <f t="shared" si="1685"/>
        <v>4.9920809585343742</v>
      </c>
      <c r="AL768" s="314">
        <f t="shared" si="1679"/>
        <v>89.857457253618733</v>
      </c>
      <c r="BC768" s="478"/>
      <c r="BD768" s="523"/>
      <c r="BE768" s="333" t="str">
        <f>+$BE$14</f>
        <v>Comunicación Interpersonal</v>
      </c>
      <c r="BF768" s="278">
        <f>+BF$767</f>
        <v>57.591018200892229</v>
      </c>
      <c r="BG768" s="168">
        <v>40</v>
      </c>
      <c r="BH768" s="157">
        <f t="shared" ref="BH768:BH773" si="1689">BF768/BG768</f>
        <v>1.4397754550223056</v>
      </c>
      <c r="BI768" s="168">
        <f>+$BI$14</f>
        <v>2</v>
      </c>
      <c r="BJ768" s="157">
        <f>+BI768</f>
        <v>2</v>
      </c>
      <c r="BK768" s="157">
        <f t="shared" ref="BK768" si="1690">BH768*BJ768</f>
        <v>2.8795509100446113</v>
      </c>
      <c r="BL768" s="157">
        <f t="shared" ref="BL768:BL773" si="1691">BK768*$BE$70</f>
        <v>51.831916380803001</v>
      </c>
      <c r="CC768" s="586"/>
      <c r="CD768" s="591"/>
      <c r="CE768" s="352" t="str">
        <f>+$BE$14</f>
        <v>Comunicación Interpersonal</v>
      </c>
      <c r="CF768" s="278">
        <f>+CF$767</f>
        <v>57.591018200892229</v>
      </c>
      <c r="CG768" s="168">
        <v>20</v>
      </c>
      <c r="CH768" s="157">
        <f t="shared" ref="CH768:CH773" si="1692">CF768/CG768</f>
        <v>2.8795509100446113</v>
      </c>
      <c r="CI768" s="168">
        <v>0</v>
      </c>
      <c r="CJ768" s="157">
        <f>+CI768</f>
        <v>0</v>
      </c>
      <c r="CK768" s="157">
        <f t="shared" ref="CK768" si="1693">CH768*CJ768</f>
        <v>0</v>
      </c>
      <c r="CL768" s="157">
        <f t="shared" ref="CL768:CL773" si="1694">CK768*$BE$70</f>
        <v>0</v>
      </c>
    </row>
    <row r="769" spans="2:90" ht="25.5" x14ac:dyDescent="0.25">
      <c r="B769" s="477"/>
      <c r="C769" s="514"/>
      <c r="D769" s="315" t="s">
        <v>559</v>
      </c>
      <c r="E769" s="278">
        <f t="shared" si="1680"/>
        <v>41.600674654453123</v>
      </c>
      <c r="F769" s="316">
        <f t="shared" si="1686"/>
        <v>40</v>
      </c>
      <c r="G769" s="312">
        <f t="shared" si="1681"/>
        <v>1.0400168663613281</v>
      </c>
      <c r="H769" s="168">
        <f>+$H$145</f>
        <v>10</v>
      </c>
      <c r="I769" s="157">
        <f>+H769*0.4</f>
        <v>4</v>
      </c>
      <c r="J769" s="312">
        <f t="shared" si="1682"/>
        <v>4.1600674654453123</v>
      </c>
      <c r="K769" s="314">
        <f t="shared" si="1678"/>
        <v>74.881214378015613</v>
      </c>
      <c r="AC769" s="525"/>
      <c r="AD769" s="527"/>
      <c r="AE769" s="315" t="s">
        <v>559</v>
      </c>
      <c r="AF769" s="278">
        <f t="shared" si="1683"/>
        <v>41.600674654453123</v>
      </c>
      <c r="AG769" s="316">
        <f t="shared" si="1687"/>
        <v>20</v>
      </c>
      <c r="AH769" s="312">
        <f t="shared" si="1684"/>
        <v>2.0800337327226561</v>
      </c>
      <c r="AI769" s="168">
        <f>+$H$145</f>
        <v>10</v>
      </c>
      <c r="AJ769" s="157">
        <f t="shared" si="1688"/>
        <v>6</v>
      </c>
      <c r="AK769" s="312">
        <f t="shared" si="1685"/>
        <v>12.480202396335937</v>
      </c>
      <c r="AL769" s="314">
        <f t="shared" si="1679"/>
        <v>224.64364313404687</v>
      </c>
      <c r="BC769" s="478"/>
      <c r="BD769" s="512"/>
      <c r="BE769" s="333" t="str">
        <f>+$BE$18</f>
        <v>Proyectos de Investigación e Innovación tecnológica</v>
      </c>
      <c r="BF769" s="278">
        <f t="shared" ref="BF769:BF773" si="1695">+BF$767</f>
        <v>57.591018200892229</v>
      </c>
      <c r="BG769" s="168">
        <v>40</v>
      </c>
      <c r="BH769" s="157">
        <f t="shared" si="1689"/>
        <v>1.4397754550223056</v>
      </c>
      <c r="BI769" s="168">
        <f>+$BI$18</f>
        <v>4</v>
      </c>
      <c r="BJ769" s="157">
        <f>+BI769</f>
        <v>4</v>
      </c>
      <c r="BK769" s="157">
        <f>BH769*BJ769</f>
        <v>5.7591018200892226</v>
      </c>
      <c r="BL769" s="157">
        <f t="shared" si="1691"/>
        <v>103.663832761606</v>
      </c>
      <c r="CC769" s="586"/>
      <c r="CD769" s="592"/>
      <c r="CE769" s="352" t="str">
        <f>+$BE$18</f>
        <v>Proyectos de Investigación e Innovación tecnológica</v>
      </c>
      <c r="CF769" s="278">
        <f t="shared" ref="CF769:CF773" si="1696">+CF$767</f>
        <v>57.591018200892229</v>
      </c>
      <c r="CG769" s="168">
        <v>20</v>
      </c>
      <c r="CH769" s="157">
        <f t="shared" si="1692"/>
        <v>2.8795509100446113</v>
      </c>
      <c r="CI769" s="168">
        <v>0</v>
      </c>
      <c r="CJ769" s="157">
        <f>+CI769</f>
        <v>0</v>
      </c>
      <c r="CK769" s="157">
        <f>CH769*CJ769</f>
        <v>0</v>
      </c>
      <c r="CL769" s="157">
        <f t="shared" si="1694"/>
        <v>0</v>
      </c>
    </row>
    <row r="770" spans="2:90" ht="25.5" x14ac:dyDescent="0.25">
      <c r="B770" s="477"/>
      <c r="C770" s="514"/>
      <c r="D770" s="315" t="s">
        <v>560</v>
      </c>
      <c r="E770" s="278">
        <f t="shared" si="1680"/>
        <v>41.600674654453123</v>
      </c>
      <c r="F770" s="316">
        <f t="shared" si="1686"/>
        <v>40</v>
      </c>
      <c r="G770" s="312">
        <f t="shared" si="1681"/>
        <v>1.0400168663613281</v>
      </c>
      <c r="H770" s="168">
        <f>+$H$146</f>
        <v>4</v>
      </c>
      <c r="I770" s="157">
        <f>+H770*0.4</f>
        <v>1.6</v>
      </c>
      <c r="J770" s="312">
        <f t="shared" si="1682"/>
        <v>1.6640269861781249</v>
      </c>
      <c r="K770" s="314">
        <f t="shared" si="1678"/>
        <v>29.95248575120625</v>
      </c>
      <c r="AC770" s="525"/>
      <c r="AD770" s="527"/>
      <c r="AE770" s="315" t="s">
        <v>560</v>
      </c>
      <c r="AF770" s="278">
        <f t="shared" si="1683"/>
        <v>41.600674654453123</v>
      </c>
      <c r="AG770" s="316">
        <f t="shared" si="1687"/>
        <v>20</v>
      </c>
      <c r="AH770" s="312">
        <f t="shared" si="1684"/>
        <v>2.0800337327226561</v>
      </c>
      <c r="AI770" s="168">
        <f>+$H$146</f>
        <v>4</v>
      </c>
      <c r="AJ770" s="157">
        <f t="shared" si="1688"/>
        <v>2.4</v>
      </c>
      <c r="AK770" s="312">
        <f t="shared" si="1685"/>
        <v>4.9920809585343742</v>
      </c>
      <c r="AL770" s="314">
        <f t="shared" si="1679"/>
        <v>89.857457253618733</v>
      </c>
      <c r="BC770" s="478"/>
      <c r="BD770" s="513" t="s">
        <v>485</v>
      </c>
      <c r="BE770" s="147" t="str">
        <f>+$BE$31</f>
        <v>Dibujo Asistido por Computador</v>
      </c>
      <c r="BF770" s="278">
        <f t="shared" si="1695"/>
        <v>57.591018200892229</v>
      </c>
      <c r="BG770" s="168">
        <v>40</v>
      </c>
      <c r="BH770" s="157">
        <f t="shared" si="1689"/>
        <v>1.4397754550223056</v>
      </c>
      <c r="BI770" s="168">
        <f>+$BI$31</f>
        <v>8</v>
      </c>
      <c r="BJ770" s="157">
        <f>+BI770*0.4</f>
        <v>3.2</v>
      </c>
      <c r="BK770" s="157">
        <f t="shared" ref="BK770:BK773" si="1697">BH770*BJ770</f>
        <v>4.6072814560713784</v>
      </c>
      <c r="BL770" s="157">
        <f t="shared" si="1691"/>
        <v>82.931066209284808</v>
      </c>
      <c r="CC770" s="586"/>
      <c r="CD770" s="587" t="s">
        <v>485</v>
      </c>
      <c r="CE770" s="147" t="str">
        <f>+$BE$31</f>
        <v>Dibujo Asistido por Computador</v>
      </c>
      <c r="CF770" s="278">
        <f t="shared" si="1696"/>
        <v>57.591018200892229</v>
      </c>
      <c r="CG770" s="168">
        <v>20</v>
      </c>
      <c r="CH770" s="157">
        <f t="shared" si="1692"/>
        <v>2.8795509100446113</v>
      </c>
      <c r="CI770" s="168">
        <v>0</v>
      </c>
      <c r="CJ770" s="157">
        <f t="shared" ref="CJ770:CJ773" si="1698">+CI770*0.6</f>
        <v>0</v>
      </c>
      <c r="CK770" s="157">
        <f t="shared" ref="CK770:CK773" si="1699">CH770*CJ770</f>
        <v>0</v>
      </c>
      <c r="CL770" s="157">
        <f t="shared" si="1694"/>
        <v>0</v>
      </c>
    </row>
    <row r="771" spans="2:90" ht="25.5" x14ac:dyDescent="0.25">
      <c r="B771" s="477"/>
      <c r="C771" s="514"/>
      <c r="D771" s="315" t="s">
        <v>562</v>
      </c>
      <c r="E771" s="278">
        <f t="shared" si="1680"/>
        <v>41.600674654453123</v>
      </c>
      <c r="F771" s="316">
        <f t="shared" si="1686"/>
        <v>40</v>
      </c>
      <c r="G771" s="312">
        <f t="shared" si="1681"/>
        <v>1.0400168663613281</v>
      </c>
      <c r="H771" s="168">
        <f>+$H$147</f>
        <v>2</v>
      </c>
      <c r="I771" s="157">
        <f>+H771*0.4</f>
        <v>0.8</v>
      </c>
      <c r="J771" s="312">
        <f t="shared" si="1682"/>
        <v>0.83201349308906247</v>
      </c>
      <c r="K771" s="314">
        <f t="shared" si="1678"/>
        <v>14.976242875603125</v>
      </c>
      <c r="AC771" s="525"/>
      <c r="AD771" s="527"/>
      <c r="AE771" s="315" t="s">
        <v>562</v>
      </c>
      <c r="AF771" s="278">
        <f t="shared" si="1683"/>
        <v>41.600674654453123</v>
      </c>
      <c r="AG771" s="316">
        <f t="shared" si="1687"/>
        <v>20</v>
      </c>
      <c r="AH771" s="312">
        <f t="shared" si="1684"/>
        <v>2.0800337327226561</v>
      </c>
      <c r="AI771" s="168">
        <f>+$H$147</f>
        <v>2</v>
      </c>
      <c r="AJ771" s="157">
        <f t="shared" si="1688"/>
        <v>1.2</v>
      </c>
      <c r="AK771" s="312">
        <f t="shared" si="1685"/>
        <v>2.4960404792671871</v>
      </c>
      <c r="AL771" s="314">
        <f t="shared" si="1679"/>
        <v>44.928728626809367</v>
      </c>
      <c r="BC771" s="478"/>
      <c r="BD771" s="513"/>
      <c r="BE771" s="147" t="str">
        <f>+$BE$35</f>
        <v>Costos Unitarios y Presupuesto de Obra</v>
      </c>
      <c r="BF771" s="278">
        <f t="shared" si="1695"/>
        <v>57.591018200892229</v>
      </c>
      <c r="BG771" s="168">
        <v>40</v>
      </c>
      <c r="BH771" s="157">
        <f t="shared" si="1689"/>
        <v>1.4397754550223056</v>
      </c>
      <c r="BI771" s="168">
        <f>+$BI$35</f>
        <v>8</v>
      </c>
      <c r="BJ771" s="157">
        <f t="shared" ref="BJ771:BJ773" si="1700">+BI771*0.4</f>
        <v>3.2</v>
      </c>
      <c r="BK771" s="157">
        <f t="shared" si="1697"/>
        <v>4.6072814560713784</v>
      </c>
      <c r="BL771" s="157">
        <f t="shared" si="1691"/>
        <v>82.931066209284808</v>
      </c>
      <c r="CC771" s="586"/>
      <c r="CD771" s="587"/>
      <c r="CE771" s="147" t="str">
        <f>+$BE$35</f>
        <v>Costos Unitarios y Presupuesto de Obra</v>
      </c>
      <c r="CF771" s="278">
        <f t="shared" si="1696"/>
        <v>57.591018200892229</v>
      </c>
      <c r="CG771" s="168">
        <v>20</v>
      </c>
      <c r="CH771" s="157">
        <f t="shared" si="1692"/>
        <v>2.8795509100446113</v>
      </c>
      <c r="CI771" s="168">
        <v>0</v>
      </c>
      <c r="CJ771" s="157">
        <f t="shared" si="1698"/>
        <v>0</v>
      </c>
      <c r="CK771" s="157">
        <f t="shared" si="1699"/>
        <v>0</v>
      </c>
      <c r="CL771" s="157">
        <f t="shared" si="1694"/>
        <v>0</v>
      </c>
    </row>
    <row r="772" spans="2:90" ht="25.5" x14ac:dyDescent="0.25">
      <c r="B772" s="477"/>
      <c r="C772" s="514"/>
      <c r="D772" s="315" t="s">
        <v>563</v>
      </c>
      <c r="E772" s="278">
        <f t="shared" si="1680"/>
        <v>41.600674654453123</v>
      </c>
      <c r="F772" s="316">
        <f t="shared" si="1686"/>
        <v>40</v>
      </c>
      <c r="G772" s="312">
        <f t="shared" si="1681"/>
        <v>1.0400168663613281</v>
      </c>
      <c r="H772" s="168">
        <f>+$H$148</f>
        <v>4</v>
      </c>
      <c r="I772" s="157">
        <f>+H772*0.4</f>
        <v>1.6</v>
      </c>
      <c r="J772" s="312">
        <f t="shared" si="1682"/>
        <v>1.6640269861781249</v>
      </c>
      <c r="K772" s="314">
        <f t="shared" si="1678"/>
        <v>29.95248575120625</v>
      </c>
      <c r="AC772" s="525"/>
      <c r="AD772" s="527"/>
      <c r="AE772" s="315" t="s">
        <v>563</v>
      </c>
      <c r="AF772" s="278">
        <f t="shared" si="1683"/>
        <v>41.600674654453123</v>
      </c>
      <c r="AG772" s="316">
        <f t="shared" si="1687"/>
        <v>20</v>
      </c>
      <c r="AH772" s="312">
        <f t="shared" si="1684"/>
        <v>2.0800337327226561</v>
      </c>
      <c r="AI772" s="168">
        <f>+$H$148</f>
        <v>4</v>
      </c>
      <c r="AJ772" s="157">
        <f t="shared" si="1688"/>
        <v>2.4</v>
      </c>
      <c r="AK772" s="312">
        <f t="shared" si="1685"/>
        <v>4.9920809585343742</v>
      </c>
      <c r="AL772" s="314">
        <f t="shared" si="1679"/>
        <v>89.857457253618733</v>
      </c>
      <c r="BC772" s="478"/>
      <c r="BD772" s="513"/>
      <c r="BE772" s="147" t="str">
        <f>+$BE$36</f>
        <v>Programación de Obra</v>
      </c>
      <c r="BF772" s="278">
        <f t="shared" si="1695"/>
        <v>57.591018200892229</v>
      </c>
      <c r="BG772" s="168">
        <v>40</v>
      </c>
      <c r="BH772" s="157">
        <f t="shared" si="1689"/>
        <v>1.4397754550223056</v>
      </c>
      <c r="BI772" s="168">
        <f>+$BI$36</f>
        <v>5</v>
      </c>
      <c r="BJ772" s="157">
        <f t="shared" si="1700"/>
        <v>2</v>
      </c>
      <c r="BK772" s="157">
        <f t="shared" si="1697"/>
        <v>2.8795509100446113</v>
      </c>
      <c r="BL772" s="157">
        <f t="shared" si="1691"/>
        <v>51.831916380803001</v>
      </c>
      <c r="CC772" s="586"/>
      <c r="CD772" s="587"/>
      <c r="CE772" s="147" t="str">
        <f>+$BE$36</f>
        <v>Programación de Obra</v>
      </c>
      <c r="CF772" s="278">
        <f t="shared" si="1696"/>
        <v>57.591018200892229</v>
      </c>
      <c r="CG772" s="168">
        <v>20</v>
      </c>
      <c r="CH772" s="157">
        <f t="shared" si="1692"/>
        <v>2.8795509100446113</v>
      </c>
      <c r="CI772" s="168">
        <v>0</v>
      </c>
      <c r="CJ772" s="157">
        <f t="shared" si="1698"/>
        <v>0</v>
      </c>
      <c r="CK772" s="157">
        <f t="shared" si="1699"/>
        <v>0</v>
      </c>
      <c r="CL772" s="157">
        <f t="shared" si="1694"/>
        <v>0</v>
      </c>
    </row>
    <row r="773" spans="2:90" x14ac:dyDescent="0.25">
      <c r="C773" s="142"/>
      <c r="H773" s="142"/>
      <c r="I773" s="142"/>
      <c r="K773" s="142"/>
      <c r="BC773" s="478"/>
      <c r="BD773" s="513"/>
      <c r="BE773" s="147" t="str">
        <f>+$BE$37</f>
        <v>Análisis del Expediente Técnico</v>
      </c>
      <c r="BF773" s="278">
        <f t="shared" si="1695"/>
        <v>57.591018200892229</v>
      </c>
      <c r="BG773" s="168">
        <v>40</v>
      </c>
      <c r="BH773" s="157">
        <f t="shared" si="1689"/>
        <v>1.4397754550223056</v>
      </c>
      <c r="BI773" s="168">
        <f>+$BI$37</f>
        <v>3</v>
      </c>
      <c r="BJ773" s="157">
        <f t="shared" si="1700"/>
        <v>1.2000000000000002</v>
      </c>
      <c r="BK773" s="157">
        <f t="shared" si="1697"/>
        <v>1.7277305460267671</v>
      </c>
      <c r="BL773" s="157">
        <f t="shared" si="1691"/>
        <v>31.099149828481806</v>
      </c>
      <c r="CC773" s="586"/>
      <c r="CD773" s="587"/>
      <c r="CE773" s="147" t="str">
        <f>+$BE$37</f>
        <v>Análisis del Expediente Técnico</v>
      </c>
      <c r="CF773" s="278">
        <f t="shared" si="1696"/>
        <v>57.591018200892229</v>
      </c>
      <c r="CG773" s="168">
        <v>20</v>
      </c>
      <c r="CH773" s="157">
        <f t="shared" si="1692"/>
        <v>2.8795509100446113</v>
      </c>
      <c r="CI773" s="168">
        <v>0</v>
      </c>
      <c r="CJ773" s="157">
        <f t="shared" si="1698"/>
        <v>0</v>
      </c>
      <c r="CK773" s="157">
        <f t="shared" si="1699"/>
        <v>0</v>
      </c>
      <c r="CL773" s="157">
        <f t="shared" si="1694"/>
        <v>0</v>
      </c>
    </row>
    <row r="774" spans="2:90" ht="51" x14ac:dyDescent="0.25">
      <c r="B774" s="325" t="s">
        <v>336</v>
      </c>
      <c r="C774" s="327" t="s">
        <v>511</v>
      </c>
      <c r="D774" s="325" t="s">
        <v>512</v>
      </c>
      <c r="E774" s="325" t="s">
        <v>587</v>
      </c>
      <c r="F774" s="325" t="s">
        <v>513</v>
      </c>
      <c r="G774" s="325" t="s">
        <v>514</v>
      </c>
      <c r="H774" s="325" t="s">
        <v>515</v>
      </c>
      <c r="I774" s="291" t="s">
        <v>516</v>
      </c>
      <c r="J774" s="291" t="s">
        <v>517</v>
      </c>
      <c r="K774" s="291" t="s">
        <v>518</v>
      </c>
      <c r="AC774" s="367" t="s">
        <v>336</v>
      </c>
      <c r="AD774" s="368" t="s">
        <v>511</v>
      </c>
      <c r="AE774" s="367" t="s">
        <v>512</v>
      </c>
      <c r="AF774" s="367" t="s">
        <v>587</v>
      </c>
      <c r="AG774" s="367" t="s">
        <v>513</v>
      </c>
      <c r="AH774" s="367" t="s">
        <v>514</v>
      </c>
      <c r="AI774" s="367" t="s">
        <v>515</v>
      </c>
      <c r="AJ774" s="369" t="s">
        <v>516</v>
      </c>
      <c r="AK774" s="369" t="s">
        <v>517</v>
      </c>
      <c r="AL774" s="369" t="s">
        <v>518</v>
      </c>
      <c r="BE774" s="59"/>
      <c r="BJ774" s="262">
        <f>AVERAGE(BJ768:BJ773)</f>
        <v>2.5999999999999996</v>
      </c>
      <c r="BK774" s="262"/>
      <c r="BL774" s="262"/>
      <c r="CE774" s="59"/>
      <c r="CJ774" s="262">
        <f>AVERAGE(CJ768:CJ773)</f>
        <v>0</v>
      </c>
      <c r="CK774" s="262"/>
      <c r="CL774" s="262"/>
    </row>
    <row r="775" spans="2:90" ht="51" x14ac:dyDescent="0.25">
      <c r="B775" s="477" t="s">
        <v>532</v>
      </c>
      <c r="C775" s="529" t="s">
        <v>454</v>
      </c>
      <c r="D775" s="328"/>
      <c r="E775" s="276">
        <f>+'Pobl. Efectiva CP.'!M30</f>
        <v>41.38951506574611</v>
      </c>
      <c r="F775" s="328"/>
      <c r="G775" s="328"/>
      <c r="H775" s="328"/>
      <c r="I775" s="277">
        <f>SUM(I776:I784)</f>
        <v>15.6</v>
      </c>
      <c r="J775" s="277">
        <f>SUM(J776:J784)</f>
        <v>16.141910875640988</v>
      </c>
      <c r="K775" s="313">
        <f>SUM(K776:K782)</f>
        <v>245.85371949053192</v>
      </c>
      <c r="AC775" s="525" t="s">
        <v>532</v>
      </c>
      <c r="AD775" s="526" t="s">
        <v>454</v>
      </c>
      <c r="AE775" s="335"/>
      <c r="AF775" s="276">
        <f>+E775</f>
        <v>41.38951506574611</v>
      </c>
      <c r="AG775" s="335"/>
      <c r="AH775" s="335"/>
      <c r="AI775" s="335"/>
      <c r="AJ775" s="277">
        <f>SUM(AJ776:AJ784)</f>
        <v>14.4</v>
      </c>
      <c r="AK775" s="277">
        <f>SUM(AK776:AK784)</f>
        <v>29.800450847337199</v>
      </c>
      <c r="AL775" s="313">
        <f>SUM(AL776:AL782)</f>
        <v>402.30608643905214</v>
      </c>
      <c r="BC775" s="332" t="s">
        <v>335</v>
      </c>
      <c r="BD775" s="332" t="s">
        <v>511</v>
      </c>
      <c r="BE775" s="332" t="s">
        <v>512</v>
      </c>
      <c r="BF775" s="332" t="s">
        <v>588</v>
      </c>
      <c r="BG775" s="332" t="s">
        <v>513</v>
      </c>
      <c r="BH775" s="332" t="s">
        <v>514</v>
      </c>
      <c r="BI775" s="332" t="s">
        <v>519</v>
      </c>
      <c r="BJ775" s="297" t="s">
        <v>516</v>
      </c>
      <c r="BK775" s="297" t="s">
        <v>517</v>
      </c>
      <c r="BL775" s="297" t="s">
        <v>518</v>
      </c>
      <c r="CC775" s="371" t="s">
        <v>335</v>
      </c>
      <c r="CD775" s="371" t="s">
        <v>511</v>
      </c>
      <c r="CE775" s="371" t="s">
        <v>512</v>
      </c>
      <c r="CF775" s="371" t="s">
        <v>588</v>
      </c>
      <c r="CG775" s="371" t="s">
        <v>513</v>
      </c>
      <c r="CH775" s="371" t="s">
        <v>514</v>
      </c>
      <c r="CI775" s="371" t="s">
        <v>519</v>
      </c>
      <c r="CJ775" s="372" t="s">
        <v>516</v>
      </c>
      <c r="CK775" s="372" t="s">
        <v>517</v>
      </c>
      <c r="CL775" s="372" t="s">
        <v>518</v>
      </c>
    </row>
    <row r="776" spans="2:90" x14ac:dyDescent="0.25">
      <c r="B776" s="477"/>
      <c r="C776" s="529"/>
      <c r="D776" s="46" t="s">
        <v>472</v>
      </c>
      <c r="E776" s="278">
        <f>+E$775</f>
        <v>41.38951506574611</v>
      </c>
      <c r="F776" s="316">
        <f>+F771</f>
        <v>40</v>
      </c>
      <c r="G776" s="312">
        <f>E776/F776</f>
        <v>1.0347378766436528</v>
      </c>
      <c r="H776" s="168">
        <f>+$I$15</f>
        <v>2</v>
      </c>
      <c r="I776" s="157">
        <f>+H776</f>
        <v>2</v>
      </c>
      <c r="J776" s="157">
        <f>G776*I776</f>
        <v>2.0694757532873056</v>
      </c>
      <c r="K776" s="314">
        <f t="shared" ref="K776:K784" si="1701">J776*$D$70</f>
        <v>37.250563559171503</v>
      </c>
      <c r="AC776" s="525"/>
      <c r="AD776" s="526"/>
      <c r="AE776" s="46" t="s">
        <v>472</v>
      </c>
      <c r="AF776" s="278">
        <f>+AF$775</f>
        <v>41.38951506574611</v>
      </c>
      <c r="AG776" s="316">
        <f>+AG771</f>
        <v>20</v>
      </c>
      <c r="AH776" s="312">
        <f>AF776/AG776</f>
        <v>2.0694757532873056</v>
      </c>
      <c r="AI776" s="168">
        <v>0</v>
      </c>
      <c r="AJ776" s="157">
        <f>+AI776</f>
        <v>0</v>
      </c>
      <c r="AK776" s="157">
        <f>AH776*AJ776</f>
        <v>0</v>
      </c>
      <c r="AL776" s="314">
        <f t="shared" ref="AL776:AL784" si="1702">AK776*$D$70</f>
        <v>0</v>
      </c>
      <c r="BC776" s="478" t="s">
        <v>532</v>
      </c>
      <c r="BD776" s="334"/>
      <c r="BE776" s="335"/>
      <c r="BF776" s="276">
        <f>+'Pobl. Efectiva CP.'!N57</f>
        <v>57.015108018883303</v>
      </c>
      <c r="BG776" s="335"/>
      <c r="BH776" s="335"/>
      <c r="BI776" s="335"/>
      <c r="BJ776" s="277">
        <f>SUM(BJ777:BJ782)</f>
        <v>15.6</v>
      </c>
      <c r="BK776" s="277">
        <f>SUM(BK777:BK782)</f>
        <v>22.235892127364487</v>
      </c>
      <c r="BL776" s="277">
        <f>SUM(BL777:BL782)</f>
        <v>400.24605829256086</v>
      </c>
      <c r="CC776" s="586" t="s">
        <v>532</v>
      </c>
      <c r="CD776" s="374"/>
      <c r="CE776" s="335"/>
      <c r="CF776" s="276">
        <f>+BF776</f>
        <v>57.015108018883303</v>
      </c>
      <c r="CG776" s="335"/>
      <c r="CH776" s="335"/>
      <c r="CI776" s="335"/>
      <c r="CJ776" s="277">
        <f>SUM(CJ777:CJ782)</f>
        <v>14.399999999999999</v>
      </c>
      <c r="CK776" s="277">
        <f>SUM(CK777:CK782)</f>
        <v>41.050877773595978</v>
      </c>
      <c r="CL776" s="277">
        <f>SUM(CL777:CL782)</f>
        <v>738.91579992472759</v>
      </c>
    </row>
    <row r="777" spans="2:90" x14ac:dyDescent="0.25">
      <c r="B777" s="477"/>
      <c r="C777" s="529"/>
      <c r="D777" s="46" t="s">
        <v>478</v>
      </c>
      <c r="E777" s="278">
        <f t="shared" ref="E777:E784" si="1703">+E$775</f>
        <v>41.38951506574611</v>
      </c>
      <c r="F777" s="316">
        <f>+F776</f>
        <v>40</v>
      </c>
      <c r="G777" s="312">
        <f t="shared" ref="G777" si="1704">E777/F777</f>
        <v>1.0347378766436528</v>
      </c>
      <c r="H777" s="168">
        <f>+$I$19</f>
        <v>2</v>
      </c>
      <c r="I777" s="157">
        <f>+H777</f>
        <v>2</v>
      </c>
      <c r="J777" s="157">
        <f t="shared" ref="J777" si="1705">G777*I777</f>
        <v>2.0694757532873056</v>
      </c>
      <c r="K777" s="314">
        <f t="shared" si="1701"/>
        <v>37.250563559171503</v>
      </c>
      <c r="AC777" s="525"/>
      <c r="AD777" s="526"/>
      <c r="AE777" s="46" t="s">
        <v>478</v>
      </c>
      <c r="AF777" s="278">
        <f t="shared" ref="AF777:AF784" si="1706">+AF$775</f>
        <v>41.38951506574611</v>
      </c>
      <c r="AG777" s="316">
        <f>+AG776</f>
        <v>20</v>
      </c>
      <c r="AH777" s="312">
        <f t="shared" ref="AH777:AH784" si="1707">AF777/AG777</f>
        <v>2.0694757532873056</v>
      </c>
      <c r="AI777" s="168">
        <v>0</v>
      </c>
      <c r="AJ777" s="157">
        <f>+AI777</f>
        <v>0</v>
      </c>
      <c r="AK777" s="157">
        <f t="shared" ref="AK777:AK784" si="1708">AH777*AJ777</f>
        <v>0</v>
      </c>
      <c r="AL777" s="314">
        <f t="shared" si="1702"/>
        <v>0</v>
      </c>
      <c r="BC777" s="478"/>
      <c r="BD777" s="478" t="s">
        <v>590</v>
      </c>
      <c r="BE777" s="333" t="str">
        <f>+$BE$15</f>
        <v>Comunicación Empresarial</v>
      </c>
      <c r="BF777" s="278">
        <f>+BF$776</f>
        <v>57.015108018883303</v>
      </c>
      <c r="BG777" s="168">
        <v>40</v>
      </c>
      <c r="BH777" s="157">
        <f t="shared" ref="BH777:BH782" si="1709">BF777/BG777</f>
        <v>1.4253777004720827</v>
      </c>
      <c r="BI777" s="168">
        <f>+$BJ$15</f>
        <v>2</v>
      </c>
      <c r="BJ777" s="157">
        <f>+BI777</f>
        <v>2</v>
      </c>
      <c r="BK777" s="157">
        <f t="shared" ref="BK777:BK782" si="1710">BH777*BJ777</f>
        <v>2.8507554009441654</v>
      </c>
      <c r="BL777" s="157">
        <f t="shared" ref="BL777:BL782" si="1711">BK777*$BE$70</f>
        <v>51.313597216994978</v>
      </c>
      <c r="CC777" s="586"/>
      <c r="CD777" s="586" t="s">
        <v>590</v>
      </c>
      <c r="CE777" s="352" t="str">
        <f>+$BE$15</f>
        <v>Comunicación Empresarial</v>
      </c>
      <c r="CF777" s="278">
        <f>+CF$776</f>
        <v>57.015108018883303</v>
      </c>
      <c r="CG777" s="168">
        <v>20</v>
      </c>
      <c r="CH777" s="157">
        <f t="shared" ref="CH777:CH782" si="1712">CF777/CG777</f>
        <v>2.8507554009441654</v>
      </c>
      <c r="CI777" s="168">
        <v>0</v>
      </c>
      <c r="CJ777" s="157">
        <f>+CI777</f>
        <v>0</v>
      </c>
      <c r="CK777" s="157">
        <f t="shared" ref="CK777:CK782" si="1713">CH777*CJ777</f>
        <v>0</v>
      </c>
      <c r="CL777" s="157">
        <f t="shared" ref="CL777:CL782" si="1714">CK777*$BE$70</f>
        <v>0</v>
      </c>
    </row>
    <row r="778" spans="2:90" x14ac:dyDescent="0.25">
      <c r="B778" s="477"/>
      <c r="C778" s="529"/>
      <c r="D778" s="46" t="s">
        <v>481</v>
      </c>
      <c r="E778" s="278">
        <f t="shared" si="1703"/>
        <v>41.38951506574611</v>
      </c>
      <c r="F778" s="316">
        <f>+F777</f>
        <v>40</v>
      </c>
      <c r="G778" s="312">
        <f t="shared" ref="G778" si="1715">E778/F778</f>
        <v>1.0347378766436528</v>
      </c>
      <c r="H778" s="168">
        <f>+$I$21</f>
        <v>2</v>
      </c>
      <c r="I778" s="157">
        <f>+H778</f>
        <v>2</v>
      </c>
      <c r="J778" s="157">
        <f t="shared" ref="J778" si="1716">G778*I778</f>
        <v>2.0694757532873056</v>
      </c>
      <c r="K778" s="314">
        <f t="shared" si="1701"/>
        <v>37.250563559171503</v>
      </c>
      <c r="AC778" s="525"/>
      <c r="AD778" s="526"/>
      <c r="AE778" s="46" t="s">
        <v>481</v>
      </c>
      <c r="AF778" s="278">
        <f t="shared" si="1706"/>
        <v>41.38951506574611</v>
      </c>
      <c r="AG778" s="316">
        <f>+AG777</f>
        <v>20</v>
      </c>
      <c r="AH778" s="312">
        <f t="shared" si="1707"/>
        <v>2.0694757532873056</v>
      </c>
      <c r="AI778" s="168">
        <v>0</v>
      </c>
      <c r="AJ778" s="157">
        <f>+AI778</f>
        <v>0</v>
      </c>
      <c r="AK778" s="157">
        <f t="shared" si="1708"/>
        <v>0</v>
      </c>
      <c r="AL778" s="314">
        <f t="shared" si="1702"/>
        <v>0</v>
      </c>
      <c r="BC778" s="478"/>
      <c r="BD778" s="478"/>
      <c r="BE778" s="333" t="str">
        <f>+$BE$19</f>
        <v>Comportamiento Ético</v>
      </c>
      <c r="BF778" s="278">
        <f t="shared" ref="BF778:BF782" si="1717">+BF$776</f>
        <v>57.015108018883303</v>
      </c>
      <c r="BG778" s="168">
        <v>40</v>
      </c>
      <c r="BH778" s="157">
        <f t="shared" si="1709"/>
        <v>1.4253777004720827</v>
      </c>
      <c r="BI778" s="168">
        <f>+$BJ$19</f>
        <v>2</v>
      </c>
      <c r="BJ778" s="157">
        <f t="shared" ref="BJ778:BJ779" si="1718">+BI778</f>
        <v>2</v>
      </c>
      <c r="BK778" s="157">
        <f t="shared" si="1710"/>
        <v>2.8507554009441654</v>
      </c>
      <c r="BL778" s="157">
        <f t="shared" si="1711"/>
        <v>51.313597216994978</v>
      </c>
      <c r="CC778" s="586"/>
      <c r="CD778" s="586"/>
      <c r="CE778" s="352" t="str">
        <f>+$BE$19</f>
        <v>Comportamiento Ético</v>
      </c>
      <c r="CF778" s="278">
        <f t="shared" ref="CF778:CF782" si="1719">+CF$776</f>
        <v>57.015108018883303</v>
      </c>
      <c r="CG778" s="168">
        <v>20</v>
      </c>
      <c r="CH778" s="157">
        <f t="shared" si="1712"/>
        <v>2.8507554009441654</v>
      </c>
      <c r="CI778" s="168">
        <v>0</v>
      </c>
      <c r="CJ778" s="157">
        <f t="shared" ref="CJ778:CJ779" si="1720">+CI778</f>
        <v>0</v>
      </c>
      <c r="CK778" s="157">
        <f t="shared" si="1713"/>
        <v>0</v>
      </c>
      <c r="CL778" s="157">
        <f t="shared" si="1714"/>
        <v>0</v>
      </c>
    </row>
    <row r="779" spans="2:90" ht="25.5" x14ac:dyDescent="0.25">
      <c r="B779" s="477"/>
      <c r="C779" s="514" t="s">
        <v>485</v>
      </c>
      <c r="D779" s="298" t="s">
        <v>564</v>
      </c>
      <c r="E779" s="278">
        <f t="shared" si="1703"/>
        <v>41.38951506574611</v>
      </c>
      <c r="F779" s="316">
        <f>+F777</f>
        <v>40</v>
      </c>
      <c r="G779" s="312">
        <f t="shared" ref="G779:G784" si="1721">E779/F779</f>
        <v>1.0347378766436528</v>
      </c>
      <c r="H779" s="168">
        <f>+$I$48</f>
        <v>2</v>
      </c>
      <c r="I779" s="157">
        <f>+H779*0.4</f>
        <v>0.8</v>
      </c>
      <c r="J779" s="312">
        <f t="shared" ref="J779:J784" si="1722">G779*I779</f>
        <v>0.82779030131492226</v>
      </c>
      <c r="K779" s="314">
        <f t="shared" si="1701"/>
        <v>14.900225423668601</v>
      </c>
      <c r="AC779" s="525"/>
      <c r="AD779" s="527" t="s">
        <v>485</v>
      </c>
      <c r="AE779" s="298" t="s">
        <v>564</v>
      </c>
      <c r="AF779" s="278">
        <f t="shared" si="1706"/>
        <v>41.38951506574611</v>
      </c>
      <c r="AG779" s="316">
        <f>+AG777</f>
        <v>20</v>
      </c>
      <c r="AH779" s="312">
        <f t="shared" si="1707"/>
        <v>2.0694757532873056</v>
      </c>
      <c r="AI779" s="168">
        <f>+$I$48</f>
        <v>2</v>
      </c>
      <c r="AJ779" s="157">
        <f t="shared" ref="AJ779:AJ784" si="1723">+AI779*0.6</f>
        <v>1.2</v>
      </c>
      <c r="AK779" s="312">
        <f t="shared" si="1708"/>
        <v>2.4833709039447665</v>
      </c>
      <c r="AL779" s="314">
        <f t="shared" si="1702"/>
        <v>44.700676271005797</v>
      </c>
      <c r="BC779" s="478"/>
      <c r="BD779" s="478"/>
      <c r="BE779" s="333" t="str">
        <f>+$BE$21</f>
        <v>Organización y Constitución de Empresas</v>
      </c>
      <c r="BF779" s="278">
        <f t="shared" si="1717"/>
        <v>57.015108018883303</v>
      </c>
      <c r="BG779" s="168">
        <v>40</v>
      </c>
      <c r="BH779" s="157">
        <f t="shared" si="1709"/>
        <v>1.4253777004720827</v>
      </c>
      <c r="BI779" s="168">
        <f>+$BJ$21</f>
        <v>2</v>
      </c>
      <c r="BJ779" s="157">
        <f t="shared" si="1718"/>
        <v>2</v>
      </c>
      <c r="BK779" s="157">
        <f t="shared" si="1710"/>
        <v>2.8507554009441654</v>
      </c>
      <c r="BL779" s="157">
        <f t="shared" si="1711"/>
        <v>51.313597216994978</v>
      </c>
      <c r="CC779" s="586"/>
      <c r="CD779" s="586"/>
      <c r="CE779" s="352" t="str">
        <f>+$BE$21</f>
        <v>Organización y Constitución de Empresas</v>
      </c>
      <c r="CF779" s="278">
        <f t="shared" si="1719"/>
        <v>57.015108018883303</v>
      </c>
      <c r="CG779" s="168">
        <v>20</v>
      </c>
      <c r="CH779" s="157">
        <f t="shared" si="1712"/>
        <v>2.8507554009441654</v>
      </c>
      <c r="CI779" s="168">
        <v>0</v>
      </c>
      <c r="CJ779" s="157">
        <f t="shared" si="1720"/>
        <v>0</v>
      </c>
      <c r="CK779" s="157">
        <f t="shared" si="1713"/>
        <v>0</v>
      </c>
      <c r="CL779" s="157">
        <f t="shared" si="1714"/>
        <v>0</v>
      </c>
    </row>
    <row r="780" spans="2:90" ht="25.5" x14ac:dyDescent="0.25">
      <c r="B780" s="477"/>
      <c r="C780" s="514"/>
      <c r="D780" s="298" t="s">
        <v>565</v>
      </c>
      <c r="E780" s="278">
        <f t="shared" si="1703"/>
        <v>41.38951506574611</v>
      </c>
      <c r="F780" s="316">
        <f t="shared" ref="F780:F784" si="1724">+F779</f>
        <v>40</v>
      </c>
      <c r="G780" s="312">
        <f t="shared" si="1721"/>
        <v>1.0347378766436528</v>
      </c>
      <c r="H780" s="168">
        <f>+$I$49</f>
        <v>3</v>
      </c>
      <c r="I780" s="157">
        <f>+H780*0.4</f>
        <v>1.2000000000000002</v>
      </c>
      <c r="J780" s="312">
        <f t="shared" si="1722"/>
        <v>1.2416854519723834</v>
      </c>
      <c r="K780" s="314">
        <f t="shared" si="1701"/>
        <v>22.350338135502902</v>
      </c>
      <c r="AC780" s="525"/>
      <c r="AD780" s="527"/>
      <c r="AE780" s="298" t="s">
        <v>565</v>
      </c>
      <c r="AF780" s="278">
        <f t="shared" si="1706"/>
        <v>41.38951506574611</v>
      </c>
      <c r="AG780" s="316">
        <f t="shared" ref="AG780:AG784" si="1725">+AG779</f>
        <v>20</v>
      </c>
      <c r="AH780" s="312">
        <f t="shared" si="1707"/>
        <v>2.0694757532873056</v>
      </c>
      <c r="AI780" s="168">
        <f>+$I$49</f>
        <v>3</v>
      </c>
      <c r="AJ780" s="157">
        <f t="shared" si="1723"/>
        <v>1.7999999999999998</v>
      </c>
      <c r="AK780" s="312">
        <f t="shared" si="1708"/>
        <v>3.7250563559171499</v>
      </c>
      <c r="AL780" s="314">
        <f t="shared" si="1702"/>
        <v>67.051014406508699</v>
      </c>
      <c r="BC780" s="478"/>
      <c r="BD780" s="524" t="s">
        <v>485</v>
      </c>
      <c r="BE780" s="147" t="str">
        <f>+$BE$38</f>
        <v>Especificacones de los Materiales de Construcción</v>
      </c>
      <c r="BF780" s="278">
        <f t="shared" si="1717"/>
        <v>57.015108018883303</v>
      </c>
      <c r="BG780" s="168">
        <v>40</v>
      </c>
      <c r="BH780" s="157">
        <f t="shared" si="1709"/>
        <v>1.4253777004720827</v>
      </c>
      <c r="BI780" s="168">
        <f>+$BJ$38</f>
        <v>8</v>
      </c>
      <c r="BJ780" s="157">
        <f>+BI780*0.4</f>
        <v>3.2</v>
      </c>
      <c r="BK780" s="157">
        <f t="shared" si="1710"/>
        <v>4.5612086415106647</v>
      </c>
      <c r="BL780" s="157">
        <f t="shared" si="1711"/>
        <v>82.101755547191971</v>
      </c>
      <c r="CC780" s="586"/>
      <c r="CD780" s="593" t="s">
        <v>485</v>
      </c>
      <c r="CE780" s="147" t="str">
        <f>+$BE$38</f>
        <v>Especificacones de los Materiales de Construcción</v>
      </c>
      <c r="CF780" s="278">
        <f t="shared" si="1719"/>
        <v>57.015108018883303</v>
      </c>
      <c r="CG780" s="168">
        <v>20</v>
      </c>
      <c r="CH780" s="157">
        <f t="shared" si="1712"/>
        <v>2.8507554009441654</v>
      </c>
      <c r="CI780" s="168">
        <f>+$BJ$38</f>
        <v>8</v>
      </c>
      <c r="CJ780" s="157">
        <f t="shared" ref="CJ780:CJ782" si="1726">+CI780*0.6</f>
        <v>4.8</v>
      </c>
      <c r="CK780" s="157">
        <f t="shared" si="1713"/>
        <v>13.683625924531993</v>
      </c>
      <c r="CL780" s="157">
        <f t="shared" si="1714"/>
        <v>246.30526664157588</v>
      </c>
    </row>
    <row r="781" spans="2:90" ht="25.5" x14ac:dyDescent="0.25">
      <c r="B781" s="477"/>
      <c r="C781" s="514"/>
      <c r="D781" s="298" t="s">
        <v>566</v>
      </c>
      <c r="E781" s="278">
        <f t="shared" si="1703"/>
        <v>41.38951506574611</v>
      </c>
      <c r="F781" s="316">
        <f t="shared" si="1724"/>
        <v>40</v>
      </c>
      <c r="G781" s="312">
        <f t="shared" si="1721"/>
        <v>1.0347378766436528</v>
      </c>
      <c r="H781" s="168">
        <f>+$I$50</f>
        <v>4</v>
      </c>
      <c r="I781" s="157">
        <f>+H781*0.4</f>
        <v>1.6</v>
      </c>
      <c r="J781" s="312">
        <f t="shared" si="1722"/>
        <v>1.6555806026298445</v>
      </c>
      <c r="K781" s="314">
        <f t="shared" si="1701"/>
        <v>29.800450847337203</v>
      </c>
      <c r="AC781" s="525"/>
      <c r="AD781" s="527"/>
      <c r="AE781" s="298" t="s">
        <v>566</v>
      </c>
      <c r="AF781" s="278">
        <f t="shared" si="1706"/>
        <v>41.38951506574611</v>
      </c>
      <c r="AG781" s="316">
        <f t="shared" si="1725"/>
        <v>20</v>
      </c>
      <c r="AH781" s="312">
        <f t="shared" si="1707"/>
        <v>2.0694757532873056</v>
      </c>
      <c r="AI781" s="168">
        <f>+$I$50</f>
        <v>4</v>
      </c>
      <c r="AJ781" s="157">
        <f t="shared" si="1723"/>
        <v>2.4</v>
      </c>
      <c r="AK781" s="312">
        <f t="shared" si="1708"/>
        <v>4.9667418078895329</v>
      </c>
      <c r="AL781" s="314">
        <f t="shared" si="1702"/>
        <v>89.401352542011594</v>
      </c>
      <c r="BC781" s="478"/>
      <c r="BD781" s="524"/>
      <c r="BE781" s="147" t="str">
        <f>+$BE$40</f>
        <v>Mano de Obra y Equipo</v>
      </c>
      <c r="BF781" s="278">
        <f t="shared" si="1717"/>
        <v>57.015108018883303</v>
      </c>
      <c r="BG781" s="168">
        <v>40</v>
      </c>
      <c r="BH781" s="157">
        <f t="shared" si="1709"/>
        <v>1.4253777004720827</v>
      </c>
      <c r="BI781" s="168">
        <f>+$BJ$40</f>
        <v>6</v>
      </c>
      <c r="BJ781" s="157">
        <f t="shared" ref="BJ781:BJ782" si="1727">+BI781*0.4</f>
        <v>2.4000000000000004</v>
      </c>
      <c r="BK781" s="157">
        <f t="shared" si="1710"/>
        <v>3.4209064811329988</v>
      </c>
      <c r="BL781" s="157">
        <f t="shared" si="1711"/>
        <v>61.576316660393978</v>
      </c>
      <c r="CC781" s="586"/>
      <c r="CD781" s="593"/>
      <c r="CE781" s="147" t="str">
        <f>+$BE$40</f>
        <v>Mano de Obra y Equipo</v>
      </c>
      <c r="CF781" s="278">
        <f t="shared" si="1719"/>
        <v>57.015108018883303</v>
      </c>
      <c r="CG781" s="168">
        <v>20</v>
      </c>
      <c r="CH781" s="157">
        <f t="shared" si="1712"/>
        <v>2.8507554009441654</v>
      </c>
      <c r="CI781" s="168">
        <f>+$BJ$40</f>
        <v>6</v>
      </c>
      <c r="CJ781" s="157">
        <f t="shared" si="1726"/>
        <v>3.5999999999999996</v>
      </c>
      <c r="CK781" s="157">
        <f t="shared" si="1713"/>
        <v>10.262719443398995</v>
      </c>
      <c r="CL781" s="157">
        <f t="shared" si="1714"/>
        <v>184.7289499811819</v>
      </c>
    </row>
    <row r="782" spans="2:90" ht="25.5" x14ac:dyDescent="0.25">
      <c r="B782" s="477"/>
      <c r="C782" s="514"/>
      <c r="D782" s="298" t="s">
        <v>567</v>
      </c>
      <c r="E782" s="278">
        <f t="shared" si="1703"/>
        <v>41.38951506574611</v>
      </c>
      <c r="F782" s="316">
        <f t="shared" si="1724"/>
        <v>40</v>
      </c>
      <c r="G782" s="312">
        <f t="shared" si="1721"/>
        <v>1.0347378766436528</v>
      </c>
      <c r="H782" s="168">
        <f>+$I$51</f>
        <v>9</v>
      </c>
      <c r="I782" s="157">
        <f>+H782*0.4</f>
        <v>3.6</v>
      </c>
      <c r="J782" s="312">
        <f t="shared" si="1722"/>
        <v>3.7250563559171503</v>
      </c>
      <c r="K782" s="314">
        <f t="shared" si="1701"/>
        <v>67.051014406508699</v>
      </c>
      <c r="AC782" s="525"/>
      <c r="AD782" s="527"/>
      <c r="AE782" s="298" t="s">
        <v>567</v>
      </c>
      <c r="AF782" s="278">
        <f t="shared" si="1706"/>
        <v>41.38951506574611</v>
      </c>
      <c r="AG782" s="316">
        <f t="shared" si="1725"/>
        <v>20</v>
      </c>
      <c r="AH782" s="312">
        <f t="shared" si="1707"/>
        <v>2.0694757532873056</v>
      </c>
      <c r="AI782" s="168">
        <f>+$I$51</f>
        <v>9</v>
      </c>
      <c r="AJ782" s="157">
        <f t="shared" si="1723"/>
        <v>5.3999999999999995</v>
      </c>
      <c r="AK782" s="312">
        <f t="shared" si="1708"/>
        <v>11.175169067751449</v>
      </c>
      <c r="AL782" s="314">
        <f t="shared" si="1702"/>
        <v>201.1530432195261</v>
      </c>
      <c r="BC782" s="478"/>
      <c r="BD782" s="524"/>
      <c r="BE782" s="147" t="str">
        <f>+$BE$42</f>
        <v>Procedimientos Constructivosde Obras Civiles I</v>
      </c>
      <c r="BF782" s="278">
        <f t="shared" si="1717"/>
        <v>57.015108018883303</v>
      </c>
      <c r="BG782" s="168">
        <v>40</v>
      </c>
      <c r="BH782" s="157">
        <f t="shared" si="1709"/>
        <v>1.4253777004720827</v>
      </c>
      <c r="BI782" s="168">
        <f>+$BJ$42</f>
        <v>10</v>
      </c>
      <c r="BJ782" s="157">
        <f t="shared" si="1727"/>
        <v>4</v>
      </c>
      <c r="BK782" s="157">
        <f t="shared" si="1710"/>
        <v>5.7015108018883307</v>
      </c>
      <c r="BL782" s="157">
        <f t="shared" si="1711"/>
        <v>102.62719443398996</v>
      </c>
      <c r="CC782" s="586"/>
      <c r="CD782" s="593"/>
      <c r="CE782" s="147" t="str">
        <f>+$BE$42</f>
        <v>Procedimientos Constructivosde Obras Civiles I</v>
      </c>
      <c r="CF782" s="278">
        <f t="shared" si="1719"/>
        <v>57.015108018883303</v>
      </c>
      <c r="CG782" s="168">
        <v>20</v>
      </c>
      <c r="CH782" s="157">
        <f t="shared" si="1712"/>
        <v>2.8507554009441654</v>
      </c>
      <c r="CI782" s="168">
        <f>+$BJ$42</f>
        <v>10</v>
      </c>
      <c r="CJ782" s="157">
        <f t="shared" si="1726"/>
        <v>6</v>
      </c>
      <c r="CK782" s="157">
        <f t="shared" si="1713"/>
        <v>17.10453240566499</v>
      </c>
      <c r="CL782" s="157">
        <f t="shared" si="1714"/>
        <v>307.88158330196984</v>
      </c>
    </row>
    <row r="783" spans="2:90" ht="25.5" x14ac:dyDescent="0.25">
      <c r="B783" s="477"/>
      <c r="C783" s="514"/>
      <c r="D783" s="298" t="s">
        <v>568</v>
      </c>
      <c r="E783" s="278">
        <f t="shared" si="1703"/>
        <v>41.38951506574611</v>
      </c>
      <c r="F783" s="316">
        <f t="shared" si="1724"/>
        <v>40</v>
      </c>
      <c r="G783" s="312">
        <f t="shared" si="1721"/>
        <v>1.0347378766436528</v>
      </c>
      <c r="H783" s="168">
        <f>+$I$52</f>
        <v>4</v>
      </c>
      <c r="I783" s="157">
        <f>+H783*0.4</f>
        <v>1.6</v>
      </c>
      <c r="J783" s="312">
        <f t="shared" si="1722"/>
        <v>1.6555806026298445</v>
      </c>
      <c r="K783" s="314">
        <f t="shared" si="1701"/>
        <v>29.800450847337203</v>
      </c>
      <c r="AC783" s="525"/>
      <c r="AD783" s="527"/>
      <c r="AE783" s="298" t="s">
        <v>568</v>
      </c>
      <c r="AF783" s="278">
        <f t="shared" si="1706"/>
        <v>41.38951506574611</v>
      </c>
      <c r="AG783" s="316">
        <f t="shared" si="1725"/>
        <v>20</v>
      </c>
      <c r="AH783" s="312">
        <f t="shared" si="1707"/>
        <v>2.0694757532873056</v>
      </c>
      <c r="AI783" s="168">
        <f>+$I$52</f>
        <v>4</v>
      </c>
      <c r="AJ783" s="157">
        <f t="shared" si="1723"/>
        <v>2.4</v>
      </c>
      <c r="AK783" s="312">
        <f t="shared" si="1708"/>
        <v>4.9667418078895329</v>
      </c>
      <c r="AL783" s="314">
        <f t="shared" si="1702"/>
        <v>89.401352542011594</v>
      </c>
      <c r="BE783" s="59"/>
      <c r="BJ783" s="262">
        <f>AVERAGE(BJ777:BJ782)</f>
        <v>2.6</v>
      </c>
      <c r="BK783" s="262"/>
      <c r="BL783" s="262"/>
      <c r="CE783" s="59"/>
      <c r="CJ783" s="262">
        <f>AVERAGE(CJ777:CJ782)</f>
        <v>2.4</v>
      </c>
      <c r="CK783" s="262"/>
      <c r="CL783" s="262"/>
    </row>
    <row r="784" spans="2:90" ht="51" x14ac:dyDescent="0.25">
      <c r="B784" s="477"/>
      <c r="C784" s="514"/>
      <c r="D784" s="298" t="s">
        <v>570</v>
      </c>
      <c r="E784" s="278">
        <f t="shared" si="1703"/>
        <v>41.38951506574611</v>
      </c>
      <c r="F784" s="316">
        <f t="shared" si="1724"/>
        <v>40</v>
      </c>
      <c r="G784" s="312">
        <f t="shared" si="1721"/>
        <v>1.0347378766436528</v>
      </c>
      <c r="H784" s="168">
        <f>+$I$53</f>
        <v>2</v>
      </c>
      <c r="I784" s="157">
        <f t="shared" ref="I784" si="1728">+H784*0.4</f>
        <v>0.8</v>
      </c>
      <c r="J784" s="312">
        <f t="shared" si="1722"/>
        <v>0.82779030131492226</v>
      </c>
      <c r="K784" s="314">
        <f t="shared" si="1701"/>
        <v>14.900225423668601</v>
      </c>
      <c r="AC784" s="525"/>
      <c r="AD784" s="527"/>
      <c r="AE784" s="298" t="s">
        <v>570</v>
      </c>
      <c r="AF784" s="278">
        <f t="shared" si="1706"/>
        <v>41.38951506574611</v>
      </c>
      <c r="AG784" s="316">
        <f t="shared" si="1725"/>
        <v>20</v>
      </c>
      <c r="AH784" s="312">
        <f t="shared" si="1707"/>
        <v>2.0694757532873056</v>
      </c>
      <c r="AI784" s="168">
        <f>+$I$53</f>
        <v>2</v>
      </c>
      <c r="AJ784" s="157">
        <f t="shared" si="1723"/>
        <v>1.2</v>
      </c>
      <c r="AK784" s="312">
        <f t="shared" si="1708"/>
        <v>2.4833709039447665</v>
      </c>
      <c r="AL784" s="314">
        <f t="shared" si="1702"/>
        <v>44.700676271005797</v>
      </c>
      <c r="BC784" s="332" t="s">
        <v>335</v>
      </c>
      <c r="BD784" s="332" t="s">
        <v>511</v>
      </c>
      <c r="BE784" s="332" t="s">
        <v>512</v>
      </c>
      <c r="BF784" s="332" t="s">
        <v>588</v>
      </c>
      <c r="BG784" s="332" t="s">
        <v>513</v>
      </c>
      <c r="BH784" s="332" t="s">
        <v>514</v>
      </c>
      <c r="BI784" s="332" t="s">
        <v>519</v>
      </c>
      <c r="BJ784" s="297" t="s">
        <v>516</v>
      </c>
      <c r="BK784" s="297" t="s">
        <v>517</v>
      </c>
      <c r="BL784" s="297" t="s">
        <v>518</v>
      </c>
      <c r="CC784" s="371" t="s">
        <v>335</v>
      </c>
      <c r="CD784" s="371" t="s">
        <v>511</v>
      </c>
      <c r="CE784" s="371" t="s">
        <v>512</v>
      </c>
      <c r="CF784" s="371" t="s">
        <v>588</v>
      </c>
      <c r="CG784" s="371" t="s">
        <v>513</v>
      </c>
      <c r="CH784" s="371" t="s">
        <v>514</v>
      </c>
      <c r="CI784" s="371" t="s">
        <v>519</v>
      </c>
      <c r="CJ784" s="372" t="s">
        <v>516</v>
      </c>
      <c r="CK784" s="372" t="s">
        <v>517</v>
      </c>
      <c r="CL784" s="372" t="s">
        <v>518</v>
      </c>
    </row>
    <row r="785" spans="2:90" x14ac:dyDescent="0.25">
      <c r="E785" s="262"/>
      <c r="F785" s="262"/>
      <c r="G785" s="262"/>
      <c r="J785" s="262"/>
      <c r="K785" s="142"/>
      <c r="AD785" s="59"/>
      <c r="AF785" s="262"/>
      <c r="AG785" s="262"/>
      <c r="AH785" s="262"/>
      <c r="AI785" s="262"/>
      <c r="AJ785" s="262"/>
      <c r="AK785" s="262"/>
      <c r="BC785" s="478" t="s">
        <v>533</v>
      </c>
      <c r="BD785" s="334"/>
      <c r="BE785" s="335"/>
      <c r="BF785" s="276">
        <f>+'Pobl. Efectiva CP.'!N58</f>
        <v>57.591018200892229</v>
      </c>
      <c r="BG785" s="335"/>
      <c r="BH785" s="335"/>
      <c r="BI785" s="335"/>
      <c r="BJ785" s="277">
        <f>SUM(BJ786:BJ792)</f>
        <v>22.200000000000003</v>
      </c>
      <c r="BK785" s="277">
        <f>SUM(BK786:BK792)</f>
        <v>31.963015101495188</v>
      </c>
      <c r="BL785" s="277">
        <f>SUM(BL786:BL792)</f>
        <v>575.33427182691344</v>
      </c>
      <c r="CC785" s="586" t="s">
        <v>533</v>
      </c>
      <c r="CD785" s="374"/>
      <c r="CE785" s="335"/>
      <c r="CF785" s="276">
        <f>+BF785</f>
        <v>57.591018200892229</v>
      </c>
      <c r="CG785" s="335"/>
      <c r="CH785" s="335"/>
      <c r="CI785" s="335"/>
      <c r="CJ785" s="277">
        <f>SUM(CJ786:CJ792)</f>
        <v>17.799999999999997</v>
      </c>
      <c r="CK785" s="277">
        <f>SUM(CK786:CK792)</f>
        <v>51.256006198794083</v>
      </c>
      <c r="CL785" s="277">
        <f>SUM(CL786:CL792)</f>
        <v>922.60811157829335</v>
      </c>
    </row>
    <row r="786" spans="2:90" ht="51" x14ac:dyDescent="0.25">
      <c r="B786" s="325" t="s">
        <v>336</v>
      </c>
      <c r="C786" s="327" t="s">
        <v>511</v>
      </c>
      <c r="D786" s="325" t="s">
        <v>512</v>
      </c>
      <c r="E786" s="325" t="s">
        <v>587</v>
      </c>
      <c r="F786" s="325" t="s">
        <v>513</v>
      </c>
      <c r="G786" s="325" t="s">
        <v>514</v>
      </c>
      <c r="H786" s="325" t="s">
        <v>515</v>
      </c>
      <c r="I786" s="291" t="s">
        <v>516</v>
      </c>
      <c r="J786" s="291" t="s">
        <v>517</v>
      </c>
      <c r="K786" s="291" t="s">
        <v>518</v>
      </c>
      <c r="AC786" s="367" t="s">
        <v>336</v>
      </c>
      <c r="AD786" s="368" t="s">
        <v>511</v>
      </c>
      <c r="AE786" s="367" t="s">
        <v>512</v>
      </c>
      <c r="AF786" s="367" t="s">
        <v>587</v>
      </c>
      <c r="AG786" s="367" t="s">
        <v>513</v>
      </c>
      <c r="AH786" s="367" t="s">
        <v>514</v>
      </c>
      <c r="AI786" s="367" t="s">
        <v>515</v>
      </c>
      <c r="AJ786" s="369" t="s">
        <v>516</v>
      </c>
      <c r="AK786" s="369" t="s">
        <v>517</v>
      </c>
      <c r="AL786" s="369" t="s">
        <v>518</v>
      </c>
      <c r="BC786" s="478"/>
      <c r="BD786" s="478" t="s">
        <v>590</v>
      </c>
      <c r="BE786" s="333" t="str">
        <f>+$BE$20</f>
        <v>Liderazgo y Trabajo en Equipo</v>
      </c>
      <c r="BF786" s="278">
        <f>+BF$785</f>
        <v>57.591018200892229</v>
      </c>
      <c r="BG786" s="168">
        <v>40</v>
      </c>
      <c r="BH786" s="157">
        <f t="shared" ref="BH786:BH792" si="1729">BF786/BG786</f>
        <v>1.4397754550223056</v>
      </c>
      <c r="BI786" s="168">
        <f>+$BK$20</f>
        <v>2</v>
      </c>
      <c r="BJ786" s="157">
        <f>+BI786</f>
        <v>2</v>
      </c>
      <c r="BK786" s="157">
        <f t="shared" ref="BK786:BK792" si="1730">BH786*BJ786</f>
        <v>2.8795509100446113</v>
      </c>
      <c r="BL786" s="157">
        <f t="shared" ref="BL786:BL792" si="1731">BK786*$BE$70</f>
        <v>51.831916380803001</v>
      </c>
      <c r="CC786" s="586"/>
      <c r="CD786" s="586" t="s">
        <v>590</v>
      </c>
      <c r="CE786" s="352" t="str">
        <f>+$BE$20</f>
        <v>Liderazgo y Trabajo en Equipo</v>
      </c>
      <c r="CF786" s="278">
        <f>+CF$785</f>
        <v>57.591018200892229</v>
      </c>
      <c r="CG786" s="168">
        <v>20</v>
      </c>
      <c r="CH786" s="157">
        <f t="shared" ref="CH786:CH792" si="1732">CF786/CG786</f>
        <v>2.8795509100446113</v>
      </c>
      <c r="CI786" s="168">
        <v>0</v>
      </c>
      <c r="CJ786" s="157">
        <f>+CI786</f>
        <v>0</v>
      </c>
      <c r="CK786" s="157">
        <f t="shared" ref="CK786:CK792" si="1733">CH786*CJ786</f>
        <v>0</v>
      </c>
      <c r="CL786" s="157">
        <f t="shared" ref="CL786:CL792" si="1734">CK786*$BE$70</f>
        <v>0</v>
      </c>
    </row>
    <row r="787" spans="2:90" x14ac:dyDescent="0.25">
      <c r="B787" s="477" t="s">
        <v>533</v>
      </c>
      <c r="C787" s="529" t="s">
        <v>454</v>
      </c>
      <c r="D787" s="328"/>
      <c r="E787" s="276">
        <f>+'Pobl. Efectiva CP.'!M31</f>
        <v>41.807590975501121</v>
      </c>
      <c r="F787" s="328"/>
      <c r="G787" s="328"/>
      <c r="H787" s="328"/>
      <c r="I787" s="277">
        <f>SUM(I788:I796)</f>
        <v>15.6</v>
      </c>
      <c r="J787" s="277">
        <f>SUM(J788:J796)</f>
        <v>16.304960480445438</v>
      </c>
      <c r="K787" s="313">
        <f>SUM(K788:K794)</f>
        <v>248.33709039447666</v>
      </c>
      <c r="AC787" s="525" t="s">
        <v>533</v>
      </c>
      <c r="AD787" s="526" t="s">
        <v>454</v>
      </c>
      <c r="AE787" s="335"/>
      <c r="AF787" s="276">
        <f>+E787</f>
        <v>41.807590975501121</v>
      </c>
      <c r="AG787" s="335"/>
      <c r="AH787" s="335"/>
      <c r="AI787" s="335"/>
      <c r="AJ787" s="277">
        <f>SUM(AJ788:AJ796)</f>
        <v>14.4</v>
      </c>
      <c r="AK787" s="277">
        <f>SUM(AK788:AK796)</f>
        <v>30.10146550236081</v>
      </c>
      <c r="AL787" s="313">
        <f>SUM(AL788:AL794)</f>
        <v>406.36978428187092</v>
      </c>
      <c r="BC787" s="478"/>
      <c r="BD787" s="478"/>
      <c r="BE787" s="333" t="str">
        <f>+$BE$22</f>
        <v>Proyecto Empresarial</v>
      </c>
      <c r="BF787" s="278">
        <f t="shared" ref="BF787:BF792" si="1735">+BF$785</f>
        <v>57.591018200892229</v>
      </c>
      <c r="BG787" s="168">
        <v>40</v>
      </c>
      <c r="BH787" s="157">
        <f t="shared" si="1729"/>
        <v>1.4397754550223056</v>
      </c>
      <c r="BI787" s="168">
        <f>+$BK$22</f>
        <v>2</v>
      </c>
      <c r="BJ787" s="157">
        <f>+BI787</f>
        <v>2</v>
      </c>
      <c r="BK787" s="157">
        <f t="shared" si="1730"/>
        <v>2.8795509100446113</v>
      </c>
      <c r="BL787" s="157">
        <f t="shared" si="1731"/>
        <v>51.831916380803001</v>
      </c>
      <c r="CC787" s="586"/>
      <c r="CD787" s="586"/>
      <c r="CE787" s="352" t="str">
        <f>+$BE$22</f>
        <v>Proyecto Empresarial</v>
      </c>
      <c r="CF787" s="278">
        <f t="shared" ref="CF787:CF792" si="1736">+CF$785</f>
        <v>57.591018200892229</v>
      </c>
      <c r="CG787" s="168">
        <v>20</v>
      </c>
      <c r="CH787" s="157">
        <f t="shared" si="1732"/>
        <v>2.8795509100446113</v>
      </c>
      <c r="CI787" s="168">
        <v>0</v>
      </c>
      <c r="CJ787" s="157">
        <f>+CI787</f>
        <v>0</v>
      </c>
      <c r="CK787" s="157">
        <f t="shared" si="1733"/>
        <v>0</v>
      </c>
      <c r="CL787" s="157">
        <f t="shared" si="1734"/>
        <v>0</v>
      </c>
    </row>
    <row r="788" spans="2:90" x14ac:dyDescent="0.25">
      <c r="B788" s="477"/>
      <c r="C788" s="529"/>
      <c r="D788" s="46" t="s">
        <v>479</v>
      </c>
      <c r="E788" s="278">
        <f>+E$787</f>
        <v>41.807590975501121</v>
      </c>
      <c r="F788" s="316">
        <f>+F783</f>
        <v>40</v>
      </c>
      <c r="G788" s="312">
        <f>E788/F788</f>
        <v>1.045189774387528</v>
      </c>
      <c r="H788" s="168">
        <f>+$I$15</f>
        <v>2</v>
      </c>
      <c r="I788" s="157">
        <f>+H788</f>
        <v>2</v>
      </c>
      <c r="J788" s="157">
        <f>G788*I788</f>
        <v>2.0903795487750561</v>
      </c>
      <c r="K788" s="314">
        <f t="shared" ref="K788:K796" si="1737">J788*$D$70</f>
        <v>37.626831877951005</v>
      </c>
      <c r="AC788" s="525"/>
      <c r="AD788" s="526"/>
      <c r="AE788" s="46" t="s">
        <v>479</v>
      </c>
      <c r="AF788" s="278">
        <f>+AF$787</f>
        <v>41.807590975501121</v>
      </c>
      <c r="AG788" s="316">
        <f>+AG783</f>
        <v>20</v>
      </c>
      <c r="AH788" s="312">
        <f>AF788/AG788</f>
        <v>2.0903795487750561</v>
      </c>
      <c r="AI788" s="168">
        <v>0</v>
      </c>
      <c r="AJ788" s="157">
        <f>+AI788</f>
        <v>0</v>
      </c>
      <c r="AK788" s="157">
        <f>AH788*AJ788</f>
        <v>0</v>
      </c>
      <c r="AL788" s="314">
        <f t="shared" ref="AL788:AL796" si="1738">AK788*$D$70</f>
        <v>0</v>
      </c>
      <c r="BC788" s="478"/>
      <c r="BD788" s="478"/>
      <c r="BE788" s="333" t="str">
        <f>+$BE$23</f>
        <v>Legislación e Inserción Laboral</v>
      </c>
      <c r="BF788" s="278">
        <f t="shared" si="1735"/>
        <v>57.591018200892229</v>
      </c>
      <c r="BG788" s="168">
        <v>40</v>
      </c>
      <c r="BH788" s="157">
        <f t="shared" si="1729"/>
        <v>1.4397754550223056</v>
      </c>
      <c r="BI788" s="168">
        <f>+$BK$23</f>
        <v>3</v>
      </c>
      <c r="BJ788" s="157">
        <f>+BI788</f>
        <v>3</v>
      </c>
      <c r="BK788" s="157">
        <f t="shared" si="1730"/>
        <v>4.3193263650669174</v>
      </c>
      <c r="BL788" s="157">
        <f t="shared" si="1731"/>
        <v>77.747874571204505</v>
      </c>
      <c r="CC788" s="586"/>
      <c r="CD788" s="586"/>
      <c r="CE788" s="352" t="str">
        <f>+$BE$23</f>
        <v>Legislación e Inserción Laboral</v>
      </c>
      <c r="CF788" s="278">
        <f t="shared" si="1736"/>
        <v>57.591018200892229</v>
      </c>
      <c r="CG788" s="168">
        <v>20</v>
      </c>
      <c r="CH788" s="157">
        <f t="shared" si="1732"/>
        <v>2.8795509100446113</v>
      </c>
      <c r="CI788" s="168">
        <v>0</v>
      </c>
      <c r="CJ788" s="157">
        <f>+CI788</f>
        <v>0</v>
      </c>
      <c r="CK788" s="157">
        <f t="shared" si="1733"/>
        <v>0</v>
      </c>
      <c r="CL788" s="157">
        <f t="shared" si="1734"/>
        <v>0</v>
      </c>
    </row>
    <row r="789" spans="2:90" ht="25.5" x14ac:dyDescent="0.25">
      <c r="B789" s="477"/>
      <c r="C789" s="529"/>
      <c r="D789" s="46" t="s">
        <v>482</v>
      </c>
      <c r="E789" s="278">
        <f t="shared" ref="E789:E796" si="1739">+E$787</f>
        <v>41.807590975501121</v>
      </c>
      <c r="F789" s="316">
        <f>+F788</f>
        <v>40</v>
      </c>
      <c r="G789" s="312">
        <f t="shared" ref="G789" si="1740">E789/F789</f>
        <v>1.045189774387528</v>
      </c>
      <c r="H789" s="168">
        <f>+$I$19</f>
        <v>2</v>
      </c>
      <c r="I789" s="157">
        <f>+H789</f>
        <v>2</v>
      </c>
      <c r="J789" s="157">
        <f t="shared" ref="J789" si="1741">G789*I789</f>
        <v>2.0903795487750561</v>
      </c>
      <c r="K789" s="314">
        <f t="shared" si="1737"/>
        <v>37.626831877951005</v>
      </c>
      <c r="AC789" s="525"/>
      <c r="AD789" s="526"/>
      <c r="AE789" s="46" t="s">
        <v>482</v>
      </c>
      <c r="AF789" s="278">
        <f t="shared" ref="AF789:AF796" si="1742">+AF$787</f>
        <v>41.807590975501121</v>
      </c>
      <c r="AG789" s="316">
        <f>+AG788</f>
        <v>20</v>
      </c>
      <c r="AH789" s="312">
        <f t="shared" ref="AH789:AH796" si="1743">AF789/AG789</f>
        <v>2.0903795487750561</v>
      </c>
      <c r="AI789" s="168">
        <v>0</v>
      </c>
      <c r="AJ789" s="157">
        <f>+AI789</f>
        <v>0</v>
      </c>
      <c r="AK789" s="157">
        <f t="shared" ref="AK789:AK796" si="1744">AH789*AJ789</f>
        <v>0</v>
      </c>
      <c r="AL789" s="314">
        <f t="shared" si="1738"/>
        <v>0</v>
      </c>
      <c r="BC789" s="478"/>
      <c r="BD789" s="513" t="s">
        <v>485</v>
      </c>
      <c r="BE789" s="147" t="str">
        <f>+$BE$39</f>
        <v>Distribución de los Materiales de Construcción</v>
      </c>
      <c r="BF789" s="278">
        <f t="shared" si="1735"/>
        <v>57.591018200892229</v>
      </c>
      <c r="BG789" s="168">
        <v>40</v>
      </c>
      <c r="BH789" s="157">
        <f t="shared" si="1729"/>
        <v>1.4397754550223056</v>
      </c>
      <c r="BI789" s="168">
        <f>+$BK$39</f>
        <v>7</v>
      </c>
      <c r="BJ789" s="157">
        <f t="shared" ref="BJ789:BJ790" si="1745">+BI789</f>
        <v>7</v>
      </c>
      <c r="BK789" s="157">
        <f t="shared" si="1730"/>
        <v>10.07842818515614</v>
      </c>
      <c r="BL789" s="157">
        <f t="shared" si="1731"/>
        <v>181.41170733281052</v>
      </c>
      <c r="CC789" s="586"/>
      <c r="CD789" s="587" t="s">
        <v>485</v>
      </c>
      <c r="CE789" s="147" t="str">
        <f>+$BE$39</f>
        <v>Distribución de los Materiales de Construcción</v>
      </c>
      <c r="CF789" s="278">
        <f t="shared" si="1736"/>
        <v>57.591018200892229</v>
      </c>
      <c r="CG789" s="168">
        <v>20</v>
      </c>
      <c r="CH789" s="157">
        <f t="shared" si="1732"/>
        <v>2.8795509100446113</v>
      </c>
      <c r="CI789" s="168">
        <f>+$BK$39</f>
        <v>7</v>
      </c>
      <c r="CJ789" s="157">
        <f t="shared" ref="CJ789:CJ790" si="1746">+CI789</f>
        <v>7</v>
      </c>
      <c r="CK789" s="157">
        <f t="shared" si="1733"/>
        <v>20.15685637031228</v>
      </c>
      <c r="CL789" s="157">
        <f t="shared" si="1734"/>
        <v>362.82341466562104</v>
      </c>
    </row>
    <row r="790" spans="2:90" x14ac:dyDescent="0.25">
      <c r="B790" s="477"/>
      <c r="C790" s="529"/>
      <c r="D790" s="46" t="s">
        <v>484</v>
      </c>
      <c r="E790" s="278">
        <f t="shared" si="1739"/>
        <v>41.807590975501121</v>
      </c>
      <c r="F790" s="316">
        <f>+F789</f>
        <v>40</v>
      </c>
      <c r="G790" s="312">
        <f t="shared" ref="G790" si="1747">E790/F790</f>
        <v>1.045189774387528</v>
      </c>
      <c r="H790" s="168">
        <f>+$I$21</f>
        <v>2</v>
      </c>
      <c r="I790" s="157">
        <f>+H790</f>
        <v>2</v>
      </c>
      <c r="J790" s="157">
        <f t="shared" ref="J790" si="1748">G790*I790</f>
        <v>2.0903795487750561</v>
      </c>
      <c r="K790" s="314">
        <f t="shared" si="1737"/>
        <v>37.626831877951005</v>
      </c>
      <c r="AC790" s="525"/>
      <c r="AD790" s="526"/>
      <c r="AE790" s="46" t="s">
        <v>484</v>
      </c>
      <c r="AF790" s="278">
        <f t="shared" si="1742"/>
        <v>41.807590975501121</v>
      </c>
      <c r="AG790" s="316">
        <f>+AG789</f>
        <v>20</v>
      </c>
      <c r="AH790" s="312">
        <f t="shared" si="1743"/>
        <v>2.0903795487750561</v>
      </c>
      <c r="AI790" s="168">
        <v>0</v>
      </c>
      <c r="AJ790" s="157">
        <f>+AI790</f>
        <v>0</v>
      </c>
      <c r="AK790" s="157">
        <f t="shared" si="1744"/>
        <v>0</v>
      </c>
      <c r="AL790" s="314">
        <f t="shared" si="1738"/>
        <v>0</v>
      </c>
      <c r="BC790" s="478"/>
      <c r="BD790" s="513"/>
      <c r="BE790" s="147" t="str">
        <f>+$BE$41</f>
        <v>Seguridad e Higiene</v>
      </c>
      <c r="BF790" s="278">
        <f t="shared" si="1735"/>
        <v>57.591018200892229</v>
      </c>
      <c r="BG790" s="168">
        <v>40</v>
      </c>
      <c r="BH790" s="157">
        <f t="shared" si="1729"/>
        <v>1.4397754550223056</v>
      </c>
      <c r="BI790" s="168">
        <f>+$BK$41</f>
        <v>3</v>
      </c>
      <c r="BJ790" s="157">
        <f t="shared" si="1745"/>
        <v>3</v>
      </c>
      <c r="BK790" s="157">
        <f t="shared" si="1730"/>
        <v>4.3193263650669174</v>
      </c>
      <c r="BL790" s="157">
        <f t="shared" si="1731"/>
        <v>77.747874571204505</v>
      </c>
      <c r="CC790" s="586"/>
      <c r="CD790" s="587"/>
      <c r="CE790" s="147" t="str">
        <f>+$BE$41</f>
        <v>Seguridad e Higiene</v>
      </c>
      <c r="CF790" s="278">
        <f t="shared" si="1736"/>
        <v>57.591018200892229</v>
      </c>
      <c r="CG790" s="168">
        <v>20</v>
      </c>
      <c r="CH790" s="157">
        <f t="shared" si="1732"/>
        <v>2.8795509100446113</v>
      </c>
      <c r="CI790" s="168">
        <f>+$BK$41</f>
        <v>3</v>
      </c>
      <c r="CJ790" s="157">
        <f t="shared" si="1746"/>
        <v>3</v>
      </c>
      <c r="CK790" s="157">
        <f t="shared" si="1733"/>
        <v>8.6386527301338347</v>
      </c>
      <c r="CL790" s="157">
        <f t="shared" si="1734"/>
        <v>155.49574914240901</v>
      </c>
    </row>
    <row r="791" spans="2:90" ht="25.5" x14ac:dyDescent="0.25">
      <c r="B791" s="477"/>
      <c r="C791" s="514" t="s">
        <v>485</v>
      </c>
      <c r="D791" s="298" t="s">
        <v>571</v>
      </c>
      <c r="E791" s="278">
        <f t="shared" si="1739"/>
        <v>41.807590975501121</v>
      </c>
      <c r="F791" s="316">
        <f>+F789</f>
        <v>40</v>
      </c>
      <c r="G791" s="312">
        <f t="shared" ref="G791:G796" si="1749">E791/F791</f>
        <v>1.045189774387528</v>
      </c>
      <c r="H791" s="168">
        <f>+$I$48</f>
        <v>2</v>
      </c>
      <c r="I791" s="157">
        <f>+H791*0.4</f>
        <v>0.8</v>
      </c>
      <c r="J791" s="312">
        <f t="shared" ref="J791:J796" si="1750">G791*I791</f>
        <v>0.83615181951002249</v>
      </c>
      <c r="K791" s="314">
        <f t="shared" si="1737"/>
        <v>15.050732751180405</v>
      </c>
      <c r="AC791" s="525"/>
      <c r="AD791" s="527" t="s">
        <v>485</v>
      </c>
      <c r="AE791" s="298" t="s">
        <v>571</v>
      </c>
      <c r="AF791" s="278">
        <f t="shared" si="1742"/>
        <v>41.807590975501121</v>
      </c>
      <c r="AG791" s="316">
        <f>+AG789</f>
        <v>20</v>
      </c>
      <c r="AH791" s="312">
        <f t="shared" si="1743"/>
        <v>2.0903795487750561</v>
      </c>
      <c r="AI791" s="168">
        <f>+$I$48</f>
        <v>2</v>
      </c>
      <c r="AJ791" s="157">
        <f t="shared" ref="AJ791:AJ796" si="1751">+AI791*0.6</f>
        <v>1.2</v>
      </c>
      <c r="AK791" s="312">
        <f t="shared" si="1744"/>
        <v>2.5084554585300674</v>
      </c>
      <c r="AL791" s="314">
        <f t="shared" si="1738"/>
        <v>45.152198253541215</v>
      </c>
      <c r="BC791" s="478"/>
      <c r="BD791" s="513"/>
      <c r="BE791" s="147" t="str">
        <f>+$BE$43</f>
        <v>Procedimientos Constructivosde Obras Civiles II</v>
      </c>
      <c r="BF791" s="278">
        <f t="shared" si="1735"/>
        <v>57.591018200892229</v>
      </c>
      <c r="BG791" s="168">
        <v>40</v>
      </c>
      <c r="BH791" s="157">
        <f t="shared" si="1729"/>
        <v>1.4397754550223056</v>
      </c>
      <c r="BI791" s="168">
        <f>+$BK$43</f>
        <v>9</v>
      </c>
      <c r="BJ791" s="157">
        <f>+BI791*0.4</f>
        <v>3.6</v>
      </c>
      <c r="BK791" s="157">
        <f t="shared" si="1730"/>
        <v>5.1831916380803005</v>
      </c>
      <c r="BL791" s="157">
        <f t="shared" si="1731"/>
        <v>93.297449485445412</v>
      </c>
      <c r="CC791" s="586"/>
      <c r="CD791" s="587"/>
      <c r="CE791" s="147" t="str">
        <f>+$BE$43</f>
        <v>Procedimientos Constructivosde Obras Civiles II</v>
      </c>
      <c r="CF791" s="278">
        <f t="shared" si="1736"/>
        <v>57.591018200892229</v>
      </c>
      <c r="CG791" s="168">
        <v>20</v>
      </c>
      <c r="CH791" s="157">
        <f t="shared" si="1732"/>
        <v>2.8795509100446113</v>
      </c>
      <c r="CI791" s="168">
        <f>+$BK$43</f>
        <v>9</v>
      </c>
      <c r="CJ791" s="157">
        <f t="shared" ref="CJ791:CJ792" si="1752">+CI791*0.6</f>
        <v>5.3999999999999995</v>
      </c>
      <c r="CK791" s="157">
        <f t="shared" si="1733"/>
        <v>15.5495749142409</v>
      </c>
      <c r="CL791" s="157">
        <f t="shared" si="1734"/>
        <v>279.89234845633621</v>
      </c>
    </row>
    <row r="792" spans="2:90" x14ac:dyDescent="0.25">
      <c r="B792" s="477"/>
      <c r="C792" s="514"/>
      <c r="D792" s="298" t="s">
        <v>572</v>
      </c>
      <c r="E792" s="278">
        <f t="shared" si="1739"/>
        <v>41.807590975501121</v>
      </c>
      <c r="F792" s="316">
        <f t="shared" ref="F792:F796" si="1753">+F791</f>
        <v>40</v>
      </c>
      <c r="G792" s="312">
        <f t="shared" si="1749"/>
        <v>1.045189774387528</v>
      </c>
      <c r="H792" s="168">
        <f>+$I$49</f>
        <v>3</v>
      </c>
      <c r="I792" s="157">
        <f>+H792*0.4</f>
        <v>1.2000000000000002</v>
      </c>
      <c r="J792" s="312">
        <f t="shared" si="1750"/>
        <v>1.2542277292650339</v>
      </c>
      <c r="K792" s="314">
        <f t="shared" si="1737"/>
        <v>22.576099126770611</v>
      </c>
      <c r="AC792" s="525"/>
      <c r="AD792" s="527"/>
      <c r="AE792" s="298" t="s">
        <v>572</v>
      </c>
      <c r="AF792" s="278">
        <f t="shared" si="1742"/>
        <v>41.807590975501121</v>
      </c>
      <c r="AG792" s="316">
        <f t="shared" ref="AG792:AG796" si="1754">+AG791</f>
        <v>20</v>
      </c>
      <c r="AH792" s="312">
        <f t="shared" si="1743"/>
        <v>2.0903795487750561</v>
      </c>
      <c r="AI792" s="168">
        <f>+$I$49</f>
        <v>3</v>
      </c>
      <c r="AJ792" s="157">
        <f t="shared" si="1751"/>
        <v>1.7999999999999998</v>
      </c>
      <c r="AK792" s="312">
        <f t="shared" si="1744"/>
        <v>3.7626831877951004</v>
      </c>
      <c r="AL792" s="314">
        <f t="shared" si="1738"/>
        <v>67.728297380311801</v>
      </c>
      <c r="BC792" s="478"/>
      <c r="BD792" s="513"/>
      <c r="BE792" s="147" t="str">
        <f>+$BE$44</f>
        <v>Control de Obra</v>
      </c>
      <c r="BF792" s="278">
        <f t="shared" si="1735"/>
        <v>57.591018200892229</v>
      </c>
      <c r="BG792" s="168">
        <v>40</v>
      </c>
      <c r="BH792" s="157">
        <f t="shared" si="1729"/>
        <v>1.4397754550223056</v>
      </c>
      <c r="BI792" s="168">
        <f>+$BK$44</f>
        <v>4</v>
      </c>
      <c r="BJ792" s="157">
        <f>+BI792*0.4</f>
        <v>1.6</v>
      </c>
      <c r="BK792" s="157">
        <f t="shared" si="1730"/>
        <v>2.3036407280356892</v>
      </c>
      <c r="BL792" s="157">
        <f t="shared" si="1731"/>
        <v>41.465533104642404</v>
      </c>
      <c r="CC792" s="586"/>
      <c r="CD792" s="587"/>
      <c r="CE792" s="147" t="str">
        <f>+$BE$44</f>
        <v>Control de Obra</v>
      </c>
      <c r="CF792" s="278">
        <f t="shared" si="1736"/>
        <v>57.591018200892229</v>
      </c>
      <c r="CG792" s="168">
        <v>20</v>
      </c>
      <c r="CH792" s="157">
        <f t="shared" si="1732"/>
        <v>2.8795509100446113</v>
      </c>
      <c r="CI792" s="168">
        <f>+$BK$44</f>
        <v>4</v>
      </c>
      <c r="CJ792" s="157">
        <f t="shared" si="1752"/>
        <v>2.4</v>
      </c>
      <c r="CK792" s="157">
        <f t="shared" si="1733"/>
        <v>6.9109221841070667</v>
      </c>
      <c r="CL792" s="157">
        <f t="shared" si="1734"/>
        <v>124.3965993139272</v>
      </c>
    </row>
    <row r="793" spans="2:90" ht="25.5" x14ac:dyDescent="0.25">
      <c r="B793" s="477"/>
      <c r="C793" s="514"/>
      <c r="D793" s="298" t="s">
        <v>574</v>
      </c>
      <c r="E793" s="278">
        <f t="shared" si="1739"/>
        <v>41.807590975501121</v>
      </c>
      <c r="F793" s="316">
        <f t="shared" si="1753"/>
        <v>40</v>
      </c>
      <c r="G793" s="312">
        <f t="shared" si="1749"/>
        <v>1.045189774387528</v>
      </c>
      <c r="H793" s="168">
        <f>+$I$50</f>
        <v>4</v>
      </c>
      <c r="I793" s="157">
        <f>+H793*0.4</f>
        <v>1.6</v>
      </c>
      <c r="J793" s="312">
        <f t="shared" si="1750"/>
        <v>1.672303639020045</v>
      </c>
      <c r="K793" s="314">
        <f t="shared" si="1737"/>
        <v>30.10146550236081</v>
      </c>
      <c r="AC793" s="525"/>
      <c r="AD793" s="527"/>
      <c r="AE793" s="298" t="s">
        <v>574</v>
      </c>
      <c r="AF793" s="278">
        <f t="shared" si="1742"/>
        <v>41.807590975501121</v>
      </c>
      <c r="AG793" s="316">
        <f t="shared" si="1754"/>
        <v>20</v>
      </c>
      <c r="AH793" s="312">
        <f t="shared" si="1743"/>
        <v>2.0903795487750561</v>
      </c>
      <c r="AI793" s="168">
        <f>+$I$50</f>
        <v>4</v>
      </c>
      <c r="AJ793" s="157">
        <f t="shared" si="1751"/>
        <v>2.4</v>
      </c>
      <c r="AK793" s="312">
        <f t="shared" si="1744"/>
        <v>5.0169109170601347</v>
      </c>
      <c r="AL793" s="314">
        <f t="shared" si="1738"/>
        <v>90.30439650708243</v>
      </c>
    </row>
    <row r="794" spans="2:90" x14ac:dyDescent="0.25">
      <c r="B794" s="477"/>
      <c r="C794" s="514"/>
      <c r="D794" s="298" t="s">
        <v>573</v>
      </c>
      <c r="E794" s="278">
        <f t="shared" si="1739"/>
        <v>41.807590975501121</v>
      </c>
      <c r="F794" s="316">
        <f t="shared" si="1753"/>
        <v>40</v>
      </c>
      <c r="G794" s="312">
        <f t="shared" si="1749"/>
        <v>1.045189774387528</v>
      </c>
      <c r="H794" s="168">
        <f>+$I$51</f>
        <v>9</v>
      </c>
      <c r="I794" s="157">
        <f>+H794*0.4</f>
        <v>3.6</v>
      </c>
      <c r="J794" s="312">
        <f t="shared" si="1750"/>
        <v>3.7626831877951008</v>
      </c>
      <c r="K794" s="314">
        <f t="shared" si="1737"/>
        <v>67.728297380311815</v>
      </c>
      <c r="AC794" s="525"/>
      <c r="AD794" s="527"/>
      <c r="AE794" s="298" t="s">
        <v>573</v>
      </c>
      <c r="AF794" s="278">
        <f t="shared" si="1742"/>
        <v>41.807590975501121</v>
      </c>
      <c r="AG794" s="316">
        <f t="shared" si="1754"/>
        <v>20</v>
      </c>
      <c r="AH794" s="312">
        <f t="shared" si="1743"/>
        <v>2.0903795487750561</v>
      </c>
      <c r="AI794" s="168">
        <f>+$I$51</f>
        <v>9</v>
      </c>
      <c r="AJ794" s="157">
        <f t="shared" si="1751"/>
        <v>5.3999999999999995</v>
      </c>
      <c r="AK794" s="312">
        <f t="shared" si="1744"/>
        <v>11.288049563385302</v>
      </c>
      <c r="AL794" s="314">
        <f t="shared" si="1738"/>
        <v>203.18489214093543</v>
      </c>
    </row>
    <row r="795" spans="2:90" x14ac:dyDescent="0.25">
      <c r="B795" s="477"/>
      <c r="C795" s="514"/>
      <c r="D795" s="298" t="s">
        <v>575</v>
      </c>
      <c r="E795" s="278">
        <f t="shared" si="1739"/>
        <v>41.807590975501121</v>
      </c>
      <c r="F795" s="316">
        <f t="shared" si="1753"/>
        <v>40</v>
      </c>
      <c r="G795" s="312">
        <f t="shared" si="1749"/>
        <v>1.045189774387528</v>
      </c>
      <c r="H795" s="168">
        <f>+$I$52</f>
        <v>4</v>
      </c>
      <c r="I795" s="157">
        <f>+H795*0.4</f>
        <v>1.6</v>
      </c>
      <c r="J795" s="312">
        <f t="shared" si="1750"/>
        <v>1.672303639020045</v>
      </c>
      <c r="K795" s="314">
        <f t="shared" si="1737"/>
        <v>30.10146550236081</v>
      </c>
      <c r="AC795" s="525"/>
      <c r="AD795" s="527"/>
      <c r="AE795" s="298" t="s">
        <v>575</v>
      </c>
      <c r="AF795" s="278">
        <f t="shared" si="1742"/>
        <v>41.807590975501121</v>
      </c>
      <c r="AG795" s="316">
        <f t="shared" si="1754"/>
        <v>20</v>
      </c>
      <c r="AH795" s="312">
        <f t="shared" si="1743"/>
        <v>2.0903795487750561</v>
      </c>
      <c r="AI795" s="168">
        <f>+$I$52</f>
        <v>4</v>
      </c>
      <c r="AJ795" s="157">
        <f t="shared" si="1751"/>
        <v>2.4</v>
      </c>
      <c r="AK795" s="312">
        <f t="shared" si="1744"/>
        <v>5.0169109170601347</v>
      </c>
      <c r="AL795" s="314">
        <f t="shared" si="1738"/>
        <v>90.30439650708243</v>
      </c>
    </row>
    <row r="796" spans="2:90" x14ac:dyDescent="0.25">
      <c r="B796" s="477"/>
      <c r="C796" s="514"/>
      <c r="D796" s="298" t="s">
        <v>576</v>
      </c>
      <c r="E796" s="278">
        <f t="shared" si="1739"/>
        <v>41.807590975501121</v>
      </c>
      <c r="F796" s="316">
        <f t="shared" si="1753"/>
        <v>40</v>
      </c>
      <c r="G796" s="312">
        <f t="shared" si="1749"/>
        <v>1.045189774387528</v>
      </c>
      <c r="H796" s="168">
        <f>+$I$53</f>
        <v>2</v>
      </c>
      <c r="I796" s="157">
        <f t="shared" ref="I796" si="1755">+H796*0.4</f>
        <v>0.8</v>
      </c>
      <c r="J796" s="312">
        <f t="shared" si="1750"/>
        <v>0.83615181951002249</v>
      </c>
      <c r="K796" s="314">
        <f t="shared" si="1737"/>
        <v>15.050732751180405</v>
      </c>
      <c r="AC796" s="525"/>
      <c r="AD796" s="527"/>
      <c r="AE796" s="298" t="s">
        <v>576</v>
      </c>
      <c r="AF796" s="278">
        <f t="shared" si="1742"/>
        <v>41.807590975501121</v>
      </c>
      <c r="AG796" s="316">
        <f t="shared" si="1754"/>
        <v>20</v>
      </c>
      <c r="AH796" s="312">
        <f t="shared" si="1743"/>
        <v>2.0903795487750561</v>
      </c>
      <c r="AI796" s="168">
        <f>+$I$53</f>
        <v>2</v>
      </c>
      <c r="AJ796" s="157">
        <f t="shared" si="1751"/>
        <v>1.2</v>
      </c>
      <c r="AK796" s="312">
        <f t="shared" si="1744"/>
        <v>2.5084554585300674</v>
      </c>
      <c r="AL796" s="314">
        <f t="shared" si="1738"/>
        <v>45.152198253541215</v>
      </c>
    </row>
    <row r="797" spans="2:90" x14ac:dyDescent="0.25">
      <c r="B797" s="346"/>
      <c r="K797" s="142"/>
      <c r="AC797" s="346"/>
      <c r="AD797" s="59"/>
      <c r="AI797" s="262"/>
      <c r="AJ797" s="262"/>
    </row>
    <row r="798" spans="2:90" ht="51" x14ac:dyDescent="0.25">
      <c r="B798" s="325" t="s">
        <v>336</v>
      </c>
      <c r="C798" s="327" t="s">
        <v>511</v>
      </c>
      <c r="D798" s="325" t="s">
        <v>512</v>
      </c>
      <c r="E798" s="325" t="s">
        <v>588</v>
      </c>
      <c r="F798" s="325" t="s">
        <v>513</v>
      </c>
      <c r="G798" s="325" t="s">
        <v>514</v>
      </c>
      <c r="H798" s="325" t="s">
        <v>515</v>
      </c>
      <c r="I798" s="291" t="s">
        <v>516</v>
      </c>
      <c r="J798" s="291" t="s">
        <v>517</v>
      </c>
      <c r="K798" s="291" t="s">
        <v>518</v>
      </c>
      <c r="AC798" s="367" t="s">
        <v>336</v>
      </c>
      <c r="AD798" s="368" t="s">
        <v>511</v>
      </c>
      <c r="AE798" s="367" t="s">
        <v>512</v>
      </c>
      <c r="AF798" s="367" t="s">
        <v>588</v>
      </c>
      <c r="AG798" s="367" t="s">
        <v>513</v>
      </c>
      <c r="AH798" s="367" t="s">
        <v>514</v>
      </c>
      <c r="AI798" s="367" t="s">
        <v>515</v>
      </c>
      <c r="AJ798" s="369" t="s">
        <v>516</v>
      </c>
      <c r="AK798" s="369" t="s">
        <v>517</v>
      </c>
      <c r="AL798" s="369" t="s">
        <v>518</v>
      </c>
    </row>
    <row r="799" spans="2:90" x14ac:dyDescent="0.25">
      <c r="B799" s="477" t="s">
        <v>521</v>
      </c>
      <c r="C799" s="532" t="s">
        <v>454</v>
      </c>
      <c r="D799" s="328"/>
      <c r="E799" s="276">
        <f>+'Pobl. Efectiva CP.'!N26</f>
        <v>41.271239015903213</v>
      </c>
      <c r="F799" s="328"/>
      <c r="G799" s="328"/>
      <c r="H799" s="328"/>
      <c r="I799" s="277">
        <f>SUM(I800:I810)</f>
        <v>16.8</v>
      </c>
      <c r="J799" s="277">
        <f>SUM(J800:J810)</f>
        <v>17.333920386679353</v>
      </c>
      <c r="K799" s="313">
        <f>SUM(K800:K809)</f>
        <v>297.15292091450317</v>
      </c>
      <c r="AC799" s="525" t="s">
        <v>521</v>
      </c>
      <c r="AD799" s="528" t="s">
        <v>454</v>
      </c>
      <c r="AE799" s="335"/>
      <c r="AF799" s="276">
        <f>+E799</f>
        <v>41.271239015903213</v>
      </c>
      <c r="AG799" s="335"/>
      <c r="AH799" s="335"/>
      <c r="AI799" s="335"/>
      <c r="AJ799" s="277">
        <f>SUM(AJ800:AJ810)</f>
        <v>13.2</v>
      </c>
      <c r="AK799" s="277">
        <f>SUM(AK800:AK810)</f>
        <v>27.239017750496124</v>
      </c>
      <c r="AL799" s="313">
        <f>SUM(AL800:AL809)</f>
        <v>445.7293813717547</v>
      </c>
    </row>
    <row r="800" spans="2:90" x14ac:dyDescent="0.25">
      <c r="B800" s="477"/>
      <c r="C800" s="532"/>
      <c r="D800" s="326" t="s">
        <v>456</v>
      </c>
      <c r="E800" s="278">
        <f>+E$799</f>
        <v>41.271239015903213</v>
      </c>
      <c r="F800" s="316">
        <v>40</v>
      </c>
      <c r="G800" s="312">
        <f>E800/F800</f>
        <v>1.0317809753975804</v>
      </c>
      <c r="H800" s="168">
        <f>+$H$76</f>
        <v>2</v>
      </c>
      <c r="I800" s="157">
        <f>+H800</f>
        <v>2</v>
      </c>
      <c r="J800" s="157">
        <f t="shared" ref="J800:J801" si="1756">G800*I800</f>
        <v>2.0635619507951608</v>
      </c>
      <c r="K800" s="314">
        <f t="shared" ref="K800:K810" si="1757">J800*$D$70</f>
        <v>37.144115114312896</v>
      </c>
      <c r="AC800" s="525"/>
      <c r="AD800" s="528"/>
      <c r="AE800" s="333" t="s">
        <v>456</v>
      </c>
      <c r="AF800" s="278">
        <f>+AF$799</f>
        <v>41.271239015903213</v>
      </c>
      <c r="AG800" s="316">
        <v>20</v>
      </c>
      <c r="AH800" s="312">
        <f>AF800/AG800</f>
        <v>2.0635619507951608</v>
      </c>
      <c r="AI800" s="168">
        <v>0</v>
      </c>
      <c r="AJ800" s="157">
        <f>+AI800</f>
        <v>0</v>
      </c>
      <c r="AK800" s="157">
        <f t="shared" ref="AK800:AK801" si="1758">AH800*AJ800</f>
        <v>0</v>
      </c>
      <c r="AL800" s="314">
        <f t="shared" ref="AL800:AL810" si="1759">AK800*$D$70</f>
        <v>0</v>
      </c>
    </row>
    <row r="801" spans="2:38" x14ac:dyDescent="0.25">
      <c r="B801" s="477"/>
      <c r="C801" s="532"/>
      <c r="D801" s="326" t="s">
        <v>459</v>
      </c>
      <c r="E801" s="278">
        <f t="shared" ref="E801:E810" si="1760">+E$799</f>
        <v>41.271239015903213</v>
      </c>
      <c r="F801" s="316">
        <f>+F800</f>
        <v>40</v>
      </c>
      <c r="G801" s="312">
        <f t="shared" ref="G801:G810" si="1761">E801/F801</f>
        <v>1.0317809753975804</v>
      </c>
      <c r="H801" s="168">
        <f>+$H$77</f>
        <v>2</v>
      </c>
      <c r="I801" s="157">
        <f>+H801</f>
        <v>2</v>
      </c>
      <c r="J801" s="157">
        <f t="shared" si="1756"/>
        <v>2.0635619507951608</v>
      </c>
      <c r="K801" s="314">
        <f t="shared" si="1757"/>
        <v>37.144115114312896</v>
      </c>
      <c r="AC801" s="525"/>
      <c r="AD801" s="528"/>
      <c r="AE801" s="333" t="s">
        <v>459</v>
      </c>
      <c r="AF801" s="278">
        <f t="shared" ref="AF801:AF810" si="1762">+AF$799</f>
        <v>41.271239015903213</v>
      </c>
      <c r="AG801" s="316">
        <f>+AG800</f>
        <v>20</v>
      </c>
      <c r="AH801" s="312">
        <f t="shared" ref="AH801:AH810" si="1763">AF801/AG801</f>
        <v>2.0635619507951608</v>
      </c>
      <c r="AI801" s="168">
        <v>0</v>
      </c>
      <c r="AJ801" s="157">
        <f>+AI801</f>
        <v>0</v>
      </c>
      <c r="AK801" s="157">
        <f t="shared" si="1758"/>
        <v>0</v>
      </c>
      <c r="AL801" s="314">
        <f t="shared" si="1759"/>
        <v>0</v>
      </c>
    </row>
    <row r="802" spans="2:38" x14ac:dyDescent="0.25">
      <c r="B802" s="477"/>
      <c r="C802" s="532"/>
      <c r="D802" s="326" t="s">
        <v>465</v>
      </c>
      <c r="E802" s="278">
        <f t="shared" si="1760"/>
        <v>41.271239015903213</v>
      </c>
      <c r="F802" s="316">
        <f t="shared" ref="F802:F810" si="1764">+F801</f>
        <v>40</v>
      </c>
      <c r="G802" s="312">
        <f t="shared" si="1761"/>
        <v>1.0317809753975804</v>
      </c>
      <c r="H802" s="168">
        <f>+$H$78</f>
        <v>2</v>
      </c>
      <c r="I802" s="157">
        <f>+H802</f>
        <v>2</v>
      </c>
      <c r="J802" s="157">
        <f>G802*I802</f>
        <v>2.0635619507951608</v>
      </c>
      <c r="K802" s="314">
        <f t="shared" si="1757"/>
        <v>37.144115114312896</v>
      </c>
      <c r="AC802" s="525"/>
      <c r="AD802" s="528"/>
      <c r="AE802" s="333" t="s">
        <v>465</v>
      </c>
      <c r="AF802" s="278">
        <f t="shared" si="1762"/>
        <v>41.271239015903213</v>
      </c>
      <c r="AG802" s="316">
        <f t="shared" ref="AG802:AG810" si="1765">+AG801</f>
        <v>20</v>
      </c>
      <c r="AH802" s="312">
        <f t="shared" si="1763"/>
        <v>2.0635619507951608</v>
      </c>
      <c r="AI802" s="168">
        <v>0</v>
      </c>
      <c r="AJ802" s="157">
        <f>+AI802</f>
        <v>0</v>
      </c>
      <c r="AK802" s="157">
        <f>AH802*AJ802</f>
        <v>0</v>
      </c>
      <c r="AL802" s="314">
        <f t="shared" si="1759"/>
        <v>0</v>
      </c>
    </row>
    <row r="803" spans="2:38" x14ac:dyDescent="0.25">
      <c r="B803" s="477"/>
      <c r="C803" s="532"/>
      <c r="D803" s="326" t="s">
        <v>468</v>
      </c>
      <c r="E803" s="278">
        <f t="shared" si="1760"/>
        <v>41.271239015903213</v>
      </c>
      <c r="F803" s="316">
        <f t="shared" si="1764"/>
        <v>40</v>
      </c>
      <c r="G803" s="312">
        <f t="shared" si="1761"/>
        <v>1.0317809753975804</v>
      </c>
      <c r="H803" s="168">
        <f>+$H$79</f>
        <v>2</v>
      </c>
      <c r="I803" s="157">
        <f>+H803</f>
        <v>2</v>
      </c>
      <c r="J803" s="157">
        <f t="shared" ref="J803:J809" si="1766">G803*I803</f>
        <v>2.0635619507951608</v>
      </c>
      <c r="K803" s="314">
        <f t="shared" si="1757"/>
        <v>37.144115114312896</v>
      </c>
      <c r="AC803" s="525"/>
      <c r="AD803" s="528"/>
      <c r="AE803" s="333" t="s">
        <v>468</v>
      </c>
      <c r="AF803" s="278">
        <f t="shared" si="1762"/>
        <v>41.271239015903213</v>
      </c>
      <c r="AG803" s="316">
        <f t="shared" si="1765"/>
        <v>20</v>
      </c>
      <c r="AH803" s="312">
        <f t="shared" si="1763"/>
        <v>2.0635619507951608</v>
      </c>
      <c r="AI803" s="168">
        <v>0</v>
      </c>
      <c r="AJ803" s="157">
        <f>+AI803</f>
        <v>0</v>
      </c>
      <c r="AK803" s="157">
        <f t="shared" ref="AK803:AK809" si="1767">AH803*AJ803</f>
        <v>0</v>
      </c>
      <c r="AL803" s="314">
        <f t="shared" si="1759"/>
        <v>0</v>
      </c>
    </row>
    <row r="804" spans="2:38" ht="25.5" x14ac:dyDescent="0.25">
      <c r="B804" s="477"/>
      <c r="C804" s="514" t="s">
        <v>485</v>
      </c>
      <c r="D804" s="315" t="s">
        <v>536</v>
      </c>
      <c r="E804" s="278">
        <f t="shared" si="1760"/>
        <v>41.271239015903213</v>
      </c>
      <c r="F804" s="316">
        <f t="shared" si="1764"/>
        <v>40</v>
      </c>
      <c r="G804" s="312">
        <f t="shared" si="1761"/>
        <v>1.0317809753975804</v>
      </c>
      <c r="H804" s="168">
        <f>+$H$80</f>
        <v>2</v>
      </c>
      <c r="I804" s="157">
        <f t="shared" ref="I804:I810" si="1768">+H804*0.4</f>
        <v>0.8</v>
      </c>
      <c r="J804" s="157">
        <f t="shared" si="1766"/>
        <v>0.82542478031806432</v>
      </c>
      <c r="K804" s="314">
        <f t="shared" si="1757"/>
        <v>14.857646045725158</v>
      </c>
      <c r="AC804" s="525"/>
      <c r="AD804" s="527" t="s">
        <v>485</v>
      </c>
      <c r="AE804" s="315" t="s">
        <v>536</v>
      </c>
      <c r="AF804" s="278">
        <f t="shared" si="1762"/>
        <v>41.271239015903213</v>
      </c>
      <c r="AG804" s="316">
        <f t="shared" si="1765"/>
        <v>20</v>
      </c>
      <c r="AH804" s="312">
        <f t="shared" si="1763"/>
        <v>2.0635619507951608</v>
      </c>
      <c r="AI804" s="168">
        <f>+$H$80</f>
        <v>2</v>
      </c>
      <c r="AJ804" s="157">
        <f t="shared" ref="AJ804:AJ810" si="1769">+AI804*0.6</f>
        <v>1.2</v>
      </c>
      <c r="AK804" s="157">
        <f t="shared" si="1767"/>
        <v>2.476274340954193</v>
      </c>
      <c r="AL804" s="314">
        <f t="shared" si="1759"/>
        <v>44.57293813717547</v>
      </c>
    </row>
    <row r="805" spans="2:38" ht="25.5" x14ac:dyDescent="0.25">
      <c r="B805" s="477"/>
      <c r="C805" s="514"/>
      <c r="D805" s="315" t="s">
        <v>538</v>
      </c>
      <c r="E805" s="278">
        <f t="shared" si="1760"/>
        <v>41.271239015903213</v>
      </c>
      <c r="F805" s="316">
        <f t="shared" si="1764"/>
        <v>40</v>
      </c>
      <c r="G805" s="312">
        <f t="shared" si="1761"/>
        <v>1.0317809753975804</v>
      </c>
      <c r="H805" s="168">
        <f>+$H$81</f>
        <v>4</v>
      </c>
      <c r="I805" s="157">
        <f t="shared" si="1768"/>
        <v>1.6</v>
      </c>
      <c r="J805" s="157">
        <f t="shared" si="1766"/>
        <v>1.6508495606361286</v>
      </c>
      <c r="K805" s="314">
        <f t="shared" si="1757"/>
        <v>29.715292091450316</v>
      </c>
      <c r="AC805" s="525"/>
      <c r="AD805" s="527"/>
      <c r="AE805" s="315" t="s">
        <v>538</v>
      </c>
      <c r="AF805" s="278">
        <f t="shared" si="1762"/>
        <v>41.271239015903213</v>
      </c>
      <c r="AG805" s="316">
        <f t="shared" si="1765"/>
        <v>20</v>
      </c>
      <c r="AH805" s="312">
        <f t="shared" si="1763"/>
        <v>2.0635619507951608</v>
      </c>
      <c r="AI805" s="168">
        <f>+$H$81</f>
        <v>4</v>
      </c>
      <c r="AJ805" s="157">
        <f t="shared" si="1769"/>
        <v>2.4</v>
      </c>
      <c r="AK805" s="157">
        <f t="shared" si="1767"/>
        <v>4.9525486819083859</v>
      </c>
      <c r="AL805" s="314">
        <f t="shared" si="1759"/>
        <v>89.14587627435094</v>
      </c>
    </row>
    <row r="806" spans="2:38" ht="25.5" x14ac:dyDescent="0.25">
      <c r="B806" s="477"/>
      <c r="C806" s="514"/>
      <c r="D806" s="315" t="s">
        <v>539</v>
      </c>
      <c r="E806" s="278">
        <f t="shared" si="1760"/>
        <v>41.271239015903213</v>
      </c>
      <c r="F806" s="316">
        <f t="shared" si="1764"/>
        <v>40</v>
      </c>
      <c r="G806" s="312">
        <f t="shared" si="1761"/>
        <v>1.0317809753975804</v>
      </c>
      <c r="H806" s="168">
        <f>+$H$82</f>
        <v>2</v>
      </c>
      <c r="I806" s="157">
        <f t="shared" si="1768"/>
        <v>0.8</v>
      </c>
      <c r="J806" s="157">
        <f t="shared" si="1766"/>
        <v>0.82542478031806432</v>
      </c>
      <c r="K806" s="314">
        <f t="shared" si="1757"/>
        <v>14.857646045725158</v>
      </c>
      <c r="AC806" s="525"/>
      <c r="AD806" s="527"/>
      <c r="AE806" s="315" t="s">
        <v>539</v>
      </c>
      <c r="AF806" s="278">
        <f t="shared" si="1762"/>
        <v>41.271239015903213</v>
      </c>
      <c r="AG806" s="316">
        <f t="shared" si="1765"/>
        <v>20</v>
      </c>
      <c r="AH806" s="312">
        <f t="shared" si="1763"/>
        <v>2.0635619507951608</v>
      </c>
      <c r="AI806" s="168">
        <f>+$H$82</f>
        <v>2</v>
      </c>
      <c r="AJ806" s="157">
        <f t="shared" si="1769"/>
        <v>1.2</v>
      </c>
      <c r="AK806" s="157">
        <f t="shared" si="1767"/>
        <v>2.476274340954193</v>
      </c>
      <c r="AL806" s="314">
        <f t="shared" si="1759"/>
        <v>44.57293813717547</v>
      </c>
    </row>
    <row r="807" spans="2:38" ht="25.5" x14ac:dyDescent="0.25">
      <c r="B807" s="477"/>
      <c r="C807" s="514"/>
      <c r="D807" s="315" t="s">
        <v>540</v>
      </c>
      <c r="E807" s="278">
        <f t="shared" si="1760"/>
        <v>41.271239015903213</v>
      </c>
      <c r="F807" s="316">
        <f t="shared" si="1764"/>
        <v>40</v>
      </c>
      <c r="G807" s="312">
        <f t="shared" si="1761"/>
        <v>1.0317809753975804</v>
      </c>
      <c r="H807" s="168">
        <f>+$H$83</f>
        <v>2</v>
      </c>
      <c r="I807" s="157">
        <f t="shared" si="1768"/>
        <v>0.8</v>
      </c>
      <c r="J807" s="157">
        <f t="shared" si="1766"/>
        <v>0.82542478031806432</v>
      </c>
      <c r="K807" s="314">
        <f t="shared" si="1757"/>
        <v>14.857646045725158</v>
      </c>
      <c r="AC807" s="525"/>
      <c r="AD807" s="527"/>
      <c r="AE807" s="315" t="s">
        <v>540</v>
      </c>
      <c r="AF807" s="278">
        <f t="shared" si="1762"/>
        <v>41.271239015903213</v>
      </c>
      <c r="AG807" s="316">
        <f t="shared" si="1765"/>
        <v>20</v>
      </c>
      <c r="AH807" s="312">
        <f t="shared" si="1763"/>
        <v>2.0635619507951608</v>
      </c>
      <c r="AI807" s="168">
        <f>+$H$83</f>
        <v>2</v>
      </c>
      <c r="AJ807" s="157">
        <f t="shared" si="1769"/>
        <v>1.2</v>
      </c>
      <c r="AK807" s="157">
        <f t="shared" si="1767"/>
        <v>2.476274340954193</v>
      </c>
      <c r="AL807" s="314">
        <f t="shared" si="1759"/>
        <v>44.57293813717547</v>
      </c>
    </row>
    <row r="808" spans="2:38" ht="25.5" x14ac:dyDescent="0.25">
      <c r="B808" s="477"/>
      <c r="C808" s="514"/>
      <c r="D808" s="315" t="s">
        <v>541</v>
      </c>
      <c r="E808" s="278">
        <f t="shared" si="1760"/>
        <v>41.271239015903213</v>
      </c>
      <c r="F808" s="316">
        <f t="shared" si="1764"/>
        <v>40</v>
      </c>
      <c r="G808" s="312">
        <f t="shared" si="1761"/>
        <v>1.0317809753975804</v>
      </c>
      <c r="H808" s="168">
        <f>+$H$84</f>
        <v>4</v>
      </c>
      <c r="I808" s="157">
        <f t="shared" si="1768"/>
        <v>1.6</v>
      </c>
      <c r="J808" s="157">
        <f t="shared" si="1766"/>
        <v>1.6508495606361286</v>
      </c>
      <c r="K808" s="314">
        <f t="shared" si="1757"/>
        <v>29.715292091450316</v>
      </c>
      <c r="AC808" s="525"/>
      <c r="AD808" s="527"/>
      <c r="AE808" s="315" t="s">
        <v>541</v>
      </c>
      <c r="AF808" s="278">
        <f t="shared" si="1762"/>
        <v>41.271239015903213</v>
      </c>
      <c r="AG808" s="316">
        <f t="shared" si="1765"/>
        <v>20</v>
      </c>
      <c r="AH808" s="312">
        <f t="shared" si="1763"/>
        <v>2.0635619507951608</v>
      </c>
      <c r="AI808" s="168">
        <f>+$H$84</f>
        <v>4</v>
      </c>
      <c r="AJ808" s="157">
        <f t="shared" si="1769"/>
        <v>2.4</v>
      </c>
      <c r="AK808" s="157">
        <f t="shared" si="1767"/>
        <v>4.9525486819083859</v>
      </c>
      <c r="AL808" s="314">
        <f t="shared" si="1759"/>
        <v>89.14587627435094</v>
      </c>
    </row>
    <row r="809" spans="2:38" x14ac:dyDescent="0.25">
      <c r="B809" s="477"/>
      <c r="C809" s="514"/>
      <c r="D809" s="315" t="s">
        <v>542</v>
      </c>
      <c r="E809" s="278">
        <f t="shared" si="1760"/>
        <v>41.271239015903213</v>
      </c>
      <c r="F809" s="316">
        <f t="shared" si="1764"/>
        <v>40</v>
      </c>
      <c r="G809" s="312">
        <f t="shared" si="1761"/>
        <v>1.0317809753975804</v>
      </c>
      <c r="H809" s="168">
        <f>+$H$85</f>
        <v>6</v>
      </c>
      <c r="I809" s="157">
        <f t="shared" si="1768"/>
        <v>2.4000000000000004</v>
      </c>
      <c r="J809" s="157">
        <f t="shared" si="1766"/>
        <v>2.4762743409541934</v>
      </c>
      <c r="K809" s="314">
        <f t="shared" si="1757"/>
        <v>44.572938137175484</v>
      </c>
      <c r="AC809" s="525"/>
      <c r="AD809" s="527"/>
      <c r="AE809" s="315" t="s">
        <v>542</v>
      </c>
      <c r="AF809" s="278">
        <f t="shared" si="1762"/>
        <v>41.271239015903213</v>
      </c>
      <c r="AG809" s="316">
        <f t="shared" si="1765"/>
        <v>20</v>
      </c>
      <c r="AH809" s="312">
        <f t="shared" si="1763"/>
        <v>2.0635619507951608</v>
      </c>
      <c r="AI809" s="168">
        <f>+$H$85</f>
        <v>6</v>
      </c>
      <c r="AJ809" s="157">
        <f t="shared" si="1769"/>
        <v>3.5999999999999996</v>
      </c>
      <c r="AK809" s="157">
        <f t="shared" si="1767"/>
        <v>7.428823022862578</v>
      </c>
      <c r="AL809" s="314">
        <f t="shared" si="1759"/>
        <v>133.71881441152641</v>
      </c>
    </row>
    <row r="810" spans="2:38" ht="25.5" x14ac:dyDescent="0.25">
      <c r="B810" s="477"/>
      <c r="C810" s="514"/>
      <c r="D810" s="315" t="s">
        <v>544</v>
      </c>
      <c r="E810" s="278">
        <f t="shared" si="1760"/>
        <v>41.271239015903213</v>
      </c>
      <c r="F810" s="316">
        <f t="shared" si="1764"/>
        <v>40</v>
      </c>
      <c r="G810" s="312">
        <f t="shared" si="1761"/>
        <v>1.0317809753975804</v>
      </c>
      <c r="H810" s="168">
        <f>+$H$86</f>
        <v>2</v>
      </c>
      <c r="I810" s="157">
        <f t="shared" si="1768"/>
        <v>0.8</v>
      </c>
      <c r="J810" s="157">
        <f>G810*I810</f>
        <v>0.82542478031806432</v>
      </c>
      <c r="K810" s="314">
        <f t="shared" si="1757"/>
        <v>14.857646045725158</v>
      </c>
      <c r="AC810" s="525"/>
      <c r="AD810" s="527"/>
      <c r="AE810" s="315" t="s">
        <v>544</v>
      </c>
      <c r="AF810" s="278">
        <f t="shared" si="1762"/>
        <v>41.271239015903213</v>
      </c>
      <c r="AG810" s="316">
        <f t="shared" si="1765"/>
        <v>20</v>
      </c>
      <c r="AH810" s="312">
        <f t="shared" si="1763"/>
        <v>2.0635619507951608</v>
      </c>
      <c r="AI810" s="168">
        <f>+$H$86</f>
        <v>2</v>
      </c>
      <c r="AJ810" s="157">
        <f t="shared" si="1769"/>
        <v>1.2</v>
      </c>
      <c r="AK810" s="157">
        <f>AH810*AJ810</f>
        <v>2.476274340954193</v>
      </c>
      <c r="AL810" s="314">
        <f t="shared" si="1759"/>
        <v>44.57293813717547</v>
      </c>
    </row>
    <row r="811" spans="2:38" x14ac:dyDescent="0.25">
      <c r="B811" s="285"/>
      <c r="C811" s="142"/>
      <c r="D811" s="59"/>
      <c r="H811" s="142"/>
      <c r="I811" s="262">
        <f>AVERAGE(I800:I810)</f>
        <v>1.5272727272727273</v>
      </c>
      <c r="J811" s="262"/>
      <c r="K811" s="286"/>
      <c r="AC811" s="285"/>
      <c r="AE811" s="59"/>
      <c r="AJ811" s="262">
        <f>AVERAGE(AJ800:AJ810)</f>
        <v>1.2</v>
      </c>
      <c r="AK811" s="262"/>
      <c r="AL811" s="286"/>
    </row>
    <row r="812" spans="2:38" ht="51" x14ac:dyDescent="0.25">
      <c r="B812" s="325" t="s">
        <v>336</v>
      </c>
      <c r="C812" s="327" t="s">
        <v>511</v>
      </c>
      <c r="D812" s="325" t="s">
        <v>512</v>
      </c>
      <c r="E812" s="325" t="s">
        <v>588</v>
      </c>
      <c r="F812" s="325" t="s">
        <v>513</v>
      </c>
      <c r="G812" s="325" t="s">
        <v>514</v>
      </c>
      <c r="H812" s="325" t="s">
        <v>515</v>
      </c>
      <c r="I812" s="291" t="s">
        <v>516</v>
      </c>
      <c r="J812" s="291" t="s">
        <v>517</v>
      </c>
      <c r="K812" s="291" t="s">
        <v>518</v>
      </c>
      <c r="AC812" s="367" t="s">
        <v>336</v>
      </c>
      <c r="AD812" s="368" t="s">
        <v>511</v>
      </c>
      <c r="AE812" s="367" t="s">
        <v>512</v>
      </c>
      <c r="AF812" s="367" t="s">
        <v>588</v>
      </c>
      <c r="AG812" s="367" t="s">
        <v>513</v>
      </c>
      <c r="AH812" s="367" t="s">
        <v>514</v>
      </c>
      <c r="AI812" s="367" t="s">
        <v>515</v>
      </c>
      <c r="AJ812" s="369" t="s">
        <v>516</v>
      </c>
      <c r="AK812" s="369" t="s">
        <v>517</v>
      </c>
      <c r="AL812" s="369" t="s">
        <v>518</v>
      </c>
    </row>
    <row r="813" spans="2:38" x14ac:dyDescent="0.25">
      <c r="B813" s="477" t="s">
        <v>524</v>
      </c>
      <c r="C813" s="529" t="s">
        <v>454</v>
      </c>
      <c r="D813" s="328"/>
      <c r="E813" s="276">
        <f>+'Pobl. Efectiva CP.'!N27</f>
        <v>41.271239015903213</v>
      </c>
      <c r="F813" s="328"/>
      <c r="G813" s="328"/>
      <c r="H813" s="328"/>
      <c r="I813" s="277">
        <f>SUM(I814:I824)</f>
        <v>18</v>
      </c>
      <c r="J813" s="277">
        <f>SUM(J814:J824)</f>
        <v>18.572057557156452</v>
      </c>
      <c r="K813" s="277">
        <f>SUM(K814:K824)</f>
        <v>334.29703602881602</v>
      </c>
      <c r="AC813" s="525" t="s">
        <v>524</v>
      </c>
      <c r="AD813" s="526" t="s">
        <v>454</v>
      </c>
      <c r="AE813" s="335"/>
      <c r="AF813" s="276">
        <f>+E813</f>
        <v>41.271239015903213</v>
      </c>
      <c r="AG813" s="335"/>
      <c r="AH813" s="335"/>
      <c r="AI813" s="335"/>
      <c r="AJ813" s="277">
        <f>SUM(AJ814:AJ824)</f>
        <v>12</v>
      </c>
      <c r="AK813" s="277">
        <f>SUM(AK814:AK824)</f>
        <v>24.76274340954193</v>
      </c>
      <c r="AL813" s="277">
        <f>SUM(AL814:AL824)</f>
        <v>445.7293813717547</v>
      </c>
    </row>
    <row r="814" spans="2:38" x14ac:dyDescent="0.25">
      <c r="B814" s="477"/>
      <c r="C814" s="529"/>
      <c r="D814" s="326" t="s">
        <v>457</v>
      </c>
      <c r="E814" s="278">
        <f>+E$813</f>
        <v>41.271239015903213</v>
      </c>
      <c r="F814" s="316">
        <f>+F809</f>
        <v>40</v>
      </c>
      <c r="G814" s="312">
        <f t="shared" ref="G814:G824" si="1770">E814/F814</f>
        <v>1.0317809753975804</v>
      </c>
      <c r="H814" s="168">
        <f>+$H$90</f>
        <v>2</v>
      </c>
      <c r="I814" s="157">
        <f>+H814</f>
        <v>2</v>
      </c>
      <c r="J814" s="157">
        <f t="shared" ref="J814:J823" si="1771">G814*I814</f>
        <v>2.0635619507951608</v>
      </c>
      <c r="K814" s="314">
        <f t="shared" ref="K814:K824" si="1772">J814*$D$70</f>
        <v>37.144115114312896</v>
      </c>
      <c r="AC814" s="525"/>
      <c r="AD814" s="526"/>
      <c r="AE814" s="333" t="s">
        <v>457</v>
      </c>
      <c r="AF814" s="278">
        <f>+AF$813</f>
        <v>41.271239015903213</v>
      </c>
      <c r="AG814" s="316">
        <f>+AG809</f>
        <v>20</v>
      </c>
      <c r="AH814" s="312">
        <f t="shared" ref="AH814:AH824" si="1773">AF814/AG814</f>
        <v>2.0635619507951608</v>
      </c>
      <c r="AI814" s="168">
        <v>0</v>
      </c>
      <c r="AJ814" s="157">
        <f>+AI814</f>
        <v>0</v>
      </c>
      <c r="AK814" s="157">
        <f t="shared" ref="AK814:AK823" si="1774">AH814*AJ814</f>
        <v>0</v>
      </c>
      <c r="AL814" s="314">
        <f t="shared" ref="AL814:AL824" si="1775">AK814*$D$70</f>
        <v>0</v>
      </c>
    </row>
    <row r="815" spans="2:38" x14ac:dyDescent="0.25">
      <c r="B815" s="477"/>
      <c r="C815" s="529"/>
      <c r="D815" s="326" t="s">
        <v>460</v>
      </c>
      <c r="E815" s="278">
        <f t="shared" ref="E815:E824" si="1776">+E$813</f>
        <v>41.271239015903213</v>
      </c>
      <c r="F815" s="316">
        <f>+F814</f>
        <v>40</v>
      </c>
      <c r="G815" s="312">
        <f t="shared" si="1770"/>
        <v>1.0317809753975804</v>
      </c>
      <c r="H815" s="168">
        <f>+$H$91</f>
        <v>2</v>
      </c>
      <c r="I815" s="157">
        <f>+H815</f>
        <v>2</v>
      </c>
      <c r="J815" s="157">
        <f t="shared" si="1771"/>
        <v>2.0635619507951608</v>
      </c>
      <c r="K815" s="314">
        <f t="shared" si="1772"/>
        <v>37.144115114312896</v>
      </c>
      <c r="AC815" s="525"/>
      <c r="AD815" s="526"/>
      <c r="AE815" s="333" t="s">
        <v>460</v>
      </c>
      <c r="AF815" s="278">
        <f t="shared" ref="AF815:AF824" si="1777">+AF$813</f>
        <v>41.271239015903213</v>
      </c>
      <c r="AG815" s="316">
        <f>+AG814</f>
        <v>20</v>
      </c>
      <c r="AH815" s="312">
        <f t="shared" si="1773"/>
        <v>2.0635619507951608</v>
      </c>
      <c r="AI815" s="168">
        <v>0</v>
      </c>
      <c r="AJ815" s="157">
        <f>+AI815</f>
        <v>0</v>
      </c>
      <c r="AK815" s="157">
        <f t="shared" si="1774"/>
        <v>0</v>
      </c>
      <c r="AL815" s="314">
        <f t="shared" si="1775"/>
        <v>0</v>
      </c>
    </row>
    <row r="816" spans="2:38" x14ac:dyDescent="0.25">
      <c r="B816" s="477"/>
      <c r="C816" s="529"/>
      <c r="D816" s="326" t="s">
        <v>466</v>
      </c>
      <c r="E816" s="278">
        <f t="shared" si="1776"/>
        <v>41.271239015903213</v>
      </c>
      <c r="F816" s="316">
        <f t="shared" ref="F816:F824" si="1778">+F815</f>
        <v>40</v>
      </c>
      <c r="G816" s="312">
        <f t="shared" si="1770"/>
        <v>1.0317809753975804</v>
      </c>
      <c r="H816" s="168">
        <f>+$H$92</f>
        <v>2</v>
      </c>
      <c r="I816" s="157">
        <f>+H816</f>
        <v>2</v>
      </c>
      <c r="J816" s="157">
        <f t="shared" si="1771"/>
        <v>2.0635619507951608</v>
      </c>
      <c r="K816" s="314">
        <f t="shared" si="1772"/>
        <v>37.144115114312896</v>
      </c>
      <c r="AC816" s="525"/>
      <c r="AD816" s="526"/>
      <c r="AE816" s="333" t="s">
        <v>466</v>
      </c>
      <c r="AF816" s="278">
        <f t="shared" si="1777"/>
        <v>41.271239015903213</v>
      </c>
      <c r="AG816" s="316">
        <f t="shared" ref="AG816:AG824" si="1779">+AG815</f>
        <v>20</v>
      </c>
      <c r="AH816" s="312">
        <f t="shared" si="1773"/>
        <v>2.0635619507951608</v>
      </c>
      <c r="AI816" s="168">
        <v>0</v>
      </c>
      <c r="AJ816" s="157">
        <f>+AI816</f>
        <v>0</v>
      </c>
      <c r="AK816" s="157">
        <f t="shared" si="1774"/>
        <v>0</v>
      </c>
      <c r="AL816" s="314">
        <f t="shared" si="1775"/>
        <v>0</v>
      </c>
    </row>
    <row r="817" spans="2:38" x14ac:dyDescent="0.25">
      <c r="B817" s="477"/>
      <c r="C817" s="529"/>
      <c r="D817" s="326" t="s">
        <v>469</v>
      </c>
      <c r="E817" s="278">
        <f t="shared" si="1776"/>
        <v>41.271239015903213</v>
      </c>
      <c r="F817" s="316">
        <f t="shared" si="1778"/>
        <v>40</v>
      </c>
      <c r="G817" s="312">
        <f t="shared" si="1770"/>
        <v>1.0317809753975804</v>
      </c>
      <c r="H817" s="168">
        <f>+$H$93</f>
        <v>2</v>
      </c>
      <c r="I817" s="157">
        <f>+H817</f>
        <v>2</v>
      </c>
      <c r="J817" s="157">
        <f t="shared" si="1771"/>
        <v>2.0635619507951608</v>
      </c>
      <c r="K817" s="314">
        <f t="shared" si="1772"/>
        <v>37.144115114312896</v>
      </c>
      <c r="AC817" s="525"/>
      <c r="AD817" s="526"/>
      <c r="AE817" s="333" t="s">
        <v>469</v>
      </c>
      <c r="AF817" s="278">
        <f t="shared" si="1777"/>
        <v>41.271239015903213</v>
      </c>
      <c r="AG817" s="316">
        <f t="shared" si="1779"/>
        <v>20</v>
      </c>
      <c r="AH817" s="312">
        <f t="shared" si="1773"/>
        <v>2.0635619507951608</v>
      </c>
      <c r="AI817" s="168">
        <v>0</v>
      </c>
      <c r="AJ817" s="157">
        <f>+AI817</f>
        <v>0</v>
      </c>
      <c r="AK817" s="157">
        <f t="shared" si="1774"/>
        <v>0</v>
      </c>
      <c r="AL817" s="314">
        <f t="shared" si="1775"/>
        <v>0</v>
      </c>
    </row>
    <row r="818" spans="2:38" x14ac:dyDescent="0.25">
      <c r="B818" s="477"/>
      <c r="C818" s="529"/>
      <c r="D818" s="326" t="s">
        <v>474</v>
      </c>
      <c r="E818" s="278">
        <f t="shared" si="1776"/>
        <v>41.271239015903213</v>
      </c>
      <c r="F818" s="316">
        <f t="shared" si="1778"/>
        <v>40</v>
      </c>
      <c r="G818" s="312">
        <f t="shared" si="1770"/>
        <v>1.0317809753975804</v>
      </c>
      <c r="H818" s="168">
        <f>+$H$94</f>
        <v>2</v>
      </c>
      <c r="I818" s="157">
        <f>+H818</f>
        <v>2</v>
      </c>
      <c r="J818" s="157">
        <f t="shared" si="1771"/>
        <v>2.0635619507951608</v>
      </c>
      <c r="K818" s="314">
        <f t="shared" si="1772"/>
        <v>37.144115114312896</v>
      </c>
      <c r="AC818" s="525"/>
      <c r="AD818" s="526"/>
      <c r="AE818" s="333" t="s">
        <v>474</v>
      </c>
      <c r="AF818" s="278">
        <f t="shared" si="1777"/>
        <v>41.271239015903213</v>
      </c>
      <c r="AG818" s="316">
        <f t="shared" si="1779"/>
        <v>20</v>
      </c>
      <c r="AH818" s="312">
        <f t="shared" si="1773"/>
        <v>2.0635619507951608</v>
      </c>
      <c r="AI818" s="168">
        <v>0</v>
      </c>
      <c r="AJ818" s="157">
        <f>+AI818</f>
        <v>0</v>
      </c>
      <c r="AK818" s="157">
        <f t="shared" si="1774"/>
        <v>0</v>
      </c>
      <c r="AL818" s="314">
        <f t="shared" si="1775"/>
        <v>0</v>
      </c>
    </row>
    <row r="819" spans="2:38" ht="25.5" x14ac:dyDescent="0.25">
      <c r="B819" s="477"/>
      <c r="C819" s="514" t="s">
        <v>485</v>
      </c>
      <c r="D819" s="315" t="s">
        <v>546</v>
      </c>
      <c r="E819" s="278">
        <f t="shared" si="1776"/>
        <v>41.271239015903213</v>
      </c>
      <c r="F819" s="316">
        <f t="shared" si="1778"/>
        <v>40</v>
      </c>
      <c r="G819" s="312">
        <f t="shared" si="1770"/>
        <v>1.0317809753975804</v>
      </c>
      <c r="H819" s="168">
        <f>+$H$95</f>
        <v>2</v>
      </c>
      <c r="I819" s="157">
        <f t="shared" ref="I819:I824" si="1780">+H819*0.4</f>
        <v>0.8</v>
      </c>
      <c r="J819" s="312">
        <f t="shared" si="1771"/>
        <v>0.82542478031806432</v>
      </c>
      <c r="K819" s="314">
        <f t="shared" si="1772"/>
        <v>14.857646045725158</v>
      </c>
      <c r="AC819" s="525"/>
      <c r="AD819" s="527" t="s">
        <v>485</v>
      </c>
      <c r="AE819" s="315" t="s">
        <v>546</v>
      </c>
      <c r="AF819" s="278">
        <f t="shared" si="1777"/>
        <v>41.271239015903213</v>
      </c>
      <c r="AG819" s="316">
        <f t="shared" si="1779"/>
        <v>20</v>
      </c>
      <c r="AH819" s="312">
        <f t="shared" si="1773"/>
        <v>2.0635619507951608</v>
      </c>
      <c r="AI819" s="168">
        <f>+$H$95</f>
        <v>2</v>
      </c>
      <c r="AJ819" s="157">
        <f t="shared" ref="AJ819:AJ824" si="1781">+AI819*0.6</f>
        <v>1.2</v>
      </c>
      <c r="AK819" s="312">
        <f t="shared" si="1774"/>
        <v>2.476274340954193</v>
      </c>
      <c r="AL819" s="314">
        <f t="shared" si="1775"/>
        <v>44.57293813717547</v>
      </c>
    </row>
    <row r="820" spans="2:38" ht="25.5" x14ac:dyDescent="0.25">
      <c r="B820" s="477"/>
      <c r="C820" s="514"/>
      <c r="D820" s="315" t="s">
        <v>547</v>
      </c>
      <c r="E820" s="278">
        <f t="shared" si="1776"/>
        <v>41.271239015903213</v>
      </c>
      <c r="F820" s="316">
        <f t="shared" si="1778"/>
        <v>40</v>
      </c>
      <c r="G820" s="312">
        <f t="shared" si="1770"/>
        <v>1.0317809753975804</v>
      </c>
      <c r="H820" s="168">
        <f>+$H$96</f>
        <v>4</v>
      </c>
      <c r="I820" s="157">
        <f t="shared" si="1780"/>
        <v>1.6</v>
      </c>
      <c r="J820" s="312">
        <f t="shared" si="1771"/>
        <v>1.6508495606361286</v>
      </c>
      <c r="K820" s="314">
        <f t="shared" si="1772"/>
        <v>29.715292091450316</v>
      </c>
      <c r="AC820" s="525"/>
      <c r="AD820" s="527"/>
      <c r="AE820" s="315" t="s">
        <v>547</v>
      </c>
      <c r="AF820" s="278">
        <f t="shared" si="1777"/>
        <v>41.271239015903213</v>
      </c>
      <c r="AG820" s="316">
        <f t="shared" si="1779"/>
        <v>20</v>
      </c>
      <c r="AH820" s="312">
        <f t="shared" si="1773"/>
        <v>2.0635619507951608</v>
      </c>
      <c r="AI820" s="168">
        <f>+$H$96</f>
        <v>4</v>
      </c>
      <c r="AJ820" s="157">
        <f t="shared" si="1781"/>
        <v>2.4</v>
      </c>
      <c r="AK820" s="312">
        <f t="shared" si="1774"/>
        <v>4.9525486819083859</v>
      </c>
      <c r="AL820" s="314">
        <f t="shared" si="1775"/>
        <v>89.14587627435094</v>
      </c>
    </row>
    <row r="821" spans="2:38" ht="25.5" x14ac:dyDescent="0.25">
      <c r="B821" s="477"/>
      <c r="C821" s="514"/>
      <c r="D821" s="315" t="s">
        <v>548</v>
      </c>
      <c r="E821" s="278">
        <f t="shared" si="1776"/>
        <v>41.271239015903213</v>
      </c>
      <c r="F821" s="316">
        <f t="shared" si="1778"/>
        <v>40</v>
      </c>
      <c r="G821" s="312">
        <f t="shared" si="1770"/>
        <v>1.0317809753975804</v>
      </c>
      <c r="H821" s="168">
        <f>+$H$97</f>
        <v>2</v>
      </c>
      <c r="I821" s="157">
        <f t="shared" si="1780"/>
        <v>0.8</v>
      </c>
      <c r="J821" s="312">
        <f t="shared" si="1771"/>
        <v>0.82542478031806432</v>
      </c>
      <c r="K821" s="314">
        <f t="shared" si="1772"/>
        <v>14.857646045725158</v>
      </c>
      <c r="AC821" s="525"/>
      <c r="AD821" s="527"/>
      <c r="AE821" s="315" t="s">
        <v>548</v>
      </c>
      <c r="AF821" s="278">
        <f t="shared" si="1777"/>
        <v>41.271239015903213</v>
      </c>
      <c r="AG821" s="316">
        <f t="shared" si="1779"/>
        <v>20</v>
      </c>
      <c r="AH821" s="312">
        <f t="shared" si="1773"/>
        <v>2.0635619507951608</v>
      </c>
      <c r="AI821" s="168">
        <f>+$H$97</f>
        <v>2</v>
      </c>
      <c r="AJ821" s="157">
        <f t="shared" si="1781"/>
        <v>1.2</v>
      </c>
      <c r="AK821" s="312">
        <f t="shared" si="1774"/>
        <v>2.476274340954193</v>
      </c>
      <c r="AL821" s="314">
        <f t="shared" si="1775"/>
        <v>44.57293813717547</v>
      </c>
    </row>
    <row r="822" spans="2:38" ht="25.5" x14ac:dyDescent="0.25">
      <c r="B822" s="477"/>
      <c r="C822" s="514"/>
      <c r="D822" s="315" t="s">
        <v>549</v>
      </c>
      <c r="E822" s="278">
        <f t="shared" si="1776"/>
        <v>41.271239015903213</v>
      </c>
      <c r="F822" s="316">
        <f t="shared" si="1778"/>
        <v>40</v>
      </c>
      <c r="G822" s="312">
        <f t="shared" si="1770"/>
        <v>1.0317809753975804</v>
      </c>
      <c r="H822" s="168">
        <f>+$H$98</f>
        <v>2</v>
      </c>
      <c r="I822" s="157">
        <f t="shared" si="1780"/>
        <v>0.8</v>
      </c>
      <c r="J822" s="312">
        <f t="shared" si="1771"/>
        <v>0.82542478031806432</v>
      </c>
      <c r="K822" s="314">
        <f t="shared" si="1772"/>
        <v>14.857646045725158</v>
      </c>
      <c r="AC822" s="525"/>
      <c r="AD822" s="527"/>
      <c r="AE822" s="315" t="s">
        <v>549</v>
      </c>
      <c r="AF822" s="278">
        <f t="shared" si="1777"/>
        <v>41.271239015903213</v>
      </c>
      <c r="AG822" s="316">
        <f t="shared" si="1779"/>
        <v>20</v>
      </c>
      <c r="AH822" s="312">
        <f t="shared" si="1773"/>
        <v>2.0635619507951608</v>
      </c>
      <c r="AI822" s="168">
        <f>+$H$98</f>
        <v>2</v>
      </c>
      <c r="AJ822" s="157">
        <f t="shared" si="1781"/>
        <v>1.2</v>
      </c>
      <c r="AK822" s="312">
        <f t="shared" si="1774"/>
        <v>2.476274340954193</v>
      </c>
      <c r="AL822" s="314">
        <f t="shared" si="1775"/>
        <v>44.57293813717547</v>
      </c>
    </row>
    <row r="823" spans="2:38" x14ac:dyDescent="0.25">
      <c r="B823" s="477"/>
      <c r="C823" s="514"/>
      <c r="D823" s="315" t="s">
        <v>552</v>
      </c>
      <c r="E823" s="278">
        <f t="shared" si="1776"/>
        <v>41.271239015903213</v>
      </c>
      <c r="F823" s="316">
        <f t="shared" si="1778"/>
        <v>40</v>
      </c>
      <c r="G823" s="312">
        <f t="shared" si="1770"/>
        <v>1.0317809753975804</v>
      </c>
      <c r="H823" s="168">
        <f>+$H$99</f>
        <v>4</v>
      </c>
      <c r="I823" s="157">
        <f t="shared" si="1780"/>
        <v>1.6</v>
      </c>
      <c r="J823" s="312">
        <f t="shared" si="1771"/>
        <v>1.6508495606361286</v>
      </c>
      <c r="K823" s="314">
        <f t="shared" si="1772"/>
        <v>29.715292091450316</v>
      </c>
      <c r="AC823" s="525"/>
      <c r="AD823" s="527"/>
      <c r="AE823" s="315" t="s">
        <v>552</v>
      </c>
      <c r="AF823" s="278">
        <f t="shared" si="1777"/>
        <v>41.271239015903213</v>
      </c>
      <c r="AG823" s="316">
        <f t="shared" si="1779"/>
        <v>20</v>
      </c>
      <c r="AH823" s="312">
        <f t="shared" si="1773"/>
        <v>2.0635619507951608</v>
      </c>
      <c r="AI823" s="168">
        <f>+$H$99</f>
        <v>4</v>
      </c>
      <c r="AJ823" s="157">
        <f t="shared" si="1781"/>
        <v>2.4</v>
      </c>
      <c r="AK823" s="312">
        <f t="shared" si="1774"/>
        <v>4.9525486819083859</v>
      </c>
      <c r="AL823" s="314">
        <f t="shared" si="1775"/>
        <v>89.14587627435094</v>
      </c>
    </row>
    <row r="824" spans="2:38" x14ac:dyDescent="0.25">
      <c r="B824" s="477"/>
      <c r="C824" s="514"/>
      <c r="D824" s="315" t="s">
        <v>543</v>
      </c>
      <c r="E824" s="278">
        <f t="shared" si="1776"/>
        <v>41.271239015903213</v>
      </c>
      <c r="F824" s="316">
        <f t="shared" si="1778"/>
        <v>40</v>
      </c>
      <c r="G824" s="312">
        <f t="shared" si="1770"/>
        <v>1.0317809753975804</v>
      </c>
      <c r="H824" s="168">
        <f>+$H$100</f>
        <v>6</v>
      </c>
      <c r="I824" s="157">
        <f t="shared" si="1780"/>
        <v>2.4000000000000004</v>
      </c>
      <c r="J824" s="157">
        <f>G824*I824</f>
        <v>2.4762743409541934</v>
      </c>
      <c r="K824" s="314">
        <f t="shared" si="1772"/>
        <v>44.572938137175484</v>
      </c>
      <c r="AC824" s="525"/>
      <c r="AD824" s="527"/>
      <c r="AE824" s="315" t="s">
        <v>543</v>
      </c>
      <c r="AF824" s="278">
        <f t="shared" si="1777"/>
        <v>41.271239015903213</v>
      </c>
      <c r="AG824" s="316">
        <f t="shared" si="1779"/>
        <v>20</v>
      </c>
      <c r="AH824" s="312">
        <f t="shared" si="1773"/>
        <v>2.0635619507951608</v>
      </c>
      <c r="AI824" s="168">
        <f>+$H$100</f>
        <v>6</v>
      </c>
      <c r="AJ824" s="157">
        <f t="shared" si="1781"/>
        <v>3.5999999999999996</v>
      </c>
      <c r="AK824" s="157">
        <f>AH824*AJ824</f>
        <v>7.428823022862578</v>
      </c>
      <c r="AL824" s="314">
        <f t="shared" si="1775"/>
        <v>133.71881441152641</v>
      </c>
    </row>
    <row r="825" spans="2:38" x14ac:dyDescent="0.25">
      <c r="B825" s="285"/>
      <c r="C825" s="142"/>
      <c r="D825" s="59"/>
      <c r="H825" s="142"/>
      <c r="I825" s="262">
        <f>AVERAGE(I814:I824)</f>
        <v>1.6363636363636365</v>
      </c>
      <c r="J825" s="262"/>
      <c r="K825" s="286"/>
      <c r="AC825" s="285"/>
      <c r="AE825" s="59"/>
      <c r="AJ825" s="262">
        <f>AVERAGE(AJ814:AJ824)</f>
        <v>1.0909090909090908</v>
      </c>
      <c r="AK825" s="262"/>
      <c r="AL825" s="286"/>
    </row>
    <row r="826" spans="2:38" ht="51" x14ac:dyDescent="0.25">
      <c r="B826" s="325" t="s">
        <v>336</v>
      </c>
      <c r="C826" s="327" t="s">
        <v>511</v>
      </c>
      <c r="D826" s="325" t="s">
        <v>512</v>
      </c>
      <c r="E826" s="325" t="s">
        <v>588</v>
      </c>
      <c r="F826" s="325" t="s">
        <v>513</v>
      </c>
      <c r="G826" s="325" t="s">
        <v>514</v>
      </c>
      <c r="H826" s="325" t="s">
        <v>515</v>
      </c>
      <c r="I826" s="291" t="s">
        <v>516</v>
      </c>
      <c r="J826" s="291" t="s">
        <v>517</v>
      </c>
      <c r="K826" s="291" t="s">
        <v>518</v>
      </c>
      <c r="AC826" s="367" t="s">
        <v>336</v>
      </c>
      <c r="AD826" s="368" t="s">
        <v>511</v>
      </c>
      <c r="AE826" s="367" t="s">
        <v>512</v>
      </c>
      <c r="AF826" s="367" t="s">
        <v>588</v>
      </c>
      <c r="AG826" s="367" t="s">
        <v>513</v>
      </c>
      <c r="AH826" s="367" t="s">
        <v>514</v>
      </c>
      <c r="AI826" s="367" t="s">
        <v>515</v>
      </c>
      <c r="AJ826" s="369" t="s">
        <v>516</v>
      </c>
      <c r="AK826" s="369" t="s">
        <v>517</v>
      </c>
      <c r="AL826" s="369" t="s">
        <v>518</v>
      </c>
    </row>
    <row r="827" spans="2:38" x14ac:dyDescent="0.25">
      <c r="B827" s="477" t="s">
        <v>530</v>
      </c>
      <c r="C827" s="529" t="s">
        <v>454</v>
      </c>
      <c r="D827" s="328"/>
      <c r="E827" s="276">
        <f>+'Pobl. Efectiva CP.'!N28</f>
        <v>41.008286374878637</v>
      </c>
      <c r="F827" s="328"/>
      <c r="G827" s="328"/>
      <c r="H827" s="328"/>
      <c r="I827" s="277">
        <f>SUM(I828:I834)</f>
        <v>11.200000000000003</v>
      </c>
      <c r="J827" s="277">
        <f>SUM(J828:J834)</f>
        <v>11.482320184966017</v>
      </c>
      <c r="K827" s="277">
        <f>SUM(K828:K834)</f>
        <v>206.68176332938827</v>
      </c>
      <c r="AC827" s="525" t="s">
        <v>530</v>
      </c>
      <c r="AD827" s="526" t="s">
        <v>454</v>
      </c>
      <c r="AE827" s="335"/>
      <c r="AF827" s="276">
        <f>+E827</f>
        <v>41.008286374878637</v>
      </c>
      <c r="AG827" s="335"/>
      <c r="AH827" s="335"/>
      <c r="AI827" s="335"/>
      <c r="AJ827" s="277">
        <f>SUM(AJ828:AJ834)</f>
        <v>4.8</v>
      </c>
      <c r="AK827" s="277">
        <f>SUM(AK828:AK834)</f>
        <v>9.8419887299708719</v>
      </c>
      <c r="AL827" s="277">
        <f>SUM(AL828:AL834)</f>
        <v>177.15579713947568</v>
      </c>
    </row>
    <row r="828" spans="2:38" x14ac:dyDescent="0.25">
      <c r="B828" s="477"/>
      <c r="C828" s="529"/>
      <c r="D828" s="326" t="s">
        <v>462</v>
      </c>
      <c r="E828" s="278">
        <f>+E$827</f>
        <v>41.008286374878637</v>
      </c>
      <c r="F828" s="316">
        <f>+F823</f>
        <v>40</v>
      </c>
      <c r="G828" s="312">
        <f>E828/F828</f>
        <v>1.0252071593719658</v>
      </c>
      <c r="H828" s="168">
        <f>+$H$132</f>
        <v>3</v>
      </c>
      <c r="I828" s="157">
        <f>+H828</f>
        <v>3</v>
      </c>
      <c r="J828" s="157">
        <f t="shared" ref="J828:J834" si="1782">G828*I828</f>
        <v>3.0756214781158975</v>
      </c>
      <c r="K828" s="314">
        <f t="shared" ref="K828:K834" si="1783">J828*$D$70</f>
        <v>55.361186606086157</v>
      </c>
      <c r="AC828" s="525"/>
      <c r="AD828" s="526"/>
      <c r="AE828" s="333" t="s">
        <v>462</v>
      </c>
      <c r="AF828" s="278">
        <f>+AF$827</f>
        <v>41.008286374878637</v>
      </c>
      <c r="AG828" s="316">
        <f>+AG823</f>
        <v>20</v>
      </c>
      <c r="AH828" s="312">
        <f>AF828/AG828</f>
        <v>2.0504143187439317</v>
      </c>
      <c r="AI828" s="168">
        <v>0</v>
      </c>
      <c r="AJ828" s="157">
        <f>+AI828</f>
        <v>0</v>
      </c>
      <c r="AK828" s="157">
        <f t="shared" ref="AK828:AK834" si="1784">AH828*AJ828</f>
        <v>0</v>
      </c>
      <c r="AL828" s="314">
        <f t="shared" ref="AL828:AL834" si="1785">AK828*$D$70</f>
        <v>0</v>
      </c>
    </row>
    <row r="829" spans="2:38" x14ac:dyDescent="0.25">
      <c r="B829" s="477"/>
      <c r="C829" s="529"/>
      <c r="D829" s="326" t="s">
        <v>463</v>
      </c>
      <c r="E829" s="278">
        <f t="shared" ref="E829:E834" si="1786">+E$827</f>
        <v>41.008286374878637</v>
      </c>
      <c r="F829" s="316">
        <f>+F828</f>
        <v>40</v>
      </c>
      <c r="G829" s="312">
        <f t="shared" ref="G829:G834" si="1787">E829/F829</f>
        <v>1.0252071593719658</v>
      </c>
      <c r="H829" s="168">
        <f>+$H$133</f>
        <v>3</v>
      </c>
      <c r="I829" s="157">
        <f>+H829</f>
        <v>3</v>
      </c>
      <c r="J829" s="157">
        <f t="shared" si="1782"/>
        <v>3.0756214781158975</v>
      </c>
      <c r="K829" s="314">
        <f t="shared" si="1783"/>
        <v>55.361186606086157</v>
      </c>
      <c r="AC829" s="525"/>
      <c r="AD829" s="526"/>
      <c r="AE829" s="333" t="s">
        <v>463</v>
      </c>
      <c r="AF829" s="278">
        <f t="shared" ref="AF829:AF834" si="1788">+AF$827</f>
        <v>41.008286374878637</v>
      </c>
      <c r="AG829" s="316">
        <f>+AG828</f>
        <v>20</v>
      </c>
      <c r="AH829" s="312">
        <f t="shared" ref="AH829:AH834" si="1789">AF829/AG829</f>
        <v>2.0504143187439317</v>
      </c>
      <c r="AI829" s="168">
        <v>0</v>
      </c>
      <c r="AJ829" s="157">
        <f>+AI829</f>
        <v>0</v>
      </c>
      <c r="AK829" s="157">
        <f t="shared" si="1784"/>
        <v>0</v>
      </c>
      <c r="AL829" s="314">
        <f t="shared" si="1785"/>
        <v>0</v>
      </c>
    </row>
    <row r="830" spans="2:38" x14ac:dyDescent="0.25">
      <c r="B830" s="477"/>
      <c r="C830" s="529"/>
      <c r="D830" s="326" t="s">
        <v>475</v>
      </c>
      <c r="E830" s="278">
        <f t="shared" si="1786"/>
        <v>41.008286374878637</v>
      </c>
      <c r="F830" s="316">
        <f>+F829</f>
        <v>40</v>
      </c>
      <c r="G830" s="312">
        <f t="shared" si="1787"/>
        <v>1.0252071593719658</v>
      </c>
      <c r="H830" s="168">
        <f>+$H$134</f>
        <v>2</v>
      </c>
      <c r="I830" s="157">
        <f>+H830</f>
        <v>2</v>
      </c>
      <c r="J830" s="157">
        <f t="shared" si="1782"/>
        <v>2.0504143187439317</v>
      </c>
      <c r="K830" s="314">
        <f t="shared" si="1783"/>
        <v>36.907457737390772</v>
      </c>
      <c r="AC830" s="525"/>
      <c r="AD830" s="526"/>
      <c r="AE830" s="333" t="s">
        <v>475</v>
      </c>
      <c r="AF830" s="278">
        <f t="shared" si="1788"/>
        <v>41.008286374878637</v>
      </c>
      <c r="AG830" s="316">
        <f>+AG829</f>
        <v>20</v>
      </c>
      <c r="AH830" s="312">
        <f t="shared" si="1789"/>
        <v>2.0504143187439317</v>
      </c>
      <c r="AI830" s="168">
        <v>0</v>
      </c>
      <c r="AJ830" s="157">
        <f>+AI830</f>
        <v>0</v>
      </c>
      <c r="AK830" s="157">
        <f t="shared" si="1784"/>
        <v>0</v>
      </c>
      <c r="AL830" s="314">
        <f t="shared" si="1785"/>
        <v>0</v>
      </c>
    </row>
    <row r="831" spans="2:38" ht="25.5" x14ac:dyDescent="0.25">
      <c r="B831" s="477"/>
      <c r="C831" s="514" t="s">
        <v>485</v>
      </c>
      <c r="D831" s="315" t="s">
        <v>554</v>
      </c>
      <c r="E831" s="278">
        <f t="shared" si="1786"/>
        <v>41.008286374878637</v>
      </c>
      <c r="F831" s="316">
        <f t="shared" ref="F831:F834" si="1790">+F830</f>
        <v>40</v>
      </c>
      <c r="G831" s="312">
        <f t="shared" si="1787"/>
        <v>1.0252071593719658</v>
      </c>
      <c r="H831" s="168">
        <f>+$H$135</f>
        <v>2</v>
      </c>
      <c r="I831" s="157">
        <f t="shared" ref="I831:I834" si="1791">+H831*0.4</f>
        <v>0.8</v>
      </c>
      <c r="J831" s="312">
        <f t="shared" si="1782"/>
        <v>0.82016572749757266</v>
      </c>
      <c r="K831" s="314">
        <f t="shared" si="1783"/>
        <v>14.762983094956308</v>
      </c>
      <c r="AC831" s="525"/>
      <c r="AD831" s="527" t="s">
        <v>485</v>
      </c>
      <c r="AE831" s="315" t="s">
        <v>554</v>
      </c>
      <c r="AF831" s="278">
        <f t="shared" si="1788"/>
        <v>41.008286374878637</v>
      </c>
      <c r="AG831" s="316">
        <f t="shared" ref="AG831:AG834" si="1792">+AG830</f>
        <v>20</v>
      </c>
      <c r="AH831" s="312">
        <f t="shared" si="1789"/>
        <v>2.0504143187439317</v>
      </c>
      <c r="AI831" s="168">
        <f>+$H$135</f>
        <v>2</v>
      </c>
      <c r="AJ831" s="157">
        <f t="shared" ref="AJ831:AJ834" si="1793">+AI831*0.6</f>
        <v>1.2</v>
      </c>
      <c r="AK831" s="312">
        <f t="shared" si="1784"/>
        <v>2.460497182492718</v>
      </c>
      <c r="AL831" s="314">
        <f t="shared" si="1785"/>
        <v>44.28894928486892</v>
      </c>
    </row>
    <row r="832" spans="2:38" ht="25.5" x14ac:dyDescent="0.25">
      <c r="B832" s="477"/>
      <c r="C832" s="514"/>
      <c r="D832" s="315" t="s">
        <v>555</v>
      </c>
      <c r="E832" s="278">
        <f t="shared" si="1786"/>
        <v>41.008286374878637</v>
      </c>
      <c r="F832" s="316">
        <f t="shared" si="1790"/>
        <v>40</v>
      </c>
      <c r="G832" s="312">
        <f t="shared" si="1787"/>
        <v>1.0252071593719658</v>
      </c>
      <c r="H832" s="168">
        <f>+$H$136</f>
        <v>2</v>
      </c>
      <c r="I832" s="157">
        <f t="shared" si="1791"/>
        <v>0.8</v>
      </c>
      <c r="J832" s="312">
        <f t="shared" si="1782"/>
        <v>0.82016572749757266</v>
      </c>
      <c r="K832" s="314">
        <f t="shared" si="1783"/>
        <v>14.762983094956308</v>
      </c>
      <c r="AC832" s="525"/>
      <c r="AD832" s="527"/>
      <c r="AE832" s="315" t="s">
        <v>555</v>
      </c>
      <c r="AF832" s="278">
        <f t="shared" si="1788"/>
        <v>41.008286374878637</v>
      </c>
      <c r="AG832" s="316">
        <f t="shared" si="1792"/>
        <v>20</v>
      </c>
      <c r="AH832" s="312">
        <f t="shared" si="1789"/>
        <v>2.0504143187439317</v>
      </c>
      <c r="AI832" s="168">
        <f>+$H$136</f>
        <v>2</v>
      </c>
      <c r="AJ832" s="157">
        <f t="shared" si="1793"/>
        <v>1.2</v>
      </c>
      <c r="AK832" s="312">
        <f t="shared" si="1784"/>
        <v>2.460497182492718</v>
      </c>
      <c r="AL832" s="314">
        <f t="shared" si="1785"/>
        <v>44.28894928486892</v>
      </c>
    </row>
    <row r="833" spans="2:38" ht="25.5" x14ac:dyDescent="0.25">
      <c r="B833" s="477"/>
      <c r="C833" s="514"/>
      <c r="D833" s="315" t="s">
        <v>556</v>
      </c>
      <c r="E833" s="278">
        <f t="shared" si="1786"/>
        <v>41.008286374878637</v>
      </c>
      <c r="F833" s="316">
        <f t="shared" si="1790"/>
        <v>40</v>
      </c>
      <c r="G833" s="312">
        <f t="shared" si="1787"/>
        <v>1.0252071593719658</v>
      </c>
      <c r="H833" s="168">
        <f>+$H$137</f>
        <v>2</v>
      </c>
      <c r="I833" s="157">
        <f t="shared" si="1791"/>
        <v>0.8</v>
      </c>
      <c r="J833" s="312">
        <f t="shared" si="1782"/>
        <v>0.82016572749757266</v>
      </c>
      <c r="K833" s="314">
        <f t="shared" si="1783"/>
        <v>14.762983094956308</v>
      </c>
      <c r="AC833" s="525"/>
      <c r="AD833" s="527"/>
      <c r="AE833" s="315" t="s">
        <v>556</v>
      </c>
      <c r="AF833" s="278">
        <f t="shared" si="1788"/>
        <v>41.008286374878637</v>
      </c>
      <c r="AG833" s="316">
        <f t="shared" si="1792"/>
        <v>20</v>
      </c>
      <c r="AH833" s="312">
        <f t="shared" si="1789"/>
        <v>2.0504143187439317</v>
      </c>
      <c r="AI833" s="168">
        <f>+$H$137</f>
        <v>2</v>
      </c>
      <c r="AJ833" s="157">
        <f t="shared" si="1793"/>
        <v>1.2</v>
      </c>
      <c r="AK833" s="312">
        <f t="shared" si="1784"/>
        <v>2.460497182492718</v>
      </c>
      <c r="AL833" s="314">
        <f t="shared" si="1785"/>
        <v>44.28894928486892</v>
      </c>
    </row>
    <row r="834" spans="2:38" ht="25.5" x14ac:dyDescent="0.25">
      <c r="B834" s="477"/>
      <c r="C834" s="514"/>
      <c r="D834" s="315" t="s">
        <v>557</v>
      </c>
      <c r="E834" s="278">
        <f t="shared" si="1786"/>
        <v>41.008286374878637</v>
      </c>
      <c r="F834" s="316">
        <f t="shared" si="1790"/>
        <v>40</v>
      </c>
      <c r="G834" s="312">
        <f t="shared" si="1787"/>
        <v>1.0252071593719658</v>
      </c>
      <c r="H834" s="168">
        <f>+$H$138</f>
        <v>2</v>
      </c>
      <c r="I834" s="157">
        <f t="shared" si="1791"/>
        <v>0.8</v>
      </c>
      <c r="J834" s="312">
        <f t="shared" si="1782"/>
        <v>0.82016572749757266</v>
      </c>
      <c r="K834" s="314">
        <f t="shared" si="1783"/>
        <v>14.762983094956308</v>
      </c>
      <c r="AC834" s="525"/>
      <c r="AD834" s="527"/>
      <c r="AE834" s="315" t="s">
        <v>557</v>
      </c>
      <c r="AF834" s="278">
        <f t="shared" si="1788"/>
        <v>41.008286374878637</v>
      </c>
      <c r="AG834" s="316">
        <f t="shared" si="1792"/>
        <v>20</v>
      </c>
      <c r="AH834" s="312">
        <f t="shared" si="1789"/>
        <v>2.0504143187439317</v>
      </c>
      <c r="AI834" s="168">
        <f>+$H$138</f>
        <v>2</v>
      </c>
      <c r="AJ834" s="157">
        <f t="shared" si="1793"/>
        <v>1.2</v>
      </c>
      <c r="AK834" s="312">
        <f t="shared" si="1784"/>
        <v>2.460497182492718</v>
      </c>
      <c r="AL834" s="314">
        <f t="shared" si="1785"/>
        <v>44.28894928486892</v>
      </c>
    </row>
    <row r="835" spans="2:38" x14ac:dyDescent="0.25">
      <c r="B835" s="320"/>
      <c r="C835" s="317"/>
      <c r="D835" s="317"/>
      <c r="E835" s="319"/>
      <c r="F835" s="319"/>
      <c r="G835" s="319"/>
      <c r="H835" s="318"/>
      <c r="I835" s="319"/>
      <c r="J835" s="319"/>
      <c r="K835" s="319"/>
      <c r="AC835" s="320"/>
      <c r="AD835" s="317"/>
      <c r="AE835" s="317"/>
      <c r="AF835" s="319"/>
      <c r="AG835" s="319"/>
      <c r="AH835" s="319"/>
      <c r="AI835" s="318"/>
      <c r="AJ835" s="319"/>
      <c r="AK835" s="319"/>
      <c r="AL835" s="319"/>
    </row>
    <row r="836" spans="2:38" ht="51" x14ac:dyDescent="0.25">
      <c r="B836" s="325" t="s">
        <v>336</v>
      </c>
      <c r="C836" s="327" t="s">
        <v>511</v>
      </c>
      <c r="D836" s="325" t="s">
        <v>512</v>
      </c>
      <c r="E836" s="325" t="s">
        <v>588</v>
      </c>
      <c r="F836" s="325" t="s">
        <v>513</v>
      </c>
      <c r="G836" s="325" t="s">
        <v>514</v>
      </c>
      <c r="H836" s="325" t="s">
        <v>515</v>
      </c>
      <c r="I836" s="291" t="s">
        <v>516</v>
      </c>
      <c r="J836" s="291" t="s">
        <v>517</v>
      </c>
      <c r="K836" s="291" t="s">
        <v>518</v>
      </c>
      <c r="AC836" s="367" t="s">
        <v>336</v>
      </c>
      <c r="AD836" s="368" t="s">
        <v>511</v>
      </c>
      <c r="AE836" s="367" t="s">
        <v>512</v>
      </c>
      <c r="AF836" s="367" t="s">
        <v>588</v>
      </c>
      <c r="AG836" s="367" t="s">
        <v>513</v>
      </c>
      <c r="AH836" s="367" t="s">
        <v>514</v>
      </c>
      <c r="AI836" s="367" t="s">
        <v>515</v>
      </c>
      <c r="AJ836" s="369" t="s">
        <v>516</v>
      </c>
      <c r="AK836" s="369" t="s">
        <v>517</v>
      </c>
      <c r="AL836" s="369" t="s">
        <v>518</v>
      </c>
    </row>
    <row r="837" spans="2:38" x14ac:dyDescent="0.25">
      <c r="B837" s="477" t="s">
        <v>531</v>
      </c>
      <c r="C837" s="529" t="s">
        <v>454</v>
      </c>
      <c r="D837" s="328"/>
      <c r="E837" s="276">
        <f>+'Pobl. Efectiva CP.'!N29</f>
        <v>41.422511489776404</v>
      </c>
      <c r="F837" s="328"/>
      <c r="G837" s="328"/>
      <c r="H837" s="328"/>
      <c r="I837" s="277">
        <f>SUM(I838:I844)</f>
        <v>15.6</v>
      </c>
      <c r="J837" s="277">
        <f>SUM(J838:J844)</f>
        <v>16.154779481012799</v>
      </c>
      <c r="K837" s="277">
        <f>SUM(K838:K843)</f>
        <v>260.9618223855914</v>
      </c>
      <c r="AC837" s="525" t="s">
        <v>531</v>
      </c>
      <c r="AD837" s="526" t="s">
        <v>454</v>
      </c>
      <c r="AE837" s="335"/>
      <c r="AF837" s="276">
        <f>+E837</f>
        <v>41.422511489776404</v>
      </c>
      <c r="AG837" s="335"/>
      <c r="AH837" s="335"/>
      <c r="AI837" s="335"/>
      <c r="AJ837" s="277">
        <f>SUM(AJ838:AJ844)</f>
        <v>14.4</v>
      </c>
      <c r="AK837" s="277">
        <f>SUM(AK838:AK844)</f>
        <v>29.824208272639012</v>
      </c>
      <c r="AL837" s="277">
        <f>SUM(AL838:AL843)</f>
        <v>447.3631240895852</v>
      </c>
    </row>
    <row r="838" spans="2:38" x14ac:dyDescent="0.25">
      <c r="B838" s="477"/>
      <c r="C838" s="529"/>
      <c r="D838" s="326" t="s">
        <v>471</v>
      </c>
      <c r="E838" s="278">
        <f>+E$837</f>
        <v>41.422511489776404</v>
      </c>
      <c r="F838" s="316">
        <f>+F833</f>
        <v>40</v>
      </c>
      <c r="G838" s="312">
        <f>E838/F838</f>
        <v>1.0355627872444102</v>
      </c>
      <c r="H838" s="168">
        <f>+$H$142</f>
        <v>2</v>
      </c>
      <c r="I838" s="157">
        <f>+H838</f>
        <v>2</v>
      </c>
      <c r="J838" s="157">
        <f>G838*I838</f>
        <v>2.0711255744888204</v>
      </c>
      <c r="K838" s="314">
        <f t="shared" ref="K838:K844" si="1794">J838*$D$70</f>
        <v>37.280260340798769</v>
      </c>
      <c r="AC838" s="525"/>
      <c r="AD838" s="526"/>
      <c r="AE838" s="333" t="s">
        <v>471</v>
      </c>
      <c r="AF838" s="278">
        <f>+AF$837</f>
        <v>41.422511489776404</v>
      </c>
      <c r="AG838" s="316">
        <f>+AG833</f>
        <v>20</v>
      </c>
      <c r="AH838" s="312">
        <f>AF838/AG838</f>
        <v>2.0711255744888204</v>
      </c>
      <c r="AI838" s="168">
        <v>0</v>
      </c>
      <c r="AJ838" s="157">
        <f>+AI838</f>
        <v>0</v>
      </c>
      <c r="AK838" s="157">
        <f>AH838*AJ838</f>
        <v>0</v>
      </c>
      <c r="AL838" s="314">
        <f t="shared" ref="AL838:AL844" si="1795">AK838*$D$70</f>
        <v>0</v>
      </c>
    </row>
    <row r="839" spans="2:38" x14ac:dyDescent="0.25">
      <c r="B839" s="477"/>
      <c r="C839" s="529"/>
      <c r="D839" s="326" t="s">
        <v>476</v>
      </c>
      <c r="E839" s="278">
        <f t="shared" ref="E839:E844" si="1796">+E$837</f>
        <v>41.422511489776404</v>
      </c>
      <c r="F839" s="316">
        <f>+F838</f>
        <v>40</v>
      </c>
      <c r="G839" s="312">
        <f t="shared" ref="G839:G844" si="1797">E839/F839</f>
        <v>1.0355627872444102</v>
      </c>
      <c r="H839" s="168">
        <f>+$H$143</f>
        <v>4</v>
      </c>
      <c r="I839" s="157">
        <f>+H839</f>
        <v>4</v>
      </c>
      <c r="J839" s="157">
        <f t="shared" ref="J839:J844" si="1798">G839*I839</f>
        <v>4.1422511489776408</v>
      </c>
      <c r="K839" s="314">
        <f t="shared" si="1794"/>
        <v>74.560520681597538</v>
      </c>
      <c r="AC839" s="525"/>
      <c r="AD839" s="526"/>
      <c r="AE839" s="333" t="s">
        <v>476</v>
      </c>
      <c r="AF839" s="278">
        <f t="shared" ref="AF839:AF844" si="1799">+AF$837</f>
        <v>41.422511489776404</v>
      </c>
      <c r="AG839" s="316">
        <f>+AG838</f>
        <v>20</v>
      </c>
      <c r="AH839" s="312">
        <f t="shared" ref="AH839:AH844" si="1800">AF839/AG839</f>
        <v>2.0711255744888204</v>
      </c>
      <c r="AI839" s="168">
        <v>0</v>
      </c>
      <c r="AJ839" s="157">
        <f>+AI839</f>
        <v>0</v>
      </c>
      <c r="AK839" s="157">
        <f t="shared" ref="AK839:AK844" si="1801">AH839*AJ839</f>
        <v>0</v>
      </c>
      <c r="AL839" s="314">
        <f t="shared" si="1795"/>
        <v>0</v>
      </c>
    </row>
    <row r="840" spans="2:38" ht="25.5" x14ac:dyDescent="0.25">
      <c r="B840" s="477"/>
      <c r="C840" s="514" t="s">
        <v>485</v>
      </c>
      <c r="D840" s="315" t="s">
        <v>558</v>
      </c>
      <c r="E840" s="278">
        <f t="shared" si="1796"/>
        <v>41.422511489776404</v>
      </c>
      <c r="F840" s="316">
        <f t="shared" ref="F840:F844" si="1802">+F839</f>
        <v>40</v>
      </c>
      <c r="G840" s="312">
        <f t="shared" si="1797"/>
        <v>1.0355627872444102</v>
      </c>
      <c r="H840" s="168">
        <f>+$H$144</f>
        <v>4</v>
      </c>
      <c r="I840" s="157">
        <f>+H840*0.4</f>
        <v>1.6</v>
      </c>
      <c r="J840" s="312">
        <f t="shared" si="1798"/>
        <v>1.6569004595910564</v>
      </c>
      <c r="K840" s="314">
        <f t="shared" si="1794"/>
        <v>29.824208272639016</v>
      </c>
      <c r="AC840" s="525"/>
      <c r="AD840" s="527" t="s">
        <v>485</v>
      </c>
      <c r="AE840" s="315" t="s">
        <v>558</v>
      </c>
      <c r="AF840" s="278">
        <f t="shared" si="1799"/>
        <v>41.422511489776404</v>
      </c>
      <c r="AG840" s="316">
        <f t="shared" ref="AG840:AG844" si="1803">+AG839</f>
        <v>20</v>
      </c>
      <c r="AH840" s="312">
        <f t="shared" si="1800"/>
        <v>2.0711255744888204</v>
      </c>
      <c r="AI840" s="168">
        <f>+$H$144</f>
        <v>4</v>
      </c>
      <c r="AJ840" s="157">
        <f t="shared" ref="AJ840:AJ844" si="1804">+AI840*0.6</f>
        <v>2.4</v>
      </c>
      <c r="AK840" s="312">
        <f t="shared" si="1801"/>
        <v>4.9707013787731684</v>
      </c>
      <c r="AL840" s="314">
        <f t="shared" si="1795"/>
        <v>89.472624817917037</v>
      </c>
    </row>
    <row r="841" spans="2:38" x14ac:dyDescent="0.25">
      <c r="B841" s="477"/>
      <c r="C841" s="514"/>
      <c r="D841" s="315" t="s">
        <v>559</v>
      </c>
      <c r="E841" s="278">
        <f t="shared" si="1796"/>
        <v>41.422511489776404</v>
      </c>
      <c r="F841" s="316">
        <f t="shared" si="1802"/>
        <v>40</v>
      </c>
      <c r="G841" s="312">
        <f t="shared" si="1797"/>
        <v>1.0355627872444102</v>
      </c>
      <c r="H841" s="168">
        <f>+$H$145</f>
        <v>10</v>
      </c>
      <c r="I841" s="157">
        <f>+H841*0.4</f>
        <v>4</v>
      </c>
      <c r="J841" s="312">
        <f t="shared" si="1798"/>
        <v>4.1422511489776408</v>
      </c>
      <c r="K841" s="314">
        <f t="shared" si="1794"/>
        <v>74.560520681597538</v>
      </c>
      <c r="AC841" s="525"/>
      <c r="AD841" s="527"/>
      <c r="AE841" s="315" t="s">
        <v>559</v>
      </c>
      <c r="AF841" s="278">
        <f t="shared" si="1799"/>
        <v>41.422511489776404</v>
      </c>
      <c r="AG841" s="316">
        <f t="shared" si="1803"/>
        <v>20</v>
      </c>
      <c r="AH841" s="312">
        <f t="shared" si="1800"/>
        <v>2.0711255744888204</v>
      </c>
      <c r="AI841" s="168">
        <f>+$H$145</f>
        <v>10</v>
      </c>
      <c r="AJ841" s="157">
        <f t="shared" si="1804"/>
        <v>6</v>
      </c>
      <c r="AK841" s="312">
        <f t="shared" si="1801"/>
        <v>12.426753446932922</v>
      </c>
      <c r="AL841" s="314">
        <f t="shared" si="1795"/>
        <v>223.6815620447926</v>
      </c>
    </row>
    <row r="842" spans="2:38" ht="25.5" x14ac:dyDescent="0.25">
      <c r="B842" s="477"/>
      <c r="C842" s="514"/>
      <c r="D842" s="315" t="s">
        <v>560</v>
      </c>
      <c r="E842" s="278">
        <f t="shared" si="1796"/>
        <v>41.422511489776404</v>
      </c>
      <c r="F842" s="316">
        <f t="shared" si="1802"/>
        <v>40</v>
      </c>
      <c r="G842" s="312">
        <f t="shared" si="1797"/>
        <v>1.0355627872444102</v>
      </c>
      <c r="H842" s="168">
        <f>+$H$146</f>
        <v>4</v>
      </c>
      <c r="I842" s="157">
        <f>+H842*0.4</f>
        <v>1.6</v>
      </c>
      <c r="J842" s="312">
        <f t="shared" si="1798"/>
        <v>1.6569004595910564</v>
      </c>
      <c r="K842" s="314">
        <f t="shared" si="1794"/>
        <v>29.824208272639016</v>
      </c>
      <c r="AC842" s="525"/>
      <c r="AD842" s="527"/>
      <c r="AE842" s="315" t="s">
        <v>560</v>
      </c>
      <c r="AF842" s="278">
        <f t="shared" si="1799"/>
        <v>41.422511489776404</v>
      </c>
      <c r="AG842" s="316">
        <f t="shared" si="1803"/>
        <v>20</v>
      </c>
      <c r="AH842" s="312">
        <f t="shared" si="1800"/>
        <v>2.0711255744888204</v>
      </c>
      <c r="AI842" s="168">
        <f>+$H$146</f>
        <v>4</v>
      </c>
      <c r="AJ842" s="157">
        <f t="shared" si="1804"/>
        <v>2.4</v>
      </c>
      <c r="AK842" s="312">
        <f t="shared" si="1801"/>
        <v>4.9707013787731684</v>
      </c>
      <c r="AL842" s="314">
        <f t="shared" si="1795"/>
        <v>89.472624817917037</v>
      </c>
    </row>
    <row r="843" spans="2:38" ht="25.5" x14ac:dyDescent="0.25">
      <c r="B843" s="477"/>
      <c r="C843" s="514"/>
      <c r="D843" s="315" t="s">
        <v>562</v>
      </c>
      <c r="E843" s="278">
        <f t="shared" si="1796"/>
        <v>41.422511489776404</v>
      </c>
      <c r="F843" s="316">
        <f t="shared" si="1802"/>
        <v>40</v>
      </c>
      <c r="G843" s="312">
        <f t="shared" si="1797"/>
        <v>1.0355627872444102</v>
      </c>
      <c r="H843" s="168">
        <f>+$H$147</f>
        <v>2</v>
      </c>
      <c r="I843" s="157">
        <f>+H843*0.4</f>
        <v>0.8</v>
      </c>
      <c r="J843" s="312">
        <f t="shared" si="1798"/>
        <v>0.82845022979552818</v>
      </c>
      <c r="K843" s="314">
        <f t="shared" si="1794"/>
        <v>14.912104136319508</v>
      </c>
      <c r="AC843" s="525"/>
      <c r="AD843" s="527"/>
      <c r="AE843" s="315" t="s">
        <v>562</v>
      </c>
      <c r="AF843" s="278">
        <f t="shared" si="1799"/>
        <v>41.422511489776404</v>
      </c>
      <c r="AG843" s="316">
        <f t="shared" si="1803"/>
        <v>20</v>
      </c>
      <c r="AH843" s="312">
        <f t="shared" si="1800"/>
        <v>2.0711255744888204</v>
      </c>
      <c r="AI843" s="168">
        <f>+$H$147</f>
        <v>2</v>
      </c>
      <c r="AJ843" s="157">
        <f t="shared" si="1804"/>
        <v>1.2</v>
      </c>
      <c r="AK843" s="312">
        <f t="shared" si="1801"/>
        <v>2.4853506893865842</v>
      </c>
      <c r="AL843" s="314">
        <f t="shared" si="1795"/>
        <v>44.736312408958518</v>
      </c>
    </row>
    <row r="844" spans="2:38" ht="25.5" x14ac:dyDescent="0.25">
      <c r="B844" s="477"/>
      <c r="C844" s="514"/>
      <c r="D844" s="315" t="s">
        <v>563</v>
      </c>
      <c r="E844" s="278">
        <f t="shared" si="1796"/>
        <v>41.422511489776404</v>
      </c>
      <c r="F844" s="316">
        <f t="shared" si="1802"/>
        <v>40</v>
      </c>
      <c r="G844" s="312">
        <f t="shared" si="1797"/>
        <v>1.0355627872444102</v>
      </c>
      <c r="H844" s="168">
        <f>+$H$148</f>
        <v>4</v>
      </c>
      <c r="I844" s="157">
        <f>+H844*0.4</f>
        <v>1.6</v>
      </c>
      <c r="J844" s="312">
        <f t="shared" si="1798"/>
        <v>1.6569004595910564</v>
      </c>
      <c r="K844" s="314">
        <f t="shared" si="1794"/>
        <v>29.824208272639016</v>
      </c>
      <c r="AC844" s="525"/>
      <c r="AD844" s="527"/>
      <c r="AE844" s="315" t="s">
        <v>563</v>
      </c>
      <c r="AF844" s="278">
        <f t="shared" si="1799"/>
        <v>41.422511489776404</v>
      </c>
      <c r="AG844" s="316">
        <f t="shared" si="1803"/>
        <v>20</v>
      </c>
      <c r="AH844" s="312">
        <f t="shared" si="1800"/>
        <v>2.0711255744888204</v>
      </c>
      <c r="AI844" s="168">
        <f>+$H$148</f>
        <v>4</v>
      </c>
      <c r="AJ844" s="157">
        <f t="shared" si="1804"/>
        <v>2.4</v>
      </c>
      <c r="AK844" s="312">
        <f t="shared" si="1801"/>
        <v>4.9707013787731684</v>
      </c>
      <c r="AL844" s="314">
        <f t="shared" si="1795"/>
        <v>89.472624817917037</v>
      </c>
    </row>
    <row r="845" spans="2:38" x14ac:dyDescent="0.25">
      <c r="C845" s="142"/>
      <c r="H845" s="142"/>
      <c r="I845" s="142"/>
      <c r="K845" s="142"/>
    </row>
    <row r="846" spans="2:38" ht="51" x14ac:dyDescent="0.25">
      <c r="B846" s="325" t="s">
        <v>336</v>
      </c>
      <c r="C846" s="327" t="s">
        <v>511</v>
      </c>
      <c r="D846" s="325" t="s">
        <v>512</v>
      </c>
      <c r="E846" s="325" t="s">
        <v>588</v>
      </c>
      <c r="F846" s="325" t="s">
        <v>513</v>
      </c>
      <c r="G846" s="325" t="s">
        <v>514</v>
      </c>
      <c r="H846" s="325" t="s">
        <v>515</v>
      </c>
      <c r="I846" s="291" t="s">
        <v>516</v>
      </c>
      <c r="J846" s="291" t="s">
        <v>517</v>
      </c>
      <c r="K846" s="291" t="s">
        <v>518</v>
      </c>
      <c r="AC846" s="367" t="s">
        <v>336</v>
      </c>
      <c r="AD846" s="368" t="s">
        <v>511</v>
      </c>
      <c r="AE846" s="367" t="s">
        <v>512</v>
      </c>
      <c r="AF846" s="367" t="s">
        <v>588</v>
      </c>
      <c r="AG846" s="367" t="s">
        <v>513</v>
      </c>
      <c r="AH846" s="367" t="s">
        <v>514</v>
      </c>
      <c r="AI846" s="367" t="s">
        <v>515</v>
      </c>
      <c r="AJ846" s="369" t="s">
        <v>516</v>
      </c>
      <c r="AK846" s="369" t="s">
        <v>517</v>
      </c>
      <c r="AL846" s="369" t="s">
        <v>518</v>
      </c>
    </row>
    <row r="847" spans="2:38" x14ac:dyDescent="0.25">
      <c r="B847" s="477" t="s">
        <v>532</v>
      </c>
      <c r="C847" s="529" t="s">
        <v>454</v>
      </c>
      <c r="D847" s="328"/>
      <c r="E847" s="276">
        <f>+'Pobl. Efectiva CP.'!N30</f>
        <v>41.18466790790859</v>
      </c>
      <c r="F847" s="328"/>
      <c r="G847" s="328"/>
      <c r="H847" s="328"/>
      <c r="I847" s="277">
        <f>SUM(I848:I856)</f>
        <v>15.6</v>
      </c>
      <c r="J847" s="277">
        <f>SUM(J848:J856)</f>
        <v>16.062020484084353</v>
      </c>
      <c r="K847" s="313">
        <f>SUM(K848:K854)</f>
        <v>244.63692737297706</v>
      </c>
      <c r="AC847" s="525" t="s">
        <v>532</v>
      </c>
      <c r="AD847" s="526" t="s">
        <v>454</v>
      </c>
      <c r="AE847" s="335"/>
      <c r="AF847" s="276">
        <f>+E847</f>
        <v>41.18466790790859</v>
      </c>
      <c r="AG847" s="335"/>
      <c r="AH847" s="335"/>
      <c r="AI847" s="335"/>
      <c r="AJ847" s="277">
        <f>SUM(AJ848:AJ856)</f>
        <v>14.4</v>
      </c>
      <c r="AK847" s="277">
        <f>SUM(AK848:AK856)</f>
        <v>29.652960893694186</v>
      </c>
      <c r="AL847" s="313">
        <f>SUM(AL848:AL854)</f>
        <v>400.31497206487154</v>
      </c>
    </row>
    <row r="848" spans="2:38" x14ac:dyDescent="0.25">
      <c r="B848" s="477"/>
      <c r="C848" s="529"/>
      <c r="D848" s="46" t="s">
        <v>472</v>
      </c>
      <c r="E848" s="278">
        <f>+E$847</f>
        <v>41.18466790790859</v>
      </c>
      <c r="F848" s="316">
        <f>+F843</f>
        <v>40</v>
      </c>
      <c r="G848" s="312">
        <f>E848/F848</f>
        <v>1.0296166976977148</v>
      </c>
      <c r="H848" s="168">
        <f>+$I$15</f>
        <v>2</v>
      </c>
      <c r="I848" s="157">
        <f>+H848</f>
        <v>2</v>
      </c>
      <c r="J848" s="157">
        <f>G848*I848</f>
        <v>2.0592333953954296</v>
      </c>
      <c r="K848" s="314">
        <f t="shared" ref="K848:K856" si="1805">J848*$D$70</f>
        <v>37.066201117117735</v>
      </c>
      <c r="AC848" s="525"/>
      <c r="AD848" s="526"/>
      <c r="AE848" s="46" t="s">
        <v>472</v>
      </c>
      <c r="AF848" s="278">
        <f>+AF$847</f>
        <v>41.18466790790859</v>
      </c>
      <c r="AG848" s="316">
        <f>+AG843</f>
        <v>20</v>
      </c>
      <c r="AH848" s="312">
        <f>AF848/AG848</f>
        <v>2.0592333953954296</v>
      </c>
      <c r="AI848" s="168">
        <v>0</v>
      </c>
      <c r="AJ848" s="157">
        <f>+AI848</f>
        <v>0</v>
      </c>
      <c r="AK848" s="157">
        <f>AH848*AJ848</f>
        <v>0</v>
      </c>
      <c r="AL848" s="314">
        <f t="shared" ref="AL848:AL856" si="1806">AK848*$D$70</f>
        <v>0</v>
      </c>
    </row>
    <row r="849" spans="2:38" x14ac:dyDescent="0.25">
      <c r="B849" s="477"/>
      <c r="C849" s="529"/>
      <c r="D849" s="46" t="s">
        <v>478</v>
      </c>
      <c r="E849" s="278">
        <f t="shared" ref="E849:E856" si="1807">+E$847</f>
        <v>41.18466790790859</v>
      </c>
      <c r="F849" s="316">
        <f>+F848</f>
        <v>40</v>
      </c>
      <c r="G849" s="312">
        <f t="shared" ref="G849" si="1808">E849/F849</f>
        <v>1.0296166976977148</v>
      </c>
      <c r="H849" s="168">
        <f>+$I$19</f>
        <v>2</v>
      </c>
      <c r="I849" s="157">
        <f>+H849</f>
        <v>2</v>
      </c>
      <c r="J849" s="157">
        <f t="shared" ref="J849" si="1809">G849*I849</f>
        <v>2.0592333953954296</v>
      </c>
      <c r="K849" s="314">
        <f t="shared" si="1805"/>
        <v>37.066201117117735</v>
      </c>
      <c r="AC849" s="525"/>
      <c r="AD849" s="526"/>
      <c r="AE849" s="46" t="s">
        <v>478</v>
      </c>
      <c r="AF849" s="278">
        <f t="shared" ref="AF849:AF856" si="1810">+AF$847</f>
        <v>41.18466790790859</v>
      </c>
      <c r="AG849" s="316">
        <f>+AG848</f>
        <v>20</v>
      </c>
      <c r="AH849" s="312">
        <f t="shared" ref="AH849:AH856" si="1811">AF849/AG849</f>
        <v>2.0592333953954296</v>
      </c>
      <c r="AI849" s="168">
        <v>0</v>
      </c>
      <c r="AJ849" s="157">
        <f>+AI849</f>
        <v>0</v>
      </c>
      <c r="AK849" s="157">
        <f t="shared" ref="AK849:AK856" si="1812">AH849*AJ849</f>
        <v>0</v>
      </c>
      <c r="AL849" s="314">
        <f t="shared" si="1806"/>
        <v>0</v>
      </c>
    </row>
    <row r="850" spans="2:38" x14ac:dyDescent="0.25">
      <c r="B850" s="477"/>
      <c r="C850" s="529"/>
      <c r="D850" s="46" t="s">
        <v>481</v>
      </c>
      <c r="E850" s="278">
        <f t="shared" si="1807"/>
        <v>41.18466790790859</v>
      </c>
      <c r="F850" s="316">
        <f>+F849</f>
        <v>40</v>
      </c>
      <c r="G850" s="312">
        <f t="shared" ref="G850" si="1813">E850/F850</f>
        <v>1.0296166976977148</v>
      </c>
      <c r="H850" s="168">
        <f>+$I$21</f>
        <v>2</v>
      </c>
      <c r="I850" s="157">
        <f>+H850</f>
        <v>2</v>
      </c>
      <c r="J850" s="157">
        <f t="shared" ref="J850" si="1814">G850*I850</f>
        <v>2.0592333953954296</v>
      </c>
      <c r="K850" s="314">
        <f t="shared" si="1805"/>
        <v>37.066201117117735</v>
      </c>
      <c r="AC850" s="525"/>
      <c r="AD850" s="526"/>
      <c r="AE850" s="46" t="s">
        <v>481</v>
      </c>
      <c r="AF850" s="278">
        <f t="shared" si="1810"/>
        <v>41.18466790790859</v>
      </c>
      <c r="AG850" s="316">
        <f>+AG849</f>
        <v>20</v>
      </c>
      <c r="AH850" s="312">
        <f t="shared" si="1811"/>
        <v>2.0592333953954296</v>
      </c>
      <c r="AI850" s="168">
        <v>0</v>
      </c>
      <c r="AJ850" s="157">
        <f>+AI850</f>
        <v>0</v>
      </c>
      <c r="AK850" s="157">
        <f t="shared" si="1812"/>
        <v>0</v>
      </c>
      <c r="AL850" s="314">
        <f t="shared" si="1806"/>
        <v>0</v>
      </c>
    </row>
    <row r="851" spans="2:38" ht="25.5" x14ac:dyDescent="0.25">
      <c r="B851" s="477"/>
      <c r="C851" s="514" t="s">
        <v>485</v>
      </c>
      <c r="D851" s="298" t="s">
        <v>564</v>
      </c>
      <c r="E851" s="278">
        <f t="shared" si="1807"/>
        <v>41.18466790790859</v>
      </c>
      <c r="F851" s="316">
        <f>+F849</f>
        <v>40</v>
      </c>
      <c r="G851" s="312">
        <f t="shared" ref="G851:G856" si="1815">E851/F851</f>
        <v>1.0296166976977148</v>
      </c>
      <c r="H851" s="168">
        <f>+$I$48</f>
        <v>2</v>
      </c>
      <c r="I851" s="157">
        <f>+H851*0.4</f>
        <v>0.8</v>
      </c>
      <c r="J851" s="312">
        <f t="shared" ref="J851:J856" si="1816">G851*I851</f>
        <v>0.82369335815817191</v>
      </c>
      <c r="K851" s="314">
        <f t="shared" si="1805"/>
        <v>14.826480446847095</v>
      </c>
      <c r="AC851" s="525"/>
      <c r="AD851" s="527" t="s">
        <v>485</v>
      </c>
      <c r="AE851" s="298" t="s">
        <v>564</v>
      </c>
      <c r="AF851" s="278">
        <f t="shared" si="1810"/>
        <v>41.18466790790859</v>
      </c>
      <c r="AG851" s="316">
        <f>+AG849</f>
        <v>20</v>
      </c>
      <c r="AH851" s="312">
        <f t="shared" si="1811"/>
        <v>2.0592333953954296</v>
      </c>
      <c r="AI851" s="168">
        <f>+$I$48</f>
        <v>2</v>
      </c>
      <c r="AJ851" s="157">
        <f t="shared" ref="AJ851:AJ856" si="1817">+AI851*0.6</f>
        <v>1.2</v>
      </c>
      <c r="AK851" s="312">
        <f t="shared" si="1812"/>
        <v>2.4710800744745156</v>
      </c>
      <c r="AL851" s="314">
        <f t="shared" si="1806"/>
        <v>44.479441340541278</v>
      </c>
    </row>
    <row r="852" spans="2:38" ht="25.5" x14ac:dyDescent="0.25">
      <c r="B852" s="477"/>
      <c r="C852" s="514"/>
      <c r="D852" s="298" t="s">
        <v>565</v>
      </c>
      <c r="E852" s="278">
        <f t="shared" si="1807"/>
        <v>41.18466790790859</v>
      </c>
      <c r="F852" s="316">
        <f t="shared" ref="F852:F856" si="1818">+F851</f>
        <v>40</v>
      </c>
      <c r="G852" s="312">
        <f t="shared" si="1815"/>
        <v>1.0296166976977148</v>
      </c>
      <c r="H852" s="168">
        <f>+$I$49</f>
        <v>3</v>
      </c>
      <c r="I852" s="157">
        <f>+H852*0.4</f>
        <v>1.2000000000000002</v>
      </c>
      <c r="J852" s="312">
        <f t="shared" si="1816"/>
        <v>1.235540037237258</v>
      </c>
      <c r="K852" s="314">
        <f t="shared" si="1805"/>
        <v>22.239720670270643</v>
      </c>
      <c r="AC852" s="525"/>
      <c r="AD852" s="527"/>
      <c r="AE852" s="298" t="s">
        <v>565</v>
      </c>
      <c r="AF852" s="278">
        <f t="shared" si="1810"/>
        <v>41.18466790790859</v>
      </c>
      <c r="AG852" s="316">
        <f t="shared" ref="AG852:AG856" si="1819">+AG851</f>
        <v>20</v>
      </c>
      <c r="AH852" s="312">
        <f t="shared" si="1811"/>
        <v>2.0592333953954296</v>
      </c>
      <c r="AI852" s="168">
        <f>+$I$49</f>
        <v>3</v>
      </c>
      <c r="AJ852" s="157">
        <f t="shared" si="1817"/>
        <v>1.7999999999999998</v>
      </c>
      <c r="AK852" s="312">
        <f t="shared" si="1812"/>
        <v>3.7066201117117727</v>
      </c>
      <c r="AL852" s="314">
        <f t="shared" si="1806"/>
        <v>66.719162010811914</v>
      </c>
    </row>
    <row r="853" spans="2:38" ht="25.5" x14ac:dyDescent="0.25">
      <c r="B853" s="477"/>
      <c r="C853" s="514"/>
      <c r="D853" s="298" t="s">
        <v>566</v>
      </c>
      <c r="E853" s="278">
        <f t="shared" si="1807"/>
        <v>41.18466790790859</v>
      </c>
      <c r="F853" s="316">
        <f t="shared" si="1818"/>
        <v>40</v>
      </c>
      <c r="G853" s="312">
        <f t="shared" si="1815"/>
        <v>1.0296166976977148</v>
      </c>
      <c r="H853" s="168">
        <f>+$I$50</f>
        <v>4</v>
      </c>
      <c r="I853" s="157">
        <f>+H853*0.4</f>
        <v>1.6</v>
      </c>
      <c r="J853" s="312">
        <f t="shared" si="1816"/>
        <v>1.6473867163163438</v>
      </c>
      <c r="K853" s="314">
        <f t="shared" si="1805"/>
        <v>29.652960893694189</v>
      </c>
      <c r="AC853" s="525"/>
      <c r="AD853" s="527"/>
      <c r="AE853" s="298" t="s">
        <v>566</v>
      </c>
      <c r="AF853" s="278">
        <f t="shared" si="1810"/>
        <v>41.18466790790859</v>
      </c>
      <c r="AG853" s="316">
        <f t="shared" si="1819"/>
        <v>20</v>
      </c>
      <c r="AH853" s="312">
        <f t="shared" si="1811"/>
        <v>2.0592333953954296</v>
      </c>
      <c r="AI853" s="168">
        <f>+$I$50</f>
        <v>4</v>
      </c>
      <c r="AJ853" s="157">
        <f t="shared" si="1817"/>
        <v>2.4</v>
      </c>
      <c r="AK853" s="312">
        <f t="shared" si="1812"/>
        <v>4.9421601489490312</v>
      </c>
      <c r="AL853" s="314">
        <f t="shared" si="1806"/>
        <v>88.958882681082557</v>
      </c>
    </row>
    <row r="854" spans="2:38" x14ac:dyDescent="0.25">
      <c r="B854" s="477"/>
      <c r="C854" s="514"/>
      <c r="D854" s="298" t="s">
        <v>567</v>
      </c>
      <c r="E854" s="278">
        <f t="shared" si="1807"/>
        <v>41.18466790790859</v>
      </c>
      <c r="F854" s="316">
        <f t="shared" si="1818"/>
        <v>40</v>
      </c>
      <c r="G854" s="312">
        <f t="shared" si="1815"/>
        <v>1.0296166976977148</v>
      </c>
      <c r="H854" s="168">
        <f>+$I$51</f>
        <v>9</v>
      </c>
      <c r="I854" s="157">
        <f>+H854*0.4</f>
        <v>3.6</v>
      </c>
      <c r="J854" s="312">
        <f t="shared" si="1816"/>
        <v>3.7066201117117732</v>
      </c>
      <c r="K854" s="314">
        <f t="shared" si="1805"/>
        <v>66.719162010811914</v>
      </c>
      <c r="AC854" s="525"/>
      <c r="AD854" s="527"/>
      <c r="AE854" s="298" t="s">
        <v>567</v>
      </c>
      <c r="AF854" s="278">
        <f t="shared" si="1810"/>
        <v>41.18466790790859</v>
      </c>
      <c r="AG854" s="316">
        <f t="shared" si="1819"/>
        <v>20</v>
      </c>
      <c r="AH854" s="312">
        <f t="shared" si="1811"/>
        <v>2.0592333953954296</v>
      </c>
      <c r="AI854" s="168">
        <f>+$I$51</f>
        <v>9</v>
      </c>
      <c r="AJ854" s="157">
        <f t="shared" si="1817"/>
        <v>5.3999999999999995</v>
      </c>
      <c r="AK854" s="312">
        <f t="shared" si="1812"/>
        <v>11.11986033513532</v>
      </c>
      <c r="AL854" s="314">
        <f t="shared" si="1806"/>
        <v>200.15748603243574</v>
      </c>
    </row>
    <row r="855" spans="2:38" ht="25.5" x14ac:dyDescent="0.25">
      <c r="B855" s="477"/>
      <c r="C855" s="514"/>
      <c r="D855" s="298" t="s">
        <v>568</v>
      </c>
      <c r="E855" s="278">
        <f t="shared" si="1807"/>
        <v>41.18466790790859</v>
      </c>
      <c r="F855" s="316">
        <f t="shared" si="1818"/>
        <v>40</v>
      </c>
      <c r="G855" s="312">
        <f t="shared" si="1815"/>
        <v>1.0296166976977148</v>
      </c>
      <c r="H855" s="168">
        <f>+$I$52</f>
        <v>4</v>
      </c>
      <c r="I855" s="157">
        <f>+H855*0.4</f>
        <v>1.6</v>
      </c>
      <c r="J855" s="312">
        <f t="shared" si="1816"/>
        <v>1.6473867163163438</v>
      </c>
      <c r="K855" s="314">
        <f t="shared" si="1805"/>
        <v>29.652960893694189</v>
      </c>
      <c r="AC855" s="525"/>
      <c r="AD855" s="527"/>
      <c r="AE855" s="298" t="s">
        <v>568</v>
      </c>
      <c r="AF855" s="278">
        <f t="shared" si="1810"/>
        <v>41.18466790790859</v>
      </c>
      <c r="AG855" s="316">
        <f t="shared" si="1819"/>
        <v>20</v>
      </c>
      <c r="AH855" s="312">
        <f t="shared" si="1811"/>
        <v>2.0592333953954296</v>
      </c>
      <c r="AI855" s="168">
        <f>+$I$52</f>
        <v>4</v>
      </c>
      <c r="AJ855" s="157">
        <f t="shared" si="1817"/>
        <v>2.4</v>
      </c>
      <c r="AK855" s="312">
        <f t="shared" si="1812"/>
        <v>4.9421601489490312</v>
      </c>
      <c r="AL855" s="314">
        <f t="shared" si="1806"/>
        <v>88.958882681082557</v>
      </c>
    </row>
    <row r="856" spans="2:38" ht="25.5" x14ac:dyDescent="0.25">
      <c r="B856" s="477"/>
      <c r="C856" s="514"/>
      <c r="D856" s="298" t="s">
        <v>570</v>
      </c>
      <c r="E856" s="278">
        <f t="shared" si="1807"/>
        <v>41.18466790790859</v>
      </c>
      <c r="F856" s="316">
        <f t="shared" si="1818"/>
        <v>40</v>
      </c>
      <c r="G856" s="312">
        <f t="shared" si="1815"/>
        <v>1.0296166976977148</v>
      </c>
      <c r="H856" s="168">
        <f>+$I$53</f>
        <v>2</v>
      </c>
      <c r="I856" s="157">
        <f t="shared" ref="I856" si="1820">+H856*0.4</f>
        <v>0.8</v>
      </c>
      <c r="J856" s="312">
        <f t="shared" si="1816"/>
        <v>0.82369335815817191</v>
      </c>
      <c r="K856" s="314">
        <f t="shared" si="1805"/>
        <v>14.826480446847095</v>
      </c>
      <c r="AC856" s="525"/>
      <c r="AD856" s="527"/>
      <c r="AE856" s="298" t="s">
        <v>570</v>
      </c>
      <c r="AF856" s="278">
        <f t="shared" si="1810"/>
        <v>41.18466790790859</v>
      </c>
      <c r="AG856" s="316">
        <f t="shared" si="1819"/>
        <v>20</v>
      </c>
      <c r="AH856" s="312">
        <f t="shared" si="1811"/>
        <v>2.0592333953954296</v>
      </c>
      <c r="AI856" s="168">
        <f>+$I$53</f>
        <v>2</v>
      </c>
      <c r="AJ856" s="157">
        <f t="shared" si="1817"/>
        <v>1.2</v>
      </c>
      <c r="AK856" s="312">
        <f t="shared" si="1812"/>
        <v>2.4710800744745156</v>
      </c>
      <c r="AL856" s="314">
        <f t="shared" si="1806"/>
        <v>44.479441340541278</v>
      </c>
    </row>
    <row r="857" spans="2:38" x14ac:dyDescent="0.25">
      <c r="E857" s="262"/>
      <c r="F857" s="262"/>
      <c r="G857" s="262"/>
      <c r="J857" s="262"/>
      <c r="K857" s="142"/>
      <c r="AD857" s="59"/>
      <c r="AF857" s="262"/>
      <c r="AG857" s="262"/>
      <c r="AH857" s="262"/>
      <c r="AI857" s="262"/>
      <c r="AJ857" s="262"/>
      <c r="AK857" s="262"/>
    </row>
    <row r="858" spans="2:38" ht="51" x14ac:dyDescent="0.25">
      <c r="B858" s="325" t="s">
        <v>336</v>
      </c>
      <c r="C858" s="327" t="s">
        <v>511</v>
      </c>
      <c r="D858" s="325" t="s">
        <v>512</v>
      </c>
      <c r="E858" s="325" t="s">
        <v>588</v>
      </c>
      <c r="F858" s="325" t="s">
        <v>513</v>
      </c>
      <c r="G858" s="325" t="s">
        <v>514</v>
      </c>
      <c r="H858" s="325" t="s">
        <v>515</v>
      </c>
      <c r="I858" s="291" t="s">
        <v>516</v>
      </c>
      <c r="J858" s="291" t="s">
        <v>517</v>
      </c>
      <c r="K858" s="291" t="s">
        <v>518</v>
      </c>
      <c r="AC858" s="367" t="s">
        <v>336</v>
      </c>
      <c r="AD858" s="368" t="s">
        <v>511</v>
      </c>
      <c r="AE858" s="367" t="s">
        <v>512</v>
      </c>
      <c r="AF858" s="367" t="s">
        <v>588</v>
      </c>
      <c r="AG858" s="367" t="s">
        <v>513</v>
      </c>
      <c r="AH858" s="367" t="s">
        <v>514</v>
      </c>
      <c r="AI858" s="367" t="s">
        <v>515</v>
      </c>
      <c r="AJ858" s="369" t="s">
        <v>516</v>
      </c>
      <c r="AK858" s="369" t="s">
        <v>517</v>
      </c>
      <c r="AL858" s="369" t="s">
        <v>518</v>
      </c>
    </row>
    <row r="859" spans="2:38" x14ac:dyDescent="0.25">
      <c r="B859" s="477" t="s">
        <v>533</v>
      </c>
      <c r="C859" s="529" t="s">
        <v>454</v>
      </c>
      <c r="D859" s="328"/>
      <c r="E859" s="276">
        <f>+'Pobl. Efectiva CP.'!N31</f>
        <v>41.600674654453123</v>
      </c>
      <c r="F859" s="328"/>
      <c r="G859" s="328"/>
      <c r="H859" s="328"/>
      <c r="I859" s="277">
        <f>SUM(I860:I868)</f>
        <v>15.6</v>
      </c>
      <c r="J859" s="277">
        <f>SUM(J860:J868)</f>
        <v>16.22426311523672</v>
      </c>
      <c r="K859" s="313">
        <f>SUM(K860:K866)</f>
        <v>247.10800744745154</v>
      </c>
      <c r="AC859" s="525" t="s">
        <v>533</v>
      </c>
      <c r="AD859" s="526" t="s">
        <v>454</v>
      </c>
      <c r="AE859" s="335"/>
      <c r="AF859" s="276">
        <f>+E859</f>
        <v>41.600674654453123</v>
      </c>
      <c r="AG859" s="335"/>
      <c r="AH859" s="335"/>
      <c r="AI859" s="335"/>
      <c r="AJ859" s="277">
        <f>SUM(AJ860:AJ868)</f>
        <v>14.4</v>
      </c>
      <c r="AK859" s="277">
        <f>SUM(AK860:AK868)</f>
        <v>29.952485751206247</v>
      </c>
      <c r="AL859" s="313">
        <f>SUM(AL860:AL866)</f>
        <v>404.35855764128428</v>
      </c>
    </row>
    <row r="860" spans="2:38" x14ac:dyDescent="0.25">
      <c r="B860" s="477"/>
      <c r="C860" s="529"/>
      <c r="D860" s="46" t="s">
        <v>479</v>
      </c>
      <c r="E860" s="278">
        <f>+E$859</f>
        <v>41.600674654453123</v>
      </c>
      <c r="F860" s="316">
        <f>+F855</f>
        <v>40</v>
      </c>
      <c r="G860" s="312">
        <f>E860/F860</f>
        <v>1.0400168663613281</v>
      </c>
      <c r="H860" s="168">
        <f>+$I$15</f>
        <v>2</v>
      </c>
      <c r="I860" s="157">
        <f>+H860</f>
        <v>2</v>
      </c>
      <c r="J860" s="157">
        <f>G860*I860</f>
        <v>2.0800337327226561</v>
      </c>
      <c r="K860" s="314">
        <f t="shared" ref="K860:K868" si="1821">J860*$D$70</f>
        <v>37.440607189007807</v>
      </c>
      <c r="AC860" s="525"/>
      <c r="AD860" s="526"/>
      <c r="AE860" s="46" t="s">
        <v>479</v>
      </c>
      <c r="AF860" s="278">
        <f>+AF$859</f>
        <v>41.600674654453123</v>
      </c>
      <c r="AG860" s="316">
        <f>+AG855</f>
        <v>20</v>
      </c>
      <c r="AH860" s="312">
        <f>AF860/AG860</f>
        <v>2.0800337327226561</v>
      </c>
      <c r="AI860" s="168">
        <v>0</v>
      </c>
      <c r="AJ860" s="157">
        <f>+AI860</f>
        <v>0</v>
      </c>
      <c r="AK860" s="157">
        <f>AH860*AJ860</f>
        <v>0</v>
      </c>
      <c r="AL860" s="314">
        <f t="shared" ref="AL860:AL868" si="1822">AK860*$D$70</f>
        <v>0</v>
      </c>
    </row>
    <row r="861" spans="2:38" x14ac:dyDescent="0.25">
      <c r="B861" s="477"/>
      <c r="C861" s="529"/>
      <c r="D861" s="46" t="s">
        <v>482</v>
      </c>
      <c r="E861" s="278">
        <f t="shared" ref="E861:E867" si="1823">+E$859</f>
        <v>41.600674654453123</v>
      </c>
      <c r="F861" s="316">
        <f>+F860</f>
        <v>40</v>
      </c>
      <c r="G861" s="312">
        <f t="shared" ref="G861" si="1824">E861/F861</f>
        <v>1.0400168663613281</v>
      </c>
      <c r="H861" s="168">
        <f>+$I$19</f>
        <v>2</v>
      </c>
      <c r="I861" s="157">
        <f>+H861</f>
        <v>2</v>
      </c>
      <c r="J861" s="157">
        <f t="shared" ref="J861" si="1825">G861*I861</f>
        <v>2.0800337327226561</v>
      </c>
      <c r="K861" s="314">
        <f t="shared" si="1821"/>
        <v>37.440607189007807</v>
      </c>
      <c r="AC861" s="525"/>
      <c r="AD861" s="526"/>
      <c r="AE861" s="46" t="s">
        <v>482</v>
      </c>
      <c r="AF861" s="278">
        <f t="shared" ref="AF861:AF867" si="1826">+AF$859</f>
        <v>41.600674654453123</v>
      </c>
      <c r="AG861" s="316">
        <f>+AG860</f>
        <v>20</v>
      </c>
      <c r="AH861" s="312">
        <f t="shared" ref="AH861:AH868" si="1827">AF861/AG861</f>
        <v>2.0800337327226561</v>
      </c>
      <c r="AI861" s="168">
        <v>0</v>
      </c>
      <c r="AJ861" s="157">
        <f>+AI861</f>
        <v>0</v>
      </c>
      <c r="AK861" s="157">
        <f t="shared" ref="AK861:AK868" si="1828">AH861*AJ861</f>
        <v>0</v>
      </c>
      <c r="AL861" s="314">
        <f t="shared" si="1822"/>
        <v>0</v>
      </c>
    </row>
    <row r="862" spans="2:38" x14ac:dyDescent="0.25">
      <c r="B862" s="477"/>
      <c r="C862" s="529"/>
      <c r="D862" s="46" t="s">
        <v>484</v>
      </c>
      <c r="E862" s="278">
        <f t="shared" si="1823"/>
        <v>41.600674654453123</v>
      </c>
      <c r="F862" s="316">
        <f>+F861</f>
        <v>40</v>
      </c>
      <c r="G862" s="312">
        <f t="shared" ref="G862" si="1829">E862/F862</f>
        <v>1.0400168663613281</v>
      </c>
      <c r="H862" s="168">
        <f>+$I$21</f>
        <v>2</v>
      </c>
      <c r="I862" s="157">
        <f>+H862</f>
        <v>2</v>
      </c>
      <c r="J862" s="157">
        <f t="shared" ref="J862" si="1830">G862*I862</f>
        <v>2.0800337327226561</v>
      </c>
      <c r="K862" s="314">
        <f t="shared" si="1821"/>
        <v>37.440607189007807</v>
      </c>
      <c r="AC862" s="525"/>
      <c r="AD862" s="526"/>
      <c r="AE862" s="46" t="s">
        <v>484</v>
      </c>
      <c r="AF862" s="278">
        <f t="shared" si="1826"/>
        <v>41.600674654453123</v>
      </c>
      <c r="AG862" s="316">
        <f>+AG861</f>
        <v>20</v>
      </c>
      <c r="AH862" s="312">
        <f t="shared" si="1827"/>
        <v>2.0800337327226561</v>
      </c>
      <c r="AI862" s="168">
        <v>0</v>
      </c>
      <c r="AJ862" s="157">
        <f>+AI862</f>
        <v>0</v>
      </c>
      <c r="AK862" s="157">
        <f t="shared" si="1828"/>
        <v>0</v>
      </c>
      <c r="AL862" s="314">
        <f t="shared" si="1822"/>
        <v>0</v>
      </c>
    </row>
    <row r="863" spans="2:38" x14ac:dyDescent="0.25">
      <c r="B863" s="477"/>
      <c r="C863" s="514" t="s">
        <v>485</v>
      </c>
      <c r="D863" s="298" t="s">
        <v>571</v>
      </c>
      <c r="E863" s="278">
        <f t="shared" si="1823"/>
        <v>41.600674654453123</v>
      </c>
      <c r="F863" s="316">
        <f>+F861</f>
        <v>40</v>
      </c>
      <c r="G863" s="312">
        <f t="shared" ref="G863:G868" si="1831">E863/F863</f>
        <v>1.0400168663613281</v>
      </c>
      <c r="H863" s="168">
        <f>+$I$48</f>
        <v>2</v>
      </c>
      <c r="I863" s="157">
        <f>+H863*0.4</f>
        <v>0.8</v>
      </c>
      <c r="J863" s="312">
        <f t="shared" ref="J863:J868" si="1832">G863*I863</f>
        <v>0.83201349308906247</v>
      </c>
      <c r="K863" s="314">
        <f t="shared" si="1821"/>
        <v>14.976242875603125</v>
      </c>
      <c r="AC863" s="525"/>
      <c r="AD863" s="527" t="s">
        <v>485</v>
      </c>
      <c r="AE863" s="298" t="s">
        <v>571</v>
      </c>
      <c r="AF863" s="278">
        <f t="shared" si="1826"/>
        <v>41.600674654453123</v>
      </c>
      <c r="AG863" s="316">
        <f>+AG861</f>
        <v>20</v>
      </c>
      <c r="AH863" s="312">
        <f t="shared" si="1827"/>
        <v>2.0800337327226561</v>
      </c>
      <c r="AI863" s="168">
        <f>+$I$48</f>
        <v>2</v>
      </c>
      <c r="AJ863" s="157">
        <f t="shared" ref="AJ863:AJ868" si="1833">+AI863*0.6</f>
        <v>1.2</v>
      </c>
      <c r="AK863" s="312">
        <f t="shared" si="1828"/>
        <v>2.4960404792671871</v>
      </c>
      <c r="AL863" s="314">
        <f t="shared" si="1822"/>
        <v>44.928728626809367</v>
      </c>
    </row>
    <row r="864" spans="2:38" x14ac:dyDescent="0.25">
      <c r="B864" s="477"/>
      <c r="C864" s="514"/>
      <c r="D864" s="298" t="s">
        <v>572</v>
      </c>
      <c r="E864" s="278">
        <f t="shared" si="1823"/>
        <v>41.600674654453123</v>
      </c>
      <c r="F864" s="316">
        <f t="shared" ref="F864:F868" si="1834">+F863</f>
        <v>40</v>
      </c>
      <c r="G864" s="312">
        <f t="shared" si="1831"/>
        <v>1.0400168663613281</v>
      </c>
      <c r="H864" s="168">
        <f>+$I$49</f>
        <v>3</v>
      </c>
      <c r="I864" s="157">
        <f>+H864*0.4</f>
        <v>1.2000000000000002</v>
      </c>
      <c r="J864" s="312">
        <f t="shared" si="1832"/>
        <v>1.2480202396335938</v>
      </c>
      <c r="K864" s="314">
        <f t="shared" si="1821"/>
        <v>22.464364313404687</v>
      </c>
      <c r="AC864" s="525"/>
      <c r="AD864" s="527"/>
      <c r="AE864" s="298" t="s">
        <v>572</v>
      </c>
      <c r="AF864" s="278">
        <f t="shared" si="1826"/>
        <v>41.600674654453123</v>
      </c>
      <c r="AG864" s="316">
        <f t="shared" ref="AG864:AG868" si="1835">+AG863</f>
        <v>20</v>
      </c>
      <c r="AH864" s="312">
        <f t="shared" si="1827"/>
        <v>2.0800337327226561</v>
      </c>
      <c r="AI864" s="168">
        <f>+$I$49</f>
        <v>3</v>
      </c>
      <c r="AJ864" s="157">
        <f t="shared" si="1833"/>
        <v>1.7999999999999998</v>
      </c>
      <c r="AK864" s="312">
        <f t="shared" si="1828"/>
        <v>3.7440607189007808</v>
      </c>
      <c r="AL864" s="314">
        <f t="shared" si="1822"/>
        <v>67.393092940214061</v>
      </c>
    </row>
    <row r="865" spans="2:38" ht="25.5" x14ac:dyDescent="0.25">
      <c r="B865" s="477"/>
      <c r="C865" s="514"/>
      <c r="D865" s="298" t="s">
        <v>574</v>
      </c>
      <c r="E865" s="278">
        <f t="shared" si="1823"/>
        <v>41.600674654453123</v>
      </c>
      <c r="F865" s="316">
        <f t="shared" si="1834"/>
        <v>40</v>
      </c>
      <c r="G865" s="312">
        <f t="shared" si="1831"/>
        <v>1.0400168663613281</v>
      </c>
      <c r="H865" s="168">
        <f>+$I$50</f>
        <v>4</v>
      </c>
      <c r="I865" s="157">
        <f>+H865*0.4</f>
        <v>1.6</v>
      </c>
      <c r="J865" s="312">
        <f t="shared" si="1832"/>
        <v>1.6640269861781249</v>
      </c>
      <c r="K865" s="314">
        <f t="shared" si="1821"/>
        <v>29.95248575120625</v>
      </c>
      <c r="AC865" s="525"/>
      <c r="AD865" s="527"/>
      <c r="AE865" s="298" t="s">
        <v>574</v>
      </c>
      <c r="AF865" s="278">
        <f t="shared" si="1826"/>
        <v>41.600674654453123</v>
      </c>
      <c r="AG865" s="316">
        <f t="shared" si="1835"/>
        <v>20</v>
      </c>
      <c r="AH865" s="312">
        <f t="shared" si="1827"/>
        <v>2.0800337327226561</v>
      </c>
      <c r="AI865" s="168">
        <f>+$I$50</f>
        <v>4</v>
      </c>
      <c r="AJ865" s="157">
        <f t="shared" si="1833"/>
        <v>2.4</v>
      </c>
      <c r="AK865" s="312">
        <f t="shared" si="1828"/>
        <v>4.9920809585343742</v>
      </c>
      <c r="AL865" s="314">
        <f t="shared" si="1822"/>
        <v>89.857457253618733</v>
      </c>
    </row>
    <row r="866" spans="2:38" x14ac:dyDescent="0.25">
      <c r="B866" s="477"/>
      <c r="C866" s="514"/>
      <c r="D866" s="298" t="s">
        <v>573</v>
      </c>
      <c r="E866" s="278">
        <f t="shared" si="1823"/>
        <v>41.600674654453123</v>
      </c>
      <c r="F866" s="316">
        <f t="shared" si="1834"/>
        <v>40</v>
      </c>
      <c r="G866" s="312">
        <f t="shared" si="1831"/>
        <v>1.0400168663613281</v>
      </c>
      <c r="H866" s="168">
        <f>+$I$51</f>
        <v>9</v>
      </c>
      <c r="I866" s="157">
        <f>+H866*0.4</f>
        <v>3.6</v>
      </c>
      <c r="J866" s="312">
        <f t="shared" si="1832"/>
        <v>3.7440607189007813</v>
      </c>
      <c r="K866" s="314">
        <f t="shared" si="1821"/>
        <v>67.393092940214061</v>
      </c>
      <c r="AC866" s="525"/>
      <c r="AD866" s="527"/>
      <c r="AE866" s="298" t="s">
        <v>573</v>
      </c>
      <c r="AF866" s="278">
        <f t="shared" si="1826"/>
        <v>41.600674654453123</v>
      </c>
      <c r="AG866" s="316">
        <f t="shared" si="1835"/>
        <v>20</v>
      </c>
      <c r="AH866" s="312">
        <f t="shared" si="1827"/>
        <v>2.0800337327226561</v>
      </c>
      <c r="AI866" s="168">
        <f>+$I$51</f>
        <v>9</v>
      </c>
      <c r="AJ866" s="157">
        <f t="shared" si="1833"/>
        <v>5.3999999999999995</v>
      </c>
      <c r="AK866" s="312">
        <f t="shared" si="1828"/>
        <v>11.232182156702342</v>
      </c>
      <c r="AL866" s="314">
        <f t="shared" si="1822"/>
        <v>202.17927882064214</v>
      </c>
    </row>
    <row r="867" spans="2:38" x14ac:dyDescent="0.25">
      <c r="B867" s="477"/>
      <c r="C867" s="514"/>
      <c r="D867" s="298" t="s">
        <v>575</v>
      </c>
      <c r="E867" s="278">
        <f t="shared" si="1823"/>
        <v>41.600674654453123</v>
      </c>
      <c r="F867" s="316">
        <f t="shared" si="1834"/>
        <v>40</v>
      </c>
      <c r="G867" s="312">
        <f t="shared" si="1831"/>
        <v>1.0400168663613281</v>
      </c>
      <c r="H867" s="168">
        <f>+$I$52</f>
        <v>4</v>
      </c>
      <c r="I867" s="157">
        <f>+H867*0.4</f>
        <v>1.6</v>
      </c>
      <c r="J867" s="312">
        <f t="shared" si="1832"/>
        <v>1.6640269861781249</v>
      </c>
      <c r="K867" s="314">
        <f t="shared" si="1821"/>
        <v>29.95248575120625</v>
      </c>
      <c r="AC867" s="525"/>
      <c r="AD867" s="527"/>
      <c r="AE867" s="298" t="s">
        <v>575</v>
      </c>
      <c r="AF867" s="278">
        <f t="shared" si="1826"/>
        <v>41.600674654453123</v>
      </c>
      <c r="AG867" s="316">
        <f t="shared" si="1835"/>
        <v>20</v>
      </c>
      <c r="AH867" s="312">
        <f t="shared" si="1827"/>
        <v>2.0800337327226561</v>
      </c>
      <c r="AI867" s="168">
        <f>+$I$52</f>
        <v>4</v>
      </c>
      <c r="AJ867" s="157">
        <f t="shared" si="1833"/>
        <v>2.4</v>
      </c>
      <c r="AK867" s="312">
        <f t="shared" si="1828"/>
        <v>4.9920809585343742</v>
      </c>
      <c r="AL867" s="314">
        <f t="shared" si="1822"/>
        <v>89.857457253618733</v>
      </c>
    </row>
    <row r="868" spans="2:38" x14ac:dyDescent="0.25">
      <c r="B868" s="477"/>
      <c r="C868" s="514"/>
      <c r="D868" s="298" t="s">
        <v>576</v>
      </c>
      <c r="E868" s="278">
        <f>+E$859</f>
        <v>41.600674654453123</v>
      </c>
      <c r="F868" s="316">
        <f t="shared" si="1834"/>
        <v>40</v>
      </c>
      <c r="G868" s="312">
        <f t="shared" si="1831"/>
        <v>1.0400168663613281</v>
      </c>
      <c r="H868" s="168">
        <f>+$I$53</f>
        <v>2</v>
      </c>
      <c r="I868" s="157">
        <f t="shared" ref="I868" si="1836">+H868*0.4</f>
        <v>0.8</v>
      </c>
      <c r="J868" s="312">
        <f t="shared" si="1832"/>
        <v>0.83201349308906247</v>
      </c>
      <c r="K868" s="314">
        <f t="shared" si="1821"/>
        <v>14.976242875603125</v>
      </c>
      <c r="AC868" s="525"/>
      <c r="AD868" s="527"/>
      <c r="AE868" s="298" t="s">
        <v>576</v>
      </c>
      <c r="AF868" s="278">
        <f>+AF$859</f>
        <v>41.600674654453123</v>
      </c>
      <c r="AG868" s="316">
        <f t="shared" si="1835"/>
        <v>20</v>
      </c>
      <c r="AH868" s="312">
        <f t="shared" si="1827"/>
        <v>2.0800337327226561</v>
      </c>
      <c r="AI868" s="168">
        <f>+$I$53</f>
        <v>2</v>
      </c>
      <c r="AJ868" s="157">
        <f t="shared" si="1833"/>
        <v>1.2</v>
      </c>
      <c r="AK868" s="312">
        <f t="shared" si="1828"/>
        <v>2.4960404792671871</v>
      </c>
      <c r="AL868" s="314">
        <f t="shared" si="1822"/>
        <v>44.928728626809367</v>
      </c>
    </row>
  </sheetData>
  <mergeCells count="937">
    <mergeCell ref="CC785:CC792"/>
    <mergeCell ref="CD786:CD788"/>
    <mergeCell ref="CD789:CD792"/>
    <mergeCell ref="CC757:CC764"/>
    <mergeCell ref="CD757:CD760"/>
    <mergeCell ref="CD761:CD764"/>
    <mergeCell ref="CC767:CC773"/>
    <mergeCell ref="CD767:CD769"/>
    <mergeCell ref="CD770:CD773"/>
    <mergeCell ref="CC776:CC782"/>
    <mergeCell ref="CD777:CD779"/>
    <mergeCell ref="CD780:CD782"/>
    <mergeCell ref="CC725:CC732"/>
    <mergeCell ref="CD726:CD728"/>
    <mergeCell ref="CD729:CD732"/>
    <mergeCell ref="CC735:CC742"/>
    <mergeCell ref="CD735:CD739"/>
    <mergeCell ref="CD740:CD742"/>
    <mergeCell ref="CC746:CC754"/>
    <mergeCell ref="CD746:CD751"/>
    <mergeCell ref="CD752:CD754"/>
    <mergeCell ref="CC697:CC704"/>
    <mergeCell ref="CD697:CD700"/>
    <mergeCell ref="CD701:CD704"/>
    <mergeCell ref="CC707:CC713"/>
    <mergeCell ref="CD707:CD709"/>
    <mergeCell ref="CD710:CD713"/>
    <mergeCell ref="CC716:CC722"/>
    <mergeCell ref="CD717:CD719"/>
    <mergeCell ref="CD720:CD722"/>
    <mergeCell ref="CC665:CC672"/>
    <mergeCell ref="CD666:CD668"/>
    <mergeCell ref="CD669:CD672"/>
    <mergeCell ref="CC675:CC682"/>
    <mergeCell ref="CD675:CD679"/>
    <mergeCell ref="CD680:CD682"/>
    <mergeCell ref="CC686:CC694"/>
    <mergeCell ref="CD686:CD691"/>
    <mergeCell ref="CD692:CD694"/>
    <mergeCell ref="CC637:CC644"/>
    <mergeCell ref="CD637:CD640"/>
    <mergeCell ref="CD641:CD644"/>
    <mergeCell ref="CC647:CC653"/>
    <mergeCell ref="CD647:CD649"/>
    <mergeCell ref="CD650:CD653"/>
    <mergeCell ref="CC656:CC662"/>
    <mergeCell ref="CD657:CD659"/>
    <mergeCell ref="CD660:CD662"/>
    <mergeCell ref="CC605:CC612"/>
    <mergeCell ref="CD606:CD608"/>
    <mergeCell ref="CD609:CD612"/>
    <mergeCell ref="CC615:CC622"/>
    <mergeCell ref="CD615:CD619"/>
    <mergeCell ref="CD620:CD622"/>
    <mergeCell ref="CC626:CC634"/>
    <mergeCell ref="CD626:CD631"/>
    <mergeCell ref="CD632:CD634"/>
    <mergeCell ref="CC577:CC584"/>
    <mergeCell ref="CD577:CD580"/>
    <mergeCell ref="CD581:CD584"/>
    <mergeCell ref="CC587:CC593"/>
    <mergeCell ref="CD587:CD589"/>
    <mergeCell ref="CD590:CD593"/>
    <mergeCell ref="CC596:CC602"/>
    <mergeCell ref="CD597:CD599"/>
    <mergeCell ref="CD600:CD602"/>
    <mergeCell ref="CC545:CC552"/>
    <mergeCell ref="CD546:CD548"/>
    <mergeCell ref="CD549:CD552"/>
    <mergeCell ref="CC555:CC562"/>
    <mergeCell ref="CD555:CD559"/>
    <mergeCell ref="CD560:CD562"/>
    <mergeCell ref="CC566:CC574"/>
    <mergeCell ref="CD566:CD571"/>
    <mergeCell ref="CD572:CD574"/>
    <mergeCell ref="CC517:CC524"/>
    <mergeCell ref="CD517:CD520"/>
    <mergeCell ref="CD521:CD524"/>
    <mergeCell ref="CC527:CC533"/>
    <mergeCell ref="CD527:CD529"/>
    <mergeCell ref="CD530:CD533"/>
    <mergeCell ref="CC536:CC542"/>
    <mergeCell ref="CD537:CD539"/>
    <mergeCell ref="CD540:CD542"/>
    <mergeCell ref="CC485:CC492"/>
    <mergeCell ref="CD486:CD488"/>
    <mergeCell ref="CD489:CD492"/>
    <mergeCell ref="CC495:CC502"/>
    <mergeCell ref="CD495:CD499"/>
    <mergeCell ref="CD500:CD502"/>
    <mergeCell ref="CC506:CC514"/>
    <mergeCell ref="CD506:CD511"/>
    <mergeCell ref="CD512:CD514"/>
    <mergeCell ref="CC457:CC464"/>
    <mergeCell ref="CD457:CD460"/>
    <mergeCell ref="CD461:CD464"/>
    <mergeCell ref="CC467:CC473"/>
    <mergeCell ref="CD467:CD469"/>
    <mergeCell ref="CD470:CD473"/>
    <mergeCell ref="CC476:CC482"/>
    <mergeCell ref="CD477:CD479"/>
    <mergeCell ref="CD480:CD482"/>
    <mergeCell ref="CC425:CC432"/>
    <mergeCell ref="CD426:CD428"/>
    <mergeCell ref="CD429:CD432"/>
    <mergeCell ref="CC435:CC442"/>
    <mergeCell ref="CD435:CD439"/>
    <mergeCell ref="CD440:CD442"/>
    <mergeCell ref="CC446:CC454"/>
    <mergeCell ref="CD446:CD451"/>
    <mergeCell ref="CD452:CD454"/>
    <mergeCell ref="CC397:CC404"/>
    <mergeCell ref="CD397:CD400"/>
    <mergeCell ref="CD401:CD404"/>
    <mergeCell ref="CC407:CC413"/>
    <mergeCell ref="CD407:CD409"/>
    <mergeCell ref="CD410:CD413"/>
    <mergeCell ref="CC416:CC422"/>
    <mergeCell ref="CD417:CD419"/>
    <mergeCell ref="CD420:CD422"/>
    <mergeCell ref="CC365:CC372"/>
    <mergeCell ref="CD366:CD368"/>
    <mergeCell ref="CD369:CD372"/>
    <mergeCell ref="CC375:CC382"/>
    <mergeCell ref="CD375:CD379"/>
    <mergeCell ref="CD380:CD382"/>
    <mergeCell ref="CC386:CC394"/>
    <mergeCell ref="CD386:CD391"/>
    <mergeCell ref="CD392:CD394"/>
    <mergeCell ref="CC337:CC344"/>
    <mergeCell ref="CD337:CD340"/>
    <mergeCell ref="CD341:CD344"/>
    <mergeCell ref="CC347:CC353"/>
    <mergeCell ref="CD347:CD349"/>
    <mergeCell ref="CD350:CD353"/>
    <mergeCell ref="CC356:CC362"/>
    <mergeCell ref="CD357:CD359"/>
    <mergeCell ref="CD360:CD362"/>
    <mergeCell ref="CC305:CC312"/>
    <mergeCell ref="CD306:CD308"/>
    <mergeCell ref="CD309:CD312"/>
    <mergeCell ref="CC315:CC322"/>
    <mergeCell ref="CD315:CD319"/>
    <mergeCell ref="CD320:CD322"/>
    <mergeCell ref="CC326:CC334"/>
    <mergeCell ref="CD326:CD331"/>
    <mergeCell ref="CD332:CD334"/>
    <mergeCell ref="CC277:CC284"/>
    <mergeCell ref="CD277:CD280"/>
    <mergeCell ref="CD281:CD284"/>
    <mergeCell ref="CC287:CC293"/>
    <mergeCell ref="CD287:CD289"/>
    <mergeCell ref="CD290:CD293"/>
    <mergeCell ref="CC296:CC302"/>
    <mergeCell ref="CD297:CD299"/>
    <mergeCell ref="CD300:CD302"/>
    <mergeCell ref="CC245:CC252"/>
    <mergeCell ref="CD246:CD248"/>
    <mergeCell ref="CD249:CD252"/>
    <mergeCell ref="CC255:CC262"/>
    <mergeCell ref="CD255:CD259"/>
    <mergeCell ref="CD260:CD262"/>
    <mergeCell ref="CC266:CC274"/>
    <mergeCell ref="CD266:CD271"/>
    <mergeCell ref="CD272:CD274"/>
    <mergeCell ref="CC217:CC224"/>
    <mergeCell ref="CD217:CD220"/>
    <mergeCell ref="CD221:CD224"/>
    <mergeCell ref="CC227:CC233"/>
    <mergeCell ref="CD227:CD229"/>
    <mergeCell ref="CD230:CD233"/>
    <mergeCell ref="CC236:CC242"/>
    <mergeCell ref="CD237:CD239"/>
    <mergeCell ref="CD240:CD242"/>
    <mergeCell ref="CC185:CC192"/>
    <mergeCell ref="CD186:CD188"/>
    <mergeCell ref="CD189:CD192"/>
    <mergeCell ref="CC195:CC202"/>
    <mergeCell ref="CD195:CD199"/>
    <mergeCell ref="CD200:CD202"/>
    <mergeCell ref="CC206:CC214"/>
    <mergeCell ref="CD206:CD211"/>
    <mergeCell ref="CD212:CD214"/>
    <mergeCell ref="CC157:CC164"/>
    <mergeCell ref="CD157:CD160"/>
    <mergeCell ref="CD161:CD164"/>
    <mergeCell ref="CC167:CC173"/>
    <mergeCell ref="CD167:CD169"/>
    <mergeCell ref="CD170:CD173"/>
    <mergeCell ref="CC176:CC182"/>
    <mergeCell ref="CD177:CD179"/>
    <mergeCell ref="CD180:CD182"/>
    <mergeCell ref="CC125:CC132"/>
    <mergeCell ref="CD126:CD128"/>
    <mergeCell ref="CD129:CD132"/>
    <mergeCell ref="CC135:CC142"/>
    <mergeCell ref="CD135:CD139"/>
    <mergeCell ref="CD140:CD142"/>
    <mergeCell ref="CC146:CC154"/>
    <mergeCell ref="CD146:CD151"/>
    <mergeCell ref="CD152:CD154"/>
    <mergeCell ref="CC97:CC104"/>
    <mergeCell ref="CD97:CD100"/>
    <mergeCell ref="CD101:CD104"/>
    <mergeCell ref="CC107:CC113"/>
    <mergeCell ref="CD107:CD109"/>
    <mergeCell ref="CD110:CD113"/>
    <mergeCell ref="CC116:CC122"/>
    <mergeCell ref="CD117:CD119"/>
    <mergeCell ref="CD120:CD122"/>
    <mergeCell ref="CN74:CZ74"/>
    <mergeCell ref="CC75:CC82"/>
    <mergeCell ref="CD75:CD79"/>
    <mergeCell ref="CD80:CD82"/>
    <mergeCell ref="CP85:CS85"/>
    <mergeCell ref="CC86:CC94"/>
    <mergeCell ref="CD86:CD91"/>
    <mergeCell ref="CP86:CS86"/>
    <mergeCell ref="CP87:CS87"/>
    <mergeCell ref="CP88:CS88"/>
    <mergeCell ref="CP89:CS89"/>
    <mergeCell ref="CP90:CS90"/>
    <mergeCell ref="CP91:CS91"/>
    <mergeCell ref="CT91:CU91"/>
    <mergeCell ref="CV91:CW91"/>
    <mergeCell ref="CX91:CY91"/>
    <mergeCell ref="CD92:CD94"/>
    <mergeCell ref="CP94:CP95"/>
    <mergeCell ref="CQ94:CQ95"/>
    <mergeCell ref="B847:B856"/>
    <mergeCell ref="C847:C850"/>
    <mergeCell ref="C851:C856"/>
    <mergeCell ref="B859:B868"/>
    <mergeCell ref="C859:C862"/>
    <mergeCell ref="C863:C868"/>
    <mergeCell ref="B70:C70"/>
    <mergeCell ref="B813:B824"/>
    <mergeCell ref="C813:C818"/>
    <mergeCell ref="C819:C824"/>
    <mergeCell ref="B827:B834"/>
    <mergeCell ref="C827:C830"/>
    <mergeCell ref="C831:C834"/>
    <mergeCell ref="B837:B844"/>
    <mergeCell ref="C837:C839"/>
    <mergeCell ref="C840:C844"/>
    <mergeCell ref="B787:B796"/>
    <mergeCell ref="C787:C790"/>
    <mergeCell ref="C791:C796"/>
    <mergeCell ref="B799:B810"/>
    <mergeCell ref="C799:C803"/>
    <mergeCell ref="C804:C810"/>
    <mergeCell ref="B755:B762"/>
    <mergeCell ref="C755:C758"/>
    <mergeCell ref="C759:C762"/>
    <mergeCell ref="B765:B772"/>
    <mergeCell ref="C765:C767"/>
    <mergeCell ref="C768:C772"/>
    <mergeCell ref="B775:B784"/>
    <mergeCell ref="C775:C778"/>
    <mergeCell ref="C779:C784"/>
    <mergeCell ref="B715:B724"/>
    <mergeCell ref="C715:C718"/>
    <mergeCell ref="C719:C724"/>
    <mergeCell ref="B727:B738"/>
    <mergeCell ref="C727:C731"/>
    <mergeCell ref="C732:C738"/>
    <mergeCell ref="B741:B752"/>
    <mergeCell ref="C741:C746"/>
    <mergeCell ref="C747:C752"/>
    <mergeCell ref="B683:B690"/>
    <mergeCell ref="C683:C686"/>
    <mergeCell ref="C687:C690"/>
    <mergeCell ref="B693:B700"/>
    <mergeCell ref="C693:C695"/>
    <mergeCell ref="C696:C700"/>
    <mergeCell ref="B703:B712"/>
    <mergeCell ref="C703:C706"/>
    <mergeCell ref="C707:C712"/>
    <mergeCell ref="B643:B652"/>
    <mergeCell ref="C643:C646"/>
    <mergeCell ref="C647:C652"/>
    <mergeCell ref="B655:B666"/>
    <mergeCell ref="C655:C659"/>
    <mergeCell ref="C660:C666"/>
    <mergeCell ref="B669:B680"/>
    <mergeCell ref="C669:C674"/>
    <mergeCell ref="C675:C680"/>
    <mergeCell ref="B611:B618"/>
    <mergeCell ref="C611:C614"/>
    <mergeCell ref="C615:C618"/>
    <mergeCell ref="B621:B628"/>
    <mergeCell ref="C621:C623"/>
    <mergeCell ref="C624:C628"/>
    <mergeCell ref="B631:B640"/>
    <mergeCell ref="C631:C634"/>
    <mergeCell ref="C635:C640"/>
    <mergeCell ref="B571:B580"/>
    <mergeCell ref="C571:C574"/>
    <mergeCell ref="C575:C580"/>
    <mergeCell ref="B583:B594"/>
    <mergeCell ref="C583:C587"/>
    <mergeCell ref="C588:C594"/>
    <mergeCell ref="B597:B608"/>
    <mergeCell ref="C597:C602"/>
    <mergeCell ref="C603:C608"/>
    <mergeCell ref="B539:B546"/>
    <mergeCell ref="C539:C542"/>
    <mergeCell ref="C543:C546"/>
    <mergeCell ref="B549:B556"/>
    <mergeCell ref="C549:C551"/>
    <mergeCell ref="C552:C556"/>
    <mergeCell ref="B559:B568"/>
    <mergeCell ref="C559:C562"/>
    <mergeCell ref="C563:C568"/>
    <mergeCell ref="B499:B508"/>
    <mergeCell ref="C499:C502"/>
    <mergeCell ref="C503:C508"/>
    <mergeCell ref="B511:B522"/>
    <mergeCell ref="C511:C515"/>
    <mergeCell ref="C516:C522"/>
    <mergeCell ref="B525:B536"/>
    <mergeCell ref="C525:C530"/>
    <mergeCell ref="C531:C536"/>
    <mergeCell ref="B467:B474"/>
    <mergeCell ref="C467:C470"/>
    <mergeCell ref="C471:C474"/>
    <mergeCell ref="B477:B484"/>
    <mergeCell ref="C477:C479"/>
    <mergeCell ref="C480:C484"/>
    <mergeCell ref="B487:B496"/>
    <mergeCell ref="C487:C490"/>
    <mergeCell ref="C491:C496"/>
    <mergeCell ref="B427:B436"/>
    <mergeCell ref="C427:C430"/>
    <mergeCell ref="C431:C436"/>
    <mergeCell ref="B439:B450"/>
    <mergeCell ref="C439:C443"/>
    <mergeCell ref="C444:C450"/>
    <mergeCell ref="B453:B464"/>
    <mergeCell ref="C453:C458"/>
    <mergeCell ref="C459:C464"/>
    <mergeCell ref="B395:B402"/>
    <mergeCell ref="C395:C398"/>
    <mergeCell ref="C399:C402"/>
    <mergeCell ref="B405:B412"/>
    <mergeCell ref="C405:C407"/>
    <mergeCell ref="C408:C412"/>
    <mergeCell ref="B415:B424"/>
    <mergeCell ref="C415:C418"/>
    <mergeCell ref="C419:C424"/>
    <mergeCell ref="B355:B364"/>
    <mergeCell ref="C355:C358"/>
    <mergeCell ref="C359:C364"/>
    <mergeCell ref="B367:B378"/>
    <mergeCell ref="C367:C371"/>
    <mergeCell ref="C372:C378"/>
    <mergeCell ref="B381:B392"/>
    <mergeCell ref="C381:C386"/>
    <mergeCell ref="C387:C392"/>
    <mergeCell ref="B323:B330"/>
    <mergeCell ref="C323:C326"/>
    <mergeCell ref="C327:C330"/>
    <mergeCell ref="B333:B340"/>
    <mergeCell ref="C333:C335"/>
    <mergeCell ref="C336:C340"/>
    <mergeCell ref="B343:B352"/>
    <mergeCell ref="C343:C346"/>
    <mergeCell ref="C347:C352"/>
    <mergeCell ref="B283:B292"/>
    <mergeCell ref="C283:C286"/>
    <mergeCell ref="C287:C292"/>
    <mergeCell ref="B295:B306"/>
    <mergeCell ref="C295:C299"/>
    <mergeCell ref="C300:C306"/>
    <mergeCell ref="B309:B320"/>
    <mergeCell ref="C309:C314"/>
    <mergeCell ref="C315:C320"/>
    <mergeCell ref="B251:B258"/>
    <mergeCell ref="C251:C254"/>
    <mergeCell ref="C255:C258"/>
    <mergeCell ref="B261:B268"/>
    <mergeCell ref="C261:C263"/>
    <mergeCell ref="C264:C268"/>
    <mergeCell ref="B271:B280"/>
    <mergeCell ref="C271:C274"/>
    <mergeCell ref="C275:C280"/>
    <mergeCell ref="B211:B220"/>
    <mergeCell ref="C211:C214"/>
    <mergeCell ref="C215:C220"/>
    <mergeCell ref="B223:B234"/>
    <mergeCell ref="C223:C227"/>
    <mergeCell ref="C228:C234"/>
    <mergeCell ref="B237:B248"/>
    <mergeCell ref="C237:C242"/>
    <mergeCell ref="C243:C248"/>
    <mergeCell ref="B189:B196"/>
    <mergeCell ref="C189:C191"/>
    <mergeCell ref="C192:C196"/>
    <mergeCell ref="C203:C208"/>
    <mergeCell ref="C199:C202"/>
    <mergeCell ref="B199:B208"/>
    <mergeCell ref="B151:B162"/>
    <mergeCell ref="C151:C155"/>
    <mergeCell ref="C156:C162"/>
    <mergeCell ref="B165:B176"/>
    <mergeCell ref="C165:C170"/>
    <mergeCell ref="C171:C176"/>
    <mergeCell ref="B179:B186"/>
    <mergeCell ref="C179:C182"/>
    <mergeCell ref="C183:C186"/>
    <mergeCell ref="B131:B138"/>
    <mergeCell ref="C131:C134"/>
    <mergeCell ref="C135:C138"/>
    <mergeCell ref="C141:C143"/>
    <mergeCell ref="C144:C148"/>
    <mergeCell ref="B141:B148"/>
    <mergeCell ref="B117:B128"/>
    <mergeCell ref="C117:C122"/>
    <mergeCell ref="C123:C128"/>
    <mergeCell ref="B75:B86"/>
    <mergeCell ref="B103:B114"/>
    <mergeCell ref="C103:C107"/>
    <mergeCell ref="C108:C114"/>
    <mergeCell ref="BC1:BZ1"/>
    <mergeCell ref="C32:C38"/>
    <mergeCell ref="B1:Y1"/>
    <mergeCell ref="BD126:BD128"/>
    <mergeCell ref="BD101:BD104"/>
    <mergeCell ref="C95:C100"/>
    <mergeCell ref="B89:B100"/>
    <mergeCell ref="C89:C94"/>
    <mergeCell ref="O88:R88"/>
    <mergeCell ref="O96:O97"/>
    <mergeCell ref="P96:P97"/>
    <mergeCell ref="BC97:BC104"/>
    <mergeCell ref="BP94:BP95"/>
    <mergeCell ref="BQ94:BQ95"/>
    <mergeCell ref="S86:T86"/>
    <mergeCell ref="BC86:BC94"/>
    <mergeCell ref="BD86:BD91"/>
    <mergeCell ref="BP86:BS86"/>
    <mergeCell ref="AC103:AC114"/>
    <mergeCell ref="AD103:AD107"/>
    <mergeCell ref="AD108:AD114"/>
    <mergeCell ref="BD129:BD132"/>
    <mergeCell ref="BC125:BC132"/>
    <mergeCell ref="BC116:BC122"/>
    <mergeCell ref="BD117:BD119"/>
    <mergeCell ref="BD120:BD122"/>
    <mergeCell ref="BD107:BD109"/>
    <mergeCell ref="BD110:BD113"/>
    <mergeCell ref="BC107:BC113"/>
    <mergeCell ref="BT91:BU91"/>
    <mergeCell ref="BV91:BW91"/>
    <mergeCell ref="BX91:BY91"/>
    <mergeCell ref="W93:X93"/>
    <mergeCell ref="BP90:BS90"/>
    <mergeCell ref="AX93:AY93"/>
    <mergeCell ref="AD95:AD100"/>
    <mergeCell ref="AP96:AP97"/>
    <mergeCell ref="AQ96:AQ97"/>
    <mergeCell ref="AP91:AS91"/>
    <mergeCell ref="AP92:AS92"/>
    <mergeCell ref="AP93:AS93"/>
    <mergeCell ref="AT93:AU93"/>
    <mergeCell ref="AV93:AW93"/>
    <mergeCell ref="C75:C79"/>
    <mergeCell ref="BC75:BC82"/>
    <mergeCell ref="BD75:BD79"/>
    <mergeCell ref="O87:R87"/>
    <mergeCell ref="BP87:BS87"/>
    <mergeCell ref="BD97:BD100"/>
    <mergeCell ref="BD92:BD94"/>
    <mergeCell ref="S93:T93"/>
    <mergeCell ref="U93:V93"/>
    <mergeCell ref="BP89:BS89"/>
    <mergeCell ref="C80:C86"/>
    <mergeCell ref="O91:R91"/>
    <mergeCell ref="BP91:BS91"/>
    <mergeCell ref="O92:R92"/>
    <mergeCell ref="O93:R93"/>
    <mergeCell ref="O89:R89"/>
    <mergeCell ref="O90:R90"/>
    <mergeCell ref="AC89:AC100"/>
    <mergeCell ref="AD89:AD94"/>
    <mergeCell ref="AP89:AS89"/>
    <mergeCell ref="AP90:AS90"/>
    <mergeCell ref="AC75:AC86"/>
    <mergeCell ref="AD75:AD79"/>
    <mergeCell ref="AD80:AD86"/>
    <mergeCell ref="AT86:AU86"/>
    <mergeCell ref="AP87:AS87"/>
    <mergeCell ref="AP88:AS88"/>
    <mergeCell ref="BP88:BS88"/>
    <mergeCell ref="BD80:BD82"/>
    <mergeCell ref="BP85:BS85"/>
    <mergeCell ref="N74:Z74"/>
    <mergeCell ref="BN74:BZ74"/>
    <mergeCell ref="BD37:BD44"/>
    <mergeCell ref="BC45:BE45"/>
    <mergeCell ref="BC46:BE46"/>
    <mergeCell ref="BC47:BE47"/>
    <mergeCell ref="AO74:BA74"/>
    <mergeCell ref="BC70:BD70"/>
    <mergeCell ref="BC24:BC44"/>
    <mergeCell ref="BD24:BD29"/>
    <mergeCell ref="BD30:BD36"/>
    <mergeCell ref="BD10:BD11"/>
    <mergeCell ref="C12:C13"/>
    <mergeCell ref="BD12:BD13"/>
    <mergeCell ref="C14:C15"/>
    <mergeCell ref="BD14:BD15"/>
    <mergeCell ref="BC4:BC23"/>
    <mergeCell ref="BD4:BD5"/>
    <mergeCell ref="C6:C7"/>
    <mergeCell ref="BD6:BD7"/>
    <mergeCell ref="C10:C11"/>
    <mergeCell ref="C16:C18"/>
    <mergeCell ref="BD16:BD18"/>
    <mergeCell ref="C19:C20"/>
    <mergeCell ref="BD19:BD20"/>
    <mergeCell ref="C21:C22"/>
    <mergeCell ref="BD21:BD22"/>
    <mergeCell ref="BP2:BP3"/>
    <mergeCell ref="BQ2:BZ2"/>
    <mergeCell ref="BE2:BE3"/>
    <mergeCell ref="BF2:BK2"/>
    <mergeCell ref="BL2:BL3"/>
    <mergeCell ref="BM2:BM3"/>
    <mergeCell ref="BN2:BN3"/>
    <mergeCell ref="BO2:BO3"/>
    <mergeCell ref="M2:M3"/>
    <mergeCell ref="N2:N3"/>
    <mergeCell ref="O2:O3"/>
    <mergeCell ref="P2:Y2"/>
    <mergeCell ref="BC2:BC3"/>
    <mergeCell ref="BD2:BD3"/>
    <mergeCell ref="B2:B3"/>
    <mergeCell ref="C2:C3"/>
    <mergeCell ref="D2:D3"/>
    <mergeCell ref="E2:J2"/>
    <mergeCell ref="K2:K3"/>
    <mergeCell ref="L2:L3"/>
    <mergeCell ref="C39:C45"/>
    <mergeCell ref="C46:C52"/>
    <mergeCell ref="C53:C59"/>
    <mergeCell ref="B24:B59"/>
    <mergeCell ref="C24:C31"/>
    <mergeCell ref="B4:B23"/>
    <mergeCell ref="C4:C5"/>
    <mergeCell ref="AC117:AC128"/>
    <mergeCell ref="AD117:AD122"/>
    <mergeCell ref="AD123:AD128"/>
    <mergeCell ref="AC131:AC138"/>
    <mergeCell ref="AD131:AD134"/>
    <mergeCell ref="AD135:AD138"/>
    <mergeCell ref="AC141:AC148"/>
    <mergeCell ref="AD141:AD143"/>
    <mergeCell ref="AD144:AD148"/>
    <mergeCell ref="AC151:AC162"/>
    <mergeCell ref="AD151:AD155"/>
    <mergeCell ref="AD156:AD162"/>
    <mergeCell ref="AC165:AC176"/>
    <mergeCell ref="AD165:AD170"/>
    <mergeCell ref="AD171:AD176"/>
    <mergeCell ref="AC179:AC186"/>
    <mergeCell ref="AD179:AD182"/>
    <mergeCell ref="AD183:AD186"/>
    <mergeCell ref="AC189:AC196"/>
    <mergeCell ref="AD189:AD191"/>
    <mergeCell ref="AD192:AD196"/>
    <mergeCell ref="AC199:AC208"/>
    <mergeCell ref="AD199:AD202"/>
    <mergeCell ref="AD203:AD208"/>
    <mergeCell ref="AC211:AC220"/>
    <mergeCell ref="AD211:AD214"/>
    <mergeCell ref="AD215:AD220"/>
    <mergeCell ref="AC223:AC234"/>
    <mergeCell ref="AD223:AD227"/>
    <mergeCell ref="AD228:AD234"/>
    <mergeCell ref="AC237:AC248"/>
    <mergeCell ref="AD237:AD242"/>
    <mergeCell ref="AD243:AD248"/>
    <mergeCell ref="AC251:AC258"/>
    <mergeCell ref="AD251:AD254"/>
    <mergeCell ref="AD255:AD258"/>
    <mergeCell ref="AC261:AC268"/>
    <mergeCell ref="AD261:AD263"/>
    <mergeCell ref="AD264:AD268"/>
    <mergeCell ref="AC271:AC280"/>
    <mergeCell ref="AD271:AD274"/>
    <mergeCell ref="AD275:AD280"/>
    <mergeCell ref="AC283:AC292"/>
    <mergeCell ref="AD283:AD286"/>
    <mergeCell ref="AD287:AD292"/>
    <mergeCell ref="AC295:AC306"/>
    <mergeCell ref="AD295:AD299"/>
    <mergeCell ref="AD300:AD306"/>
    <mergeCell ref="AC309:AC320"/>
    <mergeCell ref="AD309:AD314"/>
    <mergeCell ref="AD315:AD320"/>
    <mergeCell ref="AC323:AC330"/>
    <mergeCell ref="AD323:AD326"/>
    <mergeCell ref="AD327:AD330"/>
    <mergeCell ref="AC333:AC340"/>
    <mergeCell ref="AD333:AD335"/>
    <mergeCell ref="AD336:AD340"/>
    <mergeCell ref="AC343:AC352"/>
    <mergeCell ref="AD343:AD346"/>
    <mergeCell ref="AD347:AD352"/>
    <mergeCell ref="AC355:AC364"/>
    <mergeCell ref="AD355:AD358"/>
    <mergeCell ref="AD359:AD364"/>
    <mergeCell ref="AC367:AC378"/>
    <mergeCell ref="AD367:AD371"/>
    <mergeCell ref="AD372:AD378"/>
    <mergeCell ref="AC381:AC392"/>
    <mergeCell ref="AD381:AD386"/>
    <mergeCell ref="AD387:AD392"/>
    <mergeCell ref="AC395:AC402"/>
    <mergeCell ref="AD395:AD398"/>
    <mergeCell ref="AD399:AD402"/>
    <mergeCell ref="AC405:AC412"/>
    <mergeCell ref="AD405:AD407"/>
    <mergeCell ref="AD408:AD412"/>
    <mergeCell ref="AC415:AC424"/>
    <mergeCell ref="AD415:AD418"/>
    <mergeCell ref="AD419:AD424"/>
    <mergeCell ref="AC427:AC436"/>
    <mergeCell ref="AD427:AD430"/>
    <mergeCell ref="AD431:AD436"/>
    <mergeCell ref="AC439:AC450"/>
    <mergeCell ref="AD439:AD443"/>
    <mergeCell ref="AD444:AD450"/>
    <mergeCell ref="AC453:AC464"/>
    <mergeCell ref="AD453:AD458"/>
    <mergeCell ref="AD459:AD464"/>
    <mergeCell ref="AC467:AC474"/>
    <mergeCell ref="AD467:AD470"/>
    <mergeCell ref="AD471:AD474"/>
    <mergeCell ref="AC477:AC484"/>
    <mergeCell ref="AD477:AD479"/>
    <mergeCell ref="AD480:AD484"/>
    <mergeCell ref="AC487:AC496"/>
    <mergeCell ref="AD487:AD490"/>
    <mergeCell ref="AD491:AD496"/>
    <mergeCell ref="AC499:AC508"/>
    <mergeCell ref="AD499:AD502"/>
    <mergeCell ref="AD503:AD508"/>
    <mergeCell ref="AC511:AC522"/>
    <mergeCell ref="AD511:AD515"/>
    <mergeCell ref="AD516:AD522"/>
    <mergeCell ref="AC525:AC536"/>
    <mergeCell ref="AD525:AD530"/>
    <mergeCell ref="AD531:AD536"/>
    <mergeCell ref="AC539:AC546"/>
    <mergeCell ref="AD539:AD542"/>
    <mergeCell ref="AD543:AD546"/>
    <mergeCell ref="AC549:AC556"/>
    <mergeCell ref="AD549:AD551"/>
    <mergeCell ref="AD552:AD556"/>
    <mergeCell ref="AC559:AC568"/>
    <mergeCell ref="AD559:AD562"/>
    <mergeCell ref="AD563:AD568"/>
    <mergeCell ref="AC571:AC580"/>
    <mergeCell ref="AD571:AD574"/>
    <mergeCell ref="AD575:AD580"/>
    <mergeCell ref="AC583:AC594"/>
    <mergeCell ref="AD583:AD587"/>
    <mergeCell ref="AD588:AD594"/>
    <mergeCell ref="AC597:AC608"/>
    <mergeCell ref="AD597:AD602"/>
    <mergeCell ref="AD603:AD608"/>
    <mergeCell ref="AC611:AC618"/>
    <mergeCell ref="AD611:AD614"/>
    <mergeCell ref="AD615:AD618"/>
    <mergeCell ref="AC621:AC628"/>
    <mergeCell ref="AD621:AD623"/>
    <mergeCell ref="AD624:AD628"/>
    <mergeCell ref="AC631:AC640"/>
    <mergeCell ref="AD631:AD634"/>
    <mergeCell ref="AD635:AD640"/>
    <mergeCell ref="AC643:AC652"/>
    <mergeCell ref="AD643:AD646"/>
    <mergeCell ref="AD647:AD652"/>
    <mergeCell ref="AC655:AC666"/>
    <mergeCell ref="AD655:AD659"/>
    <mergeCell ref="AD660:AD666"/>
    <mergeCell ref="AC669:AC680"/>
    <mergeCell ref="AD669:AD674"/>
    <mergeCell ref="AD675:AD680"/>
    <mergeCell ref="AC683:AC690"/>
    <mergeCell ref="AD683:AD686"/>
    <mergeCell ref="AD687:AD690"/>
    <mergeCell ref="AC693:AC700"/>
    <mergeCell ref="AD693:AD695"/>
    <mergeCell ref="AD696:AD700"/>
    <mergeCell ref="AC703:AC712"/>
    <mergeCell ref="AD703:AD706"/>
    <mergeCell ref="AD707:AD712"/>
    <mergeCell ref="AC715:AC724"/>
    <mergeCell ref="AD715:AD718"/>
    <mergeCell ref="AD719:AD724"/>
    <mergeCell ref="AC727:AC738"/>
    <mergeCell ref="AD727:AD731"/>
    <mergeCell ref="AD732:AD738"/>
    <mergeCell ref="AC741:AC752"/>
    <mergeCell ref="AD741:AD746"/>
    <mergeCell ref="AD747:AD752"/>
    <mergeCell ref="AC755:AC762"/>
    <mergeCell ref="AD755:AD758"/>
    <mergeCell ref="AD759:AD762"/>
    <mergeCell ref="AC765:AC772"/>
    <mergeCell ref="AD765:AD767"/>
    <mergeCell ref="AD768:AD772"/>
    <mergeCell ref="AC775:AC784"/>
    <mergeCell ref="AD775:AD778"/>
    <mergeCell ref="AD779:AD784"/>
    <mergeCell ref="AC787:AC796"/>
    <mergeCell ref="AD787:AD790"/>
    <mergeCell ref="AD791:AD796"/>
    <mergeCell ref="AC799:AC810"/>
    <mergeCell ref="AD799:AD803"/>
    <mergeCell ref="AD804:AD810"/>
    <mergeCell ref="AC813:AC824"/>
    <mergeCell ref="AD813:AD818"/>
    <mergeCell ref="AD819:AD824"/>
    <mergeCell ref="AC827:AC834"/>
    <mergeCell ref="AD827:AD830"/>
    <mergeCell ref="AD831:AD834"/>
    <mergeCell ref="AC837:AC844"/>
    <mergeCell ref="AD837:AD839"/>
    <mergeCell ref="AD840:AD844"/>
    <mergeCell ref="AC847:AC856"/>
    <mergeCell ref="AD847:AD850"/>
    <mergeCell ref="AD851:AD856"/>
    <mergeCell ref="AC859:AC868"/>
    <mergeCell ref="AD859:AD862"/>
    <mergeCell ref="AD863:AD868"/>
    <mergeCell ref="BC135:BC142"/>
    <mergeCell ref="BD135:BD139"/>
    <mergeCell ref="BD140:BD142"/>
    <mergeCell ref="BC146:BC154"/>
    <mergeCell ref="BD146:BD151"/>
    <mergeCell ref="BD152:BD154"/>
    <mergeCell ref="BC157:BC164"/>
    <mergeCell ref="BD157:BD160"/>
    <mergeCell ref="BD161:BD164"/>
    <mergeCell ref="BC167:BC173"/>
    <mergeCell ref="BD167:BD169"/>
    <mergeCell ref="BD170:BD173"/>
    <mergeCell ref="BC176:BC182"/>
    <mergeCell ref="BD177:BD179"/>
    <mergeCell ref="BD180:BD182"/>
    <mergeCell ref="BC185:BC192"/>
    <mergeCell ref="BD186:BD188"/>
    <mergeCell ref="BD189:BD192"/>
    <mergeCell ref="BC195:BC202"/>
    <mergeCell ref="BD195:BD199"/>
    <mergeCell ref="BD200:BD202"/>
    <mergeCell ref="BC206:BC214"/>
    <mergeCell ref="BD206:BD211"/>
    <mergeCell ref="BD212:BD214"/>
    <mergeCell ref="BC217:BC224"/>
    <mergeCell ref="BD217:BD220"/>
    <mergeCell ref="BD221:BD224"/>
    <mergeCell ref="BC227:BC233"/>
    <mergeCell ref="BD227:BD229"/>
    <mergeCell ref="BD230:BD233"/>
    <mergeCell ref="BC236:BC242"/>
    <mergeCell ref="BD237:BD239"/>
    <mergeCell ref="BD240:BD242"/>
    <mergeCell ref="BC245:BC252"/>
    <mergeCell ref="BD246:BD248"/>
    <mergeCell ref="BD249:BD252"/>
    <mergeCell ref="BC255:BC262"/>
    <mergeCell ref="BD255:BD259"/>
    <mergeCell ref="BD260:BD262"/>
    <mergeCell ref="BC266:BC274"/>
    <mergeCell ref="BD266:BD271"/>
    <mergeCell ref="BD272:BD274"/>
    <mergeCell ref="BC277:BC284"/>
    <mergeCell ref="BD277:BD280"/>
    <mergeCell ref="BD281:BD284"/>
    <mergeCell ref="BC287:BC293"/>
    <mergeCell ref="BD287:BD289"/>
    <mergeCell ref="BD290:BD293"/>
    <mergeCell ref="BC296:BC302"/>
    <mergeCell ref="BD297:BD299"/>
    <mergeCell ref="BD300:BD302"/>
    <mergeCell ref="BC305:BC312"/>
    <mergeCell ref="BD306:BD308"/>
    <mergeCell ref="BD309:BD312"/>
    <mergeCell ref="BC315:BC322"/>
    <mergeCell ref="BD315:BD319"/>
    <mergeCell ref="BD320:BD322"/>
    <mergeCell ref="BC326:BC334"/>
    <mergeCell ref="BD326:BD331"/>
    <mergeCell ref="BD332:BD334"/>
    <mergeCell ref="BC337:BC344"/>
    <mergeCell ref="BD337:BD340"/>
    <mergeCell ref="BD341:BD344"/>
    <mergeCell ref="BC347:BC353"/>
    <mergeCell ref="BD347:BD349"/>
    <mergeCell ref="BD350:BD353"/>
    <mergeCell ref="BC356:BC362"/>
    <mergeCell ref="BD357:BD359"/>
    <mergeCell ref="BD360:BD362"/>
    <mergeCell ref="BC365:BC372"/>
    <mergeCell ref="BD366:BD368"/>
    <mergeCell ref="BD369:BD372"/>
    <mergeCell ref="BC375:BC382"/>
    <mergeCell ref="BD375:BD379"/>
    <mergeCell ref="BD380:BD382"/>
    <mergeCell ref="BC386:BC394"/>
    <mergeCell ref="BD386:BD391"/>
    <mergeCell ref="BD392:BD394"/>
    <mergeCell ref="BC397:BC404"/>
    <mergeCell ref="BD397:BD400"/>
    <mergeCell ref="BD401:BD404"/>
    <mergeCell ref="BC407:BC413"/>
    <mergeCell ref="BD407:BD409"/>
    <mergeCell ref="BD410:BD413"/>
    <mergeCell ref="BC416:BC422"/>
    <mergeCell ref="BD417:BD419"/>
    <mergeCell ref="BD420:BD422"/>
    <mergeCell ref="BC425:BC432"/>
    <mergeCell ref="BD426:BD428"/>
    <mergeCell ref="BD429:BD432"/>
    <mergeCell ref="BC435:BC442"/>
    <mergeCell ref="BD435:BD439"/>
    <mergeCell ref="BD440:BD442"/>
    <mergeCell ref="BC446:BC454"/>
    <mergeCell ref="BD446:BD451"/>
    <mergeCell ref="BD452:BD454"/>
    <mergeCell ref="BC457:BC464"/>
    <mergeCell ref="BD457:BD460"/>
    <mergeCell ref="BD461:BD464"/>
    <mergeCell ref="BC467:BC473"/>
    <mergeCell ref="BD467:BD469"/>
    <mergeCell ref="BD470:BD473"/>
    <mergeCell ref="BC476:BC482"/>
    <mergeCell ref="BD477:BD479"/>
    <mergeCell ref="BD480:BD482"/>
    <mergeCell ref="BC485:BC492"/>
    <mergeCell ref="BD486:BD488"/>
    <mergeCell ref="BD489:BD492"/>
    <mergeCell ref="BC495:BC502"/>
    <mergeCell ref="BD495:BD499"/>
    <mergeCell ref="BD500:BD502"/>
    <mergeCell ref="BC506:BC514"/>
    <mergeCell ref="BD506:BD511"/>
    <mergeCell ref="BD512:BD514"/>
    <mergeCell ref="BC517:BC524"/>
    <mergeCell ref="BD517:BD520"/>
    <mergeCell ref="BD521:BD524"/>
    <mergeCell ref="BC527:BC533"/>
    <mergeCell ref="BD527:BD529"/>
    <mergeCell ref="BD530:BD533"/>
    <mergeCell ref="BC536:BC542"/>
    <mergeCell ref="BD537:BD539"/>
    <mergeCell ref="BD540:BD542"/>
    <mergeCell ref="BC545:BC552"/>
    <mergeCell ref="BD546:BD548"/>
    <mergeCell ref="BD549:BD552"/>
    <mergeCell ref="BC555:BC562"/>
    <mergeCell ref="BD555:BD559"/>
    <mergeCell ref="BD560:BD562"/>
    <mergeCell ref="BC566:BC574"/>
    <mergeCell ref="BD566:BD571"/>
    <mergeCell ref="BD572:BD574"/>
    <mergeCell ref="BC577:BC584"/>
    <mergeCell ref="BD577:BD580"/>
    <mergeCell ref="BD581:BD584"/>
    <mergeCell ref="BC587:BC593"/>
    <mergeCell ref="BD587:BD589"/>
    <mergeCell ref="BD590:BD593"/>
    <mergeCell ref="BC596:BC602"/>
    <mergeCell ref="BD597:BD599"/>
    <mergeCell ref="BD600:BD602"/>
    <mergeCell ref="BC605:BC612"/>
    <mergeCell ref="BD606:BD608"/>
    <mergeCell ref="BD609:BD612"/>
    <mergeCell ref="BC615:BC622"/>
    <mergeCell ref="BD615:BD619"/>
    <mergeCell ref="BD620:BD622"/>
    <mergeCell ref="BC626:BC634"/>
    <mergeCell ref="BD626:BD631"/>
    <mergeCell ref="BD632:BD634"/>
    <mergeCell ref="BC637:BC644"/>
    <mergeCell ref="BD637:BD640"/>
    <mergeCell ref="BD641:BD644"/>
    <mergeCell ref="BC647:BC653"/>
    <mergeCell ref="BD647:BD649"/>
    <mergeCell ref="BD650:BD653"/>
    <mergeCell ref="BC656:BC662"/>
    <mergeCell ref="BD657:BD659"/>
    <mergeCell ref="BD660:BD662"/>
    <mergeCell ref="BC665:BC672"/>
    <mergeCell ref="BD666:BD668"/>
    <mergeCell ref="BD669:BD672"/>
    <mergeCell ref="BC675:BC682"/>
    <mergeCell ref="BD675:BD679"/>
    <mergeCell ref="BD680:BD682"/>
    <mergeCell ref="BC686:BC694"/>
    <mergeCell ref="BD686:BD691"/>
    <mergeCell ref="BD692:BD694"/>
    <mergeCell ref="BC697:BC704"/>
    <mergeCell ref="BD697:BD700"/>
    <mergeCell ref="BD701:BD704"/>
    <mergeCell ref="BC707:BC713"/>
    <mergeCell ref="BD707:BD709"/>
    <mergeCell ref="BD710:BD713"/>
    <mergeCell ref="BC716:BC722"/>
    <mergeCell ref="BD717:BD719"/>
    <mergeCell ref="BD720:BD722"/>
    <mergeCell ref="BC725:BC732"/>
    <mergeCell ref="BD726:BD728"/>
    <mergeCell ref="BD729:BD732"/>
    <mergeCell ref="BC735:BC742"/>
    <mergeCell ref="BD735:BD739"/>
    <mergeCell ref="BD740:BD742"/>
    <mergeCell ref="BC746:BC754"/>
    <mergeCell ref="BD746:BD751"/>
    <mergeCell ref="BD752:BD754"/>
    <mergeCell ref="BC757:BC764"/>
    <mergeCell ref="BD757:BD760"/>
    <mergeCell ref="BD761:BD764"/>
    <mergeCell ref="BC767:BC773"/>
    <mergeCell ref="BD767:BD769"/>
    <mergeCell ref="BD770:BD773"/>
    <mergeCell ref="BC776:BC782"/>
    <mergeCell ref="BD777:BD779"/>
    <mergeCell ref="BD780:BD782"/>
    <mergeCell ref="BC785:BC792"/>
    <mergeCell ref="BD786:BD788"/>
    <mergeCell ref="BD789:BD792"/>
  </mergeCells>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1849-3A7A-4F25-BF42-DA2C3C7393F5}">
  <sheetPr>
    <tabColor rgb="FF7030A0"/>
  </sheetPr>
  <dimension ref="A1:AJ118"/>
  <sheetViews>
    <sheetView showGridLines="0" topLeftCell="H76" zoomScale="70" zoomScaleNormal="70" workbookViewId="0">
      <selection activeCell="X110" sqref="X110"/>
    </sheetView>
  </sheetViews>
  <sheetFormatPr baseColWidth="10" defaultRowHeight="12.75" x14ac:dyDescent="0.25"/>
  <cols>
    <col min="1" max="1" width="7.140625" style="1" customWidth="1"/>
    <col min="2" max="2" width="15.5703125" style="1" customWidth="1"/>
    <col min="3" max="3" width="11.42578125" style="1"/>
    <col min="4" max="4" width="13.140625" style="1" customWidth="1"/>
    <col min="5" max="5" width="15.140625" style="1" customWidth="1"/>
    <col min="6" max="7" width="11.42578125" style="1"/>
    <col min="8" max="8" width="1.140625" style="1" customWidth="1"/>
    <col min="9" max="9" width="5.28515625" style="1" customWidth="1"/>
    <col min="10" max="10" width="19.85546875" style="1" customWidth="1"/>
    <col min="11" max="11" width="11.42578125" style="1"/>
    <col min="12" max="12" width="12.85546875" style="1" customWidth="1"/>
    <col min="13" max="22" width="11.42578125" style="1"/>
    <col min="23" max="23" width="4.140625" style="1" customWidth="1"/>
    <col min="24" max="24" width="21.5703125" style="1" customWidth="1"/>
    <col min="25" max="25" width="11.42578125" style="1"/>
    <col min="26" max="26" width="13" style="1" customWidth="1"/>
    <col min="27" max="16384" width="11.42578125" style="1"/>
  </cols>
  <sheetData>
    <row r="1" spans="1:36" x14ac:dyDescent="0.25">
      <c r="A1" s="376"/>
      <c r="B1" s="376"/>
      <c r="C1" s="376"/>
      <c r="D1" s="376"/>
      <c r="E1" s="376"/>
      <c r="F1" s="376"/>
      <c r="G1" s="376"/>
      <c r="H1" s="376"/>
      <c r="I1" s="376"/>
      <c r="J1" s="376"/>
      <c r="K1" s="376"/>
      <c r="L1" s="376"/>
      <c r="M1" s="376"/>
      <c r="N1" s="376"/>
      <c r="O1" s="376"/>
      <c r="P1" s="376"/>
      <c r="Q1" s="376"/>
      <c r="R1" s="376"/>
      <c r="S1" s="376"/>
      <c r="T1" s="376"/>
      <c r="U1" s="376"/>
      <c r="V1" s="376"/>
      <c r="W1" s="376"/>
      <c r="X1" s="376"/>
      <c r="Y1" s="376"/>
      <c r="Z1" s="376"/>
      <c r="AA1" s="376"/>
      <c r="AB1" s="376"/>
      <c r="AC1" s="376"/>
      <c r="AD1" s="376"/>
      <c r="AE1" s="376"/>
      <c r="AF1" s="376"/>
      <c r="AG1" s="376"/>
      <c r="AH1" s="376"/>
      <c r="AI1" s="376"/>
      <c r="AJ1" s="376"/>
    </row>
    <row r="2" spans="1:36" x14ac:dyDescent="0.25">
      <c r="A2" s="376"/>
      <c r="B2" s="376"/>
      <c r="C2" s="376"/>
      <c r="D2" s="376"/>
      <c r="E2" s="376"/>
      <c r="F2" s="376"/>
      <c r="G2" s="376"/>
      <c r="H2" s="376"/>
      <c r="I2" s="376"/>
      <c r="J2" s="376"/>
      <c r="K2" s="376"/>
      <c r="L2" s="376"/>
      <c r="M2" s="376"/>
      <c r="N2" s="376"/>
      <c r="O2" s="376"/>
      <c r="P2" s="376"/>
      <c r="Q2" s="376"/>
      <c r="R2" s="376"/>
      <c r="S2" s="376"/>
      <c r="T2" s="376"/>
      <c r="U2" s="376"/>
      <c r="V2" s="376"/>
      <c r="W2" s="376"/>
      <c r="X2" s="376"/>
      <c r="Y2" s="376"/>
      <c r="Z2" s="376"/>
      <c r="AA2" s="376"/>
      <c r="AB2" s="376"/>
      <c r="AC2" s="376"/>
      <c r="AD2" s="376"/>
      <c r="AE2" s="376"/>
      <c r="AF2" s="376"/>
      <c r="AG2" s="376"/>
      <c r="AH2" s="376"/>
      <c r="AI2" s="376"/>
      <c r="AJ2" s="376"/>
    </row>
    <row r="3" spans="1:36" x14ac:dyDescent="0.25">
      <c r="A3" s="376"/>
      <c r="B3" s="376"/>
      <c r="C3" s="376"/>
      <c r="D3" s="376"/>
      <c r="E3" s="376"/>
      <c r="F3" s="376"/>
      <c r="G3" s="376"/>
      <c r="H3" s="376"/>
      <c r="I3" s="376"/>
      <c r="J3" s="376"/>
      <c r="K3" s="376"/>
      <c r="L3" s="376"/>
      <c r="M3" s="376"/>
      <c r="N3" s="376"/>
      <c r="O3" s="376"/>
      <c r="P3" s="376"/>
      <c r="Q3" s="376"/>
      <c r="R3" s="376"/>
      <c r="S3" s="376"/>
      <c r="T3" s="376"/>
      <c r="U3" s="376"/>
      <c r="V3" s="376"/>
      <c r="W3" s="376"/>
      <c r="X3" s="376"/>
      <c r="Y3" s="376"/>
      <c r="Z3" s="376"/>
      <c r="AA3" s="376"/>
      <c r="AB3" s="376"/>
      <c r="AC3" s="376"/>
      <c r="AD3" s="376"/>
      <c r="AE3" s="376"/>
      <c r="AF3" s="376"/>
      <c r="AG3" s="376"/>
      <c r="AH3" s="376"/>
      <c r="AI3" s="376"/>
      <c r="AJ3" s="376"/>
    </row>
    <row r="4" spans="1:36" x14ac:dyDescent="0.25">
      <c r="A4" s="376"/>
      <c r="B4" s="376"/>
      <c r="C4" s="376"/>
      <c r="D4" s="376"/>
      <c r="E4" s="376"/>
      <c r="F4" s="376"/>
      <c r="G4" s="376"/>
      <c r="H4" s="376"/>
      <c r="I4" s="376"/>
      <c r="J4" s="376"/>
      <c r="K4" s="376"/>
      <c r="L4" s="376"/>
      <c r="M4" s="376"/>
      <c r="N4" s="376"/>
      <c r="O4" s="376"/>
      <c r="P4" s="376"/>
      <c r="Q4" s="376"/>
      <c r="R4" s="376"/>
      <c r="S4" s="376"/>
      <c r="T4" s="376"/>
      <c r="U4" s="376"/>
      <c r="V4" s="376"/>
      <c r="W4" s="376"/>
      <c r="X4" s="376"/>
      <c r="Y4" s="376"/>
      <c r="Z4" s="376"/>
      <c r="AA4" s="376"/>
      <c r="AB4" s="376"/>
      <c r="AC4" s="376"/>
      <c r="AD4" s="376"/>
      <c r="AE4" s="376"/>
      <c r="AF4" s="376"/>
      <c r="AG4" s="376"/>
      <c r="AH4" s="376"/>
      <c r="AI4" s="376"/>
      <c r="AJ4" s="376"/>
    </row>
    <row r="5" spans="1:36" x14ac:dyDescent="0.25">
      <c r="A5" s="376"/>
      <c r="B5" s="376"/>
      <c r="C5" s="376"/>
      <c r="D5" s="376"/>
      <c r="E5" s="376"/>
      <c r="F5" s="376"/>
      <c r="G5" s="376"/>
      <c r="H5" s="376"/>
      <c r="I5" s="376"/>
      <c r="J5" s="376"/>
      <c r="K5" s="376"/>
      <c r="L5" s="376"/>
      <c r="M5" s="376"/>
      <c r="N5" s="376"/>
      <c r="O5" s="376"/>
      <c r="P5" s="376"/>
      <c r="Q5" s="376"/>
      <c r="R5" s="376"/>
      <c r="S5" s="376"/>
      <c r="T5" s="376"/>
      <c r="U5" s="376"/>
      <c r="V5" s="376"/>
      <c r="W5" s="376"/>
      <c r="X5" s="376"/>
      <c r="Y5" s="376"/>
      <c r="Z5" s="376"/>
      <c r="AA5" s="376"/>
      <c r="AB5" s="376"/>
      <c r="AC5" s="376"/>
      <c r="AD5" s="376"/>
      <c r="AE5" s="376"/>
      <c r="AF5" s="376"/>
      <c r="AG5" s="376"/>
      <c r="AH5" s="376"/>
      <c r="AI5" s="376"/>
      <c r="AJ5" s="376"/>
    </row>
    <row r="6" spans="1:36" x14ac:dyDescent="0.25">
      <c r="A6" s="376"/>
      <c r="B6" s="376"/>
      <c r="C6" s="376"/>
      <c r="D6" s="376"/>
      <c r="E6" s="376"/>
      <c r="F6" s="376"/>
      <c r="G6" s="376"/>
      <c r="H6" s="376"/>
      <c r="I6" s="376"/>
      <c r="J6" s="376"/>
      <c r="K6" s="376"/>
      <c r="L6" s="376"/>
      <c r="M6" s="376"/>
      <c r="N6" s="376"/>
      <c r="O6" s="376"/>
      <c r="P6" s="376"/>
      <c r="Q6" s="376"/>
      <c r="R6" s="376"/>
      <c r="S6" s="376"/>
      <c r="T6" s="376"/>
      <c r="U6" s="376"/>
      <c r="V6" s="376"/>
      <c r="W6" s="376"/>
      <c r="X6" s="376"/>
      <c r="Y6" s="376"/>
      <c r="Z6" s="376"/>
      <c r="AA6" s="376"/>
      <c r="AB6" s="376"/>
      <c r="AC6" s="376"/>
      <c r="AD6" s="376"/>
      <c r="AE6" s="376"/>
      <c r="AF6" s="376"/>
      <c r="AG6" s="376"/>
      <c r="AH6" s="376"/>
      <c r="AI6" s="376"/>
      <c r="AJ6" s="376"/>
    </row>
    <row r="7" spans="1:36" x14ac:dyDescent="0.25">
      <c r="A7" s="376"/>
      <c r="B7" s="376"/>
      <c r="C7" s="376"/>
      <c r="D7" s="376"/>
      <c r="E7" s="376"/>
      <c r="F7" s="376"/>
      <c r="G7" s="376"/>
      <c r="H7" s="376"/>
      <c r="I7" s="376"/>
      <c r="J7" s="376"/>
      <c r="K7" s="376"/>
      <c r="L7" s="376"/>
      <c r="M7" s="376"/>
      <c r="N7" s="376"/>
      <c r="O7" s="376"/>
      <c r="P7" s="376"/>
      <c r="Q7" s="376"/>
      <c r="R7" s="376"/>
      <c r="S7" s="376"/>
      <c r="T7" s="376"/>
      <c r="U7" s="376"/>
      <c r="V7" s="376"/>
      <c r="W7" s="376"/>
      <c r="X7" s="376"/>
      <c r="Y7" s="376"/>
      <c r="Z7" s="376"/>
      <c r="AA7" s="376"/>
      <c r="AB7" s="376"/>
      <c r="AC7" s="376"/>
      <c r="AD7" s="376"/>
      <c r="AE7" s="376"/>
      <c r="AF7" s="376"/>
      <c r="AG7" s="376"/>
      <c r="AH7" s="376"/>
      <c r="AI7" s="376"/>
      <c r="AJ7" s="376"/>
    </row>
    <row r="8" spans="1:36" x14ac:dyDescent="0.25">
      <c r="A8" s="376"/>
      <c r="B8" s="376"/>
      <c r="C8" s="376"/>
      <c r="D8" s="376"/>
      <c r="E8" s="376"/>
      <c r="F8" s="376"/>
      <c r="G8" s="376"/>
      <c r="H8" s="376"/>
      <c r="I8" s="376"/>
      <c r="J8" s="376"/>
      <c r="K8" s="376"/>
      <c r="L8" s="376"/>
      <c r="M8" s="376"/>
      <c r="N8" s="376"/>
      <c r="O8" s="376"/>
      <c r="P8" s="376"/>
      <c r="Q8" s="376"/>
      <c r="R8" s="376"/>
      <c r="S8" s="376"/>
      <c r="T8" s="376"/>
      <c r="U8" s="376"/>
      <c r="V8" s="376"/>
      <c r="W8" s="376"/>
      <c r="X8" s="376"/>
      <c r="Y8" s="376"/>
      <c r="Z8" s="376"/>
      <c r="AA8" s="376"/>
      <c r="AB8" s="376"/>
      <c r="AC8" s="376"/>
      <c r="AD8" s="376"/>
      <c r="AE8" s="376"/>
      <c r="AF8" s="376"/>
      <c r="AG8" s="376"/>
      <c r="AH8" s="376"/>
      <c r="AI8" s="376"/>
      <c r="AJ8" s="376"/>
    </row>
    <row r="9" spans="1:36" x14ac:dyDescent="0.25">
      <c r="A9" s="376"/>
      <c r="B9" s="376"/>
      <c r="C9" s="376"/>
      <c r="D9" s="376"/>
      <c r="E9" s="376"/>
      <c r="F9" s="376"/>
      <c r="G9" s="376"/>
      <c r="H9" s="376"/>
      <c r="I9" s="376"/>
      <c r="J9" s="376"/>
      <c r="K9" s="376"/>
      <c r="L9" s="376"/>
      <c r="M9" s="376"/>
      <c r="N9" s="376"/>
      <c r="O9" s="376"/>
      <c r="P9" s="376"/>
      <c r="Q9" s="376"/>
      <c r="R9" s="376"/>
      <c r="S9" s="376"/>
      <c r="T9" s="376"/>
      <c r="U9" s="376"/>
      <c r="V9" s="376"/>
      <c r="W9" s="376"/>
      <c r="X9" s="376"/>
      <c r="Y9" s="376"/>
      <c r="Z9" s="376"/>
      <c r="AA9" s="376"/>
      <c r="AB9" s="376"/>
      <c r="AC9" s="376"/>
      <c r="AD9" s="376"/>
      <c r="AE9" s="376"/>
      <c r="AF9" s="376"/>
      <c r="AG9" s="376"/>
      <c r="AH9" s="376"/>
      <c r="AI9" s="376"/>
      <c r="AJ9" s="376"/>
    </row>
    <row r="10" spans="1:36" x14ac:dyDescent="0.25">
      <c r="A10" s="376"/>
      <c r="B10" s="376"/>
      <c r="C10" s="376"/>
      <c r="D10" s="376"/>
      <c r="E10" s="376"/>
      <c r="F10" s="376"/>
      <c r="G10" s="376"/>
      <c r="H10" s="376"/>
      <c r="I10" s="376"/>
      <c r="J10" s="376"/>
      <c r="K10" s="376"/>
      <c r="L10" s="376"/>
      <c r="M10" s="376"/>
      <c r="N10" s="376"/>
      <c r="O10" s="376"/>
      <c r="P10" s="376"/>
      <c r="Q10" s="376"/>
      <c r="R10" s="376"/>
      <c r="S10" s="376"/>
      <c r="T10" s="376"/>
      <c r="U10" s="376"/>
      <c r="V10" s="376"/>
      <c r="W10" s="376"/>
      <c r="X10" s="376"/>
      <c r="Y10" s="376"/>
      <c r="Z10" s="376"/>
      <c r="AA10" s="376"/>
      <c r="AB10" s="376"/>
      <c r="AC10" s="376"/>
      <c r="AD10" s="376"/>
      <c r="AE10" s="376"/>
      <c r="AF10" s="376"/>
      <c r="AG10" s="376"/>
      <c r="AH10" s="376"/>
      <c r="AI10" s="376"/>
      <c r="AJ10" s="376"/>
    </row>
    <row r="11" spans="1:36" x14ac:dyDescent="0.25">
      <c r="A11" s="376"/>
      <c r="B11" s="376"/>
      <c r="C11" s="376"/>
      <c r="D11" s="376"/>
      <c r="E11" s="376"/>
      <c r="F11" s="376"/>
      <c r="G11" s="376"/>
      <c r="H11" s="376"/>
      <c r="I11" s="376"/>
      <c r="J11" s="376"/>
      <c r="K11" s="376"/>
      <c r="L11" s="376"/>
      <c r="M11" s="376"/>
      <c r="N11" s="376"/>
      <c r="O11" s="376"/>
      <c r="P11" s="376"/>
      <c r="Q11" s="376"/>
      <c r="R11" s="376"/>
      <c r="S11" s="376"/>
      <c r="T11" s="376"/>
      <c r="U11" s="376"/>
      <c r="V11" s="376"/>
      <c r="W11" s="376"/>
      <c r="X11" s="376"/>
      <c r="Y11" s="376"/>
      <c r="Z11" s="376"/>
      <c r="AA11" s="376"/>
      <c r="AB11" s="376"/>
      <c r="AC11" s="376"/>
      <c r="AD11" s="376"/>
      <c r="AE11" s="376"/>
      <c r="AF11" s="376"/>
      <c r="AG11" s="376"/>
      <c r="AH11" s="376"/>
      <c r="AI11" s="376"/>
      <c r="AJ11" s="376"/>
    </row>
    <row r="12" spans="1:36" x14ac:dyDescent="0.25">
      <c r="A12" s="376"/>
      <c r="B12" s="376"/>
      <c r="C12" s="376"/>
      <c r="D12" s="376"/>
      <c r="E12" s="376"/>
      <c r="F12" s="376"/>
      <c r="G12" s="376"/>
      <c r="H12" s="376"/>
      <c r="I12" s="376"/>
      <c r="J12" s="376"/>
      <c r="K12" s="376"/>
      <c r="L12" s="376"/>
      <c r="M12" s="376"/>
      <c r="N12" s="376"/>
      <c r="O12" s="376"/>
      <c r="P12" s="376"/>
      <c r="Q12" s="376"/>
      <c r="R12" s="376"/>
      <c r="S12" s="376"/>
      <c r="T12" s="376"/>
      <c r="U12" s="376"/>
      <c r="V12" s="376"/>
      <c r="W12" s="376"/>
      <c r="X12" s="376"/>
      <c r="Y12" s="376"/>
      <c r="Z12" s="376"/>
      <c r="AA12" s="376"/>
      <c r="AB12" s="376"/>
      <c r="AC12" s="376"/>
      <c r="AD12" s="376"/>
      <c r="AE12" s="376"/>
      <c r="AF12" s="376"/>
      <c r="AG12" s="376"/>
      <c r="AH12" s="376"/>
      <c r="AI12" s="376"/>
      <c r="AJ12" s="376"/>
    </row>
    <row r="13" spans="1:36" x14ac:dyDescent="0.25">
      <c r="A13" s="376"/>
      <c r="B13" s="376"/>
      <c r="C13" s="376"/>
      <c r="D13" s="376"/>
      <c r="E13" s="376"/>
      <c r="F13" s="376"/>
      <c r="G13" s="376"/>
      <c r="H13" s="376"/>
      <c r="I13" s="376"/>
      <c r="J13" s="376"/>
      <c r="K13" s="376"/>
      <c r="L13" s="376"/>
      <c r="M13" s="376"/>
      <c r="N13" s="376"/>
      <c r="O13" s="376"/>
      <c r="P13" s="376"/>
      <c r="Q13" s="376"/>
      <c r="R13" s="376"/>
      <c r="S13" s="376"/>
      <c r="T13" s="376"/>
      <c r="U13" s="376"/>
      <c r="V13" s="376"/>
      <c r="W13" s="376"/>
      <c r="X13" s="376"/>
      <c r="Y13" s="376"/>
      <c r="Z13" s="376"/>
      <c r="AA13" s="376"/>
      <c r="AB13" s="376"/>
      <c r="AC13" s="376"/>
      <c r="AD13" s="376"/>
      <c r="AE13" s="376"/>
      <c r="AF13" s="376"/>
      <c r="AG13" s="376"/>
      <c r="AH13" s="376"/>
      <c r="AI13" s="376"/>
      <c r="AJ13" s="376"/>
    </row>
    <row r="14" spans="1:36" x14ac:dyDescent="0.25">
      <c r="A14" s="376"/>
      <c r="B14" s="376"/>
      <c r="C14" s="376"/>
      <c r="D14" s="376"/>
      <c r="E14" s="376"/>
      <c r="F14" s="376"/>
      <c r="G14" s="376"/>
      <c r="H14" s="376"/>
      <c r="I14" s="376"/>
      <c r="J14" s="376"/>
      <c r="K14" s="376"/>
      <c r="L14" s="376"/>
      <c r="M14" s="376"/>
      <c r="N14" s="376"/>
      <c r="O14" s="376"/>
      <c r="P14" s="376"/>
      <c r="Q14" s="376"/>
      <c r="R14" s="376"/>
      <c r="S14" s="376"/>
      <c r="T14" s="376"/>
      <c r="U14" s="376"/>
      <c r="V14" s="376"/>
      <c r="W14" s="376"/>
      <c r="X14" s="376"/>
      <c r="Y14" s="376"/>
      <c r="Z14" s="376"/>
      <c r="AA14" s="376"/>
      <c r="AB14" s="376"/>
      <c r="AC14" s="376"/>
      <c r="AD14" s="376"/>
      <c r="AE14" s="376"/>
      <c r="AF14" s="376"/>
      <c r="AG14" s="376"/>
      <c r="AH14" s="376"/>
      <c r="AI14" s="376"/>
      <c r="AJ14" s="376"/>
    </row>
    <row r="15" spans="1:36" x14ac:dyDescent="0.25">
      <c r="A15" s="376"/>
      <c r="B15" s="376"/>
      <c r="C15" s="376"/>
      <c r="D15" s="376"/>
      <c r="E15" s="376"/>
      <c r="F15" s="376"/>
      <c r="G15" s="376"/>
      <c r="H15" s="376"/>
      <c r="I15" s="376"/>
      <c r="J15" s="376"/>
      <c r="K15" s="376"/>
      <c r="L15" s="376"/>
      <c r="M15" s="376"/>
      <c r="N15" s="376"/>
      <c r="O15" s="376"/>
      <c r="P15" s="376"/>
      <c r="Q15" s="376"/>
      <c r="R15" s="376"/>
      <c r="S15" s="376"/>
      <c r="T15" s="376"/>
      <c r="U15" s="376"/>
      <c r="V15" s="376"/>
      <c r="W15" s="376"/>
      <c r="X15" s="376"/>
      <c r="Y15" s="376"/>
      <c r="Z15" s="376"/>
      <c r="AA15" s="376"/>
      <c r="AB15" s="376"/>
      <c r="AC15" s="376"/>
      <c r="AD15" s="376"/>
      <c r="AE15" s="376"/>
      <c r="AF15" s="376"/>
      <c r="AG15" s="376"/>
      <c r="AH15" s="376"/>
      <c r="AI15" s="376"/>
      <c r="AJ15" s="376"/>
    </row>
    <row r="17" spans="2:36" x14ac:dyDescent="0.25">
      <c r="B17" s="395"/>
      <c r="C17" s="395"/>
      <c r="D17" s="395"/>
      <c r="E17" s="395"/>
      <c r="H17" s="393"/>
      <c r="O17" s="394"/>
      <c r="P17" s="394"/>
      <c r="Q17" s="394"/>
      <c r="R17" s="394"/>
      <c r="S17" s="394"/>
      <c r="T17" s="394"/>
      <c r="U17" s="394"/>
      <c r="V17" s="394"/>
      <c r="W17" s="394"/>
      <c r="X17" s="394"/>
      <c r="Y17" s="394"/>
      <c r="Z17" s="394"/>
    </row>
    <row r="18" spans="2:36" x14ac:dyDescent="0.25">
      <c r="B18" s="395"/>
      <c r="C18" s="395"/>
      <c r="D18" s="395"/>
      <c r="E18" s="395"/>
      <c r="H18" s="393"/>
      <c r="O18" s="394"/>
      <c r="P18" s="394"/>
      <c r="Q18" s="394"/>
      <c r="R18" s="394"/>
      <c r="S18" s="394"/>
      <c r="T18" s="394"/>
      <c r="U18" s="394"/>
      <c r="V18" s="394"/>
      <c r="W18" s="394"/>
      <c r="X18" s="394"/>
      <c r="Y18" s="394"/>
      <c r="Z18" s="394"/>
    </row>
    <row r="19" spans="2:36" x14ac:dyDescent="0.25">
      <c r="B19" s="395"/>
      <c r="C19" s="395"/>
      <c r="D19" s="395"/>
      <c r="E19" s="395"/>
      <c r="H19" s="393"/>
      <c r="O19" s="394"/>
      <c r="P19" s="394"/>
      <c r="Q19" s="394"/>
      <c r="R19" s="394"/>
      <c r="S19" s="394"/>
      <c r="T19" s="394"/>
      <c r="U19" s="394"/>
      <c r="V19" s="394"/>
      <c r="W19" s="394"/>
      <c r="X19" s="394"/>
      <c r="Y19" s="394"/>
      <c r="Z19" s="394"/>
    </row>
    <row r="20" spans="2:36" x14ac:dyDescent="0.25">
      <c r="B20" s="395"/>
      <c r="C20" s="395"/>
      <c r="D20" s="395"/>
      <c r="E20" s="395"/>
      <c r="H20" s="393"/>
      <c r="O20" s="394"/>
      <c r="P20" s="394"/>
      <c r="Q20" s="394"/>
      <c r="R20" s="394"/>
      <c r="S20" s="394"/>
      <c r="T20" s="394"/>
      <c r="U20" s="394"/>
      <c r="V20" s="394"/>
      <c r="W20" s="394"/>
      <c r="X20" s="394"/>
      <c r="Y20" s="394"/>
      <c r="Z20" s="394"/>
    </row>
    <row r="21" spans="2:36" x14ac:dyDescent="0.25">
      <c r="B21" s="395"/>
      <c r="C21" s="395"/>
      <c r="D21" s="395"/>
      <c r="E21" s="395"/>
      <c r="H21" s="393"/>
      <c r="O21" s="394"/>
      <c r="P21" s="394"/>
      <c r="Q21" s="394"/>
      <c r="R21" s="394"/>
      <c r="S21" s="394"/>
      <c r="T21" s="394"/>
      <c r="U21" s="394"/>
      <c r="V21" s="394"/>
      <c r="W21" s="394"/>
      <c r="X21" s="394"/>
      <c r="Y21" s="394"/>
      <c r="Z21" s="394"/>
    </row>
    <row r="22" spans="2:36" x14ac:dyDescent="0.25">
      <c r="B22" s="395"/>
      <c r="C22" s="395"/>
      <c r="D22" s="395"/>
      <c r="E22" s="395"/>
      <c r="H22" s="393"/>
      <c r="O22" s="394"/>
      <c r="P22" s="394"/>
      <c r="Q22" s="394"/>
      <c r="R22" s="394"/>
      <c r="S22" s="394"/>
      <c r="T22" s="394"/>
      <c r="U22" s="394"/>
      <c r="V22" s="394"/>
      <c r="W22" s="394"/>
      <c r="X22" s="394"/>
      <c r="Y22" s="394"/>
      <c r="Z22" s="394"/>
    </row>
    <row r="23" spans="2:36" x14ac:dyDescent="0.25">
      <c r="H23" s="393"/>
    </row>
    <row r="24" spans="2:36" ht="29.25" customHeight="1" x14ac:dyDescent="0.25">
      <c r="H24" s="393"/>
    </row>
    <row r="25" spans="2:36" ht="25.5" x14ac:dyDescent="0.25">
      <c r="B25" s="335" t="s">
        <v>592</v>
      </c>
      <c r="C25" s="335" t="s">
        <v>593</v>
      </c>
      <c r="D25" s="335" t="s">
        <v>591</v>
      </c>
      <c r="H25" s="393"/>
    </row>
    <row r="26" spans="2:36" ht="32.25" customHeight="1" x14ac:dyDescent="0.25">
      <c r="B26" s="353" t="s">
        <v>346</v>
      </c>
      <c r="C26" s="354">
        <f>+'Pobl. Efectiva SP.'!C7</f>
        <v>10.567191284016321</v>
      </c>
      <c r="D26" s="349">
        <f>C26/$C$28</f>
        <v>0.397753423425452</v>
      </c>
      <c r="H26" s="393"/>
    </row>
    <row r="27" spans="2:36" x14ac:dyDescent="0.25">
      <c r="B27" s="353" t="s">
        <v>345</v>
      </c>
      <c r="C27" s="354">
        <f>+'Pobl. Efectiva SP.'!C35</f>
        <v>16</v>
      </c>
      <c r="D27" s="349">
        <f>C27/$C$28</f>
        <v>0.60224657657454805</v>
      </c>
      <c r="H27" s="393"/>
      <c r="J27" s="599" t="s">
        <v>654</v>
      </c>
      <c r="K27" s="599"/>
      <c r="L27" s="599"/>
      <c r="M27" s="599"/>
      <c r="N27" s="599"/>
      <c r="O27" s="599"/>
      <c r="P27" s="599"/>
      <c r="Q27" s="599"/>
      <c r="R27" s="599"/>
      <c r="S27" s="599"/>
      <c r="T27" s="599"/>
      <c r="U27" s="599"/>
      <c r="V27" s="599"/>
      <c r="X27" s="599" t="s">
        <v>654</v>
      </c>
      <c r="Y27" s="599"/>
      <c r="Z27" s="599"/>
      <c r="AA27" s="599"/>
      <c r="AB27" s="599"/>
      <c r="AC27" s="599"/>
      <c r="AD27" s="599"/>
      <c r="AE27" s="599"/>
      <c r="AF27" s="599"/>
      <c r="AG27" s="599"/>
      <c r="AH27" s="599"/>
      <c r="AI27" s="599"/>
      <c r="AJ27" s="599"/>
    </row>
    <row r="28" spans="2:36" ht="25.5" x14ac:dyDescent="0.25">
      <c r="B28" s="351" t="s">
        <v>594</v>
      </c>
      <c r="C28" s="182">
        <f>SUM(C26:C27)</f>
        <v>26.567191284016321</v>
      </c>
      <c r="D28" s="379">
        <f>SUM(D26:D27)</f>
        <v>1</v>
      </c>
      <c r="H28" s="393"/>
      <c r="J28" s="600"/>
      <c r="K28" s="600"/>
      <c r="L28" s="600"/>
      <c r="M28" s="600"/>
      <c r="N28" s="600"/>
      <c r="O28" s="600"/>
      <c r="P28" s="600"/>
      <c r="Q28" s="600"/>
      <c r="R28" s="600"/>
      <c r="S28" s="600"/>
      <c r="T28" s="600"/>
      <c r="U28" s="600"/>
      <c r="V28" s="600"/>
      <c r="X28" s="600"/>
      <c r="Y28" s="600"/>
      <c r="Z28" s="600"/>
      <c r="AA28" s="600"/>
      <c r="AB28" s="600"/>
      <c r="AC28" s="600"/>
      <c r="AD28" s="600"/>
      <c r="AE28" s="600"/>
      <c r="AF28" s="600"/>
      <c r="AG28" s="600"/>
      <c r="AH28" s="600"/>
      <c r="AI28" s="600"/>
      <c r="AJ28" s="600"/>
    </row>
    <row r="29" spans="2:36" ht="32.25" customHeight="1" x14ac:dyDescent="0.25">
      <c r="H29" s="393"/>
      <c r="J29" s="608" t="s">
        <v>645</v>
      </c>
      <c r="K29" s="608"/>
      <c r="L29" s="608"/>
      <c r="M29" s="608"/>
      <c r="N29" s="608"/>
      <c r="O29" s="608"/>
      <c r="P29" s="608"/>
      <c r="Q29" s="608"/>
      <c r="R29" s="608"/>
      <c r="S29" s="608"/>
      <c r="T29" s="608"/>
      <c r="U29" s="608"/>
      <c r="V29" s="608"/>
      <c r="X29" s="597" t="s">
        <v>645</v>
      </c>
      <c r="Y29" s="597"/>
      <c r="Z29" s="597"/>
      <c r="AA29" s="597"/>
      <c r="AB29" s="597"/>
      <c r="AC29" s="597"/>
      <c r="AD29" s="597"/>
      <c r="AE29" s="597"/>
      <c r="AF29" s="597"/>
      <c r="AG29" s="597"/>
      <c r="AH29" s="597"/>
      <c r="AI29" s="597"/>
      <c r="AJ29" s="597"/>
    </row>
    <row r="30" spans="2:36" x14ac:dyDescent="0.25">
      <c r="B30" s="385"/>
      <c r="C30" s="385"/>
      <c r="D30" s="385"/>
      <c r="E30" s="385"/>
      <c r="H30" s="393"/>
      <c r="J30" s="476"/>
      <c r="K30" s="595" t="s">
        <v>277</v>
      </c>
      <c r="L30" s="596"/>
      <c r="M30" s="380" t="s">
        <v>245</v>
      </c>
      <c r="N30" s="380" t="s">
        <v>246</v>
      </c>
      <c r="O30" s="380" t="s">
        <v>247</v>
      </c>
      <c r="P30" s="380" t="s">
        <v>248</v>
      </c>
      <c r="Q30" s="380" t="s">
        <v>249</v>
      </c>
      <c r="R30" s="380" t="s">
        <v>250</v>
      </c>
      <c r="S30" s="380" t="s">
        <v>251</v>
      </c>
      <c r="T30" s="380" t="s">
        <v>252</v>
      </c>
      <c r="U30" s="380" t="s">
        <v>253</v>
      </c>
      <c r="V30" s="380" t="s">
        <v>254</v>
      </c>
      <c r="X30" s="476"/>
      <c r="Y30" s="595" t="s">
        <v>277</v>
      </c>
      <c r="Z30" s="596"/>
      <c r="AA30" s="388" t="s">
        <v>245</v>
      </c>
      <c r="AB30" s="388" t="s">
        <v>246</v>
      </c>
      <c r="AC30" s="388" t="s">
        <v>247</v>
      </c>
      <c r="AD30" s="388" t="s">
        <v>248</v>
      </c>
      <c r="AE30" s="388" t="s">
        <v>249</v>
      </c>
      <c r="AF30" s="388" t="s">
        <v>250</v>
      </c>
      <c r="AG30" s="388" t="s">
        <v>251</v>
      </c>
      <c r="AH30" s="388" t="s">
        <v>252</v>
      </c>
      <c r="AI30" s="388" t="s">
        <v>253</v>
      </c>
      <c r="AJ30" s="388" t="s">
        <v>254</v>
      </c>
    </row>
    <row r="31" spans="2:36" ht="14.25" customHeight="1" x14ac:dyDescent="0.25">
      <c r="B31" s="385"/>
      <c r="C31" s="385"/>
      <c r="D31" s="385"/>
      <c r="E31" s="385"/>
      <c r="H31" s="393"/>
      <c r="J31" s="476"/>
      <c r="K31" s="397">
        <v>2020</v>
      </c>
      <c r="L31" s="380">
        <f>+K31+1</f>
        <v>2021</v>
      </c>
      <c r="M31" s="380">
        <f t="shared" ref="M31:U31" si="0">+L31+1</f>
        <v>2022</v>
      </c>
      <c r="N31" s="380">
        <f t="shared" si="0"/>
        <v>2023</v>
      </c>
      <c r="O31" s="380">
        <f t="shared" si="0"/>
        <v>2024</v>
      </c>
      <c r="P31" s="380">
        <f t="shared" si="0"/>
        <v>2025</v>
      </c>
      <c r="Q31" s="380">
        <f t="shared" si="0"/>
        <v>2026</v>
      </c>
      <c r="R31" s="380">
        <f t="shared" si="0"/>
        <v>2027</v>
      </c>
      <c r="S31" s="380">
        <f t="shared" si="0"/>
        <v>2028</v>
      </c>
      <c r="T31" s="380">
        <f>+S31+1</f>
        <v>2029</v>
      </c>
      <c r="U31" s="380">
        <f t="shared" si="0"/>
        <v>2030</v>
      </c>
      <c r="V31" s="380">
        <f>+U31+1</f>
        <v>2031</v>
      </c>
      <c r="X31" s="476"/>
      <c r="Y31" s="397">
        <v>2020</v>
      </c>
      <c r="Z31" s="388">
        <f>+Y31+1</f>
        <v>2021</v>
      </c>
      <c r="AA31" s="388">
        <f t="shared" ref="AA31" si="1">+Z31+1</f>
        <v>2022</v>
      </c>
      <c r="AB31" s="388">
        <f t="shared" ref="AB31" si="2">+AA31+1</f>
        <v>2023</v>
      </c>
      <c r="AC31" s="388">
        <f t="shared" ref="AC31" si="3">+AB31+1</f>
        <v>2024</v>
      </c>
      <c r="AD31" s="388">
        <f t="shared" ref="AD31" si="4">+AC31+1</f>
        <v>2025</v>
      </c>
      <c r="AE31" s="388">
        <f t="shared" ref="AE31" si="5">+AD31+1</f>
        <v>2026</v>
      </c>
      <c r="AF31" s="388">
        <f t="shared" ref="AF31" si="6">+AE31+1</f>
        <v>2027</v>
      </c>
      <c r="AG31" s="388">
        <f t="shared" ref="AG31" si="7">+AF31+1</f>
        <v>2028</v>
      </c>
      <c r="AH31" s="388">
        <f>+AG31+1</f>
        <v>2029</v>
      </c>
      <c r="AI31" s="388">
        <f t="shared" ref="AI31" si="8">+AH31+1</f>
        <v>2030</v>
      </c>
      <c r="AJ31" s="388">
        <f>+AI31+1</f>
        <v>2031</v>
      </c>
    </row>
    <row r="32" spans="2:36" ht="24.75" customHeight="1" x14ac:dyDescent="0.25">
      <c r="B32" s="385"/>
      <c r="C32" s="385"/>
      <c r="D32" s="385"/>
      <c r="E32" s="385"/>
      <c r="H32" s="393"/>
      <c r="J32" s="141" t="s">
        <v>646</v>
      </c>
      <c r="K32" s="50">
        <f>+'Demanda Efectiva CP Horas'!O82</f>
        <v>165.48221550769557</v>
      </c>
      <c r="L32" s="50">
        <f>+'Demanda Efectiva CP Horas'!P82</f>
        <v>270.03802670789395</v>
      </c>
      <c r="M32" s="50">
        <f>+'Demanda Efectiva CP Horas'!Q82</f>
        <v>517.80466422946324</v>
      </c>
      <c r="N32" s="50">
        <f>+'Demanda Efectiva CP Horas'!R82</f>
        <v>668.20823910597005</v>
      </c>
      <c r="O32" s="50">
        <f>+'Demanda Efectiva CP Horas'!S82</f>
        <v>878.98385707447574</v>
      </c>
      <c r="P32" s="50">
        <f>+'Demanda Efectiva CP Horas'!T82</f>
        <v>1110.9347827242314</v>
      </c>
      <c r="Q32" s="50">
        <f>+'Demanda Efectiva CP Horas'!U82</f>
        <v>1364.0957932310719</v>
      </c>
      <c r="R32" s="50">
        <f>+'Demanda Efectiva CP Horas'!V82</f>
        <v>1541.6706330877951</v>
      </c>
      <c r="S32" s="50">
        <f>+'Demanda Efectiva CP Horas'!W82</f>
        <v>1614.5286880012147</v>
      </c>
      <c r="T32" s="50">
        <f>+'Demanda Efectiva CP Horas'!X82</f>
        <v>1605.4814848491412</v>
      </c>
      <c r="U32" s="50">
        <f>+'Demanda Efectiva CP Horas'!Y82</f>
        <v>1597.6102122575014</v>
      </c>
      <c r="V32" s="50">
        <f>+'Demanda Efectiva CP Horas'!Z82</f>
        <v>1590.8384774787273</v>
      </c>
      <c r="X32" s="141" t="s">
        <v>646</v>
      </c>
      <c r="Y32" s="50">
        <f>+'Demanda Efectiva CP Horas'!BO82</f>
        <v>679.88307692307694</v>
      </c>
      <c r="Z32" s="50">
        <f>+'Demanda Efectiva CP Horas'!BP82</f>
        <v>657.99307187063653</v>
      </c>
      <c r="AA32" s="50">
        <f>+'Demanda Efectiva CP Horas'!BQ82</f>
        <v>831.14925895997487</v>
      </c>
      <c r="AB32" s="50">
        <f>+'Demanda Efectiva CP Horas'!BR82</f>
        <v>988.59541565242591</v>
      </c>
      <c r="AC32" s="50">
        <f>+'Demanda Efectiva CP Horas'!BS82</f>
        <v>1366.4885416427157</v>
      </c>
      <c r="AD32" s="50">
        <f>+'Demanda Efectiva CP Horas'!BT82</f>
        <v>1755.1508235407655</v>
      </c>
      <c r="AE32" s="50">
        <f>+'Demanda Efectiva CP Horas'!BU82</f>
        <v>2203.3025119151512</v>
      </c>
      <c r="AF32" s="50">
        <f>+'Demanda Efectiva CP Horas'!BV82</f>
        <v>2487.2454598542554</v>
      </c>
      <c r="AG32" s="50">
        <f>+'Demanda Efectiva CP Horas'!BW82</f>
        <v>2759.8182717313562</v>
      </c>
      <c r="AH32" s="50">
        <f>+'Demanda Efectiva CP Horas'!BX82</f>
        <v>2736.6869124589766</v>
      </c>
      <c r="AI32" s="50">
        <f>+'Demanda Efectiva CP Horas'!BY82</f>
        <v>2717.1522027373398</v>
      </c>
      <c r="AJ32" s="50">
        <f>+'Demanda Efectiva CP Horas'!BZ82</f>
        <v>2700.8751238153163</v>
      </c>
    </row>
    <row r="33" spans="2:36" ht="25.5" x14ac:dyDescent="0.25">
      <c r="B33" s="44" t="s">
        <v>595</v>
      </c>
      <c r="C33" s="366" t="s">
        <v>596</v>
      </c>
      <c r="D33" s="366" t="s">
        <v>597</v>
      </c>
      <c r="E33" s="366" t="s">
        <v>598</v>
      </c>
      <c r="H33" s="393"/>
      <c r="J33" s="141" t="s">
        <v>647</v>
      </c>
      <c r="K33" s="381">
        <f>+D112</f>
        <v>0</v>
      </c>
      <c r="L33" s="381">
        <f>+K33</f>
        <v>0</v>
      </c>
      <c r="M33" s="381">
        <f t="shared" ref="M33:V33" si="9">+L33</f>
        <v>0</v>
      </c>
      <c r="N33" s="381">
        <f t="shared" si="9"/>
        <v>0</v>
      </c>
      <c r="O33" s="381">
        <f t="shared" si="9"/>
        <v>0</v>
      </c>
      <c r="P33" s="381">
        <f t="shared" si="9"/>
        <v>0</v>
      </c>
      <c r="Q33" s="381">
        <f t="shared" si="9"/>
        <v>0</v>
      </c>
      <c r="R33" s="381">
        <f t="shared" si="9"/>
        <v>0</v>
      </c>
      <c r="S33" s="381">
        <f t="shared" si="9"/>
        <v>0</v>
      </c>
      <c r="T33" s="381">
        <f t="shared" si="9"/>
        <v>0</v>
      </c>
      <c r="U33" s="381">
        <f t="shared" si="9"/>
        <v>0</v>
      </c>
      <c r="V33" s="381">
        <f t="shared" si="9"/>
        <v>0</v>
      </c>
      <c r="X33" s="141" t="s">
        <v>647</v>
      </c>
      <c r="Y33" s="389">
        <f>+C112</f>
        <v>540</v>
      </c>
      <c r="Z33" s="389">
        <f>+Y33</f>
        <v>540</v>
      </c>
      <c r="AA33" s="389">
        <f t="shared" ref="AA33" si="10">+Z33</f>
        <v>540</v>
      </c>
      <c r="AB33" s="389">
        <f t="shared" ref="AB33" si="11">+AA33</f>
        <v>540</v>
      </c>
      <c r="AC33" s="389">
        <f t="shared" ref="AC33" si="12">+AB33</f>
        <v>540</v>
      </c>
      <c r="AD33" s="389">
        <f t="shared" ref="AD33" si="13">+AC33</f>
        <v>540</v>
      </c>
      <c r="AE33" s="389">
        <f t="shared" ref="AE33" si="14">+AD33</f>
        <v>540</v>
      </c>
      <c r="AF33" s="389">
        <f t="shared" ref="AF33" si="15">+AE33</f>
        <v>540</v>
      </c>
      <c r="AG33" s="389">
        <f t="shared" ref="AG33" si="16">+AF33</f>
        <v>540</v>
      </c>
      <c r="AH33" s="389">
        <f t="shared" ref="AH33" si="17">+AG33</f>
        <v>540</v>
      </c>
      <c r="AI33" s="389">
        <f t="shared" ref="AI33" si="18">+AH33</f>
        <v>540</v>
      </c>
      <c r="AJ33" s="389">
        <f t="shared" ref="AJ33" si="19">+AI33</f>
        <v>540</v>
      </c>
    </row>
    <row r="34" spans="2:36" x14ac:dyDescent="0.25">
      <c r="B34" s="44" t="s">
        <v>599</v>
      </c>
      <c r="C34" s="364">
        <v>2</v>
      </c>
      <c r="D34" s="364">
        <v>1</v>
      </c>
      <c r="E34" s="364" t="s">
        <v>601</v>
      </c>
      <c r="H34" s="393"/>
      <c r="J34" s="141" t="s">
        <v>648</v>
      </c>
      <c r="K34" s="50">
        <f>K32-K33</f>
        <v>165.48221550769557</v>
      </c>
      <c r="L34" s="50">
        <f t="shared" ref="L34:V34" si="20">L32-L33</f>
        <v>270.03802670789395</v>
      </c>
      <c r="M34" s="50">
        <f t="shared" si="20"/>
        <v>517.80466422946324</v>
      </c>
      <c r="N34" s="50">
        <f t="shared" si="20"/>
        <v>668.20823910597005</v>
      </c>
      <c r="O34" s="50">
        <f t="shared" si="20"/>
        <v>878.98385707447574</v>
      </c>
      <c r="P34" s="50">
        <f t="shared" si="20"/>
        <v>1110.9347827242314</v>
      </c>
      <c r="Q34" s="50">
        <f t="shared" si="20"/>
        <v>1364.0957932310719</v>
      </c>
      <c r="R34" s="50">
        <f t="shared" si="20"/>
        <v>1541.6706330877951</v>
      </c>
      <c r="S34" s="50">
        <f t="shared" si="20"/>
        <v>1614.5286880012147</v>
      </c>
      <c r="T34" s="50">
        <f t="shared" si="20"/>
        <v>1605.4814848491412</v>
      </c>
      <c r="U34" s="50">
        <f t="shared" si="20"/>
        <v>1597.6102122575014</v>
      </c>
      <c r="V34" s="50">
        <f t="shared" si="20"/>
        <v>1590.8384774787273</v>
      </c>
      <c r="X34" s="141" t="s">
        <v>648</v>
      </c>
      <c r="Y34" s="50">
        <f>Y32-Y33</f>
        <v>139.88307692307694</v>
      </c>
      <c r="Z34" s="50">
        <f t="shared" ref="Z34:AJ34" si="21">Z32-Z33</f>
        <v>117.99307187063653</v>
      </c>
      <c r="AA34" s="50">
        <f t="shared" si="21"/>
        <v>291.14925895997487</v>
      </c>
      <c r="AB34" s="50">
        <f t="shared" si="21"/>
        <v>448.59541565242591</v>
      </c>
      <c r="AC34" s="50">
        <f t="shared" si="21"/>
        <v>826.48854164271575</v>
      </c>
      <c r="AD34" s="50">
        <f t="shared" si="21"/>
        <v>1215.1508235407655</v>
      </c>
      <c r="AE34" s="50">
        <f t="shared" si="21"/>
        <v>1663.3025119151512</v>
      </c>
      <c r="AF34" s="50">
        <f t="shared" si="21"/>
        <v>1947.2454598542554</v>
      </c>
      <c r="AG34" s="50">
        <f t="shared" si="21"/>
        <v>2219.8182717313562</v>
      </c>
      <c r="AH34" s="50">
        <f t="shared" si="21"/>
        <v>2196.6869124589766</v>
      </c>
      <c r="AI34" s="50">
        <f t="shared" si="21"/>
        <v>2177.1522027373398</v>
      </c>
      <c r="AJ34" s="50">
        <f t="shared" si="21"/>
        <v>2160.8751238153163</v>
      </c>
    </row>
    <row r="35" spans="2:36" ht="21.75" customHeight="1" x14ac:dyDescent="0.25">
      <c r="B35" s="44" t="s">
        <v>600</v>
      </c>
      <c r="C35" s="364">
        <v>1</v>
      </c>
      <c r="D35" s="364">
        <v>0</v>
      </c>
      <c r="E35" s="364" t="s">
        <v>602</v>
      </c>
      <c r="H35" s="393"/>
      <c r="J35" s="141" t="s">
        <v>650</v>
      </c>
      <c r="K35" s="384">
        <f>K34/'Demanda Efectiva CP Horas'!$S93</f>
        <v>0.15322427361823665</v>
      </c>
      <c r="L35" s="384">
        <f>L34/'Demanda Efectiva CP Horas'!$U93</f>
        <v>0.25003520991471662</v>
      </c>
      <c r="M35" s="384">
        <f>M34/'Demanda Efectiva CP Horas'!$W93</f>
        <v>0.47944876317542895</v>
      </c>
      <c r="N35" s="384">
        <f>N34/'Demanda Efectiva CP Horas'!$S93</f>
        <v>0.61871133250552779</v>
      </c>
      <c r="O35" s="384">
        <f>O34/'Demanda Efectiva CP Horas'!$U93</f>
        <v>0.81387394173562566</v>
      </c>
      <c r="P35" s="384">
        <f>P34/'Demanda Efectiva CP Horas'!$W93</f>
        <v>1.0286433173372513</v>
      </c>
      <c r="Q35" s="384">
        <f>Q34/'Demanda Efectiva CP Horas'!$S93</f>
        <v>1.2630516603991406</v>
      </c>
      <c r="R35" s="384">
        <f>R34/'Demanda Efectiva CP Horas'!$U93</f>
        <v>1.4274728084146251</v>
      </c>
      <c r="S35" s="384">
        <f>S34/'Demanda Efectiva CP Horas'!$W93</f>
        <v>1.4949339703714952</v>
      </c>
      <c r="T35" s="384">
        <f>T34/'Demanda Efectiva CP Horas'!$S93</f>
        <v>1.4865569304158714</v>
      </c>
      <c r="U35" s="384">
        <f>U34/'Demanda Efectiva CP Horas'!$U93</f>
        <v>1.479268715053242</v>
      </c>
      <c r="V35" s="384">
        <f>V34/'Demanda Efectiva CP Horas'!$W93</f>
        <v>1.4729985902580809</v>
      </c>
      <c r="X35" s="141" t="s">
        <v>650</v>
      </c>
      <c r="Y35" s="391">
        <f>Y34/'Demanda Efectiva CP Horas'!$BT91</f>
        <v>0.12952136752136753</v>
      </c>
      <c r="Z35" s="391">
        <f>Z34/'Demanda Efectiva CP Horas'!$BV91</f>
        <v>0.10925284432466345</v>
      </c>
      <c r="AA35" s="391">
        <f>AA34/'Demanda Efectiva CP Horas'!$BX91</f>
        <v>0.26958264718516189</v>
      </c>
      <c r="AB35" s="391">
        <f>AB34/'Demanda Efectiva CP Horas'!$BT91</f>
        <v>0.41536612560409808</v>
      </c>
      <c r="AC35" s="391">
        <f>AC34/'Demanda Efectiva CP Horas'!$BV91</f>
        <v>0.7652671681876998</v>
      </c>
      <c r="AD35" s="391">
        <f>AD34/'Demanda Efectiva CP Horas'!$BX91</f>
        <v>1.1251396514266347</v>
      </c>
      <c r="AE35" s="391">
        <f>AE34/'Demanda Efectiva CP Horas'!$BT91</f>
        <v>1.5400949184399548</v>
      </c>
      <c r="AF35" s="391">
        <f>AF34/'Demanda Efectiva CP Horas'!$BV91</f>
        <v>1.8030050554206067</v>
      </c>
      <c r="AG35" s="391">
        <f>AG34/'Demanda Efectiva CP Horas'!$BX91</f>
        <v>2.0553872886401447</v>
      </c>
      <c r="AH35" s="391">
        <f>AH34/'Demanda Efectiva CP Horas'!$BT91</f>
        <v>2.0339693633879414</v>
      </c>
      <c r="AI35" s="391">
        <f>AI34/'Demanda Efectiva CP Horas'!$BV91</f>
        <v>2.0158816692012405</v>
      </c>
      <c r="AJ35" s="391">
        <f>AJ34/'Demanda Efectiva CP Horas'!$BX91</f>
        <v>2.0008102998289967</v>
      </c>
    </row>
    <row r="36" spans="2:36" x14ac:dyDescent="0.25">
      <c r="H36" s="393"/>
    </row>
    <row r="37" spans="2:36" ht="41.25" customHeight="1" x14ac:dyDescent="0.25">
      <c r="B37" s="404"/>
      <c r="C37" s="404"/>
      <c r="D37" s="404"/>
      <c r="E37" s="404"/>
      <c r="F37" s="404"/>
      <c r="H37" s="393"/>
    </row>
    <row r="38" spans="2:36" ht="25.5" x14ac:dyDescent="0.25">
      <c r="B38" s="366" t="s">
        <v>603</v>
      </c>
      <c r="C38" s="366" t="s">
        <v>604</v>
      </c>
      <c r="D38" s="366" t="s">
        <v>605</v>
      </c>
      <c r="H38" s="393"/>
      <c r="J38" s="608" t="s">
        <v>649</v>
      </c>
      <c r="K38" s="608"/>
      <c r="L38" s="608"/>
      <c r="M38" s="608"/>
      <c r="N38" s="608"/>
      <c r="O38" s="608"/>
      <c r="P38" s="608"/>
      <c r="Q38" s="608"/>
      <c r="R38" s="608"/>
      <c r="S38" s="608"/>
      <c r="T38" s="608"/>
      <c r="U38" s="608"/>
      <c r="V38" s="608"/>
      <c r="X38" s="597" t="s">
        <v>649</v>
      </c>
      <c r="Y38" s="597"/>
      <c r="Z38" s="597"/>
      <c r="AA38" s="597"/>
      <c r="AB38" s="597"/>
      <c r="AC38" s="597"/>
      <c r="AD38" s="597"/>
      <c r="AE38" s="597"/>
      <c r="AF38" s="597"/>
      <c r="AG38" s="597"/>
      <c r="AH38" s="597"/>
      <c r="AI38" s="597"/>
      <c r="AJ38" s="597"/>
    </row>
    <row r="39" spans="2:36" x14ac:dyDescent="0.25">
      <c r="B39" s="364" t="s">
        <v>606</v>
      </c>
      <c r="C39" s="364">
        <v>6</v>
      </c>
      <c r="D39" s="364">
        <v>5</v>
      </c>
      <c r="E39" s="1">
        <f>C39*D39</f>
        <v>30</v>
      </c>
      <c r="F39" s="1">
        <v>18</v>
      </c>
      <c r="G39" s="1">
        <f>E39*F39</f>
        <v>540</v>
      </c>
      <c r="H39" s="393"/>
      <c r="J39" s="382"/>
      <c r="K39" s="398" t="s">
        <v>277</v>
      </c>
      <c r="L39" s="397"/>
      <c r="M39" s="380" t="s">
        <v>245</v>
      </c>
      <c r="N39" s="380" t="s">
        <v>246</v>
      </c>
      <c r="O39" s="380" t="s">
        <v>247</v>
      </c>
      <c r="P39" s="380" t="s">
        <v>248</v>
      </c>
      <c r="Q39" s="380" t="s">
        <v>249</v>
      </c>
      <c r="R39" s="380" t="s">
        <v>250</v>
      </c>
      <c r="S39" s="380" t="s">
        <v>251</v>
      </c>
      <c r="T39" s="380" t="s">
        <v>252</v>
      </c>
      <c r="U39" s="380" t="s">
        <v>253</v>
      </c>
      <c r="V39" s="380" t="s">
        <v>254</v>
      </c>
      <c r="X39" s="390"/>
      <c r="Y39" s="398" t="s">
        <v>277</v>
      </c>
      <c r="Z39" s="397"/>
      <c r="AA39" s="388" t="s">
        <v>245</v>
      </c>
      <c r="AB39" s="388" t="s">
        <v>246</v>
      </c>
      <c r="AC39" s="388" t="s">
        <v>247</v>
      </c>
      <c r="AD39" s="388" t="s">
        <v>248</v>
      </c>
      <c r="AE39" s="388" t="s">
        <v>249</v>
      </c>
      <c r="AF39" s="388" t="s">
        <v>250</v>
      </c>
      <c r="AG39" s="388" t="s">
        <v>251</v>
      </c>
      <c r="AH39" s="388" t="s">
        <v>252</v>
      </c>
      <c r="AI39" s="388" t="s">
        <v>253</v>
      </c>
      <c r="AJ39" s="388" t="s">
        <v>254</v>
      </c>
    </row>
    <row r="40" spans="2:36" x14ac:dyDescent="0.25">
      <c r="B40" s="364" t="s">
        <v>607</v>
      </c>
      <c r="C40" s="364">
        <v>6</v>
      </c>
      <c r="D40" s="364">
        <v>5</v>
      </c>
      <c r="E40" s="1">
        <f>C40*D40</f>
        <v>30</v>
      </c>
      <c r="F40" s="1">
        <v>18</v>
      </c>
      <c r="G40" s="1">
        <f>E40*F40</f>
        <v>540</v>
      </c>
      <c r="H40" s="393"/>
      <c r="J40" s="382"/>
      <c r="K40" s="397">
        <v>2020</v>
      </c>
      <c r="L40" s="380">
        <f>+K40+1</f>
        <v>2021</v>
      </c>
      <c r="M40" s="380">
        <f t="shared" ref="M40:S40" si="22">+L40+1</f>
        <v>2022</v>
      </c>
      <c r="N40" s="380">
        <f t="shared" si="22"/>
        <v>2023</v>
      </c>
      <c r="O40" s="380">
        <f t="shared" si="22"/>
        <v>2024</v>
      </c>
      <c r="P40" s="380">
        <f t="shared" si="22"/>
        <v>2025</v>
      </c>
      <c r="Q40" s="380">
        <f t="shared" si="22"/>
        <v>2026</v>
      </c>
      <c r="R40" s="380">
        <f t="shared" si="22"/>
        <v>2027</v>
      </c>
      <c r="S40" s="380">
        <f t="shared" si="22"/>
        <v>2028</v>
      </c>
      <c r="T40" s="380">
        <f>+S40+1</f>
        <v>2029</v>
      </c>
      <c r="U40" s="380">
        <f t="shared" ref="U40" si="23">+T40+1</f>
        <v>2030</v>
      </c>
      <c r="V40" s="380">
        <f>+U40+1</f>
        <v>2031</v>
      </c>
      <c r="X40" s="390"/>
      <c r="Y40" s="397">
        <v>2020</v>
      </c>
      <c r="Z40" s="388">
        <f>+Y40+1</f>
        <v>2021</v>
      </c>
      <c r="AA40" s="388">
        <f t="shared" ref="AA40" si="24">+Z40+1</f>
        <v>2022</v>
      </c>
      <c r="AB40" s="388">
        <f t="shared" ref="AB40" si="25">+AA40+1</f>
        <v>2023</v>
      </c>
      <c r="AC40" s="388">
        <f t="shared" ref="AC40" si="26">+AB40+1</f>
        <v>2024</v>
      </c>
      <c r="AD40" s="388">
        <f t="shared" ref="AD40" si="27">+AC40+1</f>
        <v>2025</v>
      </c>
      <c r="AE40" s="388">
        <f t="shared" ref="AE40" si="28">+AD40+1</f>
        <v>2026</v>
      </c>
      <c r="AF40" s="388">
        <f t="shared" ref="AF40" si="29">+AE40+1</f>
        <v>2027</v>
      </c>
      <c r="AG40" s="388">
        <f t="shared" ref="AG40" si="30">+AF40+1</f>
        <v>2028</v>
      </c>
      <c r="AH40" s="388">
        <f>+AG40+1</f>
        <v>2029</v>
      </c>
      <c r="AI40" s="388">
        <f t="shared" ref="AI40" si="31">+AH40+1</f>
        <v>2030</v>
      </c>
      <c r="AJ40" s="388">
        <f>+AI40+1</f>
        <v>2031</v>
      </c>
    </row>
    <row r="41" spans="2:36" x14ac:dyDescent="0.25">
      <c r="H41" s="393"/>
      <c r="J41" s="141" t="s">
        <v>650</v>
      </c>
      <c r="K41" s="50">
        <f>+K35</f>
        <v>0.15322427361823665</v>
      </c>
      <c r="L41" s="50">
        <f t="shared" ref="L41:V41" si="32">+L35</f>
        <v>0.25003520991471662</v>
      </c>
      <c r="M41" s="50">
        <f t="shared" si="32"/>
        <v>0.47944876317542895</v>
      </c>
      <c r="N41" s="50">
        <f t="shared" si="32"/>
        <v>0.61871133250552779</v>
      </c>
      <c r="O41" s="50">
        <f t="shared" si="32"/>
        <v>0.81387394173562566</v>
      </c>
      <c r="P41" s="50">
        <f t="shared" si="32"/>
        <v>1.0286433173372513</v>
      </c>
      <c r="Q41" s="50">
        <f t="shared" si="32"/>
        <v>1.2630516603991406</v>
      </c>
      <c r="R41" s="50">
        <f t="shared" si="32"/>
        <v>1.4274728084146251</v>
      </c>
      <c r="S41" s="50">
        <f t="shared" si="32"/>
        <v>1.4949339703714952</v>
      </c>
      <c r="T41" s="50">
        <f t="shared" si="32"/>
        <v>1.4865569304158714</v>
      </c>
      <c r="U41" s="50">
        <f t="shared" si="32"/>
        <v>1.479268715053242</v>
      </c>
      <c r="V41" s="50">
        <f t="shared" si="32"/>
        <v>1.4729985902580809</v>
      </c>
      <c r="X41" s="141" t="s">
        <v>650</v>
      </c>
      <c r="Y41" s="50">
        <f>+Y35</f>
        <v>0.12952136752136753</v>
      </c>
      <c r="Z41" s="50">
        <f t="shared" ref="Z41:AJ41" si="33">+Z35</f>
        <v>0.10925284432466345</v>
      </c>
      <c r="AA41" s="50">
        <f t="shared" si="33"/>
        <v>0.26958264718516189</v>
      </c>
      <c r="AB41" s="50">
        <f t="shared" si="33"/>
        <v>0.41536612560409808</v>
      </c>
      <c r="AC41" s="50">
        <f t="shared" si="33"/>
        <v>0.7652671681876998</v>
      </c>
      <c r="AD41" s="50">
        <f t="shared" si="33"/>
        <v>1.1251396514266347</v>
      </c>
      <c r="AE41" s="50">
        <f t="shared" si="33"/>
        <v>1.5400949184399548</v>
      </c>
      <c r="AF41" s="50">
        <f t="shared" si="33"/>
        <v>1.8030050554206067</v>
      </c>
      <c r="AG41" s="50">
        <f t="shared" si="33"/>
        <v>2.0553872886401447</v>
      </c>
      <c r="AH41" s="50">
        <f t="shared" si="33"/>
        <v>2.0339693633879414</v>
      </c>
      <c r="AI41" s="50">
        <f t="shared" si="33"/>
        <v>2.0158816692012405</v>
      </c>
      <c r="AJ41" s="50">
        <f t="shared" si="33"/>
        <v>2.0008102998289967</v>
      </c>
    </row>
    <row r="42" spans="2:36" ht="25.5" x14ac:dyDescent="0.25">
      <c r="B42" s="377"/>
      <c r="C42" s="377"/>
      <c r="D42" s="377"/>
      <c r="E42" s="377"/>
      <c r="F42" s="377"/>
      <c r="H42" s="393"/>
      <c r="J42" s="141" t="s">
        <v>651</v>
      </c>
      <c r="K42" s="381">
        <f>+D120</f>
        <v>0</v>
      </c>
      <c r="L42" s="381">
        <f>+K42</f>
        <v>0</v>
      </c>
      <c r="M42" s="381">
        <f t="shared" ref="M42:V42" si="34">+L42</f>
        <v>0</v>
      </c>
      <c r="N42" s="381">
        <f t="shared" si="34"/>
        <v>0</v>
      </c>
      <c r="O42" s="381">
        <f t="shared" si="34"/>
        <v>0</v>
      </c>
      <c r="P42" s="381">
        <f t="shared" si="34"/>
        <v>0</v>
      </c>
      <c r="Q42" s="381">
        <f t="shared" si="34"/>
        <v>0</v>
      </c>
      <c r="R42" s="381">
        <f t="shared" si="34"/>
        <v>0</v>
      </c>
      <c r="S42" s="381">
        <f t="shared" si="34"/>
        <v>0</v>
      </c>
      <c r="T42" s="381">
        <f t="shared" si="34"/>
        <v>0</v>
      </c>
      <c r="U42" s="381">
        <f t="shared" si="34"/>
        <v>0</v>
      </c>
      <c r="V42" s="381">
        <f t="shared" si="34"/>
        <v>0</v>
      </c>
      <c r="X42" s="141" t="s">
        <v>651</v>
      </c>
      <c r="Y42" s="389">
        <f>+S129</f>
        <v>0</v>
      </c>
      <c r="Z42" s="389">
        <f>+Y42</f>
        <v>0</v>
      </c>
      <c r="AA42" s="389">
        <f t="shared" ref="AA42" si="35">+Z42</f>
        <v>0</v>
      </c>
      <c r="AB42" s="389">
        <f t="shared" ref="AB42" si="36">+AA42</f>
        <v>0</v>
      </c>
      <c r="AC42" s="389">
        <f t="shared" ref="AC42" si="37">+AB42</f>
        <v>0</v>
      </c>
      <c r="AD42" s="389">
        <f t="shared" ref="AD42" si="38">+AC42</f>
        <v>0</v>
      </c>
      <c r="AE42" s="389">
        <f t="shared" ref="AE42" si="39">+AD42</f>
        <v>0</v>
      </c>
      <c r="AF42" s="389">
        <f t="shared" ref="AF42" si="40">+AE42</f>
        <v>0</v>
      </c>
      <c r="AG42" s="389">
        <f t="shared" ref="AG42" si="41">+AF42</f>
        <v>0</v>
      </c>
      <c r="AH42" s="389">
        <f t="shared" ref="AH42" si="42">+AG42</f>
        <v>0</v>
      </c>
      <c r="AI42" s="389">
        <f t="shared" ref="AI42" si="43">+AH42</f>
        <v>0</v>
      </c>
      <c r="AJ42" s="389">
        <f t="shared" ref="AJ42" si="44">+AI42</f>
        <v>0</v>
      </c>
    </row>
    <row r="43" spans="2:36" ht="26.25" thickBot="1" x14ac:dyDescent="0.3">
      <c r="B43" s="377"/>
      <c r="C43" s="377"/>
      <c r="D43" s="377"/>
      <c r="E43" s="377"/>
      <c r="F43" s="377"/>
      <c r="H43" s="393"/>
      <c r="J43" s="399" t="s">
        <v>652</v>
      </c>
      <c r="K43" s="400">
        <f t="shared" ref="K43:V43" si="45">K41-K42</f>
        <v>0.15322427361823665</v>
      </c>
      <c r="L43" s="400">
        <f t="shared" si="45"/>
        <v>0.25003520991471662</v>
      </c>
      <c r="M43" s="400">
        <f t="shared" si="45"/>
        <v>0.47944876317542895</v>
      </c>
      <c r="N43" s="400">
        <f t="shared" si="45"/>
        <v>0.61871133250552779</v>
      </c>
      <c r="O43" s="400">
        <f t="shared" si="45"/>
        <v>0.81387394173562566</v>
      </c>
      <c r="P43" s="400">
        <f t="shared" si="45"/>
        <v>1.0286433173372513</v>
      </c>
      <c r="Q43" s="400">
        <f t="shared" si="45"/>
        <v>1.2630516603991406</v>
      </c>
      <c r="R43" s="400">
        <f t="shared" si="45"/>
        <v>1.4274728084146251</v>
      </c>
      <c r="S43" s="400">
        <f t="shared" si="45"/>
        <v>1.4949339703714952</v>
      </c>
      <c r="T43" s="400">
        <f t="shared" si="45"/>
        <v>1.4865569304158714</v>
      </c>
      <c r="U43" s="400">
        <f t="shared" si="45"/>
        <v>1.479268715053242</v>
      </c>
      <c r="V43" s="400">
        <f t="shared" si="45"/>
        <v>1.4729985902580809</v>
      </c>
      <c r="X43" s="399" t="s">
        <v>652</v>
      </c>
      <c r="Y43" s="400">
        <f t="shared" ref="Y43" si="46">Y41-Y42</f>
        <v>0.12952136752136753</v>
      </c>
      <c r="Z43" s="400">
        <f t="shared" ref="Z43" si="47">Z41-Z42</f>
        <v>0.10925284432466345</v>
      </c>
      <c r="AA43" s="400">
        <f t="shared" ref="AA43" si="48">AA41-AA42</f>
        <v>0.26958264718516189</v>
      </c>
      <c r="AB43" s="400">
        <f t="shared" ref="AB43" si="49">AB41-AB42</f>
        <v>0.41536612560409808</v>
      </c>
      <c r="AC43" s="400">
        <f t="shared" ref="AC43" si="50">AC41-AC42</f>
        <v>0.7652671681876998</v>
      </c>
      <c r="AD43" s="400">
        <f t="shared" ref="AD43" si="51">AD41-AD42</f>
        <v>1.1251396514266347</v>
      </c>
      <c r="AE43" s="400">
        <f t="shared" ref="AE43" si="52">AE41-AE42</f>
        <v>1.5400949184399548</v>
      </c>
      <c r="AF43" s="400">
        <f t="shared" ref="AF43" si="53">AF41-AF42</f>
        <v>1.8030050554206067</v>
      </c>
      <c r="AG43" s="400">
        <f t="shared" ref="AG43" si="54">AG41-AG42</f>
        <v>2.0553872886401447</v>
      </c>
      <c r="AH43" s="400">
        <f t="shared" ref="AH43" si="55">AH41-AH42</f>
        <v>2.0339693633879414</v>
      </c>
      <c r="AI43" s="400">
        <f t="shared" ref="AI43" si="56">AI41-AI42</f>
        <v>2.0158816692012405</v>
      </c>
      <c r="AJ43" s="400">
        <f t="shared" ref="AJ43" si="57">AJ41-AJ42</f>
        <v>2.0008102998289967</v>
      </c>
    </row>
    <row r="44" spans="2:36" ht="26.25" thickBot="1" x14ac:dyDescent="0.3">
      <c r="B44" s="377"/>
      <c r="C44" s="377"/>
      <c r="D44" s="377"/>
      <c r="E44" s="377"/>
      <c r="F44" s="377"/>
      <c r="H44" s="393"/>
      <c r="J44" s="401" t="s">
        <v>653</v>
      </c>
      <c r="K44" s="402">
        <f>+K43</f>
        <v>0.15322427361823665</v>
      </c>
      <c r="L44" s="402">
        <f t="shared" ref="L44:V44" si="58">+L43</f>
        <v>0.25003520991471662</v>
      </c>
      <c r="M44" s="402">
        <f t="shared" si="58"/>
        <v>0.47944876317542895</v>
      </c>
      <c r="N44" s="402">
        <f t="shared" si="58"/>
        <v>0.61871133250552779</v>
      </c>
      <c r="O44" s="402">
        <f t="shared" si="58"/>
        <v>0.81387394173562566</v>
      </c>
      <c r="P44" s="402">
        <f t="shared" si="58"/>
        <v>1.0286433173372513</v>
      </c>
      <c r="Q44" s="402">
        <f t="shared" si="58"/>
        <v>1.2630516603991406</v>
      </c>
      <c r="R44" s="402">
        <f t="shared" si="58"/>
        <v>1.4274728084146251</v>
      </c>
      <c r="S44" s="402">
        <f t="shared" si="58"/>
        <v>1.4949339703714952</v>
      </c>
      <c r="T44" s="402">
        <f t="shared" si="58"/>
        <v>1.4865569304158714</v>
      </c>
      <c r="U44" s="402">
        <f t="shared" si="58"/>
        <v>1.479268715053242</v>
      </c>
      <c r="V44" s="403">
        <f t="shared" si="58"/>
        <v>1.4729985902580809</v>
      </c>
      <c r="X44" s="401" t="s">
        <v>653</v>
      </c>
      <c r="Y44" s="402">
        <f>+Y43</f>
        <v>0.12952136752136753</v>
      </c>
      <c r="Z44" s="402">
        <f t="shared" ref="Z44:AJ44" si="59">+Z43</f>
        <v>0.10925284432466345</v>
      </c>
      <c r="AA44" s="402">
        <f t="shared" si="59"/>
        <v>0.26958264718516189</v>
      </c>
      <c r="AB44" s="402">
        <f t="shared" si="59"/>
        <v>0.41536612560409808</v>
      </c>
      <c r="AC44" s="402">
        <f t="shared" si="59"/>
        <v>0.7652671681876998</v>
      </c>
      <c r="AD44" s="402">
        <f t="shared" si="59"/>
        <v>1.1251396514266347</v>
      </c>
      <c r="AE44" s="402">
        <f t="shared" si="59"/>
        <v>1.5400949184399548</v>
      </c>
      <c r="AF44" s="402">
        <f t="shared" si="59"/>
        <v>1.8030050554206067</v>
      </c>
      <c r="AG44" s="402">
        <f t="shared" si="59"/>
        <v>2.0553872886401447</v>
      </c>
      <c r="AH44" s="402">
        <f t="shared" si="59"/>
        <v>2.0339693633879414</v>
      </c>
      <c r="AI44" s="402">
        <f t="shared" si="59"/>
        <v>2.0158816692012405</v>
      </c>
      <c r="AJ44" s="403">
        <f t="shared" si="59"/>
        <v>2.0008102998289967</v>
      </c>
    </row>
    <row r="45" spans="2:36" x14ac:dyDescent="0.25">
      <c r="B45" s="377"/>
      <c r="C45" s="377"/>
      <c r="D45" s="377"/>
      <c r="E45" s="377"/>
      <c r="F45" s="377"/>
      <c r="H45" s="393"/>
    </row>
    <row r="46" spans="2:36" ht="40.5" customHeight="1" x14ac:dyDescent="0.25">
      <c r="B46" s="604" t="s">
        <v>615</v>
      </c>
      <c r="C46" s="605"/>
      <c r="D46" s="605"/>
      <c r="E46" s="605"/>
      <c r="F46" s="605"/>
      <c r="H46" s="393"/>
      <c r="J46" s="609" t="s">
        <v>655</v>
      </c>
      <c r="K46" s="609"/>
      <c r="L46" s="609"/>
      <c r="M46" s="609"/>
      <c r="N46" s="609"/>
      <c r="O46" s="609"/>
      <c r="P46" s="609"/>
      <c r="Q46" s="609"/>
      <c r="R46" s="609"/>
      <c r="S46" s="609"/>
      <c r="T46" s="609"/>
      <c r="U46" s="609"/>
      <c r="V46" s="609"/>
      <c r="X46" s="594" t="s">
        <v>655</v>
      </c>
      <c r="Y46" s="594"/>
      <c r="Z46" s="594"/>
      <c r="AA46" s="594"/>
      <c r="AB46" s="594"/>
      <c r="AC46" s="594"/>
      <c r="AD46" s="594"/>
      <c r="AE46" s="594"/>
      <c r="AF46" s="594"/>
      <c r="AG46" s="594"/>
      <c r="AH46" s="594"/>
      <c r="AI46" s="594"/>
      <c r="AJ46" s="594"/>
    </row>
    <row r="47" spans="2:36" ht="25.5" x14ac:dyDescent="0.25">
      <c r="B47" s="365" t="s">
        <v>608</v>
      </c>
      <c r="C47" s="365" t="s">
        <v>609</v>
      </c>
      <c r="D47" s="365" t="s">
        <v>610</v>
      </c>
      <c r="E47" s="365" t="s">
        <v>611</v>
      </c>
      <c r="F47" s="365" t="s">
        <v>612</v>
      </c>
      <c r="H47" s="393"/>
      <c r="J47" s="476"/>
      <c r="K47" s="595" t="s">
        <v>277</v>
      </c>
      <c r="L47" s="596"/>
      <c r="M47" s="380" t="s">
        <v>245</v>
      </c>
      <c r="N47" s="380" t="s">
        <v>246</v>
      </c>
      <c r="O47" s="380" t="s">
        <v>247</v>
      </c>
      <c r="P47" s="380" t="s">
        <v>248</v>
      </c>
      <c r="Q47" s="380" t="s">
        <v>249</v>
      </c>
      <c r="R47" s="380" t="s">
        <v>250</v>
      </c>
      <c r="S47" s="380" t="s">
        <v>251</v>
      </c>
      <c r="T47" s="380" t="s">
        <v>252</v>
      </c>
      <c r="U47" s="380" t="s">
        <v>253</v>
      </c>
      <c r="V47" s="380" t="s">
        <v>254</v>
      </c>
      <c r="X47" s="476"/>
      <c r="Y47" s="595" t="s">
        <v>277</v>
      </c>
      <c r="Z47" s="596"/>
      <c r="AA47" s="388" t="s">
        <v>245</v>
      </c>
      <c r="AB47" s="388" t="s">
        <v>246</v>
      </c>
      <c r="AC47" s="388" t="s">
        <v>247</v>
      </c>
      <c r="AD47" s="388" t="s">
        <v>248</v>
      </c>
      <c r="AE47" s="388" t="s">
        <v>249</v>
      </c>
      <c r="AF47" s="388" t="s">
        <v>250</v>
      </c>
      <c r="AG47" s="388" t="s">
        <v>251</v>
      </c>
      <c r="AH47" s="388" t="s">
        <v>252</v>
      </c>
      <c r="AI47" s="388" t="s">
        <v>253</v>
      </c>
      <c r="AJ47" s="388" t="s">
        <v>254</v>
      </c>
    </row>
    <row r="48" spans="2:36" ht="25.5" x14ac:dyDescent="0.25">
      <c r="B48" s="46" t="s">
        <v>613</v>
      </c>
      <c r="C48" s="364">
        <v>4</v>
      </c>
      <c r="D48" s="364">
        <v>30</v>
      </c>
      <c r="E48" s="364">
        <v>18</v>
      </c>
      <c r="F48" s="364">
        <f>D48*E48</f>
        <v>540</v>
      </c>
      <c r="H48" s="393"/>
      <c r="J48" s="476"/>
      <c r="K48" s="397">
        <v>2020</v>
      </c>
      <c r="L48" s="380">
        <f>+K48+1</f>
        <v>2021</v>
      </c>
      <c r="M48" s="380">
        <f t="shared" ref="M48:S48" si="60">+L48+1</f>
        <v>2022</v>
      </c>
      <c r="N48" s="380">
        <f t="shared" si="60"/>
        <v>2023</v>
      </c>
      <c r="O48" s="380">
        <f t="shared" si="60"/>
        <v>2024</v>
      </c>
      <c r="P48" s="380">
        <f t="shared" si="60"/>
        <v>2025</v>
      </c>
      <c r="Q48" s="380">
        <f t="shared" si="60"/>
        <v>2026</v>
      </c>
      <c r="R48" s="380">
        <f t="shared" si="60"/>
        <v>2027</v>
      </c>
      <c r="S48" s="380">
        <f t="shared" si="60"/>
        <v>2028</v>
      </c>
      <c r="T48" s="380">
        <f>+S48+1</f>
        <v>2029</v>
      </c>
      <c r="U48" s="380">
        <f t="shared" ref="U48" si="61">+T48+1</f>
        <v>2030</v>
      </c>
      <c r="V48" s="380">
        <f>+U48+1</f>
        <v>2031</v>
      </c>
      <c r="X48" s="476"/>
      <c r="Y48" s="397">
        <v>2020</v>
      </c>
      <c r="Z48" s="388">
        <f>+Y48+1</f>
        <v>2021</v>
      </c>
      <c r="AA48" s="388">
        <f t="shared" ref="AA48" si="62">+Z48+1</f>
        <v>2022</v>
      </c>
      <c r="AB48" s="388">
        <f t="shared" ref="AB48" si="63">+AA48+1</f>
        <v>2023</v>
      </c>
      <c r="AC48" s="388">
        <f t="shared" ref="AC48" si="64">+AB48+1</f>
        <v>2024</v>
      </c>
      <c r="AD48" s="388">
        <f t="shared" ref="AD48" si="65">+AC48+1</f>
        <v>2025</v>
      </c>
      <c r="AE48" s="388">
        <f t="shared" ref="AE48" si="66">+AD48+1</f>
        <v>2026</v>
      </c>
      <c r="AF48" s="388">
        <f t="shared" ref="AF48" si="67">+AE48+1</f>
        <v>2027</v>
      </c>
      <c r="AG48" s="388">
        <f t="shared" ref="AG48" si="68">+AF48+1</f>
        <v>2028</v>
      </c>
      <c r="AH48" s="388">
        <f>+AG48+1</f>
        <v>2029</v>
      </c>
      <c r="AI48" s="388">
        <f t="shared" ref="AI48" si="69">+AH48+1</f>
        <v>2030</v>
      </c>
      <c r="AJ48" s="388">
        <f>+AI48+1</f>
        <v>2031</v>
      </c>
    </row>
    <row r="49" spans="1:36" ht="25.5" x14ac:dyDescent="0.25">
      <c r="B49" s="46" t="s">
        <v>614</v>
      </c>
      <c r="C49" s="364">
        <v>3</v>
      </c>
      <c r="D49" s="364">
        <v>8</v>
      </c>
      <c r="E49" s="364">
        <v>18</v>
      </c>
      <c r="F49" s="364">
        <f>D49*E49</f>
        <v>144</v>
      </c>
      <c r="H49" s="393"/>
      <c r="J49" s="141" t="s">
        <v>646</v>
      </c>
      <c r="K49" s="50">
        <f>+'Demanda Efectiva CP Horas'!AP82</f>
        <v>239.66389832149017</v>
      </c>
      <c r="L49" s="50">
        <f>+'Demanda Efectiva CP Horas'!AQ82</f>
        <v>372.12695518078192</v>
      </c>
      <c r="M49" s="50">
        <f>+'Demanda Efectiva CP Horas'!AR82</f>
        <v>750.58585863469375</v>
      </c>
      <c r="N49" s="50">
        <f>+'Demanda Efectiva CP Horas'!AS82</f>
        <v>953.65025315666571</v>
      </c>
      <c r="O49" s="50">
        <f>+'Demanda Efectiva CP Horas'!AT82</f>
        <v>1270.4300818826453</v>
      </c>
      <c r="P49" s="50">
        <f>+'Demanda Efectiva CP Horas'!AU82</f>
        <v>1605.1050859919487</v>
      </c>
      <c r="Q49" s="50">
        <f>+'Demanda Efectiva CP Horas'!AV82</f>
        <v>1965.8548635210007</v>
      </c>
      <c r="R49" s="50">
        <f>+'Demanda Efectiva CP Horas'!AW82</f>
        <v>2234.5002744233816</v>
      </c>
      <c r="S49" s="50">
        <f>+'Demanda Efectiva CP Horas'!AX82</f>
        <v>1944.1486028371155</v>
      </c>
      <c r="T49" s="50">
        <f>+'Demanda Efectiva CP Horas'!AY82</f>
        <v>2342.1722877976081</v>
      </c>
      <c r="U49" s="50">
        <f>+'Demanda Efectiva CP Horas'!AZ82</f>
        <v>2330.6071705303525</v>
      </c>
      <c r="V49" s="50">
        <f>+'Demanda Efectiva CP Horas'!BA82</f>
        <v>2320.651213678726</v>
      </c>
      <c r="X49" s="141" t="s">
        <v>646</v>
      </c>
      <c r="Y49" s="50">
        <f>+'Demanda Efectiva CP Horas'!CO82</f>
        <v>306.90230769230766</v>
      </c>
      <c r="Z49" s="50">
        <f>+'Demanda Efectiva CP Horas'!CP82</f>
        <v>379.87439999999998</v>
      </c>
      <c r="AA49" s="50">
        <f>+'Demanda Efectiva CP Horas'!CQ82</f>
        <v>492.52260039230868</v>
      </c>
      <c r="AB49" s="50">
        <f>+'Demanda Efectiva CP Horas'!CR82</f>
        <v>464.76901696971981</v>
      </c>
      <c r="AC49" s="50">
        <f>+'Demanda Efectiva CP Horas'!CS82</f>
        <v>707.93039548037495</v>
      </c>
      <c r="AD49" s="50">
        <f>+'Demanda Efectiva CP Horas'!CT82</f>
        <v>958.44606209853873</v>
      </c>
      <c r="AE49" s="50">
        <f>+'Demanda Efectiva CP Horas'!CU82</f>
        <v>1215.9445176288368</v>
      </c>
      <c r="AF49" s="50">
        <f>+'Demanda Efectiva CP Horas'!CV82</f>
        <v>1486.8170053991071</v>
      </c>
      <c r="AG49" s="50">
        <f>+'Demanda Efectiva CP Horas'!CW82</f>
        <v>1827.7882396179261</v>
      </c>
      <c r="AH49" s="50">
        <f>+'Demanda Efectiva CP Horas'!CX82</f>
        <v>1810.7206526622999</v>
      </c>
      <c r="AI49" s="50">
        <f>+'Demanda Efectiva CP Horas'!CY82</f>
        <v>1796.1937448261356</v>
      </c>
      <c r="AJ49" s="50">
        <f>+'Demanda Efectiva CP Horas'!CZ82</f>
        <v>1783.9676380654578</v>
      </c>
    </row>
    <row r="50" spans="1:36" x14ac:dyDescent="0.25">
      <c r="F50" s="1">
        <f>+F48+F49</f>
        <v>684</v>
      </c>
      <c r="H50" s="393"/>
      <c r="J50" s="141" t="s">
        <v>647</v>
      </c>
      <c r="K50" s="381">
        <f>+D113</f>
        <v>0</v>
      </c>
      <c r="L50" s="381">
        <f>+K50</f>
        <v>0</v>
      </c>
      <c r="M50" s="381">
        <f t="shared" ref="M50:V50" si="70">+L50</f>
        <v>0</v>
      </c>
      <c r="N50" s="381">
        <f t="shared" si="70"/>
        <v>0</v>
      </c>
      <c r="O50" s="381">
        <f t="shared" si="70"/>
        <v>0</v>
      </c>
      <c r="P50" s="381">
        <f t="shared" si="70"/>
        <v>0</v>
      </c>
      <c r="Q50" s="381">
        <f t="shared" si="70"/>
        <v>0</v>
      </c>
      <c r="R50" s="381">
        <f t="shared" si="70"/>
        <v>0</v>
      </c>
      <c r="S50" s="381">
        <f t="shared" si="70"/>
        <v>0</v>
      </c>
      <c r="T50" s="381">
        <f t="shared" si="70"/>
        <v>0</v>
      </c>
      <c r="U50" s="381">
        <f t="shared" si="70"/>
        <v>0</v>
      </c>
      <c r="V50" s="381">
        <f t="shared" si="70"/>
        <v>0</v>
      </c>
      <c r="X50" s="141" t="s">
        <v>647</v>
      </c>
      <c r="Y50" s="389">
        <f>+C113</f>
        <v>0</v>
      </c>
      <c r="Z50" s="389">
        <f>+Y50</f>
        <v>0</v>
      </c>
      <c r="AA50" s="389">
        <f t="shared" ref="AA50" si="71">+Z50</f>
        <v>0</v>
      </c>
      <c r="AB50" s="389">
        <f t="shared" ref="AB50" si="72">+AA50</f>
        <v>0</v>
      </c>
      <c r="AC50" s="389">
        <f t="shared" ref="AC50" si="73">+AB50</f>
        <v>0</v>
      </c>
      <c r="AD50" s="389">
        <f t="shared" ref="AD50" si="74">+AC50</f>
        <v>0</v>
      </c>
      <c r="AE50" s="389">
        <f t="shared" ref="AE50" si="75">+AD50</f>
        <v>0</v>
      </c>
      <c r="AF50" s="389">
        <f t="shared" ref="AF50" si="76">+AE50</f>
        <v>0</v>
      </c>
      <c r="AG50" s="389">
        <f t="shared" ref="AG50" si="77">+AF50</f>
        <v>0</v>
      </c>
      <c r="AH50" s="389">
        <f t="shared" ref="AH50" si="78">+AG50</f>
        <v>0</v>
      </c>
      <c r="AI50" s="389">
        <f t="shared" ref="AI50" si="79">+AH50</f>
        <v>0</v>
      </c>
      <c r="AJ50" s="389">
        <f t="shared" ref="AJ50" si="80">+AI50</f>
        <v>0</v>
      </c>
    </row>
    <row r="51" spans="1:36" x14ac:dyDescent="0.25">
      <c r="H51" s="393"/>
      <c r="J51" s="141" t="s">
        <v>648</v>
      </c>
      <c r="K51" s="50">
        <f>K49-K50</f>
        <v>239.66389832149017</v>
      </c>
      <c r="L51" s="50">
        <f t="shared" ref="L51" si="81">L49-L50</f>
        <v>372.12695518078192</v>
      </c>
      <c r="M51" s="50">
        <f t="shared" ref="M51" si="82">M49-M50</f>
        <v>750.58585863469375</v>
      </c>
      <c r="N51" s="50">
        <f t="shared" ref="N51" si="83">N49-N50</f>
        <v>953.65025315666571</v>
      </c>
      <c r="O51" s="50">
        <f t="shared" ref="O51" si="84">O49-O50</f>
        <v>1270.4300818826453</v>
      </c>
      <c r="P51" s="50">
        <f t="shared" ref="P51" si="85">P49-P50</f>
        <v>1605.1050859919487</v>
      </c>
      <c r="Q51" s="50">
        <f t="shared" ref="Q51" si="86">Q49-Q50</f>
        <v>1965.8548635210007</v>
      </c>
      <c r="R51" s="50">
        <f t="shared" ref="R51" si="87">R49-R50</f>
        <v>2234.5002744233816</v>
      </c>
      <c r="S51" s="50">
        <f t="shared" ref="S51" si="88">S49-S50</f>
        <v>1944.1486028371155</v>
      </c>
      <c r="T51" s="50">
        <f t="shared" ref="T51" si="89">T49-T50</f>
        <v>2342.1722877976081</v>
      </c>
      <c r="U51" s="50">
        <f t="shared" ref="U51" si="90">U49-U50</f>
        <v>2330.6071705303525</v>
      </c>
      <c r="V51" s="50">
        <f t="shared" ref="V51" si="91">V49-V50</f>
        <v>2320.651213678726</v>
      </c>
      <c r="X51" s="141" t="s">
        <v>648</v>
      </c>
      <c r="Y51" s="50">
        <f>Y49-Y50</f>
        <v>306.90230769230766</v>
      </c>
      <c r="Z51" s="50">
        <f t="shared" ref="Z51:AJ51" si="92">Z49-Z50</f>
        <v>379.87439999999998</v>
      </c>
      <c r="AA51" s="50">
        <f t="shared" si="92"/>
        <v>492.52260039230868</v>
      </c>
      <c r="AB51" s="50">
        <f t="shared" si="92"/>
        <v>464.76901696971981</v>
      </c>
      <c r="AC51" s="50">
        <f t="shared" si="92"/>
        <v>707.93039548037495</v>
      </c>
      <c r="AD51" s="50">
        <f t="shared" si="92"/>
        <v>958.44606209853873</v>
      </c>
      <c r="AE51" s="50">
        <f t="shared" si="92"/>
        <v>1215.9445176288368</v>
      </c>
      <c r="AF51" s="50">
        <f t="shared" si="92"/>
        <v>1486.8170053991071</v>
      </c>
      <c r="AG51" s="50">
        <f t="shared" si="92"/>
        <v>1827.7882396179261</v>
      </c>
      <c r="AH51" s="50">
        <f t="shared" si="92"/>
        <v>1810.7206526622999</v>
      </c>
      <c r="AI51" s="50">
        <f t="shared" si="92"/>
        <v>1796.1937448261356</v>
      </c>
      <c r="AJ51" s="50">
        <f t="shared" si="92"/>
        <v>1783.9676380654578</v>
      </c>
    </row>
    <row r="52" spans="1:36" ht="25.5" x14ac:dyDescent="0.25">
      <c r="H52" s="393"/>
      <c r="J52" s="141" t="s">
        <v>657</v>
      </c>
      <c r="K52" s="384">
        <f>K51/'Demanda Efectiva CP Horas'!$AT93</f>
        <v>0.22191101696434273</v>
      </c>
      <c r="L52" s="384">
        <f>L51/'Demanda Efectiva CP Horas'!$AV93</f>
        <v>0.34456199553776101</v>
      </c>
      <c r="M52" s="384">
        <f>M51/'Demanda Efectiva CP Horas'!$AX93</f>
        <v>0.69498690614323499</v>
      </c>
      <c r="N52" s="384">
        <f>N51/'Demanda Efectiva CP Horas'!$AT93</f>
        <v>0.88300949366357939</v>
      </c>
      <c r="O52" s="384">
        <f>O51/'Demanda Efectiva CP Horas'!$AV93</f>
        <v>1.1763241498913382</v>
      </c>
      <c r="P52" s="384">
        <f>P51/'Demanda Efectiva CP Horas'!$AX93</f>
        <v>1.486208412955508</v>
      </c>
      <c r="Q52" s="384">
        <f>Q51/'Demanda Efectiva CP Horas'!$AT93</f>
        <v>1.8202359847416674</v>
      </c>
      <c r="R52" s="384">
        <f>R51/'Demanda Efectiva CP Horas'!$AV93</f>
        <v>2.0689817355772053</v>
      </c>
      <c r="S52" s="384">
        <f>S51/'Demanda Efectiva CP Horas'!$AX93</f>
        <v>1.8001375952195513</v>
      </c>
      <c r="T52" s="384">
        <f>T51/'Demanda Efectiva CP Horas'!$AT93</f>
        <v>2.1686780442570446</v>
      </c>
      <c r="U52" s="384">
        <f>U51/'Demanda Efectiva CP Horas'!$AV93</f>
        <v>2.1579696023429191</v>
      </c>
      <c r="V52" s="384">
        <f>V51/'Demanda Efectiva CP Horas'!$AX93</f>
        <v>2.1487511237765982</v>
      </c>
      <c r="X52" s="141" t="s">
        <v>657</v>
      </c>
      <c r="Y52" s="391">
        <f>Y51/'Demanda Efectiva CP Horas'!$CT91</f>
        <v>0.28416880341880341</v>
      </c>
      <c r="Z52" s="391">
        <f>Z51/'Demanda Efectiva CP Horas'!$CV91</f>
        <v>0.35173555555555552</v>
      </c>
      <c r="AA52" s="391">
        <f>AA51/'Demanda Efectiva CP Horas'!$CX91</f>
        <v>0.45603944480769321</v>
      </c>
      <c r="AB52" s="391">
        <f>AB51/'Demanda Efectiva CP Horas'!$CT91</f>
        <v>0.43034168237937021</v>
      </c>
      <c r="AC52" s="391">
        <f>AC51/'Demanda Efectiva CP Horas'!$CV91</f>
        <v>0.6554911069262731</v>
      </c>
      <c r="AD52" s="391">
        <f>AD51/'Demanda Efectiva CP Horas'!$CX91</f>
        <v>0.88745005749864703</v>
      </c>
      <c r="AE52" s="391">
        <f>AE51/'Demanda Efectiva CP Horas'!$CT91</f>
        <v>1.1258745533600341</v>
      </c>
      <c r="AF52" s="391">
        <f>AF51/'Demanda Efectiva CP Horas'!$CV91</f>
        <v>1.3766824124065806</v>
      </c>
      <c r="AG52" s="391">
        <f>AG51/'Demanda Efectiva CP Horas'!$CX91</f>
        <v>1.6923965181647465</v>
      </c>
      <c r="AH52" s="391">
        <f>AH51/'Demanda Efectiva CP Horas'!$CT91</f>
        <v>1.6765931969095369</v>
      </c>
      <c r="AI52" s="391">
        <f>AI51/'Demanda Efectiva CP Horas'!$CV91</f>
        <v>1.6631423563204959</v>
      </c>
      <c r="AJ52" s="391">
        <f>AJ51/'Demanda Efectiva CP Horas'!$CX91</f>
        <v>1.651821887097646</v>
      </c>
    </row>
    <row r="53" spans="1:36" x14ac:dyDescent="0.25">
      <c r="B53" s="386"/>
      <c r="C53" s="386"/>
      <c r="D53" s="386"/>
      <c r="H53" s="393"/>
    </row>
    <row r="54" spans="1:36" x14ac:dyDescent="0.25">
      <c r="B54" s="386"/>
      <c r="C54" s="386"/>
      <c r="D54" s="386"/>
      <c r="H54" s="393"/>
    </row>
    <row r="55" spans="1:36" ht="16.5" x14ac:dyDescent="0.25">
      <c r="B55" s="386"/>
      <c r="C55" s="386"/>
      <c r="D55" s="386"/>
      <c r="H55" s="393"/>
      <c r="J55" s="609" t="s">
        <v>656</v>
      </c>
      <c r="K55" s="609"/>
      <c r="L55" s="609"/>
      <c r="M55" s="609"/>
      <c r="N55" s="609"/>
      <c r="O55" s="609"/>
      <c r="P55" s="609"/>
      <c r="Q55" s="609"/>
      <c r="R55" s="609"/>
      <c r="S55" s="609"/>
      <c r="T55" s="609"/>
      <c r="U55" s="609"/>
      <c r="V55" s="609"/>
      <c r="X55" s="594" t="s">
        <v>656</v>
      </c>
      <c r="Y55" s="594"/>
      <c r="Z55" s="594"/>
      <c r="AA55" s="594"/>
      <c r="AB55" s="594"/>
      <c r="AC55" s="594"/>
      <c r="AD55" s="594"/>
      <c r="AE55" s="594"/>
      <c r="AF55" s="594"/>
      <c r="AG55" s="594"/>
      <c r="AH55" s="594"/>
      <c r="AI55" s="594"/>
      <c r="AJ55" s="594"/>
    </row>
    <row r="56" spans="1:36" x14ac:dyDescent="0.25">
      <c r="B56" s="386"/>
      <c r="C56" s="386"/>
      <c r="D56" s="386"/>
      <c r="H56" s="393"/>
      <c r="J56" s="382"/>
      <c r="K56" s="398" t="s">
        <v>277</v>
      </c>
      <c r="L56" s="397"/>
      <c r="M56" s="380" t="s">
        <v>245</v>
      </c>
      <c r="N56" s="380" t="s">
        <v>246</v>
      </c>
      <c r="O56" s="380" t="s">
        <v>247</v>
      </c>
      <c r="P56" s="380" t="s">
        <v>248</v>
      </c>
      <c r="Q56" s="380" t="s">
        <v>249</v>
      </c>
      <c r="R56" s="380" t="s">
        <v>250</v>
      </c>
      <c r="S56" s="380" t="s">
        <v>251</v>
      </c>
      <c r="T56" s="380" t="s">
        <v>252</v>
      </c>
      <c r="U56" s="380" t="s">
        <v>253</v>
      </c>
      <c r="V56" s="380" t="s">
        <v>254</v>
      </c>
      <c r="X56" s="390"/>
      <c r="Y56" s="398" t="s">
        <v>277</v>
      </c>
      <c r="Z56" s="397"/>
      <c r="AA56" s="388" t="s">
        <v>245</v>
      </c>
      <c r="AB56" s="388" t="s">
        <v>246</v>
      </c>
      <c r="AC56" s="388" t="s">
        <v>247</v>
      </c>
      <c r="AD56" s="388" t="s">
        <v>248</v>
      </c>
      <c r="AE56" s="388" t="s">
        <v>249</v>
      </c>
      <c r="AF56" s="388" t="s">
        <v>250</v>
      </c>
      <c r="AG56" s="388" t="s">
        <v>251</v>
      </c>
      <c r="AH56" s="388" t="s">
        <v>252</v>
      </c>
      <c r="AI56" s="388" t="s">
        <v>253</v>
      </c>
      <c r="AJ56" s="388" t="s">
        <v>254</v>
      </c>
    </row>
    <row r="57" spans="1:36" ht="45.75" customHeight="1" x14ac:dyDescent="0.25">
      <c r="B57" s="604" t="s">
        <v>616</v>
      </c>
      <c r="C57" s="604"/>
      <c r="D57" s="604"/>
      <c r="H57" s="393"/>
      <c r="J57" s="382"/>
      <c r="K57" s="397">
        <v>2020</v>
      </c>
      <c r="L57" s="380">
        <f>+K57+1</f>
        <v>2021</v>
      </c>
      <c r="M57" s="380">
        <f t="shared" ref="M57:S57" si="93">+L57+1</f>
        <v>2022</v>
      </c>
      <c r="N57" s="380">
        <f t="shared" si="93"/>
        <v>2023</v>
      </c>
      <c r="O57" s="380">
        <f t="shared" si="93"/>
        <v>2024</v>
      </c>
      <c r="P57" s="380">
        <f t="shared" si="93"/>
        <v>2025</v>
      </c>
      <c r="Q57" s="380">
        <f t="shared" si="93"/>
        <v>2026</v>
      </c>
      <c r="R57" s="380">
        <f t="shared" si="93"/>
        <v>2027</v>
      </c>
      <c r="S57" s="380">
        <f t="shared" si="93"/>
        <v>2028</v>
      </c>
      <c r="T57" s="380">
        <f>+S57+1</f>
        <v>2029</v>
      </c>
      <c r="U57" s="380">
        <f t="shared" ref="U57" si="94">+T57+1</f>
        <v>2030</v>
      </c>
      <c r="V57" s="380">
        <f>+U57+1</f>
        <v>2031</v>
      </c>
      <c r="X57" s="390"/>
      <c r="Y57" s="397">
        <v>2020</v>
      </c>
      <c r="Z57" s="388">
        <f>+Y57+1</f>
        <v>2021</v>
      </c>
      <c r="AA57" s="388">
        <f t="shared" ref="AA57" si="95">+Z57+1</f>
        <v>2022</v>
      </c>
      <c r="AB57" s="388">
        <f t="shared" ref="AB57" si="96">+AA57+1</f>
        <v>2023</v>
      </c>
      <c r="AC57" s="388">
        <f t="shared" ref="AC57" si="97">+AB57+1</f>
        <v>2024</v>
      </c>
      <c r="AD57" s="388">
        <f t="shared" ref="AD57" si="98">+AC57+1</f>
        <v>2025</v>
      </c>
      <c r="AE57" s="388">
        <f t="shared" ref="AE57" si="99">+AD57+1</f>
        <v>2026</v>
      </c>
      <c r="AF57" s="388">
        <f t="shared" ref="AF57" si="100">+AE57+1</f>
        <v>2027</v>
      </c>
      <c r="AG57" s="388">
        <f t="shared" ref="AG57" si="101">+AF57+1</f>
        <v>2028</v>
      </c>
      <c r="AH57" s="388">
        <f>+AG57+1</f>
        <v>2029</v>
      </c>
      <c r="AI57" s="388">
        <f t="shared" ref="AI57" si="102">+AH57+1</f>
        <v>2030</v>
      </c>
      <c r="AJ57" s="388">
        <f>+AI57+1</f>
        <v>2031</v>
      </c>
    </row>
    <row r="58" spans="1:36" ht="25.5" x14ac:dyDescent="0.25">
      <c r="B58" s="365" t="s">
        <v>617</v>
      </c>
      <c r="C58" s="365" t="s">
        <v>618</v>
      </c>
      <c r="D58" s="365" t="s">
        <v>619</v>
      </c>
      <c r="H58" s="393"/>
      <c r="J58" s="141" t="s">
        <v>657</v>
      </c>
      <c r="K58" s="50">
        <f>+K52</f>
        <v>0.22191101696434273</v>
      </c>
      <c r="L58" s="50">
        <f t="shared" ref="L58:V58" si="103">+L52</f>
        <v>0.34456199553776101</v>
      </c>
      <c r="M58" s="50">
        <f t="shared" si="103"/>
        <v>0.69498690614323499</v>
      </c>
      <c r="N58" s="50">
        <f t="shared" si="103"/>
        <v>0.88300949366357939</v>
      </c>
      <c r="O58" s="50">
        <f t="shared" si="103"/>
        <v>1.1763241498913382</v>
      </c>
      <c r="P58" s="50">
        <f t="shared" si="103"/>
        <v>1.486208412955508</v>
      </c>
      <c r="Q58" s="50">
        <f t="shared" si="103"/>
        <v>1.8202359847416674</v>
      </c>
      <c r="R58" s="50">
        <f t="shared" si="103"/>
        <v>2.0689817355772053</v>
      </c>
      <c r="S58" s="50">
        <f t="shared" si="103"/>
        <v>1.8001375952195513</v>
      </c>
      <c r="T58" s="50">
        <f t="shared" si="103"/>
        <v>2.1686780442570446</v>
      </c>
      <c r="U58" s="50">
        <f t="shared" si="103"/>
        <v>2.1579696023429191</v>
      </c>
      <c r="V58" s="50">
        <f t="shared" si="103"/>
        <v>2.1487511237765982</v>
      </c>
      <c r="X58" s="141" t="s">
        <v>657</v>
      </c>
      <c r="Y58" s="50">
        <f>+Y52</f>
        <v>0.28416880341880341</v>
      </c>
      <c r="Z58" s="50">
        <f t="shared" ref="Z58:AJ58" si="104">+Z52</f>
        <v>0.35173555555555552</v>
      </c>
      <c r="AA58" s="50">
        <f t="shared" si="104"/>
        <v>0.45603944480769321</v>
      </c>
      <c r="AB58" s="50">
        <f t="shared" si="104"/>
        <v>0.43034168237937021</v>
      </c>
      <c r="AC58" s="50">
        <f t="shared" si="104"/>
        <v>0.6554911069262731</v>
      </c>
      <c r="AD58" s="50">
        <f t="shared" si="104"/>
        <v>0.88745005749864703</v>
      </c>
      <c r="AE58" s="50">
        <f t="shared" si="104"/>
        <v>1.1258745533600341</v>
      </c>
      <c r="AF58" s="50">
        <f t="shared" si="104"/>
        <v>1.3766824124065806</v>
      </c>
      <c r="AG58" s="50">
        <f t="shared" si="104"/>
        <v>1.6923965181647465</v>
      </c>
      <c r="AH58" s="50">
        <f t="shared" si="104"/>
        <v>1.6765931969095369</v>
      </c>
      <c r="AI58" s="50">
        <f t="shared" si="104"/>
        <v>1.6631423563204959</v>
      </c>
      <c r="AJ58" s="50">
        <f t="shared" si="104"/>
        <v>1.651821887097646</v>
      </c>
    </row>
    <row r="59" spans="1:36" ht="25.5" x14ac:dyDescent="0.25">
      <c r="B59" s="366" t="s">
        <v>620</v>
      </c>
      <c r="C59" s="366">
        <v>3</v>
      </c>
      <c r="D59" s="366">
        <v>1</v>
      </c>
      <c r="H59" s="393"/>
      <c r="J59" s="141" t="s">
        <v>658</v>
      </c>
      <c r="K59" s="381">
        <f>+D137</f>
        <v>0</v>
      </c>
      <c r="L59" s="381">
        <f>+K59</f>
        <v>0</v>
      </c>
      <c r="M59" s="381">
        <f t="shared" ref="M59:V59" si="105">+L59</f>
        <v>0</v>
      </c>
      <c r="N59" s="381">
        <f t="shared" si="105"/>
        <v>0</v>
      </c>
      <c r="O59" s="381">
        <f t="shared" si="105"/>
        <v>0</v>
      </c>
      <c r="P59" s="381">
        <f t="shared" si="105"/>
        <v>0</v>
      </c>
      <c r="Q59" s="381">
        <f t="shared" si="105"/>
        <v>0</v>
      </c>
      <c r="R59" s="381">
        <f t="shared" si="105"/>
        <v>0</v>
      </c>
      <c r="S59" s="381">
        <f t="shared" si="105"/>
        <v>0</v>
      </c>
      <c r="T59" s="381">
        <f t="shared" si="105"/>
        <v>0</v>
      </c>
      <c r="U59" s="381">
        <f t="shared" si="105"/>
        <v>0</v>
      </c>
      <c r="V59" s="381">
        <f t="shared" si="105"/>
        <v>0</v>
      </c>
      <c r="X59" s="141" t="s">
        <v>658</v>
      </c>
      <c r="Y59" s="389">
        <f>+S146</f>
        <v>0</v>
      </c>
      <c r="Z59" s="389">
        <f>+Y59</f>
        <v>0</v>
      </c>
      <c r="AA59" s="389">
        <f t="shared" ref="AA59" si="106">+Z59</f>
        <v>0</v>
      </c>
      <c r="AB59" s="389">
        <f t="shared" ref="AB59" si="107">+AA59</f>
        <v>0</v>
      </c>
      <c r="AC59" s="389">
        <f t="shared" ref="AC59" si="108">+AB59</f>
        <v>0</v>
      </c>
      <c r="AD59" s="389">
        <f t="shared" ref="AD59" si="109">+AC59</f>
        <v>0</v>
      </c>
      <c r="AE59" s="389">
        <f t="shared" ref="AE59" si="110">+AD59</f>
        <v>0</v>
      </c>
      <c r="AF59" s="389">
        <f t="shared" ref="AF59" si="111">+AE59</f>
        <v>0</v>
      </c>
      <c r="AG59" s="389">
        <f t="shared" ref="AG59" si="112">+AF59</f>
        <v>0</v>
      </c>
      <c r="AH59" s="389">
        <f t="shared" ref="AH59" si="113">+AG59</f>
        <v>0</v>
      </c>
      <c r="AI59" s="389">
        <f t="shared" ref="AI59" si="114">+AH59</f>
        <v>0</v>
      </c>
      <c r="AJ59" s="389">
        <f t="shared" ref="AJ59" si="115">+AI59</f>
        <v>0</v>
      </c>
    </row>
    <row r="60" spans="1:36" ht="26.25" thickBot="1" x14ac:dyDescent="0.3">
      <c r="B60" s="366" t="s">
        <v>621</v>
      </c>
      <c r="C60" s="366">
        <v>1</v>
      </c>
      <c r="D60" s="366">
        <v>0</v>
      </c>
      <c r="H60" s="393"/>
      <c r="J60" s="399" t="s">
        <v>659</v>
      </c>
      <c r="K60" s="400">
        <f>K58-K59</f>
        <v>0.22191101696434273</v>
      </c>
      <c r="L60" s="400">
        <f t="shared" ref="L60" si="116">L58-L59</f>
        <v>0.34456199553776101</v>
      </c>
      <c r="M60" s="400">
        <f t="shared" ref="M60" si="117">M58-M59</f>
        <v>0.69498690614323499</v>
      </c>
      <c r="N60" s="400">
        <f t="shared" ref="N60" si="118">N58-N59</f>
        <v>0.88300949366357939</v>
      </c>
      <c r="O60" s="400">
        <f t="shared" ref="O60" si="119">O58-O59</f>
        <v>1.1763241498913382</v>
      </c>
      <c r="P60" s="400">
        <f t="shared" ref="P60" si="120">P58-P59</f>
        <v>1.486208412955508</v>
      </c>
      <c r="Q60" s="400">
        <f t="shared" ref="Q60" si="121">Q58-Q59</f>
        <v>1.8202359847416674</v>
      </c>
      <c r="R60" s="400">
        <f t="shared" ref="R60" si="122">R58-R59</f>
        <v>2.0689817355772053</v>
      </c>
      <c r="S60" s="400">
        <f t="shared" ref="S60" si="123">S58-S59</f>
        <v>1.8001375952195513</v>
      </c>
      <c r="T60" s="400">
        <f t="shared" ref="T60" si="124">T58-T59</f>
        <v>2.1686780442570446</v>
      </c>
      <c r="U60" s="400">
        <f t="shared" ref="U60" si="125">U58-U59</f>
        <v>2.1579696023429191</v>
      </c>
      <c r="V60" s="400">
        <f t="shared" ref="V60" si="126">V58-V59</f>
        <v>2.1487511237765982</v>
      </c>
      <c r="X60" s="399" t="s">
        <v>659</v>
      </c>
      <c r="Y60" s="400">
        <f>Y58-Y59</f>
        <v>0.28416880341880341</v>
      </c>
      <c r="Z60" s="400">
        <f t="shared" ref="Z60:AJ60" si="127">Z58-Z59</f>
        <v>0.35173555555555552</v>
      </c>
      <c r="AA60" s="400">
        <f t="shared" si="127"/>
        <v>0.45603944480769321</v>
      </c>
      <c r="AB60" s="400">
        <f t="shared" si="127"/>
        <v>0.43034168237937021</v>
      </c>
      <c r="AC60" s="400">
        <f t="shared" si="127"/>
        <v>0.6554911069262731</v>
      </c>
      <c r="AD60" s="400">
        <f t="shared" si="127"/>
        <v>0.88745005749864703</v>
      </c>
      <c r="AE60" s="400">
        <f t="shared" si="127"/>
        <v>1.1258745533600341</v>
      </c>
      <c r="AF60" s="400">
        <f t="shared" si="127"/>
        <v>1.3766824124065806</v>
      </c>
      <c r="AG60" s="400">
        <f t="shared" si="127"/>
        <v>1.6923965181647465</v>
      </c>
      <c r="AH60" s="400">
        <f t="shared" si="127"/>
        <v>1.6765931969095369</v>
      </c>
      <c r="AI60" s="400">
        <f t="shared" si="127"/>
        <v>1.6631423563204959</v>
      </c>
      <c r="AJ60" s="400">
        <f t="shared" si="127"/>
        <v>1.651821887097646</v>
      </c>
    </row>
    <row r="61" spans="1:36" ht="23.25" customHeight="1" thickBot="1" x14ac:dyDescent="0.3">
      <c r="B61" s="606" t="s">
        <v>622</v>
      </c>
      <c r="C61" s="606"/>
      <c r="D61" s="606"/>
      <c r="H61" s="393"/>
      <c r="J61" s="401" t="s">
        <v>660</v>
      </c>
      <c r="K61" s="402">
        <f>+K60</f>
        <v>0.22191101696434273</v>
      </c>
      <c r="L61" s="402">
        <f t="shared" ref="L61" si="128">+L60</f>
        <v>0.34456199553776101</v>
      </c>
      <c r="M61" s="402">
        <f t="shared" ref="M61" si="129">+M60</f>
        <v>0.69498690614323499</v>
      </c>
      <c r="N61" s="402">
        <f t="shared" ref="N61" si="130">+N60</f>
        <v>0.88300949366357939</v>
      </c>
      <c r="O61" s="402">
        <f t="shared" ref="O61" si="131">+O60</f>
        <v>1.1763241498913382</v>
      </c>
      <c r="P61" s="402">
        <f t="shared" ref="P61" si="132">+P60</f>
        <v>1.486208412955508</v>
      </c>
      <c r="Q61" s="402">
        <f t="shared" ref="Q61" si="133">+Q60</f>
        <v>1.8202359847416674</v>
      </c>
      <c r="R61" s="402">
        <f t="shared" ref="R61" si="134">+R60</f>
        <v>2.0689817355772053</v>
      </c>
      <c r="S61" s="402">
        <f t="shared" ref="S61" si="135">+S60</f>
        <v>1.8001375952195513</v>
      </c>
      <c r="T61" s="402">
        <f t="shared" ref="T61" si="136">+T60</f>
        <v>2.1686780442570446</v>
      </c>
      <c r="U61" s="402">
        <f t="shared" ref="U61" si="137">+U60</f>
        <v>2.1579696023429191</v>
      </c>
      <c r="V61" s="403">
        <f t="shared" ref="V61" si="138">+V60</f>
        <v>2.1487511237765982</v>
      </c>
      <c r="X61" s="401" t="s">
        <v>660</v>
      </c>
      <c r="Y61" s="402">
        <f>+Y60</f>
        <v>0.28416880341880341</v>
      </c>
      <c r="Z61" s="402">
        <f t="shared" ref="Z61:AJ61" si="139">+Z60</f>
        <v>0.35173555555555552</v>
      </c>
      <c r="AA61" s="402">
        <f t="shared" si="139"/>
        <v>0.45603944480769321</v>
      </c>
      <c r="AB61" s="402">
        <f t="shared" si="139"/>
        <v>0.43034168237937021</v>
      </c>
      <c r="AC61" s="402">
        <f t="shared" si="139"/>
        <v>0.6554911069262731</v>
      </c>
      <c r="AD61" s="402">
        <f t="shared" si="139"/>
        <v>0.88745005749864703</v>
      </c>
      <c r="AE61" s="402">
        <f t="shared" si="139"/>
        <v>1.1258745533600341</v>
      </c>
      <c r="AF61" s="402">
        <f t="shared" si="139"/>
        <v>1.3766824124065806</v>
      </c>
      <c r="AG61" s="402">
        <f t="shared" si="139"/>
        <v>1.6923965181647465</v>
      </c>
      <c r="AH61" s="402">
        <f t="shared" si="139"/>
        <v>1.6765931969095369</v>
      </c>
      <c r="AI61" s="402">
        <f t="shared" si="139"/>
        <v>1.6631423563204959</v>
      </c>
      <c r="AJ61" s="403">
        <f t="shared" si="139"/>
        <v>1.651821887097646</v>
      </c>
    </row>
    <row r="62" spans="1:36" ht="27.75" customHeight="1" x14ac:dyDescent="0.25">
      <c r="B62" s="607"/>
      <c r="C62" s="607"/>
      <c r="D62" s="607"/>
      <c r="H62" s="393"/>
      <c r="J62" s="610"/>
      <c r="K62" s="81"/>
      <c r="L62" s="81"/>
      <c r="M62" s="81"/>
      <c r="N62" s="81"/>
      <c r="O62" s="81"/>
      <c r="P62" s="81"/>
      <c r="Q62" s="81"/>
      <c r="R62" s="81"/>
      <c r="S62" s="81"/>
      <c r="T62" s="81"/>
      <c r="U62" s="81"/>
      <c r="V62" s="81"/>
      <c r="X62" s="610"/>
      <c r="Y62" s="81"/>
      <c r="Z62" s="81"/>
      <c r="AA62" s="81"/>
      <c r="AB62" s="81"/>
      <c r="AC62" s="81"/>
      <c r="AD62" s="81"/>
      <c r="AE62" s="81"/>
      <c r="AF62" s="81"/>
      <c r="AG62" s="81"/>
      <c r="AH62" s="81"/>
      <c r="AI62" s="81"/>
      <c r="AJ62" s="81"/>
    </row>
    <row r="63" spans="1:36" ht="16.5" x14ac:dyDescent="0.25">
      <c r="H63" s="393"/>
      <c r="J63" s="614" t="s">
        <v>667</v>
      </c>
      <c r="K63" s="614"/>
      <c r="L63" s="614"/>
      <c r="M63" s="614"/>
      <c r="N63" s="614"/>
      <c r="O63" s="614"/>
      <c r="P63" s="614"/>
      <c r="Q63" s="614"/>
      <c r="R63" s="614"/>
      <c r="S63" s="614"/>
      <c r="T63" s="614"/>
      <c r="U63" s="614"/>
      <c r="V63" s="614"/>
      <c r="X63" s="614" t="s">
        <v>667</v>
      </c>
      <c r="Y63" s="614"/>
      <c r="Z63" s="614"/>
      <c r="AA63" s="614"/>
      <c r="AB63" s="614"/>
      <c r="AC63" s="614"/>
      <c r="AD63" s="614"/>
      <c r="AE63" s="614"/>
      <c r="AF63" s="614"/>
      <c r="AG63" s="614"/>
      <c r="AH63" s="614"/>
      <c r="AI63" s="614"/>
      <c r="AJ63" s="614"/>
    </row>
    <row r="64" spans="1:36" x14ac:dyDescent="0.25">
      <c r="A64" s="377"/>
      <c r="B64" s="377"/>
      <c r="C64" s="377"/>
      <c r="D64" s="377"/>
      <c r="E64" s="377"/>
      <c r="H64" s="393"/>
      <c r="J64" s="476"/>
      <c r="K64" s="595" t="s">
        <v>277</v>
      </c>
      <c r="L64" s="596"/>
      <c r="M64" s="405" t="s">
        <v>245</v>
      </c>
      <c r="N64" s="405" t="s">
        <v>246</v>
      </c>
      <c r="O64" s="405" t="s">
        <v>247</v>
      </c>
      <c r="P64" s="405" t="s">
        <v>248</v>
      </c>
      <c r="Q64" s="405" t="s">
        <v>249</v>
      </c>
      <c r="R64" s="405" t="s">
        <v>250</v>
      </c>
      <c r="S64" s="405" t="s">
        <v>251</v>
      </c>
      <c r="T64" s="405" t="s">
        <v>252</v>
      </c>
      <c r="U64" s="405" t="s">
        <v>253</v>
      </c>
      <c r="V64" s="405" t="s">
        <v>254</v>
      </c>
      <c r="X64" s="476"/>
      <c r="Y64" s="595" t="s">
        <v>277</v>
      </c>
      <c r="Z64" s="596"/>
      <c r="AA64" s="405" t="s">
        <v>245</v>
      </c>
      <c r="AB64" s="405" t="s">
        <v>246</v>
      </c>
      <c r="AC64" s="405" t="s">
        <v>247</v>
      </c>
      <c r="AD64" s="405" t="s">
        <v>248</v>
      </c>
      <c r="AE64" s="405" t="s">
        <v>249</v>
      </c>
      <c r="AF64" s="405" t="s">
        <v>250</v>
      </c>
      <c r="AG64" s="405" t="s">
        <v>251</v>
      </c>
      <c r="AH64" s="405" t="s">
        <v>252</v>
      </c>
      <c r="AI64" s="405" t="s">
        <v>253</v>
      </c>
      <c r="AJ64" s="405" t="s">
        <v>254</v>
      </c>
    </row>
    <row r="65" spans="1:36" x14ac:dyDescent="0.25">
      <c r="A65" s="377"/>
      <c r="B65" s="377"/>
      <c r="C65" s="377"/>
      <c r="D65" s="377"/>
      <c r="E65" s="377"/>
      <c r="H65" s="393"/>
      <c r="J65" s="476"/>
      <c r="K65" s="411">
        <v>2020</v>
      </c>
      <c r="L65" s="405">
        <f>+K65+1</f>
        <v>2021</v>
      </c>
      <c r="M65" s="405">
        <f t="shared" ref="M65" si="140">+L65+1</f>
        <v>2022</v>
      </c>
      <c r="N65" s="405">
        <f t="shared" ref="N65" si="141">+M65+1</f>
        <v>2023</v>
      </c>
      <c r="O65" s="405">
        <f t="shared" ref="O65" si="142">+N65+1</f>
        <v>2024</v>
      </c>
      <c r="P65" s="405">
        <f t="shared" ref="P65" si="143">+O65+1</f>
        <v>2025</v>
      </c>
      <c r="Q65" s="405">
        <f t="shared" ref="Q65" si="144">+P65+1</f>
        <v>2026</v>
      </c>
      <c r="R65" s="405">
        <f t="shared" ref="R65" si="145">+Q65+1</f>
        <v>2027</v>
      </c>
      <c r="S65" s="405">
        <f t="shared" ref="S65" si="146">+R65+1</f>
        <v>2028</v>
      </c>
      <c r="T65" s="405">
        <f>+S65+1</f>
        <v>2029</v>
      </c>
      <c r="U65" s="405">
        <f t="shared" ref="U65" si="147">+T65+1</f>
        <v>2030</v>
      </c>
      <c r="V65" s="405">
        <f>+U65+1</f>
        <v>2031</v>
      </c>
      <c r="X65" s="476"/>
      <c r="Y65" s="411">
        <v>2020</v>
      </c>
      <c r="Z65" s="405">
        <f>+Y65+1</f>
        <v>2021</v>
      </c>
      <c r="AA65" s="405">
        <f t="shared" ref="AA65" si="148">+Z65+1</f>
        <v>2022</v>
      </c>
      <c r="AB65" s="405">
        <f t="shared" ref="AB65" si="149">+AA65+1</f>
        <v>2023</v>
      </c>
      <c r="AC65" s="405">
        <f t="shared" ref="AC65" si="150">+AB65+1</f>
        <v>2024</v>
      </c>
      <c r="AD65" s="405">
        <f t="shared" ref="AD65" si="151">+AC65+1</f>
        <v>2025</v>
      </c>
      <c r="AE65" s="405">
        <f t="shared" ref="AE65" si="152">+AD65+1</f>
        <v>2026</v>
      </c>
      <c r="AF65" s="405">
        <f t="shared" ref="AF65" si="153">+AE65+1</f>
        <v>2027</v>
      </c>
      <c r="AG65" s="405">
        <f t="shared" ref="AG65" si="154">+AF65+1</f>
        <v>2028</v>
      </c>
      <c r="AH65" s="405">
        <f>+AG65+1</f>
        <v>2029</v>
      </c>
      <c r="AI65" s="405">
        <f t="shared" ref="AI65" si="155">+AH65+1</f>
        <v>2030</v>
      </c>
      <c r="AJ65" s="405">
        <f>+AI65+1</f>
        <v>2031</v>
      </c>
    </row>
    <row r="66" spans="1:36" x14ac:dyDescent="0.25">
      <c r="A66" s="377"/>
      <c r="B66" s="377"/>
      <c r="C66" s="377"/>
      <c r="D66" s="377"/>
      <c r="E66" s="377"/>
      <c r="H66" s="393"/>
      <c r="J66" s="141" t="s">
        <v>646</v>
      </c>
      <c r="K66" s="50">
        <f>+'Demanda Efectiva CP Horas'!$P$96</f>
        <v>288</v>
      </c>
      <c r="L66" s="50">
        <f>+'Demanda Efectiva CP Horas'!$P$96</f>
        <v>288</v>
      </c>
      <c r="M66" s="50">
        <f>+'Demanda Efectiva CP Horas'!$P$96</f>
        <v>288</v>
      </c>
      <c r="N66" s="50">
        <f>+'Demanda Efectiva CP Horas'!$P$96</f>
        <v>288</v>
      </c>
      <c r="O66" s="50">
        <f>+'Demanda Efectiva CP Horas'!$P$96</f>
        <v>288</v>
      </c>
      <c r="P66" s="50">
        <f>+'Demanda Efectiva CP Horas'!$P$96</f>
        <v>288</v>
      </c>
      <c r="Q66" s="50">
        <f>+'Demanda Efectiva CP Horas'!$P$96</f>
        <v>288</v>
      </c>
      <c r="R66" s="50">
        <f>+'Demanda Efectiva CP Horas'!$P$96</f>
        <v>288</v>
      </c>
      <c r="S66" s="50">
        <f>+'Demanda Efectiva CP Horas'!$P$96</f>
        <v>288</v>
      </c>
      <c r="T66" s="50">
        <f>+'Demanda Efectiva CP Horas'!$P$96</f>
        <v>288</v>
      </c>
      <c r="U66" s="50">
        <f>+'Demanda Efectiva CP Horas'!$P$96</f>
        <v>288</v>
      </c>
      <c r="V66" s="50">
        <f>+'Demanda Efectiva CP Horas'!$P$96</f>
        <v>288</v>
      </c>
      <c r="X66" s="141" t="s">
        <v>646</v>
      </c>
      <c r="Y66" s="50">
        <f>+'Demanda Efectiva CP Horas'!$BQ$94</f>
        <v>433</v>
      </c>
      <c r="Z66" s="50">
        <f>+'Demanda Efectiva CP Horas'!$BQ$94</f>
        <v>433</v>
      </c>
      <c r="AA66" s="50">
        <f>+'Demanda Efectiva CP Horas'!$BQ$94</f>
        <v>433</v>
      </c>
      <c r="AB66" s="50">
        <f>+'Demanda Efectiva CP Horas'!$BQ$94</f>
        <v>433</v>
      </c>
      <c r="AC66" s="50">
        <f>+'Demanda Efectiva CP Horas'!$BQ$94</f>
        <v>433</v>
      </c>
      <c r="AD66" s="50">
        <f>+'Demanda Efectiva CP Horas'!$BQ$94</f>
        <v>433</v>
      </c>
      <c r="AE66" s="50">
        <f>+'Demanda Efectiva CP Horas'!$BQ$94</f>
        <v>433</v>
      </c>
      <c r="AF66" s="50">
        <f>+'Demanda Efectiva CP Horas'!$BQ$94</f>
        <v>433</v>
      </c>
      <c r="AG66" s="50">
        <f>+'Demanda Efectiva CP Horas'!$BQ$94</f>
        <v>433</v>
      </c>
      <c r="AH66" s="50">
        <f>+'Demanda Efectiva CP Horas'!$BQ$94</f>
        <v>433</v>
      </c>
      <c r="AI66" s="50">
        <f>+'Demanda Efectiva CP Horas'!$BQ$94</f>
        <v>433</v>
      </c>
      <c r="AJ66" s="50">
        <f>+'Demanda Efectiva CP Horas'!$BQ$94</f>
        <v>433</v>
      </c>
    </row>
    <row r="67" spans="1:36" x14ac:dyDescent="0.25">
      <c r="A67" s="377"/>
      <c r="B67" s="377"/>
      <c r="C67" s="377"/>
      <c r="D67" s="377"/>
      <c r="E67" s="377"/>
      <c r="H67" s="393"/>
      <c r="J67" s="141" t="s">
        <v>647</v>
      </c>
      <c r="K67" s="406">
        <f>+D130</f>
        <v>0</v>
      </c>
      <c r="L67" s="406">
        <f>+K67</f>
        <v>0</v>
      </c>
      <c r="M67" s="406">
        <f t="shared" ref="M67" si="156">+L67</f>
        <v>0</v>
      </c>
      <c r="N67" s="406">
        <f t="shared" ref="N67" si="157">+M67</f>
        <v>0</v>
      </c>
      <c r="O67" s="406">
        <f t="shared" ref="O67" si="158">+N67</f>
        <v>0</v>
      </c>
      <c r="P67" s="406">
        <f t="shared" ref="P67" si="159">+O67</f>
        <v>0</v>
      </c>
      <c r="Q67" s="406">
        <f t="shared" ref="Q67" si="160">+P67</f>
        <v>0</v>
      </c>
      <c r="R67" s="406">
        <f t="shared" ref="R67" si="161">+Q67</f>
        <v>0</v>
      </c>
      <c r="S67" s="406">
        <f t="shared" ref="S67" si="162">+R67</f>
        <v>0</v>
      </c>
      <c r="T67" s="406">
        <f t="shared" ref="T67" si="163">+S67</f>
        <v>0</v>
      </c>
      <c r="U67" s="406">
        <f t="shared" ref="U67" si="164">+T67</f>
        <v>0</v>
      </c>
      <c r="V67" s="406">
        <f t="shared" ref="V67" si="165">+U67</f>
        <v>0</v>
      </c>
      <c r="X67" s="141" t="s">
        <v>647</v>
      </c>
      <c r="Y67" s="406">
        <f>+R132</f>
        <v>0</v>
      </c>
      <c r="Z67" s="406">
        <f>+Y67</f>
        <v>0</v>
      </c>
      <c r="AA67" s="406">
        <f t="shared" ref="AA67" si="166">+Z67</f>
        <v>0</v>
      </c>
      <c r="AB67" s="406">
        <f t="shared" ref="AB67" si="167">+AA67</f>
        <v>0</v>
      </c>
      <c r="AC67" s="406">
        <f t="shared" ref="AC67" si="168">+AB67</f>
        <v>0</v>
      </c>
      <c r="AD67" s="406">
        <f t="shared" ref="AD67" si="169">+AC67</f>
        <v>0</v>
      </c>
      <c r="AE67" s="406">
        <f t="shared" ref="AE67" si="170">+AD67</f>
        <v>0</v>
      </c>
      <c r="AF67" s="406">
        <f t="shared" ref="AF67" si="171">+AE67</f>
        <v>0</v>
      </c>
      <c r="AG67" s="406">
        <f t="shared" ref="AG67" si="172">+AF67</f>
        <v>0</v>
      </c>
      <c r="AH67" s="406">
        <f t="shared" ref="AH67" si="173">+AG67</f>
        <v>0</v>
      </c>
      <c r="AI67" s="406">
        <f t="shared" ref="AI67" si="174">+AH67</f>
        <v>0</v>
      </c>
      <c r="AJ67" s="406">
        <f t="shared" ref="AJ67" si="175">+AI67</f>
        <v>0</v>
      </c>
    </row>
    <row r="68" spans="1:36" x14ac:dyDescent="0.25">
      <c r="A68" s="377"/>
      <c r="B68" s="377"/>
      <c r="C68" s="377"/>
      <c r="D68" s="377"/>
      <c r="E68" s="377"/>
      <c r="H68" s="393"/>
      <c r="J68" s="141" t="s">
        <v>648</v>
      </c>
      <c r="K68" s="50">
        <f>K66-K67</f>
        <v>288</v>
      </c>
      <c r="L68" s="50">
        <f t="shared" ref="L68:V68" si="176">L66-L67</f>
        <v>288</v>
      </c>
      <c r="M68" s="50">
        <f t="shared" si="176"/>
        <v>288</v>
      </c>
      <c r="N68" s="50">
        <f t="shared" si="176"/>
        <v>288</v>
      </c>
      <c r="O68" s="50">
        <f t="shared" si="176"/>
        <v>288</v>
      </c>
      <c r="P68" s="50">
        <f t="shared" si="176"/>
        <v>288</v>
      </c>
      <c r="Q68" s="50">
        <f t="shared" si="176"/>
        <v>288</v>
      </c>
      <c r="R68" s="50">
        <f t="shared" si="176"/>
        <v>288</v>
      </c>
      <c r="S68" s="50">
        <f t="shared" si="176"/>
        <v>288</v>
      </c>
      <c r="T68" s="50">
        <f t="shared" si="176"/>
        <v>288</v>
      </c>
      <c r="U68" s="50">
        <f t="shared" si="176"/>
        <v>288</v>
      </c>
      <c r="V68" s="50">
        <f t="shared" si="176"/>
        <v>288</v>
      </c>
      <c r="X68" s="141" t="s">
        <v>648</v>
      </c>
      <c r="Y68" s="50">
        <f>Y66-Y67</f>
        <v>433</v>
      </c>
      <c r="Z68" s="50">
        <f t="shared" ref="Z68:AJ68" si="177">Z66-Z67</f>
        <v>433</v>
      </c>
      <c r="AA68" s="50">
        <f t="shared" si="177"/>
        <v>433</v>
      </c>
      <c r="AB68" s="50">
        <f t="shared" si="177"/>
        <v>433</v>
      </c>
      <c r="AC68" s="50">
        <f t="shared" si="177"/>
        <v>433</v>
      </c>
      <c r="AD68" s="50">
        <f t="shared" si="177"/>
        <v>433</v>
      </c>
      <c r="AE68" s="50">
        <f t="shared" si="177"/>
        <v>433</v>
      </c>
      <c r="AF68" s="50">
        <f t="shared" si="177"/>
        <v>433</v>
      </c>
      <c r="AG68" s="50">
        <f t="shared" si="177"/>
        <v>433</v>
      </c>
      <c r="AH68" s="50">
        <f t="shared" si="177"/>
        <v>433</v>
      </c>
      <c r="AI68" s="50">
        <f t="shared" si="177"/>
        <v>433</v>
      </c>
      <c r="AJ68" s="50">
        <f t="shared" si="177"/>
        <v>433</v>
      </c>
    </row>
    <row r="69" spans="1:36" ht="25.5" x14ac:dyDescent="0.25">
      <c r="A69" s="377"/>
      <c r="B69" s="377"/>
      <c r="C69" s="377"/>
      <c r="D69" s="377"/>
      <c r="E69" s="377"/>
      <c r="H69" s="393"/>
      <c r="J69" s="141" t="s">
        <v>668</v>
      </c>
      <c r="K69" s="410">
        <f>K68/36/5/2</f>
        <v>0.8</v>
      </c>
      <c r="L69" s="410">
        <f t="shared" ref="L69:V69" si="178">L68/36/5/2</f>
        <v>0.8</v>
      </c>
      <c r="M69" s="410">
        <f t="shared" si="178"/>
        <v>0.8</v>
      </c>
      <c r="N69" s="410">
        <f t="shared" si="178"/>
        <v>0.8</v>
      </c>
      <c r="O69" s="410">
        <f t="shared" si="178"/>
        <v>0.8</v>
      </c>
      <c r="P69" s="410">
        <f t="shared" si="178"/>
        <v>0.8</v>
      </c>
      <c r="Q69" s="410">
        <f t="shared" si="178"/>
        <v>0.8</v>
      </c>
      <c r="R69" s="410">
        <f t="shared" si="178"/>
        <v>0.8</v>
      </c>
      <c r="S69" s="410">
        <f t="shared" si="178"/>
        <v>0.8</v>
      </c>
      <c r="T69" s="410">
        <f t="shared" si="178"/>
        <v>0.8</v>
      </c>
      <c r="U69" s="410">
        <f t="shared" si="178"/>
        <v>0.8</v>
      </c>
      <c r="V69" s="410">
        <f t="shared" si="178"/>
        <v>0.8</v>
      </c>
      <c r="X69" s="141" t="s">
        <v>668</v>
      </c>
      <c r="Y69" s="410">
        <f>Y68/36/5/2</f>
        <v>1.2027777777777779</v>
      </c>
      <c r="Z69" s="410">
        <f t="shared" ref="Z69:AJ69" si="179">Z68/36/5/2</f>
        <v>1.2027777777777779</v>
      </c>
      <c r="AA69" s="410">
        <f t="shared" si="179"/>
        <v>1.2027777777777779</v>
      </c>
      <c r="AB69" s="410">
        <f t="shared" si="179"/>
        <v>1.2027777777777779</v>
      </c>
      <c r="AC69" s="410">
        <f t="shared" si="179"/>
        <v>1.2027777777777779</v>
      </c>
      <c r="AD69" s="410">
        <f t="shared" si="179"/>
        <v>1.2027777777777779</v>
      </c>
      <c r="AE69" s="410">
        <f t="shared" si="179"/>
        <v>1.2027777777777779</v>
      </c>
      <c r="AF69" s="410">
        <f t="shared" si="179"/>
        <v>1.2027777777777779</v>
      </c>
      <c r="AG69" s="410">
        <f t="shared" si="179"/>
        <v>1.2027777777777779</v>
      </c>
      <c r="AH69" s="410">
        <f t="shared" si="179"/>
        <v>1.2027777777777779</v>
      </c>
      <c r="AI69" s="410">
        <f t="shared" si="179"/>
        <v>1.2027777777777779</v>
      </c>
      <c r="AJ69" s="410">
        <f t="shared" si="179"/>
        <v>1.2027777777777779</v>
      </c>
    </row>
    <row r="70" spans="1:36" x14ac:dyDescent="0.25">
      <c r="H70" s="393"/>
    </row>
    <row r="71" spans="1:36" ht="16.5" x14ac:dyDescent="0.25">
      <c r="A71" s="387"/>
      <c r="B71" s="387"/>
      <c r="C71" s="387"/>
      <c r="D71" s="387"/>
      <c r="H71" s="393"/>
      <c r="J71" s="611" t="s">
        <v>661</v>
      </c>
      <c r="K71" s="612"/>
      <c r="L71" s="612"/>
      <c r="M71" s="612"/>
      <c r="N71" s="612"/>
      <c r="O71" s="612"/>
      <c r="P71" s="612"/>
      <c r="Q71" s="612"/>
      <c r="R71" s="612"/>
      <c r="S71" s="612"/>
      <c r="T71" s="612"/>
      <c r="U71" s="612"/>
      <c r="V71" s="613"/>
      <c r="X71" s="598" t="s">
        <v>661</v>
      </c>
      <c r="Y71" s="598"/>
      <c r="Z71" s="598"/>
      <c r="AA71" s="598"/>
      <c r="AB71" s="598"/>
      <c r="AC71" s="598"/>
      <c r="AD71" s="598"/>
      <c r="AE71" s="598"/>
      <c r="AF71" s="598"/>
      <c r="AG71" s="598"/>
      <c r="AH71" s="598"/>
      <c r="AI71" s="598"/>
      <c r="AJ71" s="598"/>
    </row>
    <row r="72" spans="1:36" x14ac:dyDescent="0.25">
      <c r="A72" s="387"/>
      <c r="B72" s="387"/>
      <c r="C72" s="387"/>
      <c r="D72" s="387"/>
      <c r="H72" s="393"/>
      <c r="J72" s="476"/>
      <c r="K72" s="595" t="s">
        <v>277</v>
      </c>
      <c r="L72" s="596"/>
      <c r="M72" s="380" t="s">
        <v>245</v>
      </c>
      <c r="N72" s="380" t="s">
        <v>246</v>
      </c>
      <c r="O72" s="380" t="s">
        <v>247</v>
      </c>
      <c r="P72" s="380" t="s">
        <v>248</v>
      </c>
      <c r="Q72" s="380" t="s">
        <v>249</v>
      </c>
      <c r="R72" s="380" t="s">
        <v>250</v>
      </c>
      <c r="S72" s="380" t="s">
        <v>251</v>
      </c>
      <c r="T72" s="380" t="s">
        <v>252</v>
      </c>
      <c r="U72" s="380" t="s">
        <v>253</v>
      </c>
      <c r="V72" s="380" t="s">
        <v>254</v>
      </c>
      <c r="X72" s="476"/>
      <c r="Y72" s="595" t="s">
        <v>277</v>
      </c>
      <c r="Z72" s="596"/>
      <c r="AA72" s="388" t="s">
        <v>245</v>
      </c>
      <c r="AB72" s="388" t="s">
        <v>246</v>
      </c>
      <c r="AC72" s="388" t="s">
        <v>247</v>
      </c>
      <c r="AD72" s="388" t="s">
        <v>248</v>
      </c>
      <c r="AE72" s="388" t="s">
        <v>249</v>
      </c>
      <c r="AF72" s="388" t="s">
        <v>250</v>
      </c>
      <c r="AG72" s="388" t="s">
        <v>251</v>
      </c>
      <c r="AH72" s="388" t="s">
        <v>252</v>
      </c>
      <c r="AI72" s="388" t="s">
        <v>253</v>
      </c>
      <c r="AJ72" s="388" t="s">
        <v>254</v>
      </c>
    </row>
    <row r="73" spans="1:36" x14ac:dyDescent="0.25">
      <c r="A73" s="387"/>
      <c r="B73" s="387"/>
      <c r="C73" s="387"/>
      <c r="D73" s="387"/>
      <c r="H73" s="393"/>
      <c r="J73" s="476"/>
      <c r="K73" s="397">
        <v>2020</v>
      </c>
      <c r="L73" s="380">
        <f>+K73+1</f>
        <v>2021</v>
      </c>
      <c r="M73" s="380">
        <f t="shared" ref="M73:S73" si="180">+L73+1</f>
        <v>2022</v>
      </c>
      <c r="N73" s="380">
        <f t="shared" si="180"/>
        <v>2023</v>
      </c>
      <c r="O73" s="380">
        <f t="shared" si="180"/>
        <v>2024</v>
      </c>
      <c r="P73" s="380">
        <f t="shared" si="180"/>
        <v>2025</v>
      </c>
      <c r="Q73" s="380">
        <f t="shared" si="180"/>
        <v>2026</v>
      </c>
      <c r="R73" s="380">
        <f t="shared" si="180"/>
        <v>2027</v>
      </c>
      <c r="S73" s="380">
        <f t="shared" si="180"/>
        <v>2028</v>
      </c>
      <c r="T73" s="380">
        <f>+S73+1</f>
        <v>2029</v>
      </c>
      <c r="U73" s="380">
        <f t="shared" ref="U73" si="181">+T73+1</f>
        <v>2030</v>
      </c>
      <c r="V73" s="380">
        <f>+U73+1</f>
        <v>2031</v>
      </c>
      <c r="X73" s="476"/>
      <c r="Y73" s="397">
        <v>2020</v>
      </c>
      <c r="Z73" s="388">
        <f>+Y73+1</f>
        <v>2021</v>
      </c>
      <c r="AA73" s="388">
        <f t="shared" ref="AA73" si="182">+Z73+1</f>
        <v>2022</v>
      </c>
      <c r="AB73" s="388">
        <f t="shared" ref="AB73" si="183">+AA73+1</f>
        <v>2023</v>
      </c>
      <c r="AC73" s="388">
        <f t="shared" ref="AC73" si="184">+AB73+1</f>
        <v>2024</v>
      </c>
      <c r="AD73" s="388">
        <f t="shared" ref="AD73" si="185">+AC73+1</f>
        <v>2025</v>
      </c>
      <c r="AE73" s="388">
        <f t="shared" ref="AE73" si="186">+AD73+1</f>
        <v>2026</v>
      </c>
      <c r="AF73" s="388">
        <f t="shared" ref="AF73" si="187">+AE73+1</f>
        <v>2027</v>
      </c>
      <c r="AG73" s="388">
        <f t="shared" ref="AG73" si="188">+AF73+1</f>
        <v>2028</v>
      </c>
      <c r="AH73" s="388">
        <f>+AG73+1</f>
        <v>2029</v>
      </c>
      <c r="AI73" s="388">
        <f t="shared" ref="AI73" si="189">+AH73+1</f>
        <v>2030</v>
      </c>
      <c r="AJ73" s="388">
        <f>+AI73+1</f>
        <v>2031</v>
      </c>
    </row>
    <row r="74" spans="1:36" x14ac:dyDescent="0.25">
      <c r="A74" s="387"/>
      <c r="B74" s="387"/>
      <c r="C74" s="387"/>
      <c r="D74" s="387"/>
      <c r="H74" s="393"/>
      <c r="J74" s="141" t="s">
        <v>646</v>
      </c>
      <c r="K74" s="50">
        <f>+'Demanda Efectiva CP Horas'!O82+'Demanda Efectiva CP Horas'!AP82</f>
        <v>405.14611382918577</v>
      </c>
      <c r="L74" s="50">
        <f>+'Demanda Efectiva CP Horas'!P82+'Demanda Efectiva CP Horas'!AQ82</f>
        <v>642.16498188867581</v>
      </c>
      <c r="M74" s="50">
        <f>+'Demanda Efectiva CP Horas'!Q82+'Demanda Efectiva CP Horas'!AR82</f>
        <v>1268.390522864157</v>
      </c>
      <c r="N74" s="50">
        <f>+'Demanda Efectiva CP Horas'!R82+'Demanda Efectiva CP Horas'!AS82</f>
        <v>1621.8584922626358</v>
      </c>
      <c r="O74" s="50">
        <f>+'Demanda Efectiva CP Horas'!S82+'Demanda Efectiva CP Horas'!AT82</f>
        <v>2149.413938957121</v>
      </c>
      <c r="P74" s="50">
        <f>+'Demanda Efectiva CP Horas'!T82+'Demanda Efectiva CP Horas'!AU82</f>
        <v>2716.0398687161801</v>
      </c>
      <c r="Q74" s="50">
        <f>+'Demanda Efectiva CP Horas'!U82+'Demanda Efectiva CP Horas'!AV82</f>
        <v>3329.9506567520725</v>
      </c>
      <c r="R74" s="50">
        <f>+'Demanda Efectiva CP Horas'!V82+'Demanda Efectiva CP Horas'!AW82</f>
        <v>3776.1709075111767</v>
      </c>
      <c r="S74" s="50">
        <f>+'Demanda Efectiva CP Horas'!W82+'Demanda Efectiva CP Horas'!AX82</f>
        <v>3558.67729083833</v>
      </c>
      <c r="T74" s="50">
        <f>+'Demanda Efectiva CP Horas'!X82+'Demanda Efectiva CP Horas'!AY82</f>
        <v>3947.6537726467495</v>
      </c>
      <c r="U74" s="50">
        <f>+'Demanda Efectiva CP Horas'!Y82+'Demanda Efectiva CP Horas'!AZ82</f>
        <v>3928.2173827878541</v>
      </c>
      <c r="V74" s="50">
        <f>+'Demanda Efectiva CP Horas'!Z82+'Demanda Efectiva CP Horas'!BA82</f>
        <v>3911.4896911574533</v>
      </c>
      <c r="X74" s="141" t="s">
        <v>646</v>
      </c>
      <c r="Y74" s="50">
        <f>+'Demanda Efectiva CP Horas'!BO82+'Demanda Efectiva CP Horas'!CO82</f>
        <v>986.7853846153846</v>
      </c>
      <c r="Z74" s="50">
        <f>+'Demanda Efectiva CP Horas'!BP82+'Demanda Efectiva CP Horas'!CP82</f>
        <v>1037.8674718706366</v>
      </c>
      <c r="AA74" s="50">
        <f>+'Demanda Efectiva CP Horas'!BQ82+'Demanda Efectiva CP Horas'!CQ82</f>
        <v>1323.6718593522835</v>
      </c>
      <c r="AB74" s="50">
        <f>+'Demanda Efectiva CP Horas'!BR82+'Demanda Efectiva CP Horas'!CR82</f>
        <v>1453.3644326221456</v>
      </c>
      <c r="AC74" s="50">
        <f>+'Demanda Efectiva CP Horas'!BS82+'Demanda Efectiva CP Horas'!CS82</f>
        <v>2074.4189371230905</v>
      </c>
      <c r="AD74" s="50">
        <f>+'Demanda Efectiva CP Horas'!BT82+'Demanda Efectiva CP Horas'!CT82</f>
        <v>2713.5968856393042</v>
      </c>
      <c r="AE74" s="50">
        <f>+'Demanda Efectiva CP Horas'!BU82+'Demanda Efectiva CP Horas'!CU82</f>
        <v>3419.247029543988</v>
      </c>
      <c r="AF74" s="50">
        <f>+'Demanda Efectiva CP Horas'!BV82+'Demanda Efectiva CP Horas'!CV82</f>
        <v>3974.0624652533625</v>
      </c>
      <c r="AG74" s="50">
        <f>+'Demanda Efectiva CP Horas'!BW82+'Demanda Efectiva CP Horas'!CW82</f>
        <v>4587.6065113492823</v>
      </c>
      <c r="AH74" s="50">
        <f>+'Demanda Efectiva CP Horas'!BX82+'Demanda Efectiva CP Horas'!CX82</f>
        <v>4547.407565121277</v>
      </c>
      <c r="AI74" s="50">
        <f>+'Demanda Efectiva CP Horas'!BY82+'Demanda Efectiva CP Horas'!CY82</f>
        <v>4513.3459475634754</v>
      </c>
      <c r="AJ74" s="50">
        <f>+'Demanda Efectiva CP Horas'!BZ82+'Demanda Efectiva CP Horas'!CZ82</f>
        <v>4484.8427618807746</v>
      </c>
    </row>
    <row r="75" spans="1:36" x14ac:dyDescent="0.25">
      <c r="A75" s="387"/>
      <c r="B75" s="387"/>
      <c r="C75" s="387"/>
      <c r="D75" s="387"/>
      <c r="H75" s="393"/>
      <c r="J75" s="141" t="s">
        <v>647</v>
      </c>
      <c r="K75" s="381">
        <f>+D131</f>
        <v>0</v>
      </c>
      <c r="L75" s="381">
        <f>+K75</f>
        <v>0</v>
      </c>
      <c r="M75" s="381">
        <f t="shared" ref="M75:V75" si="190">+L75</f>
        <v>0</v>
      </c>
      <c r="N75" s="381">
        <f t="shared" si="190"/>
        <v>0</v>
      </c>
      <c r="O75" s="381">
        <f t="shared" si="190"/>
        <v>0</v>
      </c>
      <c r="P75" s="381">
        <f t="shared" si="190"/>
        <v>0</v>
      </c>
      <c r="Q75" s="381">
        <f t="shared" si="190"/>
        <v>0</v>
      </c>
      <c r="R75" s="381">
        <f t="shared" si="190"/>
        <v>0</v>
      </c>
      <c r="S75" s="381">
        <f t="shared" si="190"/>
        <v>0</v>
      </c>
      <c r="T75" s="381">
        <f t="shared" si="190"/>
        <v>0</v>
      </c>
      <c r="U75" s="381">
        <f t="shared" si="190"/>
        <v>0</v>
      </c>
      <c r="V75" s="381">
        <f t="shared" si="190"/>
        <v>0</v>
      </c>
      <c r="X75" s="141" t="s">
        <v>647</v>
      </c>
      <c r="Y75" s="389">
        <f>+C114</f>
        <v>2592</v>
      </c>
      <c r="Z75" s="389">
        <f>+Y75</f>
        <v>2592</v>
      </c>
      <c r="AA75" s="389">
        <f>+Z75</f>
        <v>2592</v>
      </c>
      <c r="AB75" s="389">
        <f t="shared" ref="AB75" si="191">+AA75</f>
        <v>2592</v>
      </c>
      <c r="AC75" s="389">
        <f t="shared" ref="AC75" si="192">+AB75</f>
        <v>2592</v>
      </c>
      <c r="AD75" s="389">
        <f t="shared" ref="AD75" si="193">+AC75</f>
        <v>2592</v>
      </c>
      <c r="AE75" s="389">
        <f t="shared" ref="AE75" si="194">+AD75</f>
        <v>2592</v>
      </c>
      <c r="AF75" s="389">
        <f t="shared" ref="AF75" si="195">+AE75</f>
        <v>2592</v>
      </c>
      <c r="AG75" s="389">
        <f t="shared" ref="AG75" si="196">+AF75</f>
        <v>2592</v>
      </c>
      <c r="AH75" s="389">
        <f t="shared" ref="AH75" si="197">+AG75</f>
        <v>2592</v>
      </c>
      <c r="AI75" s="389">
        <f t="shared" ref="AI75" si="198">+AH75</f>
        <v>2592</v>
      </c>
      <c r="AJ75" s="389">
        <f t="shared" ref="AJ75" si="199">+AI75</f>
        <v>2592</v>
      </c>
    </row>
    <row r="76" spans="1:36" x14ac:dyDescent="0.25">
      <c r="H76" s="393"/>
      <c r="J76" s="141" t="s">
        <v>648</v>
      </c>
      <c r="K76" s="50">
        <f>K74-K75</f>
        <v>405.14611382918577</v>
      </c>
      <c r="L76" s="50">
        <f t="shared" ref="L76" si="200">L74-L75</f>
        <v>642.16498188867581</v>
      </c>
      <c r="M76" s="50">
        <f t="shared" ref="M76" si="201">M74-M75</f>
        <v>1268.390522864157</v>
      </c>
      <c r="N76" s="50">
        <f t="shared" ref="N76" si="202">N74-N75</f>
        <v>1621.8584922626358</v>
      </c>
      <c r="O76" s="50">
        <f t="shared" ref="O76" si="203">O74-O75</f>
        <v>2149.413938957121</v>
      </c>
      <c r="P76" s="50">
        <f t="shared" ref="P76" si="204">P74-P75</f>
        <v>2716.0398687161801</v>
      </c>
      <c r="Q76" s="50">
        <f t="shared" ref="Q76" si="205">Q74-Q75</f>
        <v>3329.9506567520725</v>
      </c>
      <c r="R76" s="50">
        <f t="shared" ref="R76" si="206">R74-R75</f>
        <v>3776.1709075111767</v>
      </c>
      <c r="S76" s="50">
        <f t="shared" ref="S76" si="207">S74-S75</f>
        <v>3558.67729083833</v>
      </c>
      <c r="T76" s="50">
        <f t="shared" ref="T76" si="208">T74-T75</f>
        <v>3947.6537726467495</v>
      </c>
      <c r="U76" s="50">
        <f t="shared" ref="U76" si="209">U74-U75</f>
        <v>3928.2173827878541</v>
      </c>
      <c r="V76" s="50">
        <f t="shared" ref="V76" si="210">V74-V75</f>
        <v>3911.4896911574533</v>
      </c>
      <c r="X76" s="141" t="s">
        <v>648</v>
      </c>
      <c r="Y76" s="50">
        <f>Y74-Y75</f>
        <v>-1605.2146153846154</v>
      </c>
      <c r="Z76" s="50">
        <f>Z74-Z75</f>
        <v>-1554.1325281293634</v>
      </c>
      <c r="AA76" s="50">
        <f t="shared" ref="AA76:AJ76" si="211">AA74-AA75</f>
        <v>-1268.3281406477165</v>
      </c>
      <c r="AB76" s="50">
        <f t="shared" si="211"/>
        <v>-1138.6355673778544</v>
      </c>
      <c r="AC76" s="50">
        <f t="shared" si="211"/>
        <v>-517.58106287690953</v>
      </c>
      <c r="AD76" s="50">
        <f t="shared" si="211"/>
        <v>121.59688563930422</v>
      </c>
      <c r="AE76" s="50">
        <f t="shared" si="211"/>
        <v>827.24702954398799</v>
      </c>
      <c r="AF76" s="50">
        <f t="shared" si="211"/>
        <v>1382.0624652533625</v>
      </c>
      <c r="AG76" s="50">
        <f t="shared" si="211"/>
        <v>1995.6065113492823</v>
      </c>
      <c r="AH76" s="50">
        <f t="shared" si="211"/>
        <v>1955.407565121277</v>
      </c>
      <c r="AI76" s="50">
        <f t="shared" si="211"/>
        <v>1921.3459475634754</v>
      </c>
      <c r="AJ76" s="50">
        <f t="shared" si="211"/>
        <v>1892.8427618807746</v>
      </c>
    </row>
    <row r="77" spans="1:36" ht="23.25" customHeight="1" x14ac:dyDescent="0.25">
      <c r="B77" s="601" t="s">
        <v>623</v>
      </c>
      <c r="C77" s="602"/>
      <c r="D77" s="602"/>
      <c r="E77" s="602"/>
      <c r="F77" s="603"/>
      <c r="H77" s="393"/>
      <c r="J77" s="141" t="s">
        <v>666</v>
      </c>
      <c r="K77" s="384">
        <f>K76/1080</f>
        <v>0.37513529058257944</v>
      </c>
      <c r="L77" s="391">
        <f t="shared" ref="L77:V77" si="212">L76/1080</f>
        <v>0.59459720545247763</v>
      </c>
      <c r="M77" s="391">
        <f t="shared" si="212"/>
        <v>1.1744356693186639</v>
      </c>
      <c r="N77" s="391">
        <f t="shared" si="212"/>
        <v>1.5017208261691073</v>
      </c>
      <c r="O77" s="391">
        <f t="shared" si="212"/>
        <v>1.9901980916269639</v>
      </c>
      <c r="P77" s="391">
        <f t="shared" si="212"/>
        <v>2.5148517302927593</v>
      </c>
      <c r="Q77" s="391">
        <f t="shared" si="212"/>
        <v>3.0832876451408078</v>
      </c>
      <c r="R77" s="391">
        <f t="shared" si="212"/>
        <v>3.4964545439918302</v>
      </c>
      <c r="S77" s="391">
        <f t="shared" si="212"/>
        <v>3.2950715655910465</v>
      </c>
      <c r="T77" s="391">
        <f t="shared" si="212"/>
        <v>3.6552349746729162</v>
      </c>
      <c r="U77" s="391">
        <f t="shared" si="212"/>
        <v>3.6372383173961613</v>
      </c>
      <c r="V77" s="391">
        <f t="shared" si="212"/>
        <v>3.6217497140346788</v>
      </c>
      <c r="X77" s="141" t="s">
        <v>666</v>
      </c>
      <c r="Y77" s="391">
        <f>Y76/1080</f>
        <v>-1.4863098290598291</v>
      </c>
      <c r="Z77" s="391">
        <f t="shared" ref="Z77" si="213">Z76/1080</f>
        <v>-1.439011600119781</v>
      </c>
      <c r="AA77" s="391">
        <f t="shared" ref="AA77" si="214">AA76/1080</f>
        <v>-1.1743779080071448</v>
      </c>
      <c r="AB77" s="391">
        <f t="shared" ref="AB77" si="215">AB76/1080</f>
        <v>-1.0542921920165318</v>
      </c>
      <c r="AC77" s="391">
        <f t="shared" ref="AC77" si="216">AC76/1080</f>
        <v>-0.47924172488602734</v>
      </c>
      <c r="AD77" s="391">
        <f t="shared" ref="AD77" si="217">AD76/1080</f>
        <v>0.11258970892528168</v>
      </c>
      <c r="AE77" s="391">
        <f t="shared" ref="AE77" si="218">AE76/1080</f>
        <v>0.76596947179998887</v>
      </c>
      <c r="AF77" s="391">
        <f t="shared" ref="AF77" si="219">AF76/1080</f>
        <v>1.2796874678271875</v>
      </c>
      <c r="AG77" s="391">
        <f t="shared" ref="AG77" si="220">AG76/1080</f>
        <v>1.8477838068048911</v>
      </c>
      <c r="AH77" s="391">
        <f t="shared" ref="AH77" si="221">AH76/1080</f>
        <v>1.8105625602974786</v>
      </c>
      <c r="AI77" s="391">
        <f t="shared" ref="AI77" si="222">AI76/1080</f>
        <v>1.7790240255217364</v>
      </c>
      <c r="AJ77" s="391">
        <f>AJ76/1080</f>
        <v>1.752632186926643</v>
      </c>
    </row>
    <row r="78" spans="1:36" ht="25.5" x14ac:dyDescent="0.25">
      <c r="B78" s="365" t="s">
        <v>624</v>
      </c>
      <c r="C78" s="365" t="s">
        <v>625</v>
      </c>
      <c r="D78" s="365" t="s">
        <v>610</v>
      </c>
      <c r="E78" s="365" t="s">
        <v>626</v>
      </c>
      <c r="F78" s="365" t="s">
        <v>627</v>
      </c>
      <c r="H78" s="393"/>
    </row>
    <row r="79" spans="1:36" x14ac:dyDescent="0.25">
      <c r="B79" s="44" t="s">
        <v>606</v>
      </c>
      <c r="C79" s="381">
        <v>1</v>
      </c>
      <c r="D79" s="381">
        <v>30</v>
      </c>
      <c r="E79" s="381">
        <v>18</v>
      </c>
      <c r="F79" s="381">
        <f>E79*D79*C79</f>
        <v>540</v>
      </c>
      <c r="H79" s="393"/>
    </row>
    <row r="80" spans="1:36" ht="16.5" x14ac:dyDescent="0.25">
      <c r="B80" s="44" t="s">
        <v>628</v>
      </c>
      <c r="C80" s="381">
        <v>1</v>
      </c>
      <c r="D80" s="381">
        <v>30</v>
      </c>
      <c r="E80" s="381">
        <v>18</v>
      </c>
      <c r="F80" s="381">
        <f>E80*D80*C80</f>
        <v>540</v>
      </c>
      <c r="H80" s="393"/>
      <c r="J80" s="608" t="s">
        <v>662</v>
      </c>
      <c r="K80" s="608"/>
      <c r="L80" s="608"/>
      <c r="M80" s="608"/>
      <c r="N80" s="608"/>
      <c r="O80" s="608"/>
      <c r="P80" s="608"/>
      <c r="Q80" s="608"/>
      <c r="R80" s="608"/>
      <c r="S80" s="608"/>
      <c r="T80" s="608"/>
      <c r="U80" s="608"/>
      <c r="V80" s="608"/>
      <c r="X80" s="597" t="s">
        <v>662</v>
      </c>
      <c r="Y80" s="597"/>
      <c r="Z80" s="597"/>
      <c r="AA80" s="597"/>
      <c r="AB80" s="597"/>
      <c r="AC80" s="597"/>
      <c r="AD80" s="597"/>
      <c r="AE80" s="597"/>
      <c r="AF80" s="597"/>
      <c r="AG80" s="597"/>
      <c r="AH80" s="597"/>
      <c r="AI80" s="597"/>
      <c r="AJ80" s="597"/>
    </row>
    <row r="81" spans="1:36" x14ac:dyDescent="0.25">
      <c r="H81" s="393"/>
      <c r="J81" s="476"/>
      <c r="K81" s="595" t="s">
        <v>277</v>
      </c>
      <c r="L81" s="596"/>
      <c r="M81" s="388" t="s">
        <v>245</v>
      </c>
      <c r="N81" s="388" t="s">
        <v>246</v>
      </c>
      <c r="O81" s="388" t="s">
        <v>247</v>
      </c>
      <c r="P81" s="388" t="s">
        <v>248</v>
      </c>
      <c r="Q81" s="388" t="s">
        <v>249</v>
      </c>
      <c r="R81" s="388" t="s">
        <v>250</v>
      </c>
      <c r="S81" s="388" t="s">
        <v>251</v>
      </c>
      <c r="T81" s="388" t="s">
        <v>252</v>
      </c>
      <c r="U81" s="388" t="s">
        <v>253</v>
      </c>
      <c r="V81" s="388" t="s">
        <v>254</v>
      </c>
      <c r="X81" s="476"/>
      <c r="Y81" s="595" t="s">
        <v>277</v>
      </c>
      <c r="Z81" s="596"/>
      <c r="AA81" s="388" t="s">
        <v>245</v>
      </c>
      <c r="AB81" s="388" t="s">
        <v>246</v>
      </c>
      <c r="AC81" s="388" t="s">
        <v>247</v>
      </c>
      <c r="AD81" s="388" t="s">
        <v>248</v>
      </c>
      <c r="AE81" s="388" t="s">
        <v>249</v>
      </c>
      <c r="AF81" s="388" t="s">
        <v>250</v>
      </c>
      <c r="AG81" s="388" t="s">
        <v>251</v>
      </c>
      <c r="AH81" s="388" t="s">
        <v>252</v>
      </c>
      <c r="AI81" s="388" t="s">
        <v>253</v>
      </c>
      <c r="AJ81" s="388" t="s">
        <v>254</v>
      </c>
    </row>
    <row r="82" spans="1:36" x14ac:dyDescent="0.25">
      <c r="H82" s="393"/>
      <c r="J82" s="476"/>
      <c r="K82" s="397">
        <v>2020</v>
      </c>
      <c r="L82" s="388">
        <f>+K82+1</f>
        <v>2021</v>
      </c>
      <c r="M82" s="388">
        <f t="shared" ref="M82" si="223">+L82+1</f>
        <v>2022</v>
      </c>
      <c r="N82" s="388">
        <f t="shared" ref="N82" si="224">+M82+1</f>
        <v>2023</v>
      </c>
      <c r="O82" s="388">
        <f t="shared" ref="O82" si="225">+N82+1</f>
        <v>2024</v>
      </c>
      <c r="P82" s="388">
        <f t="shared" ref="P82" si="226">+O82+1</f>
        <v>2025</v>
      </c>
      <c r="Q82" s="388">
        <f t="shared" ref="Q82" si="227">+P82+1</f>
        <v>2026</v>
      </c>
      <c r="R82" s="388">
        <f t="shared" ref="R82" si="228">+Q82+1</f>
        <v>2027</v>
      </c>
      <c r="S82" s="388">
        <f t="shared" ref="S82" si="229">+R82+1</f>
        <v>2028</v>
      </c>
      <c r="T82" s="388">
        <f>+S82+1</f>
        <v>2029</v>
      </c>
      <c r="U82" s="388">
        <f t="shared" ref="U82" si="230">+T82+1</f>
        <v>2030</v>
      </c>
      <c r="V82" s="388">
        <f>+U82+1</f>
        <v>2031</v>
      </c>
      <c r="X82" s="476"/>
      <c r="Y82" s="397">
        <v>2020</v>
      </c>
      <c r="Z82" s="388">
        <f>+Y82+1</f>
        <v>2021</v>
      </c>
      <c r="AA82" s="388">
        <f t="shared" ref="AA82" si="231">+Z82+1</f>
        <v>2022</v>
      </c>
      <c r="AB82" s="388">
        <f t="shared" ref="AB82" si="232">+AA82+1</f>
        <v>2023</v>
      </c>
      <c r="AC82" s="388">
        <f t="shared" ref="AC82" si="233">+AB82+1</f>
        <v>2024</v>
      </c>
      <c r="AD82" s="388">
        <f t="shared" ref="AD82" si="234">+AC82+1</f>
        <v>2025</v>
      </c>
      <c r="AE82" s="388">
        <f t="shared" ref="AE82" si="235">+AD82+1</f>
        <v>2026</v>
      </c>
      <c r="AF82" s="388">
        <f t="shared" ref="AF82" si="236">+AE82+1</f>
        <v>2027</v>
      </c>
      <c r="AG82" s="388">
        <f t="shared" ref="AG82" si="237">+AF82+1</f>
        <v>2028</v>
      </c>
      <c r="AH82" s="388">
        <f>+AG82+1</f>
        <v>2029</v>
      </c>
      <c r="AI82" s="388">
        <f t="shared" ref="AI82" si="238">+AH82+1</f>
        <v>2030</v>
      </c>
      <c r="AJ82" s="388">
        <f>+AI82+1</f>
        <v>2031</v>
      </c>
    </row>
    <row r="83" spans="1:36" x14ac:dyDescent="0.25">
      <c r="A83" s="387"/>
      <c r="B83" s="387"/>
      <c r="C83" s="387"/>
      <c r="D83" s="387"/>
      <c r="H83" s="393"/>
      <c r="J83" s="141" t="s">
        <v>646</v>
      </c>
      <c r="K83" s="50">
        <f>+K32</f>
        <v>165.48221550769557</v>
      </c>
      <c r="L83" s="50">
        <f>+L32</f>
        <v>270.03802670789395</v>
      </c>
      <c r="M83" s="50">
        <f>+M32</f>
        <v>517.80466422946324</v>
      </c>
      <c r="N83" s="50">
        <f>+N32</f>
        <v>668.20823910597005</v>
      </c>
      <c r="O83" s="50">
        <f>+O32</f>
        <v>878.98385707447574</v>
      </c>
      <c r="P83" s="50">
        <f>+P32</f>
        <v>1110.9347827242314</v>
      </c>
      <c r="Q83" s="50">
        <f>+Q32</f>
        <v>1364.0957932310719</v>
      </c>
      <c r="R83" s="50">
        <f>+R32</f>
        <v>1541.6706330877951</v>
      </c>
      <c r="S83" s="50">
        <f>+S32</f>
        <v>1614.5286880012147</v>
      </c>
      <c r="T83" s="50">
        <f>+T32</f>
        <v>1605.4814848491412</v>
      </c>
      <c r="U83" s="50">
        <f>+U32</f>
        <v>1597.6102122575014</v>
      </c>
      <c r="V83" s="50">
        <f>+V32</f>
        <v>1590.8384774787273</v>
      </c>
      <c r="X83" s="141" t="s">
        <v>646</v>
      </c>
      <c r="Y83" s="50">
        <f>+Y32</f>
        <v>679.88307692307694</v>
      </c>
      <c r="Z83" s="50">
        <f>+Z32</f>
        <v>657.99307187063653</v>
      </c>
      <c r="AA83" s="50">
        <f>+AA32</f>
        <v>831.14925895997487</v>
      </c>
      <c r="AB83" s="50">
        <f>+AB32</f>
        <v>988.59541565242591</v>
      </c>
      <c r="AC83" s="50">
        <f>+AC32</f>
        <v>1366.4885416427157</v>
      </c>
      <c r="AD83" s="50">
        <f>+AD32</f>
        <v>1755.1508235407655</v>
      </c>
      <c r="AE83" s="50">
        <f>+AE32</f>
        <v>2203.3025119151512</v>
      </c>
      <c r="AF83" s="50">
        <f>+AF32</f>
        <v>2487.2454598542554</v>
      </c>
      <c r="AG83" s="50">
        <f>+AG32</f>
        <v>2759.8182717313562</v>
      </c>
      <c r="AH83" s="50">
        <f>+AH32</f>
        <v>2736.6869124589766</v>
      </c>
      <c r="AI83" s="50">
        <f>+AI32</f>
        <v>2717.1522027373398</v>
      </c>
      <c r="AJ83" s="50">
        <f>+AJ32</f>
        <v>2700.8751238153163</v>
      </c>
    </row>
    <row r="84" spans="1:36" x14ac:dyDescent="0.25">
      <c r="A84" s="387"/>
      <c r="B84" s="387"/>
      <c r="C84" s="387"/>
      <c r="D84" s="387"/>
      <c r="H84" s="393"/>
      <c r="J84" s="141" t="s">
        <v>647</v>
      </c>
      <c r="K84" s="389">
        <f>+D140</f>
        <v>0</v>
      </c>
      <c r="L84" s="389">
        <f>+K84</f>
        <v>0</v>
      </c>
      <c r="M84" s="389">
        <f t="shared" ref="M84" si="239">+L84</f>
        <v>0</v>
      </c>
      <c r="N84" s="389">
        <f t="shared" ref="N84" si="240">+M84</f>
        <v>0</v>
      </c>
      <c r="O84" s="389">
        <f t="shared" ref="O84" si="241">+N84</f>
        <v>0</v>
      </c>
      <c r="P84" s="389">
        <f t="shared" ref="P84" si="242">+O84</f>
        <v>0</v>
      </c>
      <c r="Q84" s="389">
        <f t="shared" ref="Q84" si="243">+P84</f>
        <v>0</v>
      </c>
      <c r="R84" s="389">
        <f t="shared" ref="R84" si="244">+Q84</f>
        <v>0</v>
      </c>
      <c r="S84" s="389">
        <f t="shared" ref="S84" si="245">+R84</f>
        <v>0</v>
      </c>
      <c r="T84" s="389">
        <f t="shared" ref="T84" si="246">+S84</f>
        <v>0</v>
      </c>
      <c r="U84" s="389">
        <f t="shared" ref="U84" si="247">+T84</f>
        <v>0</v>
      </c>
      <c r="V84" s="389">
        <f t="shared" ref="V84" si="248">+U84</f>
        <v>0</v>
      </c>
      <c r="X84" s="141" t="s">
        <v>647</v>
      </c>
      <c r="Y84" s="389">
        <f>+Y33</f>
        <v>540</v>
      </c>
      <c r="Z84" s="389">
        <f>+Y84</f>
        <v>540</v>
      </c>
      <c r="AA84" s="389">
        <f t="shared" ref="AA84" si="249">+Z84</f>
        <v>540</v>
      </c>
      <c r="AB84" s="389">
        <f t="shared" ref="AB84" si="250">+AA84</f>
        <v>540</v>
      </c>
      <c r="AC84" s="389">
        <f t="shared" ref="AC84" si="251">+AB84</f>
        <v>540</v>
      </c>
      <c r="AD84" s="389">
        <f t="shared" ref="AD84" si="252">+AC84</f>
        <v>540</v>
      </c>
      <c r="AE84" s="389">
        <f t="shared" ref="AE84" si="253">+AD84</f>
        <v>540</v>
      </c>
      <c r="AF84" s="389">
        <f t="shared" ref="AF84" si="254">+AE84</f>
        <v>540</v>
      </c>
      <c r="AG84" s="389">
        <f t="shared" ref="AG84" si="255">+AF84</f>
        <v>540</v>
      </c>
      <c r="AH84" s="389">
        <f t="shared" ref="AH84" si="256">+AG84</f>
        <v>540</v>
      </c>
      <c r="AI84" s="389">
        <f t="shared" ref="AI84" si="257">+AH84</f>
        <v>540</v>
      </c>
      <c r="AJ84" s="389">
        <f t="shared" ref="AJ84" si="258">+AI84</f>
        <v>540</v>
      </c>
    </row>
    <row r="85" spans="1:36" x14ac:dyDescent="0.25">
      <c r="A85" s="387"/>
      <c r="B85" s="387"/>
      <c r="C85" s="387"/>
      <c r="D85" s="387"/>
      <c r="H85" s="393"/>
      <c r="J85" s="141" t="s">
        <v>648</v>
      </c>
      <c r="K85" s="50">
        <f>K83-K84</f>
        <v>165.48221550769557</v>
      </c>
      <c r="L85" s="50">
        <f t="shared" ref="L85:V85" si="259">L83-L84</f>
        <v>270.03802670789395</v>
      </c>
      <c r="M85" s="50">
        <f t="shared" si="259"/>
        <v>517.80466422946324</v>
      </c>
      <c r="N85" s="50">
        <f t="shared" si="259"/>
        <v>668.20823910597005</v>
      </c>
      <c r="O85" s="50">
        <f t="shared" si="259"/>
        <v>878.98385707447574</v>
      </c>
      <c r="P85" s="50">
        <f t="shared" si="259"/>
        <v>1110.9347827242314</v>
      </c>
      <c r="Q85" s="50">
        <f t="shared" si="259"/>
        <v>1364.0957932310719</v>
      </c>
      <c r="R85" s="50">
        <f t="shared" si="259"/>
        <v>1541.6706330877951</v>
      </c>
      <c r="S85" s="50">
        <f t="shared" si="259"/>
        <v>1614.5286880012147</v>
      </c>
      <c r="T85" s="50">
        <f t="shared" si="259"/>
        <v>1605.4814848491412</v>
      </c>
      <c r="U85" s="50">
        <f t="shared" si="259"/>
        <v>1597.6102122575014</v>
      </c>
      <c r="V85" s="50">
        <f t="shared" si="259"/>
        <v>1590.8384774787273</v>
      </c>
      <c r="X85" s="141" t="s">
        <v>648</v>
      </c>
      <c r="Y85" s="50">
        <f>Y83-Y84</f>
        <v>139.88307692307694</v>
      </c>
      <c r="Z85" s="50">
        <f t="shared" ref="Z85:AJ85" si="260">Z83-Z84</f>
        <v>117.99307187063653</v>
      </c>
      <c r="AA85" s="50">
        <f t="shared" si="260"/>
        <v>291.14925895997487</v>
      </c>
      <c r="AB85" s="50">
        <f t="shared" si="260"/>
        <v>448.59541565242591</v>
      </c>
      <c r="AC85" s="50">
        <f t="shared" si="260"/>
        <v>826.48854164271575</v>
      </c>
      <c r="AD85" s="50">
        <f t="shared" si="260"/>
        <v>1215.1508235407655</v>
      </c>
      <c r="AE85" s="50">
        <f t="shared" si="260"/>
        <v>1663.3025119151512</v>
      </c>
      <c r="AF85" s="50">
        <f t="shared" si="260"/>
        <v>1947.2454598542554</v>
      </c>
      <c r="AG85" s="50">
        <f t="shared" si="260"/>
        <v>2219.8182717313562</v>
      </c>
      <c r="AH85" s="50">
        <f t="shared" si="260"/>
        <v>2196.6869124589766</v>
      </c>
      <c r="AI85" s="50">
        <f t="shared" si="260"/>
        <v>2177.1522027373398</v>
      </c>
      <c r="AJ85" s="50">
        <f t="shared" si="260"/>
        <v>2160.8751238153163</v>
      </c>
    </row>
    <row r="86" spans="1:36" ht="25.5" x14ac:dyDescent="0.25">
      <c r="A86" s="387"/>
      <c r="B86" s="387"/>
      <c r="C86" s="387"/>
      <c r="D86" s="387"/>
      <c r="H86" s="393"/>
      <c r="J86" s="141" t="s">
        <v>665</v>
      </c>
      <c r="K86" s="391">
        <f>K85/1080</f>
        <v>0.15322427361823665</v>
      </c>
      <c r="L86" s="391">
        <f t="shared" ref="L86" si="261">L85/1080</f>
        <v>0.25003520991471662</v>
      </c>
      <c r="M86" s="391">
        <f t="shared" ref="M86" si="262">M85/1080</f>
        <v>0.47944876317542895</v>
      </c>
      <c r="N86" s="391">
        <f t="shared" ref="N86" si="263">N85/1080</f>
        <v>0.61871133250552779</v>
      </c>
      <c r="O86" s="391">
        <f t="shared" ref="O86" si="264">O85/1080</f>
        <v>0.81387394173562566</v>
      </c>
      <c r="P86" s="391">
        <f t="shared" ref="P86" si="265">P85/1080</f>
        <v>1.0286433173372513</v>
      </c>
      <c r="Q86" s="391">
        <f t="shared" ref="Q86" si="266">Q85/1080</f>
        <v>1.2630516603991406</v>
      </c>
      <c r="R86" s="391">
        <f t="shared" ref="R86" si="267">R85/1080</f>
        <v>1.4274728084146251</v>
      </c>
      <c r="S86" s="391">
        <f t="shared" ref="S86" si="268">S85/1080</f>
        <v>1.4949339703714952</v>
      </c>
      <c r="T86" s="391">
        <f t="shared" ref="T86" si="269">T85/1080</f>
        <v>1.4865569304158714</v>
      </c>
      <c r="U86" s="391">
        <f t="shared" ref="U86" si="270">U85/1080</f>
        <v>1.479268715053242</v>
      </c>
      <c r="V86" s="391">
        <f t="shared" ref="V86" si="271">V85/1080</f>
        <v>1.4729985902580809</v>
      </c>
      <c r="X86" s="141" t="s">
        <v>665</v>
      </c>
      <c r="Y86" s="391">
        <f>Y85/1080</f>
        <v>0.12952136752136753</v>
      </c>
      <c r="Z86" s="391">
        <f t="shared" ref="Z86" si="272">Z85/1080</f>
        <v>0.10925284432466345</v>
      </c>
      <c r="AA86" s="391">
        <f t="shared" ref="AA86" si="273">AA85/1080</f>
        <v>0.26958264718516189</v>
      </c>
      <c r="AB86" s="391">
        <f t="shared" ref="AB86" si="274">AB85/1080</f>
        <v>0.41536612560409808</v>
      </c>
      <c r="AC86" s="391">
        <f t="shared" ref="AC86" si="275">AC85/1080</f>
        <v>0.7652671681876998</v>
      </c>
      <c r="AD86" s="391">
        <f t="shared" ref="AD86" si="276">AD85/1080</f>
        <v>1.1251396514266347</v>
      </c>
      <c r="AE86" s="391">
        <f t="shared" ref="AE86" si="277">AE85/1080</f>
        <v>1.5400949184399548</v>
      </c>
      <c r="AF86" s="391">
        <f t="shared" ref="AF86" si="278">AF85/1080</f>
        <v>1.8030050554206067</v>
      </c>
      <c r="AG86" s="391">
        <f t="shared" ref="AG86" si="279">AG85/1080</f>
        <v>2.0553872886401447</v>
      </c>
      <c r="AH86" s="391">
        <f t="shared" ref="AH86" si="280">AH85/1080</f>
        <v>2.0339693633879414</v>
      </c>
      <c r="AI86" s="391">
        <f t="shared" ref="AI86" si="281">AI85/1080</f>
        <v>2.0158816692012405</v>
      </c>
      <c r="AJ86" s="391">
        <f t="shared" ref="AJ86" si="282">AJ85/1080</f>
        <v>2.0008102998289967</v>
      </c>
    </row>
    <row r="87" spans="1:36" x14ac:dyDescent="0.25">
      <c r="A87" s="387"/>
      <c r="B87" s="387"/>
      <c r="C87" s="387"/>
      <c r="D87" s="387"/>
      <c r="H87" s="393"/>
    </row>
    <row r="88" spans="1:36" ht="16.5" x14ac:dyDescent="0.25">
      <c r="H88" s="393"/>
      <c r="J88" s="609" t="s">
        <v>663</v>
      </c>
      <c r="K88" s="609"/>
      <c r="L88" s="609"/>
      <c r="M88" s="609"/>
      <c r="N88" s="609"/>
      <c r="O88" s="609"/>
      <c r="P88" s="609"/>
      <c r="Q88" s="609"/>
      <c r="R88" s="609"/>
      <c r="S88" s="609"/>
      <c r="T88" s="609"/>
      <c r="U88" s="609"/>
      <c r="V88" s="609"/>
      <c r="X88" s="594" t="s">
        <v>663</v>
      </c>
      <c r="Y88" s="594"/>
      <c r="Z88" s="594"/>
      <c r="AA88" s="594"/>
      <c r="AB88" s="594"/>
      <c r="AC88" s="594"/>
      <c r="AD88" s="594"/>
      <c r="AE88" s="594"/>
      <c r="AF88" s="594"/>
      <c r="AG88" s="594"/>
      <c r="AH88" s="594"/>
      <c r="AI88" s="594"/>
      <c r="AJ88" s="594"/>
    </row>
    <row r="89" spans="1:36" x14ac:dyDescent="0.25">
      <c r="B89" s="601" t="s">
        <v>629</v>
      </c>
      <c r="C89" s="602"/>
      <c r="D89" s="602"/>
      <c r="E89" s="602"/>
      <c r="F89" s="603"/>
      <c r="H89" s="393"/>
      <c r="J89" s="476"/>
      <c r="K89" s="595" t="s">
        <v>277</v>
      </c>
      <c r="L89" s="596"/>
      <c r="M89" s="388" t="s">
        <v>245</v>
      </c>
      <c r="N89" s="388" t="s">
        <v>246</v>
      </c>
      <c r="O89" s="388" t="s">
        <v>247</v>
      </c>
      <c r="P89" s="388" t="s">
        <v>248</v>
      </c>
      <c r="Q89" s="388" t="s">
        <v>249</v>
      </c>
      <c r="R89" s="388" t="s">
        <v>250</v>
      </c>
      <c r="S89" s="388" t="s">
        <v>251</v>
      </c>
      <c r="T89" s="388" t="s">
        <v>252</v>
      </c>
      <c r="U89" s="388" t="s">
        <v>253</v>
      </c>
      <c r="V89" s="388" t="s">
        <v>254</v>
      </c>
      <c r="X89" s="476"/>
      <c r="Y89" s="595" t="s">
        <v>277</v>
      </c>
      <c r="Z89" s="596"/>
      <c r="AA89" s="388" t="s">
        <v>245</v>
      </c>
      <c r="AB89" s="388" t="s">
        <v>246</v>
      </c>
      <c r="AC89" s="388" t="s">
        <v>247</v>
      </c>
      <c r="AD89" s="388" t="s">
        <v>248</v>
      </c>
      <c r="AE89" s="388" t="s">
        <v>249</v>
      </c>
      <c r="AF89" s="388" t="s">
        <v>250</v>
      </c>
      <c r="AG89" s="388" t="s">
        <v>251</v>
      </c>
      <c r="AH89" s="388" t="s">
        <v>252</v>
      </c>
      <c r="AI89" s="388" t="s">
        <v>253</v>
      </c>
      <c r="AJ89" s="388" t="s">
        <v>254</v>
      </c>
    </row>
    <row r="90" spans="1:36" ht="25.5" x14ac:dyDescent="0.25">
      <c r="B90" s="382" t="s">
        <v>630</v>
      </c>
      <c r="C90" s="382" t="s">
        <v>625</v>
      </c>
      <c r="D90" s="382" t="s">
        <v>610</v>
      </c>
      <c r="E90" s="382" t="s">
        <v>626</v>
      </c>
      <c r="F90" s="382" t="s">
        <v>633</v>
      </c>
      <c r="H90" s="393"/>
      <c r="J90" s="476"/>
      <c r="K90" s="397">
        <v>2020</v>
      </c>
      <c r="L90" s="388">
        <f>+K90+1</f>
        <v>2021</v>
      </c>
      <c r="M90" s="388">
        <f t="shared" ref="M90" si="283">+L90+1</f>
        <v>2022</v>
      </c>
      <c r="N90" s="388">
        <f t="shared" ref="N90" si="284">+M90+1</f>
        <v>2023</v>
      </c>
      <c r="O90" s="388">
        <f t="shared" ref="O90" si="285">+N90+1</f>
        <v>2024</v>
      </c>
      <c r="P90" s="388">
        <f t="shared" ref="P90" si="286">+O90+1</f>
        <v>2025</v>
      </c>
      <c r="Q90" s="388">
        <f t="shared" ref="Q90" si="287">+P90+1</f>
        <v>2026</v>
      </c>
      <c r="R90" s="388">
        <f t="shared" ref="R90" si="288">+Q90+1</f>
        <v>2027</v>
      </c>
      <c r="S90" s="388">
        <f t="shared" ref="S90" si="289">+R90+1</f>
        <v>2028</v>
      </c>
      <c r="T90" s="388">
        <f>+S90+1</f>
        <v>2029</v>
      </c>
      <c r="U90" s="388">
        <f t="shared" ref="U90" si="290">+T90+1</f>
        <v>2030</v>
      </c>
      <c r="V90" s="388">
        <f>+U90+1</f>
        <v>2031</v>
      </c>
      <c r="X90" s="476"/>
      <c r="Y90" s="397">
        <v>2020</v>
      </c>
      <c r="Z90" s="388">
        <f>+Y90+1</f>
        <v>2021</v>
      </c>
      <c r="AA90" s="388">
        <f t="shared" ref="AA90" si="291">+Z90+1</f>
        <v>2022</v>
      </c>
      <c r="AB90" s="388">
        <f t="shared" ref="AB90" si="292">+AA90+1</f>
        <v>2023</v>
      </c>
      <c r="AC90" s="388">
        <f t="shared" ref="AC90" si="293">+AB90+1</f>
        <v>2024</v>
      </c>
      <c r="AD90" s="388">
        <f t="shared" ref="AD90" si="294">+AC90+1</f>
        <v>2025</v>
      </c>
      <c r="AE90" s="388">
        <f t="shared" ref="AE90" si="295">+AD90+1</f>
        <v>2026</v>
      </c>
      <c r="AF90" s="388">
        <f t="shared" ref="AF90" si="296">+AE90+1</f>
        <v>2027</v>
      </c>
      <c r="AG90" s="388">
        <f t="shared" ref="AG90" si="297">+AF90+1</f>
        <v>2028</v>
      </c>
      <c r="AH90" s="388">
        <f>+AG90+1</f>
        <v>2029</v>
      </c>
      <c r="AI90" s="388">
        <f t="shared" ref="AI90" si="298">+AH90+1</f>
        <v>2030</v>
      </c>
      <c r="AJ90" s="388">
        <f>+AI90+1</f>
        <v>2031</v>
      </c>
    </row>
    <row r="91" spans="1:36" ht="25.5" x14ac:dyDescent="0.25">
      <c r="B91" s="46" t="s">
        <v>631</v>
      </c>
      <c r="C91" s="381">
        <v>4</v>
      </c>
      <c r="D91" s="381">
        <v>30</v>
      </c>
      <c r="E91" s="381">
        <v>18</v>
      </c>
      <c r="F91" s="381">
        <f>E91*D91*C91</f>
        <v>2160</v>
      </c>
      <c r="H91" s="393"/>
      <c r="J91" s="141" t="s">
        <v>646</v>
      </c>
      <c r="K91" s="50">
        <f>+K49</f>
        <v>239.66389832149017</v>
      </c>
      <c r="L91" s="50">
        <f>+L49</f>
        <v>372.12695518078192</v>
      </c>
      <c r="M91" s="50">
        <f>+M49</f>
        <v>750.58585863469375</v>
      </c>
      <c r="N91" s="50">
        <f>+N49</f>
        <v>953.65025315666571</v>
      </c>
      <c r="O91" s="50">
        <f>+O49</f>
        <v>1270.4300818826453</v>
      </c>
      <c r="P91" s="50">
        <f>+P49</f>
        <v>1605.1050859919487</v>
      </c>
      <c r="Q91" s="50">
        <f>+Q49</f>
        <v>1965.8548635210007</v>
      </c>
      <c r="R91" s="50">
        <f>+R49</f>
        <v>2234.5002744233816</v>
      </c>
      <c r="S91" s="50">
        <f>+S49</f>
        <v>1944.1486028371155</v>
      </c>
      <c r="T91" s="50">
        <f>+T49</f>
        <v>2342.1722877976081</v>
      </c>
      <c r="U91" s="50">
        <f>+U49</f>
        <v>2330.6071705303525</v>
      </c>
      <c r="V91" s="50">
        <f>+V49</f>
        <v>2320.651213678726</v>
      </c>
      <c r="X91" s="141" t="s">
        <v>646</v>
      </c>
      <c r="Y91" s="50">
        <f>+Y49</f>
        <v>306.90230769230766</v>
      </c>
      <c r="Z91" s="50">
        <f>+Z49</f>
        <v>379.87439999999998</v>
      </c>
      <c r="AA91" s="50">
        <f>+AA49</f>
        <v>492.52260039230868</v>
      </c>
      <c r="AB91" s="50">
        <f>+AB49</f>
        <v>464.76901696971981</v>
      </c>
      <c r="AC91" s="50">
        <f>+AC49</f>
        <v>707.93039548037495</v>
      </c>
      <c r="AD91" s="50">
        <f>+AD49</f>
        <v>958.44606209853873</v>
      </c>
      <c r="AE91" s="50">
        <f>+AE49</f>
        <v>1215.9445176288368</v>
      </c>
      <c r="AF91" s="50">
        <f>+AF49</f>
        <v>1486.8170053991071</v>
      </c>
      <c r="AG91" s="50">
        <f>+AG49</f>
        <v>1827.7882396179261</v>
      </c>
      <c r="AH91" s="50">
        <f>+AH49</f>
        <v>1810.7206526622999</v>
      </c>
      <c r="AI91" s="50">
        <f>+AI49</f>
        <v>1796.1937448261356</v>
      </c>
      <c r="AJ91" s="50">
        <f>+AJ49</f>
        <v>1783.9676380654578</v>
      </c>
    </row>
    <row r="92" spans="1:36" ht="25.5" x14ac:dyDescent="0.25">
      <c r="B92" s="46" t="s">
        <v>632</v>
      </c>
      <c r="C92" s="381">
        <v>3</v>
      </c>
      <c r="D92" s="381">
        <v>8</v>
      </c>
      <c r="E92" s="381">
        <v>18</v>
      </c>
      <c r="F92" s="381">
        <f>E92*D92*C92</f>
        <v>432</v>
      </c>
      <c r="H92" s="393"/>
      <c r="J92" s="141" t="s">
        <v>647</v>
      </c>
      <c r="K92" s="389">
        <f>+D148</f>
        <v>0</v>
      </c>
      <c r="L92" s="389">
        <f>+K92</f>
        <v>0</v>
      </c>
      <c r="M92" s="389">
        <f t="shared" ref="M92" si="299">+L92</f>
        <v>0</v>
      </c>
      <c r="N92" s="389">
        <f t="shared" ref="N92" si="300">+M92</f>
        <v>0</v>
      </c>
      <c r="O92" s="389">
        <f t="shared" ref="O92" si="301">+N92</f>
        <v>0</v>
      </c>
      <c r="P92" s="389">
        <f t="shared" ref="P92" si="302">+O92</f>
        <v>0</v>
      </c>
      <c r="Q92" s="389">
        <f t="shared" ref="Q92" si="303">+P92</f>
        <v>0</v>
      </c>
      <c r="R92" s="389">
        <f t="shared" ref="R92" si="304">+Q92</f>
        <v>0</v>
      </c>
      <c r="S92" s="389">
        <f t="shared" ref="S92" si="305">+R92</f>
        <v>0</v>
      </c>
      <c r="T92" s="389">
        <f t="shared" ref="T92" si="306">+S92</f>
        <v>0</v>
      </c>
      <c r="U92" s="389">
        <f t="shared" ref="U92" si="307">+T92</f>
        <v>0</v>
      </c>
      <c r="V92" s="389">
        <f t="shared" ref="V92" si="308">+U92</f>
        <v>0</v>
      </c>
      <c r="X92" s="141" t="s">
        <v>647</v>
      </c>
      <c r="Y92" s="389">
        <f>+Y50</f>
        <v>0</v>
      </c>
      <c r="Z92" s="389">
        <f>+Y92</f>
        <v>0</v>
      </c>
      <c r="AA92" s="389">
        <f t="shared" ref="AA92" si="309">+Z92</f>
        <v>0</v>
      </c>
      <c r="AB92" s="389">
        <f t="shared" ref="AB92" si="310">+AA92</f>
        <v>0</v>
      </c>
      <c r="AC92" s="389">
        <f t="shared" ref="AC92" si="311">+AB92</f>
        <v>0</v>
      </c>
      <c r="AD92" s="389">
        <f t="shared" ref="AD92" si="312">+AC92</f>
        <v>0</v>
      </c>
      <c r="AE92" s="389">
        <f t="shared" ref="AE92" si="313">+AD92</f>
        <v>0</v>
      </c>
      <c r="AF92" s="389">
        <f t="shared" ref="AF92" si="314">+AE92</f>
        <v>0</v>
      </c>
      <c r="AG92" s="389">
        <f t="shared" ref="AG92" si="315">+AF92</f>
        <v>0</v>
      </c>
      <c r="AH92" s="389">
        <f t="shared" ref="AH92" si="316">+AG92</f>
        <v>0</v>
      </c>
      <c r="AI92" s="389">
        <f t="shared" ref="AI92" si="317">+AH92</f>
        <v>0</v>
      </c>
      <c r="AJ92" s="389">
        <f t="shared" ref="AJ92" si="318">+AI92</f>
        <v>0</v>
      </c>
    </row>
    <row r="93" spans="1:36" x14ac:dyDescent="0.25">
      <c r="F93" s="6"/>
      <c r="H93" s="393"/>
      <c r="J93" s="141" t="s">
        <v>648</v>
      </c>
      <c r="K93" s="50">
        <f>K91-K92</f>
        <v>239.66389832149017</v>
      </c>
      <c r="L93" s="50">
        <f t="shared" ref="L93:V93" si="319">L91-L92</f>
        <v>372.12695518078192</v>
      </c>
      <c r="M93" s="50">
        <f t="shared" si="319"/>
        <v>750.58585863469375</v>
      </c>
      <c r="N93" s="50">
        <f t="shared" si="319"/>
        <v>953.65025315666571</v>
      </c>
      <c r="O93" s="50">
        <f t="shared" si="319"/>
        <v>1270.4300818826453</v>
      </c>
      <c r="P93" s="50">
        <f t="shared" si="319"/>
        <v>1605.1050859919487</v>
      </c>
      <c r="Q93" s="50">
        <f t="shared" si="319"/>
        <v>1965.8548635210007</v>
      </c>
      <c r="R93" s="50">
        <f t="shared" si="319"/>
        <v>2234.5002744233816</v>
      </c>
      <c r="S93" s="50">
        <f t="shared" si="319"/>
        <v>1944.1486028371155</v>
      </c>
      <c r="T93" s="50">
        <f t="shared" si="319"/>
        <v>2342.1722877976081</v>
      </c>
      <c r="U93" s="50">
        <f t="shared" si="319"/>
        <v>2330.6071705303525</v>
      </c>
      <c r="V93" s="50">
        <f t="shared" si="319"/>
        <v>2320.651213678726</v>
      </c>
      <c r="X93" s="141" t="s">
        <v>648</v>
      </c>
      <c r="Y93" s="50">
        <f>Y91-Y92</f>
        <v>306.90230769230766</v>
      </c>
      <c r="Z93" s="50">
        <f t="shared" ref="Z93:AJ93" si="320">Z91-Z92</f>
        <v>379.87439999999998</v>
      </c>
      <c r="AA93" s="50">
        <f t="shared" si="320"/>
        <v>492.52260039230868</v>
      </c>
      <c r="AB93" s="50">
        <f t="shared" si="320"/>
        <v>464.76901696971981</v>
      </c>
      <c r="AC93" s="50">
        <f t="shared" si="320"/>
        <v>707.93039548037495</v>
      </c>
      <c r="AD93" s="50">
        <f t="shared" si="320"/>
        <v>958.44606209853873</v>
      </c>
      <c r="AE93" s="50">
        <f t="shared" si="320"/>
        <v>1215.9445176288368</v>
      </c>
      <c r="AF93" s="50">
        <f t="shared" si="320"/>
        <v>1486.8170053991071</v>
      </c>
      <c r="AG93" s="50">
        <f t="shared" si="320"/>
        <v>1827.7882396179261</v>
      </c>
      <c r="AH93" s="50">
        <f t="shared" si="320"/>
        <v>1810.7206526622999</v>
      </c>
      <c r="AI93" s="50">
        <f t="shared" si="320"/>
        <v>1796.1937448261356</v>
      </c>
      <c r="AJ93" s="50">
        <f t="shared" si="320"/>
        <v>1783.9676380654578</v>
      </c>
    </row>
    <row r="94" spans="1:36" ht="38.25" x14ac:dyDescent="0.25">
      <c r="H94" s="393"/>
      <c r="J94" s="141" t="s">
        <v>664</v>
      </c>
      <c r="K94" s="391">
        <f>K93/1080</f>
        <v>0.22191101696434273</v>
      </c>
      <c r="L94" s="391">
        <f t="shared" ref="L94" si="321">L93/1080</f>
        <v>0.34456199553776101</v>
      </c>
      <c r="M94" s="391">
        <f t="shared" ref="M94" si="322">M93/1080</f>
        <v>0.69498690614323499</v>
      </c>
      <c r="N94" s="391">
        <f t="shared" ref="N94" si="323">N93/1080</f>
        <v>0.88300949366357939</v>
      </c>
      <c r="O94" s="391">
        <f t="shared" ref="O94" si="324">O93/1080</f>
        <v>1.1763241498913382</v>
      </c>
      <c r="P94" s="391">
        <f t="shared" ref="P94" si="325">P93/1080</f>
        <v>1.486208412955508</v>
      </c>
      <c r="Q94" s="391">
        <f t="shared" ref="Q94" si="326">Q93/1080</f>
        <v>1.8202359847416674</v>
      </c>
      <c r="R94" s="391">
        <f t="shared" ref="R94" si="327">R93/1080</f>
        <v>2.0689817355772053</v>
      </c>
      <c r="S94" s="391">
        <f t="shared" ref="S94" si="328">S93/1080</f>
        <v>1.8001375952195513</v>
      </c>
      <c r="T94" s="391">
        <f t="shared" ref="T94" si="329">T93/1080</f>
        <v>2.1686780442570446</v>
      </c>
      <c r="U94" s="391">
        <f t="shared" ref="U94" si="330">U93/1080</f>
        <v>2.1579696023429191</v>
      </c>
      <c r="V94" s="391">
        <f t="shared" ref="V94" si="331">V93/1080</f>
        <v>2.1487511237765982</v>
      </c>
      <c r="X94" s="141" t="s">
        <v>664</v>
      </c>
      <c r="Y94" s="391">
        <f>Y93/1080</f>
        <v>0.28416880341880341</v>
      </c>
      <c r="Z94" s="391">
        <f t="shared" ref="Z94" si="332">Z93/1080</f>
        <v>0.35173555555555552</v>
      </c>
      <c r="AA94" s="391">
        <f t="shared" ref="AA94" si="333">AA93/1080</f>
        <v>0.45603944480769321</v>
      </c>
      <c r="AB94" s="391">
        <f t="shared" ref="AB94" si="334">AB93/1080</f>
        <v>0.43034168237937021</v>
      </c>
      <c r="AC94" s="391">
        <f t="shared" ref="AC94" si="335">AC93/1080</f>
        <v>0.6554911069262731</v>
      </c>
      <c r="AD94" s="391">
        <f t="shared" ref="AD94" si="336">AD93/1080</f>
        <v>0.88745005749864703</v>
      </c>
      <c r="AE94" s="391">
        <f t="shared" ref="AE94" si="337">AE93/1080</f>
        <v>1.1258745533600341</v>
      </c>
      <c r="AF94" s="391">
        <f t="shared" ref="AF94" si="338">AF93/1080</f>
        <v>1.3766824124065806</v>
      </c>
      <c r="AG94" s="391">
        <f t="shared" ref="AG94" si="339">AG93/1080</f>
        <v>1.6923965181647465</v>
      </c>
      <c r="AH94" s="391">
        <f t="shared" ref="AH94" si="340">AH93/1080</f>
        <v>1.6765931969095369</v>
      </c>
      <c r="AI94" s="391">
        <f t="shared" ref="AI94" si="341">AI93/1080</f>
        <v>1.6631423563204959</v>
      </c>
      <c r="AJ94" s="391">
        <f t="shared" ref="AJ94" si="342">AJ93/1080</f>
        <v>1.651821887097646</v>
      </c>
    </row>
    <row r="95" spans="1:36" x14ac:dyDescent="0.25">
      <c r="A95" s="387"/>
      <c r="B95" s="387"/>
      <c r="C95" s="387"/>
      <c r="D95" s="387"/>
      <c r="H95" s="393"/>
    </row>
    <row r="96" spans="1:36" x14ac:dyDescent="0.25">
      <c r="A96" s="387"/>
      <c r="B96" s="387"/>
      <c r="C96" s="387"/>
      <c r="D96" s="387"/>
      <c r="H96" s="393"/>
    </row>
    <row r="97" spans="1:36" x14ac:dyDescent="0.25">
      <c r="A97" s="387"/>
      <c r="B97" s="387"/>
      <c r="C97" s="387"/>
      <c r="D97" s="387"/>
      <c r="H97" s="393"/>
    </row>
    <row r="98" spans="1:36" x14ac:dyDescent="0.25">
      <c r="A98" s="387"/>
      <c r="B98" s="387"/>
      <c r="C98" s="387"/>
      <c r="D98" s="387"/>
      <c r="H98" s="393"/>
    </row>
    <row r="99" spans="1:36" ht="12.75" customHeight="1" x14ac:dyDescent="0.25">
      <c r="A99" s="387"/>
      <c r="B99" s="387"/>
      <c r="C99" s="387"/>
      <c r="D99" s="387"/>
      <c r="H99" s="393"/>
      <c r="J99" s="623" t="s">
        <v>672</v>
      </c>
      <c r="K99" s="624"/>
      <c r="L99" s="621" t="s">
        <v>669</v>
      </c>
      <c r="M99" s="616" t="s">
        <v>245</v>
      </c>
      <c r="N99" s="616" t="s">
        <v>246</v>
      </c>
      <c r="O99" s="616" t="s">
        <v>247</v>
      </c>
      <c r="P99" s="616" t="s">
        <v>248</v>
      </c>
      <c r="Q99" s="616" t="s">
        <v>249</v>
      </c>
      <c r="R99" s="616" t="s">
        <v>250</v>
      </c>
      <c r="S99" s="616" t="s">
        <v>251</v>
      </c>
      <c r="T99" s="616" t="s">
        <v>252</v>
      </c>
      <c r="U99" s="616" t="s">
        <v>253</v>
      </c>
      <c r="V99" s="616" t="s">
        <v>254</v>
      </c>
      <c r="X99" s="619" t="s">
        <v>672</v>
      </c>
      <c r="Y99" s="619"/>
      <c r="Z99" s="617" t="s">
        <v>669</v>
      </c>
      <c r="AA99" s="618" t="s">
        <v>245</v>
      </c>
      <c r="AB99" s="618" t="s">
        <v>246</v>
      </c>
      <c r="AC99" s="618" t="s">
        <v>247</v>
      </c>
      <c r="AD99" s="618" t="s">
        <v>248</v>
      </c>
      <c r="AE99" s="618" t="s">
        <v>249</v>
      </c>
      <c r="AF99" s="618" t="s">
        <v>250</v>
      </c>
      <c r="AG99" s="618" t="s">
        <v>251</v>
      </c>
      <c r="AH99" s="618" t="s">
        <v>252</v>
      </c>
      <c r="AI99" s="618" t="s">
        <v>253</v>
      </c>
      <c r="AJ99" s="618" t="s">
        <v>254</v>
      </c>
    </row>
    <row r="100" spans="1:36" ht="15" customHeight="1" x14ac:dyDescent="0.25">
      <c r="H100" s="393"/>
      <c r="J100" s="625"/>
      <c r="K100" s="626"/>
      <c r="L100" s="622"/>
      <c r="M100" s="616">
        <v>2022</v>
      </c>
      <c r="N100" s="616">
        <f t="shared" ref="N100:V100" si="343">M100+1</f>
        <v>2023</v>
      </c>
      <c r="O100" s="616">
        <f t="shared" si="343"/>
        <v>2024</v>
      </c>
      <c r="P100" s="616">
        <f t="shared" si="343"/>
        <v>2025</v>
      </c>
      <c r="Q100" s="616">
        <f t="shared" si="343"/>
        <v>2026</v>
      </c>
      <c r="R100" s="616">
        <f t="shared" si="343"/>
        <v>2027</v>
      </c>
      <c r="S100" s="616">
        <f t="shared" si="343"/>
        <v>2028</v>
      </c>
      <c r="T100" s="616">
        <f t="shared" si="343"/>
        <v>2029</v>
      </c>
      <c r="U100" s="616">
        <f t="shared" si="343"/>
        <v>2030</v>
      </c>
      <c r="V100" s="616">
        <f t="shared" si="343"/>
        <v>2031</v>
      </c>
      <c r="X100" s="619"/>
      <c r="Y100" s="619"/>
      <c r="Z100" s="617"/>
      <c r="AA100" s="618">
        <v>2022</v>
      </c>
      <c r="AB100" s="618">
        <f t="shared" ref="AB100" si="344">AA100+1</f>
        <v>2023</v>
      </c>
      <c r="AC100" s="618">
        <f t="shared" ref="AC100" si="345">AB100+1</f>
        <v>2024</v>
      </c>
      <c r="AD100" s="618">
        <f t="shared" ref="AD100" si="346">AC100+1</f>
        <v>2025</v>
      </c>
      <c r="AE100" s="618">
        <f t="shared" ref="AE100" si="347">AD100+1</f>
        <v>2026</v>
      </c>
      <c r="AF100" s="618">
        <f t="shared" ref="AF100" si="348">AE100+1</f>
        <v>2027</v>
      </c>
      <c r="AG100" s="618">
        <f t="shared" ref="AG100" si="349">AF100+1</f>
        <v>2028</v>
      </c>
      <c r="AH100" s="618">
        <f t="shared" ref="AH100" si="350">AG100+1</f>
        <v>2029</v>
      </c>
      <c r="AI100" s="618">
        <f t="shared" ref="AI100" si="351">AH100+1</f>
        <v>2030</v>
      </c>
      <c r="AJ100" s="618">
        <f t="shared" ref="AJ100" si="352">AI100+1</f>
        <v>2031</v>
      </c>
    </row>
    <row r="101" spans="1:36" ht="15" customHeight="1" x14ac:dyDescent="0.25">
      <c r="B101" s="601" t="s">
        <v>634</v>
      </c>
      <c r="C101" s="602"/>
      <c r="D101" s="602"/>
      <c r="E101" s="602"/>
      <c r="F101" s="603"/>
      <c r="H101" s="393"/>
      <c r="J101" s="514" t="s">
        <v>336</v>
      </c>
      <c r="K101" s="514"/>
      <c r="L101" s="615" t="s">
        <v>606</v>
      </c>
      <c r="M101" s="278">
        <f>+K44</f>
        <v>0.15322427361823665</v>
      </c>
      <c r="N101" s="278">
        <f t="shared" ref="N101:V101" si="353">+L44</f>
        <v>0.25003520991471662</v>
      </c>
      <c r="O101" s="278">
        <f t="shared" si="353"/>
        <v>0.47944876317542895</v>
      </c>
      <c r="P101" s="278">
        <f t="shared" si="353"/>
        <v>0.61871133250552779</v>
      </c>
      <c r="Q101" s="278">
        <f t="shared" si="353"/>
        <v>0.81387394173562566</v>
      </c>
      <c r="R101" s="278">
        <f t="shared" si="353"/>
        <v>1.0286433173372513</v>
      </c>
      <c r="S101" s="278">
        <f t="shared" si="353"/>
        <v>1.2630516603991406</v>
      </c>
      <c r="T101" s="278">
        <f t="shared" si="353"/>
        <v>1.4274728084146251</v>
      </c>
      <c r="U101" s="278">
        <f t="shared" si="353"/>
        <v>1.4949339703714952</v>
      </c>
      <c r="V101" s="278">
        <f t="shared" si="353"/>
        <v>1.4865569304158714</v>
      </c>
      <c r="X101" s="620" t="s">
        <v>674</v>
      </c>
      <c r="Y101" s="620"/>
      <c r="Z101" s="615" t="s">
        <v>606</v>
      </c>
      <c r="AA101" s="278">
        <f>+Y44</f>
        <v>0.12952136752136753</v>
      </c>
      <c r="AB101" s="278">
        <f t="shared" ref="AB101" si="354">+Z44</f>
        <v>0.10925284432466345</v>
      </c>
      <c r="AC101" s="278">
        <f t="shared" ref="AC101" si="355">+AA44</f>
        <v>0.26958264718516189</v>
      </c>
      <c r="AD101" s="278">
        <f t="shared" ref="AD101" si="356">+AB44</f>
        <v>0.41536612560409808</v>
      </c>
      <c r="AE101" s="278">
        <f t="shared" ref="AE101" si="357">+AC44</f>
        <v>0.7652671681876998</v>
      </c>
      <c r="AF101" s="278">
        <f t="shared" ref="AF101" si="358">+AD44</f>
        <v>1.1251396514266347</v>
      </c>
      <c r="AG101" s="278">
        <f t="shared" ref="AG101" si="359">+AE44</f>
        <v>1.5400949184399548</v>
      </c>
      <c r="AH101" s="278">
        <f t="shared" ref="AH101" si="360">+AF44</f>
        <v>1.8030050554206067</v>
      </c>
      <c r="AI101" s="278">
        <f t="shared" ref="AI101" si="361">+AG44</f>
        <v>2.0553872886401447</v>
      </c>
      <c r="AJ101" s="278">
        <f t="shared" ref="AJ101" si="362">+AH44</f>
        <v>2.0339693633879414</v>
      </c>
    </row>
    <row r="102" spans="1:36" ht="25.5" x14ac:dyDescent="0.25">
      <c r="B102" s="382" t="s">
        <v>630</v>
      </c>
      <c r="C102" s="382" t="s">
        <v>635</v>
      </c>
      <c r="D102" s="382" t="s">
        <v>610</v>
      </c>
      <c r="E102" s="382" t="s">
        <v>626</v>
      </c>
      <c r="F102" s="382" t="s">
        <v>633</v>
      </c>
      <c r="H102" s="393"/>
      <c r="J102" s="514"/>
      <c r="K102" s="514"/>
      <c r="L102" s="615" t="s">
        <v>628</v>
      </c>
      <c r="M102" s="278">
        <f>+K61</f>
        <v>0.22191101696434273</v>
      </c>
      <c r="N102" s="278">
        <f t="shared" ref="N102:V102" si="363">+L61</f>
        <v>0.34456199553776101</v>
      </c>
      <c r="O102" s="278">
        <f t="shared" si="363"/>
        <v>0.69498690614323499</v>
      </c>
      <c r="P102" s="278">
        <f t="shared" si="363"/>
        <v>0.88300949366357939</v>
      </c>
      <c r="Q102" s="278">
        <f t="shared" si="363"/>
        <v>1.1763241498913382</v>
      </c>
      <c r="R102" s="278">
        <f t="shared" si="363"/>
        <v>1.486208412955508</v>
      </c>
      <c r="S102" s="278">
        <f t="shared" si="363"/>
        <v>1.8202359847416674</v>
      </c>
      <c r="T102" s="278">
        <f t="shared" si="363"/>
        <v>2.0689817355772053</v>
      </c>
      <c r="U102" s="278">
        <f t="shared" si="363"/>
        <v>1.8001375952195513</v>
      </c>
      <c r="V102" s="278">
        <f t="shared" si="363"/>
        <v>2.1686780442570446</v>
      </c>
      <c r="X102" s="620"/>
      <c r="Y102" s="620"/>
      <c r="Z102" s="615" t="s">
        <v>628</v>
      </c>
      <c r="AA102" s="278">
        <f>+Y61</f>
        <v>0.28416880341880341</v>
      </c>
      <c r="AB102" s="278">
        <f t="shared" ref="AB102" si="364">+Z61</f>
        <v>0.35173555555555552</v>
      </c>
      <c r="AC102" s="278">
        <f t="shared" ref="AC102" si="365">+AA61</f>
        <v>0.45603944480769321</v>
      </c>
      <c r="AD102" s="278">
        <f t="shared" ref="AD102" si="366">+AB61</f>
        <v>0.43034168237937021</v>
      </c>
      <c r="AE102" s="278">
        <f t="shared" ref="AE102" si="367">+AC61</f>
        <v>0.6554911069262731</v>
      </c>
      <c r="AF102" s="278">
        <f t="shared" ref="AF102" si="368">+AD61</f>
        <v>0.88745005749864703</v>
      </c>
      <c r="AG102" s="278">
        <f t="shared" ref="AG102" si="369">+AE61</f>
        <v>1.1258745533600341</v>
      </c>
      <c r="AH102" s="278">
        <f t="shared" ref="AH102" si="370">+AF61</f>
        <v>1.3766824124065806</v>
      </c>
      <c r="AI102" s="278">
        <f t="shared" ref="AI102" si="371">+AG61</f>
        <v>1.6923965181647465</v>
      </c>
      <c r="AJ102" s="278">
        <f t="shared" ref="AJ102" si="372">+AH61</f>
        <v>1.6765931969095369</v>
      </c>
    </row>
    <row r="103" spans="1:36" ht="36.75" customHeight="1" x14ac:dyDescent="0.25">
      <c r="B103" s="46" t="s">
        <v>620</v>
      </c>
      <c r="C103" s="381">
        <v>1</v>
      </c>
      <c r="D103" s="381">
        <v>30</v>
      </c>
      <c r="E103" s="381">
        <v>18</v>
      </c>
      <c r="F103" s="381">
        <f>E103*D103*C103</f>
        <v>540</v>
      </c>
      <c r="H103" s="393"/>
      <c r="J103" s="514"/>
      <c r="K103" s="514"/>
      <c r="L103" s="408" t="s">
        <v>673</v>
      </c>
      <c r="M103" s="278">
        <f>+K69</f>
        <v>0.8</v>
      </c>
      <c r="N103" s="278">
        <f t="shared" ref="N103:V103" si="373">+L69</f>
        <v>0.8</v>
      </c>
      <c r="O103" s="278">
        <f t="shared" si="373"/>
        <v>0.8</v>
      </c>
      <c r="P103" s="278">
        <f t="shared" si="373"/>
        <v>0.8</v>
      </c>
      <c r="Q103" s="278">
        <f t="shared" si="373"/>
        <v>0.8</v>
      </c>
      <c r="R103" s="278">
        <f t="shared" si="373"/>
        <v>0.8</v>
      </c>
      <c r="S103" s="278">
        <f t="shared" si="373"/>
        <v>0.8</v>
      </c>
      <c r="T103" s="278">
        <f t="shared" si="373"/>
        <v>0.8</v>
      </c>
      <c r="U103" s="278">
        <f t="shared" si="373"/>
        <v>0.8</v>
      </c>
      <c r="V103" s="278">
        <f t="shared" si="373"/>
        <v>0.8</v>
      </c>
      <c r="X103" s="620"/>
      <c r="Y103" s="620"/>
      <c r="Z103" s="408" t="s">
        <v>673</v>
      </c>
      <c r="AA103" s="278">
        <f>+Y69</f>
        <v>1.2027777777777779</v>
      </c>
      <c r="AB103" s="278">
        <f t="shared" ref="AB103" si="374">+Z69</f>
        <v>1.2027777777777779</v>
      </c>
      <c r="AC103" s="278">
        <f t="shared" ref="AC103" si="375">+AA69</f>
        <v>1.2027777777777779</v>
      </c>
      <c r="AD103" s="278">
        <f t="shared" ref="AD103" si="376">+AB69</f>
        <v>1.2027777777777779</v>
      </c>
      <c r="AE103" s="278">
        <f t="shared" ref="AE103" si="377">+AC69</f>
        <v>1.2027777777777779</v>
      </c>
      <c r="AF103" s="278">
        <f t="shared" ref="AF103" si="378">+AD69</f>
        <v>1.2027777777777779</v>
      </c>
      <c r="AG103" s="278">
        <f t="shared" ref="AG103" si="379">+AE69</f>
        <v>1.2027777777777779</v>
      </c>
      <c r="AH103" s="278">
        <f t="shared" ref="AH103" si="380">+AF69</f>
        <v>1.2027777777777779</v>
      </c>
      <c r="AI103" s="278">
        <f t="shared" ref="AI103" si="381">+AG69</f>
        <v>1.2027777777777779</v>
      </c>
      <c r="AJ103" s="278">
        <f t="shared" ref="AJ103" si="382">+AH69</f>
        <v>1.2027777777777779</v>
      </c>
    </row>
    <row r="104" spans="1:36" ht="25.5" x14ac:dyDescent="0.25">
      <c r="B104" s="46" t="s">
        <v>621</v>
      </c>
      <c r="C104" s="381">
        <v>0</v>
      </c>
      <c r="D104" s="381">
        <v>30</v>
      </c>
      <c r="E104" s="381">
        <v>18</v>
      </c>
      <c r="F104" s="381">
        <f>E104*D104*C104</f>
        <v>0</v>
      </c>
      <c r="H104" s="393"/>
      <c r="J104" s="514"/>
      <c r="K104" s="514"/>
      <c r="L104" s="44" t="s">
        <v>641</v>
      </c>
      <c r="M104" s="410">
        <f>+K77</f>
        <v>0.37513529058257944</v>
      </c>
      <c r="N104" s="410">
        <f t="shared" ref="N104:V104" si="383">+L77</f>
        <v>0.59459720545247763</v>
      </c>
      <c r="O104" s="410">
        <f t="shared" si="383"/>
        <v>1.1744356693186639</v>
      </c>
      <c r="P104" s="410">
        <f t="shared" si="383"/>
        <v>1.5017208261691073</v>
      </c>
      <c r="Q104" s="410">
        <f t="shared" si="383"/>
        <v>1.9901980916269639</v>
      </c>
      <c r="R104" s="410">
        <f t="shared" si="383"/>
        <v>2.5148517302927593</v>
      </c>
      <c r="S104" s="410">
        <f t="shared" si="383"/>
        <v>3.0832876451408078</v>
      </c>
      <c r="T104" s="410">
        <f t="shared" si="383"/>
        <v>3.4964545439918302</v>
      </c>
      <c r="U104" s="410">
        <f t="shared" si="383"/>
        <v>3.2950715655910465</v>
      </c>
      <c r="V104" s="410">
        <f t="shared" si="383"/>
        <v>3.6552349746729162</v>
      </c>
      <c r="X104" s="620"/>
      <c r="Y104" s="620"/>
      <c r="Z104" s="44" t="s">
        <v>641</v>
      </c>
      <c r="AA104" s="410">
        <f>+Y77</f>
        <v>-1.4863098290598291</v>
      </c>
      <c r="AB104" s="410">
        <f t="shared" ref="AB104" si="384">+Z77</f>
        <v>-1.439011600119781</v>
      </c>
      <c r="AC104" s="410">
        <f t="shared" ref="AC104" si="385">+AA77</f>
        <v>-1.1743779080071448</v>
      </c>
      <c r="AD104" s="410">
        <f t="shared" ref="AD104" si="386">+AB77</f>
        <v>-1.0542921920165318</v>
      </c>
      <c r="AE104" s="410">
        <f t="shared" ref="AE104" si="387">+AC77</f>
        <v>-0.47924172488602734</v>
      </c>
      <c r="AF104" s="410">
        <f t="shared" ref="AF104" si="388">+AD77</f>
        <v>0.11258970892528168</v>
      </c>
      <c r="AG104" s="410">
        <f t="shared" ref="AG104" si="389">+AE77</f>
        <v>0.76596947179998887</v>
      </c>
      <c r="AH104" s="410">
        <f t="shared" ref="AH104" si="390">+AF77</f>
        <v>1.2796874678271875</v>
      </c>
      <c r="AI104" s="410">
        <f t="shared" ref="AI104" si="391">+AG77</f>
        <v>1.8477838068048911</v>
      </c>
      <c r="AJ104" s="410">
        <f t="shared" ref="AJ104" si="392">+AH77</f>
        <v>1.8105625602974786</v>
      </c>
    </row>
    <row r="105" spans="1:36" x14ac:dyDescent="0.25">
      <c r="H105" s="393"/>
      <c r="J105" s="514"/>
      <c r="K105" s="514"/>
      <c r="L105" s="615" t="s">
        <v>670</v>
      </c>
      <c r="M105" s="278">
        <f>+K86</f>
        <v>0.15322427361823665</v>
      </c>
      <c r="N105" s="278">
        <f t="shared" ref="N105:V105" si="393">+L86</f>
        <v>0.25003520991471662</v>
      </c>
      <c r="O105" s="278">
        <f t="shared" si="393"/>
        <v>0.47944876317542895</v>
      </c>
      <c r="P105" s="278">
        <f t="shared" si="393"/>
        <v>0.61871133250552779</v>
      </c>
      <c r="Q105" s="278">
        <f t="shared" si="393"/>
        <v>0.81387394173562566</v>
      </c>
      <c r="R105" s="278">
        <f t="shared" si="393"/>
        <v>1.0286433173372513</v>
      </c>
      <c r="S105" s="278">
        <f t="shared" si="393"/>
        <v>1.2630516603991406</v>
      </c>
      <c r="T105" s="278">
        <f t="shared" si="393"/>
        <v>1.4274728084146251</v>
      </c>
      <c r="U105" s="278">
        <f t="shared" si="393"/>
        <v>1.4949339703714952</v>
      </c>
      <c r="V105" s="278">
        <f t="shared" si="393"/>
        <v>1.4865569304158714</v>
      </c>
      <c r="X105" s="620"/>
      <c r="Y105" s="620"/>
      <c r="Z105" s="615" t="s">
        <v>670</v>
      </c>
      <c r="AA105" s="278">
        <f>+Y86</f>
        <v>0.12952136752136753</v>
      </c>
      <c r="AB105" s="278">
        <f t="shared" ref="AB105" si="394">+Z86</f>
        <v>0.10925284432466345</v>
      </c>
      <c r="AC105" s="278">
        <f t="shared" ref="AC105" si="395">+AA86</f>
        <v>0.26958264718516189</v>
      </c>
      <c r="AD105" s="278">
        <f t="shared" ref="AD105" si="396">+AB86</f>
        <v>0.41536612560409808</v>
      </c>
      <c r="AE105" s="278">
        <f t="shared" ref="AE105" si="397">+AC86</f>
        <v>0.7652671681876998</v>
      </c>
      <c r="AF105" s="278">
        <f t="shared" ref="AF105" si="398">+AD86</f>
        <v>1.1251396514266347</v>
      </c>
      <c r="AG105" s="278">
        <f t="shared" ref="AG105" si="399">+AE86</f>
        <v>1.5400949184399548</v>
      </c>
      <c r="AH105" s="278">
        <f t="shared" ref="AH105" si="400">+AF86</f>
        <v>1.8030050554206067</v>
      </c>
      <c r="AI105" s="278">
        <f t="shared" ref="AI105" si="401">+AG86</f>
        <v>2.0553872886401447</v>
      </c>
      <c r="AJ105" s="278">
        <f t="shared" ref="AJ105" si="402">+AH86</f>
        <v>2.0339693633879414</v>
      </c>
    </row>
    <row r="106" spans="1:36" ht="48" customHeight="1" x14ac:dyDescent="0.25">
      <c r="A106" s="396"/>
      <c r="B106" s="396"/>
      <c r="C106" s="396"/>
      <c r="D106" s="396"/>
      <c r="E106" s="396"/>
      <c r="H106" s="393"/>
      <c r="J106" s="514"/>
      <c r="K106" s="514"/>
      <c r="L106" s="408" t="s">
        <v>671</v>
      </c>
      <c r="M106" s="278">
        <f>+K94</f>
        <v>0.22191101696434273</v>
      </c>
      <c r="N106" s="278">
        <f t="shared" ref="N106:V106" si="403">+L94</f>
        <v>0.34456199553776101</v>
      </c>
      <c r="O106" s="278">
        <f t="shared" si="403"/>
        <v>0.69498690614323499</v>
      </c>
      <c r="P106" s="278">
        <f t="shared" si="403"/>
        <v>0.88300949366357939</v>
      </c>
      <c r="Q106" s="278">
        <f t="shared" si="403"/>
        <v>1.1763241498913382</v>
      </c>
      <c r="R106" s="278">
        <f t="shared" si="403"/>
        <v>1.486208412955508</v>
      </c>
      <c r="S106" s="278">
        <f t="shared" si="403"/>
        <v>1.8202359847416674</v>
      </c>
      <c r="T106" s="278">
        <f t="shared" si="403"/>
        <v>2.0689817355772053</v>
      </c>
      <c r="U106" s="278">
        <f t="shared" si="403"/>
        <v>1.8001375952195513</v>
      </c>
      <c r="V106" s="278">
        <f t="shared" si="403"/>
        <v>2.1686780442570446</v>
      </c>
      <c r="X106" s="620"/>
      <c r="Y106" s="620"/>
      <c r="Z106" s="408" t="s">
        <v>671</v>
      </c>
      <c r="AA106" s="278">
        <f>+Y94</f>
        <v>0.28416880341880341</v>
      </c>
      <c r="AB106" s="278">
        <f t="shared" ref="AB106" si="404">+Z94</f>
        <v>0.35173555555555552</v>
      </c>
      <c r="AC106" s="278">
        <f t="shared" ref="AC106" si="405">+AA94</f>
        <v>0.45603944480769321</v>
      </c>
      <c r="AD106" s="278">
        <f t="shared" ref="AD106" si="406">+AB94</f>
        <v>0.43034168237937021</v>
      </c>
      <c r="AE106" s="278">
        <f t="shared" ref="AE106" si="407">+AC94</f>
        <v>0.6554911069262731</v>
      </c>
      <c r="AF106" s="278">
        <f t="shared" ref="AF106" si="408">+AD94</f>
        <v>0.88745005749864703</v>
      </c>
      <c r="AG106" s="278">
        <f t="shared" ref="AG106" si="409">+AE94</f>
        <v>1.1258745533600341</v>
      </c>
      <c r="AH106" s="278">
        <f t="shared" ref="AH106" si="410">+AF94</f>
        <v>1.3766824124065806</v>
      </c>
      <c r="AI106" s="278">
        <f t="shared" ref="AI106" si="411">+AG94</f>
        <v>1.6923965181647465</v>
      </c>
      <c r="AJ106" s="278">
        <f t="shared" ref="AJ106" si="412">+AH94</f>
        <v>1.6765931969095369</v>
      </c>
    </row>
    <row r="107" spans="1:36" x14ac:dyDescent="0.25">
      <c r="A107" s="396"/>
      <c r="B107" s="396"/>
      <c r="C107" s="396"/>
      <c r="D107" s="396"/>
      <c r="E107" s="396"/>
      <c r="H107" s="393"/>
      <c r="X107" s="1" t="s">
        <v>675</v>
      </c>
    </row>
    <row r="108" spans="1:36" x14ac:dyDescent="0.25">
      <c r="A108" s="396"/>
      <c r="B108" s="396"/>
      <c r="C108" s="396"/>
      <c r="D108" s="396"/>
      <c r="E108" s="396"/>
      <c r="H108" s="393"/>
    </row>
    <row r="109" spans="1:36" x14ac:dyDescent="0.25">
      <c r="A109" s="396"/>
      <c r="B109" s="396"/>
      <c r="C109" s="396"/>
      <c r="D109" s="396"/>
      <c r="E109" s="396"/>
      <c r="H109" s="393"/>
    </row>
    <row r="110" spans="1:36" ht="25.5" x14ac:dyDescent="0.25">
      <c r="B110" s="380" t="s">
        <v>636</v>
      </c>
      <c r="C110" s="382" t="s">
        <v>639</v>
      </c>
      <c r="D110" s="382" t="s">
        <v>640</v>
      </c>
      <c r="H110" s="393"/>
    </row>
    <row r="111" spans="1:36" ht="40.5" x14ac:dyDescent="0.25">
      <c r="B111" s="380" t="s">
        <v>637</v>
      </c>
      <c r="C111" s="392" t="s">
        <v>638</v>
      </c>
      <c r="D111" s="392" t="s">
        <v>643</v>
      </c>
      <c r="H111" s="393"/>
    </row>
    <row r="112" spans="1:36" x14ac:dyDescent="0.25">
      <c r="B112" s="46" t="s">
        <v>606</v>
      </c>
      <c r="C112" s="381">
        <f>+F79</f>
        <v>540</v>
      </c>
      <c r="D112" s="381">
        <v>0</v>
      </c>
      <c r="H112" s="393"/>
    </row>
    <row r="113" spans="2:8" x14ac:dyDescent="0.25">
      <c r="B113" s="46" t="s">
        <v>628</v>
      </c>
      <c r="C113" s="389">
        <v>0</v>
      </c>
      <c r="D113" s="381">
        <v>0</v>
      </c>
      <c r="H113" s="393"/>
    </row>
    <row r="114" spans="2:8" x14ac:dyDescent="0.25">
      <c r="B114" s="46" t="s">
        <v>641</v>
      </c>
      <c r="C114" s="381">
        <f>+F91+F92</f>
        <v>2592</v>
      </c>
      <c r="D114" s="381">
        <v>0</v>
      </c>
      <c r="H114" s="393"/>
    </row>
    <row r="115" spans="2:8" x14ac:dyDescent="0.25">
      <c r="B115" s="46" t="s">
        <v>620</v>
      </c>
      <c r="C115" s="381">
        <f>+F103</f>
        <v>540</v>
      </c>
      <c r="D115" s="381">
        <v>0</v>
      </c>
      <c r="H115" s="393"/>
    </row>
    <row r="116" spans="2:8" ht="25.5" x14ac:dyDescent="0.25">
      <c r="B116" s="46" t="s">
        <v>642</v>
      </c>
      <c r="C116" s="381">
        <f>+F104</f>
        <v>0</v>
      </c>
      <c r="D116" s="381">
        <v>0</v>
      </c>
      <c r="H116" s="393"/>
    </row>
    <row r="117" spans="2:8" x14ac:dyDescent="0.25">
      <c r="B117" s="1" t="s">
        <v>644</v>
      </c>
      <c r="H117" s="393"/>
    </row>
    <row r="118" spans="2:8" x14ac:dyDescent="0.25">
      <c r="H118" s="393"/>
    </row>
  </sheetData>
  <mergeCells count="54">
    <mergeCell ref="X99:Y100"/>
    <mergeCell ref="Z99:Z100"/>
    <mergeCell ref="X101:Y106"/>
    <mergeCell ref="J99:K100"/>
    <mergeCell ref="L99:L100"/>
    <mergeCell ref="J101:K106"/>
    <mergeCell ref="J63:V63"/>
    <mergeCell ref="J64:J65"/>
    <mergeCell ref="K64:L64"/>
    <mergeCell ref="X63:AJ63"/>
    <mergeCell ref="X64:X65"/>
    <mergeCell ref="Y64:Z64"/>
    <mergeCell ref="J27:V28"/>
    <mergeCell ref="J46:V46"/>
    <mergeCell ref="J47:J48"/>
    <mergeCell ref="K47:L47"/>
    <mergeCell ref="J55:V55"/>
    <mergeCell ref="J29:V29"/>
    <mergeCell ref="J30:J31"/>
    <mergeCell ref="J38:V38"/>
    <mergeCell ref="B89:F89"/>
    <mergeCell ref="B101:F101"/>
    <mergeCell ref="K30:L30"/>
    <mergeCell ref="J71:V71"/>
    <mergeCell ref="J72:J73"/>
    <mergeCell ref="K72:L72"/>
    <mergeCell ref="B77:F77"/>
    <mergeCell ref="B46:F46"/>
    <mergeCell ref="B57:D57"/>
    <mergeCell ref="B61:D62"/>
    <mergeCell ref="J80:V80"/>
    <mergeCell ref="J81:J82"/>
    <mergeCell ref="K81:L81"/>
    <mergeCell ref="J88:V88"/>
    <mergeCell ref="J89:J90"/>
    <mergeCell ref="K89:L89"/>
    <mergeCell ref="X27:AJ28"/>
    <mergeCell ref="X29:AJ29"/>
    <mergeCell ref="X30:X31"/>
    <mergeCell ref="Y30:Z30"/>
    <mergeCell ref="X38:AJ38"/>
    <mergeCell ref="X46:AJ46"/>
    <mergeCell ref="X47:X48"/>
    <mergeCell ref="Y47:Z47"/>
    <mergeCell ref="X55:AJ55"/>
    <mergeCell ref="X71:AJ71"/>
    <mergeCell ref="X88:AJ88"/>
    <mergeCell ref="X89:X90"/>
    <mergeCell ref="Y89:Z89"/>
    <mergeCell ref="X72:X73"/>
    <mergeCell ref="Y72:Z72"/>
    <mergeCell ref="X80:AJ80"/>
    <mergeCell ref="X81:X82"/>
    <mergeCell ref="Y81:Z81"/>
  </mergeCells>
  <phoneticPr fontId="8" type="noConversion"/>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Pobl. área de Influencia</vt:lpstr>
      <vt:lpstr>Pobl. Historica Ingres. Total</vt:lpstr>
      <vt:lpstr>Pobl. Referencia</vt:lpstr>
      <vt:lpstr>Pobl. Potencial</vt:lpstr>
      <vt:lpstr>matriculados Ind. Aprob.</vt:lpstr>
      <vt:lpstr>Pobl. Efectiva SP.</vt:lpstr>
      <vt:lpstr>Pobl. Efectiva CP.</vt:lpstr>
      <vt:lpstr>Demanda Efectiva CP Horas</vt:lpstr>
      <vt:lpstr>Brecha O-D</vt:lpstr>
      <vt:lpstr>PROGR. ARQUITECTONICO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ORFEI-PC-02</dc:creator>
  <cp:lastModifiedBy>Usuario de Windows</cp:lastModifiedBy>
  <dcterms:created xsi:type="dcterms:W3CDTF">2020-06-22T13:18:35Z</dcterms:created>
  <dcterms:modified xsi:type="dcterms:W3CDTF">2020-07-05T20:44:26Z</dcterms:modified>
</cp:coreProperties>
</file>