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NTREGABLES\3cer Entregable\HUACCANA\RR. Financieros\"/>
    </mc:Choice>
  </mc:AlternateContent>
  <bookViews>
    <workbookView xWindow="240" yWindow="75" windowWidth="27780" windowHeight="16395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C6" i="1" l="1"/>
  <c r="J5" i="1"/>
  <c r="K5" i="1"/>
  <c r="L5" i="1"/>
  <c r="M5" i="1"/>
  <c r="G7" i="1" l="1"/>
  <c r="G8" i="1"/>
  <c r="G9" i="1"/>
  <c r="G6" i="1"/>
  <c r="G5" i="1"/>
  <c r="J52" i="2"/>
  <c r="C9" i="1"/>
  <c r="C8" i="1"/>
  <c r="C7" i="1"/>
  <c r="C5" i="1"/>
  <c r="C19" i="1"/>
  <c r="C18" i="1"/>
  <c r="C17" i="1"/>
  <c r="C16" i="1"/>
  <c r="C15" i="1"/>
  <c r="C10" i="1" l="1"/>
  <c r="C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E19" i="2"/>
  <c r="E17" i="2"/>
  <c r="E16" i="2"/>
  <c r="Q59" i="2" l="1"/>
  <c r="Q58" i="2"/>
  <c r="Q57" i="2"/>
  <c r="Q56" i="2"/>
  <c r="Q55" i="2"/>
  <c r="Q54" i="2"/>
  <c r="Q53" i="2"/>
  <c r="Q52" i="2"/>
  <c r="P52" i="2"/>
  <c r="P53" i="2" l="1"/>
  <c r="Q60" i="2"/>
  <c r="E43" i="2"/>
  <c r="F43" i="2"/>
  <c r="F51" i="2" l="1"/>
  <c r="F49" i="2" l="1"/>
  <c r="E49" i="2"/>
  <c r="G28" i="1" l="1"/>
  <c r="G27" i="1"/>
  <c r="G40" i="1"/>
  <c r="G39" i="1"/>
  <c r="G38" i="1"/>
  <c r="G17" i="1" s="1"/>
  <c r="L28" i="1" s="1"/>
  <c r="F41" i="1"/>
  <c r="E24" i="2" l="1"/>
  <c r="E21" i="2"/>
  <c r="E20" i="2"/>
  <c r="F21" i="2" l="1"/>
  <c r="E29" i="2" s="1"/>
  <c r="G18" i="1"/>
  <c r="L29" i="1" s="1"/>
  <c r="E20" i="1" l="1"/>
  <c r="D20" i="1"/>
  <c r="E10" i="1"/>
  <c r="D10" i="1"/>
  <c r="F10" i="1" l="1"/>
  <c r="F30" i="1"/>
  <c r="E30" i="1"/>
  <c r="D30" i="1"/>
  <c r="C30" i="1"/>
  <c r="G29" i="1"/>
  <c r="K28" i="1"/>
  <c r="G26" i="1"/>
  <c r="K27" i="1" s="1"/>
  <c r="G25" i="1"/>
  <c r="K26" i="1" s="1"/>
  <c r="G36" i="1"/>
  <c r="E41" i="1"/>
  <c r="D41" i="1"/>
  <c r="F20" i="1"/>
  <c r="G20" i="1" s="1"/>
  <c r="G19" i="1" l="1"/>
  <c r="L30" i="1" s="1"/>
  <c r="G15" i="1"/>
  <c r="L26" i="1" s="1"/>
  <c r="K30" i="1"/>
  <c r="K29" i="1"/>
  <c r="G30" i="1"/>
  <c r="F31" i="1" l="1"/>
  <c r="D31" i="1"/>
  <c r="C31" i="1"/>
  <c r="E31" i="1"/>
  <c r="G10" i="1"/>
  <c r="K31" i="1" s="1"/>
  <c r="C41" i="1"/>
  <c r="G41" i="1" l="1"/>
  <c r="C42" i="1" s="1"/>
  <c r="G31" i="1"/>
  <c r="C11" i="1"/>
  <c r="D11" i="1"/>
  <c r="E11" i="1"/>
  <c r="F11" i="1"/>
  <c r="G37" i="1"/>
  <c r="C20" i="1" l="1"/>
  <c r="E42" i="1"/>
  <c r="F42" i="1"/>
  <c r="D42" i="1"/>
  <c r="G11" i="1"/>
  <c r="G16" i="1" l="1"/>
  <c r="L27" i="1" s="1"/>
  <c r="G42" i="1"/>
  <c r="C21" i="1" l="1"/>
  <c r="J23" i="1" s="1"/>
  <c r="L31" i="1"/>
  <c r="D21" i="1"/>
  <c r="K23" i="1" s="1"/>
  <c r="F21" i="1"/>
  <c r="M23" i="1" s="1"/>
  <c r="E21" i="1"/>
  <c r="L23" i="1" s="1"/>
  <c r="G21" i="1" l="1"/>
</calcChain>
</file>

<file path=xl/sharedStrings.xml><?xml version="1.0" encoding="utf-8"?>
<sst xmlns="http://schemas.openxmlformats.org/spreadsheetml/2006/main" count="87" uniqueCount="46">
  <si>
    <t>AÑOS</t>
  </si>
  <si>
    <t>Recursos Ordinarios</t>
  </si>
  <si>
    <t>Donaciones y Transferencias (SIS)</t>
  </si>
  <si>
    <t>Recursos Directamente Recaudados</t>
  </si>
  <si>
    <t>TOTAL</t>
  </si>
  <si>
    <t xml:space="preserve">TOTAL </t>
  </si>
  <si>
    <t>PERSONAL Y OBLIGACIONES SOCIALES</t>
  </si>
  <si>
    <t>BIENES Y SERVICIOS</t>
  </si>
  <si>
    <t>ADQUISICION DE ACTIVOS NO FINANCIEROS</t>
  </si>
  <si>
    <t>CAS</t>
  </si>
  <si>
    <t>Recursos Determinados (Decretos de Urgencia)</t>
  </si>
  <si>
    <t>TELECREDITO 285-0035481-0-80</t>
  </si>
  <si>
    <t>PORCENTAJE (%)</t>
  </si>
  <si>
    <t>INGRESOS</t>
  </si>
  <si>
    <t>GASTOS</t>
  </si>
  <si>
    <t>Periodo</t>
  </si>
  <si>
    <t>Fecha</t>
  </si>
  <si>
    <t>Hora</t>
  </si>
  <si>
    <t>Monto Pagado</t>
  </si>
  <si>
    <t>Lugar de Pago</t>
  </si>
  <si>
    <t>16:31:09 p.m.</t>
  </si>
  <si>
    <t>08:15:42 a.m.</t>
  </si>
  <si>
    <t>OFICINA DE FACTURACION</t>
  </si>
  <si>
    <t>16:58:19 p.m.</t>
  </si>
  <si>
    <t>12:13:10 p.m.</t>
  </si>
  <si>
    <t>12:05:30 p.m.</t>
  </si>
  <si>
    <t>16:12:30 p.m.</t>
  </si>
  <si>
    <t>15:20:02 p.m.</t>
  </si>
  <si>
    <t>18:36:36 p.m.</t>
  </si>
  <si>
    <t>12:06:51 p.m.</t>
  </si>
  <si>
    <t>10:13:07 a.m.</t>
  </si>
  <si>
    <t>09:19:10 a.m.</t>
  </si>
  <si>
    <t>08:19:27 a.m.</t>
  </si>
  <si>
    <t>LUZ</t>
  </si>
  <si>
    <t>CELULAR</t>
  </si>
  <si>
    <t>INTERNET</t>
  </si>
  <si>
    <t>INGRESOS SIS</t>
  </si>
  <si>
    <t>GASTOS SIS</t>
  </si>
  <si>
    <t>RDR</t>
  </si>
  <si>
    <t>donaciones y transferencias</t>
  </si>
  <si>
    <t>DECRETO DE URGENCIA</t>
  </si>
  <si>
    <t>REC. AGUA Y LUZ</t>
  </si>
  <si>
    <t>Ingresos  por fuentes de financiamiento del Centro de Salud Huaccana 2015-2019</t>
  </si>
  <si>
    <t>Gastos  por fuentes de financiamiento del Centro de Salud Huaccana 2015-2019</t>
  </si>
  <si>
    <t>Ingresos  por  Sub especifica de gastos del Centro de Salud Huaccana 2015-2019</t>
  </si>
  <si>
    <t>Gastos  por especifica del Centro de Salud Huaccana 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</si>
</sst>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b/>
      <sz val="9"/>
      <color rgb="FF000000"/>
      <name val="Cambria"/>
      <family val="1"/>
    </font>
    <font>
      <b/>
      <sz val="8"/>
      <color rgb="FF000000"/>
      <name val="Cambria"/>
      <family val="1"/>
    </font>
    <font>
      <sz val="8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medium">
        <color rgb="FFE3E3E3"/>
      </top>
      <bottom style="thin">
        <color rgb="FFE3E3E3"/>
      </bottom>
      <diagonal/>
    </border>
    <border>
      <left style="thin">
        <color indexed="64"/>
      </left>
      <right/>
      <top/>
      <bottom/>
      <diagonal/>
    </border>
    <border>
      <left style="medium">
        <color rgb="FF00B0F0"/>
      </left>
      <right style="thick">
        <color theme="8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theme="8"/>
      </right>
      <top style="medium">
        <color rgb="FF00B0F0"/>
      </top>
      <bottom style="medium">
        <color rgb="FF00B0F0"/>
      </bottom>
      <diagonal/>
    </border>
    <border>
      <left style="medium">
        <color theme="8"/>
      </left>
      <right/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theme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" fontId="4" fillId="5" borderId="3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0" fontId="5" fillId="0" borderId="12" xfId="0" applyNumberFormat="1" applyFont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vertical="center" wrapText="1"/>
    </xf>
    <xf numFmtId="14" fontId="7" fillId="7" borderId="13" xfId="0" applyNumberFormat="1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14" fontId="7" fillId="6" borderId="13" xfId="0" applyNumberFormat="1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14" fontId="7" fillId="3" borderId="13" xfId="0" applyNumberFormat="1" applyFont="1" applyFill="1" applyBorder="1" applyAlignment="1">
      <alignment vertical="center" wrapText="1"/>
    </xf>
    <xf numFmtId="2" fontId="7" fillId="7" borderId="13" xfId="0" applyNumberFormat="1" applyFont="1" applyFill="1" applyBorder="1" applyAlignment="1">
      <alignment vertical="center" wrapText="1"/>
    </xf>
    <xf numFmtId="2" fontId="7" fillId="6" borderId="13" xfId="0" applyNumberFormat="1" applyFont="1" applyFill="1" applyBorder="1" applyAlignment="1">
      <alignment vertical="center" wrapText="1"/>
    </xf>
    <xf numFmtId="2" fontId="7" fillId="3" borderId="13" xfId="0" applyNumberFormat="1" applyFont="1" applyFill="1" applyBorder="1" applyAlignment="1">
      <alignment vertical="center" wrapText="1"/>
    </xf>
    <xf numFmtId="2" fontId="0" fillId="0" borderId="0" xfId="0" applyNumberFormat="1"/>
    <xf numFmtId="2" fontId="7" fillId="4" borderId="13" xfId="0" applyNumberFormat="1" applyFont="1" applyFill="1" applyBorder="1" applyAlignment="1">
      <alignment vertical="center" wrapText="1"/>
    </xf>
    <xf numFmtId="2" fontId="6" fillId="4" borderId="0" xfId="0" applyNumberFormat="1" applyFont="1" applyFill="1" applyBorder="1" applyAlignment="1">
      <alignment vertical="center" wrapText="1"/>
    </xf>
    <xf numFmtId="0" fontId="5" fillId="4" borderId="0" xfId="0" applyFont="1" applyFill="1"/>
    <xf numFmtId="0" fontId="0" fillId="8" borderId="0" xfId="0" applyFill="1" applyAlignment="1">
      <alignment horizontal="center" vertical="center"/>
    </xf>
    <xf numFmtId="0" fontId="0" fillId="10" borderId="0" xfId="0" applyFont="1" applyFill="1"/>
    <xf numFmtId="0" fontId="0" fillId="11" borderId="0" xfId="0" applyFill="1"/>
    <xf numFmtId="2" fontId="5" fillId="11" borderId="0" xfId="0" applyNumberFormat="1" applyFont="1" applyFill="1"/>
    <xf numFmtId="0" fontId="0" fillId="10" borderId="0" xfId="0" applyFill="1"/>
    <xf numFmtId="0" fontId="0" fillId="12" borderId="0" xfId="0" applyFill="1"/>
    <xf numFmtId="0" fontId="0" fillId="9" borderId="12" xfId="0" applyFill="1" applyBorder="1" applyAlignment="1">
      <alignment horizontal="center"/>
    </xf>
    <xf numFmtId="0" fontId="0" fillId="0" borderId="12" xfId="0" applyBorder="1"/>
    <xf numFmtId="2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4" fontId="9" fillId="3" borderId="3" xfId="0" applyNumberFormat="1" applyFont="1" applyFill="1" applyBorder="1" applyAlignment="1">
      <alignment horizontal="center" vertical="center" wrapText="1"/>
    </xf>
    <xf numFmtId="2" fontId="10" fillId="0" borderId="15" xfId="0" applyNumberFormat="1" applyFont="1" applyBorder="1" applyAlignment="1">
      <alignment horizontal="center"/>
    </xf>
    <xf numFmtId="4" fontId="9" fillId="12" borderId="3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0" fontId="11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4" fontId="11" fillId="5" borderId="4" xfId="0" applyNumberFormat="1" applyFont="1" applyFill="1" applyBorder="1" applyAlignment="1">
      <alignment horizontal="center" vertical="center" wrapText="1"/>
    </xf>
    <xf numFmtId="4" fontId="11" fillId="5" borderId="5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2" fillId="2" borderId="4" xfId="0" applyFont="1" applyFill="1" applyBorder="1" applyAlignment="1">
      <alignment horizontal="center" vertical="center" wrapText="1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9" borderId="0" xfId="0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64" fontId="0" fillId="0" borderId="12" xfId="0" applyNumberFormat="1" applyBorder="1"/>
    <xf numFmtId="0" fontId="0" fillId="12" borderId="20" xfId="0" applyFill="1" applyBorder="1" applyAlignment="1">
      <alignment horizontal="center"/>
    </xf>
    <xf numFmtId="2" fontId="0" fillId="0" borderId="20" xfId="0" applyNumberFormat="1" applyBorder="1"/>
    <xf numFmtId="0" fontId="0" fillId="0" borderId="20" xfId="0" applyBorder="1"/>
    <xf numFmtId="0" fontId="5" fillId="5" borderId="12" xfId="0" applyFont="1" applyFill="1" applyBorder="1" applyAlignment="1">
      <alignment horizontal="center"/>
    </xf>
    <xf numFmtId="0" fontId="0" fillId="0" borderId="18" xfId="0" applyBorder="1"/>
    <xf numFmtId="2" fontId="0" fillId="0" borderId="18" xfId="0" applyNumberFormat="1" applyBorder="1"/>
    <xf numFmtId="0" fontId="5" fillId="12" borderId="0" xfId="0" applyFont="1" applyFill="1" applyAlignment="1"/>
    <xf numFmtId="4" fontId="11" fillId="5" borderId="3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0" fillId="12" borderId="0" xfId="0" applyFill="1" applyBorder="1"/>
    <xf numFmtId="10" fontId="0" fillId="0" borderId="0" xfId="0" applyNumberFormat="1"/>
    <xf numFmtId="4" fontId="9" fillId="3" borderId="22" xfId="0" applyNumberFormat="1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0" fillId="0" borderId="0" xfId="0" applyBorder="1"/>
    <xf numFmtId="10" fontId="0" fillId="0" borderId="0" xfId="0" applyNumberFormat="1" applyBorder="1"/>
    <xf numFmtId="10" fontId="11" fillId="12" borderId="0" xfId="0" applyNumberFormat="1" applyFont="1" applyFill="1" applyBorder="1" applyAlignment="1">
      <alignment horizontal="center" vertical="center" wrapText="1"/>
    </xf>
    <xf numFmtId="4" fontId="9" fillId="3" borderId="23" xfId="0" applyNumberFormat="1" applyFont="1" applyFill="1" applyBorder="1" applyAlignment="1">
      <alignment horizontal="center" vertical="center" wrapText="1"/>
    </xf>
    <xf numFmtId="4" fontId="9" fillId="3" borderId="24" xfId="0" applyNumberFormat="1" applyFont="1" applyFill="1" applyBorder="1" applyAlignment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4" fontId="9" fillId="3" borderId="25" xfId="0" applyNumberFormat="1" applyFont="1" applyFill="1" applyBorder="1" applyAlignment="1">
      <alignment horizontal="center" vertical="center" wrapText="1"/>
    </xf>
    <xf numFmtId="0" fontId="0" fillId="0" borderId="24" xfId="0" applyBorder="1"/>
    <xf numFmtId="10" fontId="11" fillId="2" borderId="23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15" borderId="0" xfId="0" applyFont="1" applyFill="1" applyAlignment="1">
      <alignment horizontal="center"/>
    </xf>
    <xf numFmtId="0" fontId="5" fillId="14" borderId="17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INGRESOS POR FUENTES DE FINANCIAMIENTO DEL C.S. HUACCANA 2015 - 2019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50800" dir="5400000" algn="ctr" rotWithShape="0">
            <a:schemeClr val="accent2"/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50800" dir="5400000" algn="ctr" rotWithShape="0">
            <a:schemeClr val="accent2"/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1280743125724616"/>
          <c:y val="0.17982556540556208"/>
          <c:w val="0.83126539022764245"/>
          <c:h val="0.5938657241288991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260162601626018E-2"/>
                  <c:y val="-9.2432103343458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550135501354964E-2"/>
                  <c:y val="-3.2351236170210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260162601626018E-2"/>
                  <c:y val="-4.1594446504556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100271002710029E-2"/>
                  <c:y val="-2.3108025835864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Hoja1!$J$4:$M$4</c:f>
              <c:strCache>
                <c:ptCount val="4"/>
                <c:pt idx="0">
                  <c:v>Recursos Ordinarios</c:v>
                </c:pt>
                <c:pt idx="1">
                  <c:v>Donaciones y Transferencias (SIS)</c:v>
                </c:pt>
                <c:pt idx="2">
                  <c:v>Recursos Directamente Recaudados</c:v>
                </c:pt>
                <c:pt idx="3">
                  <c:v>Recursos Determinados (Decretos de Urgencia)</c:v>
                </c:pt>
              </c:strCache>
            </c:strRef>
          </c:cat>
          <c:val>
            <c:numRef>
              <c:f>Hoja1!$J$5:$M$5</c:f>
              <c:numCache>
                <c:formatCode>0.00%</c:formatCode>
                <c:ptCount val="4"/>
                <c:pt idx="0">
                  <c:v>0.93529997078551907</c:v>
                </c:pt>
                <c:pt idx="1">
                  <c:v>5.7035502044172792E-2</c:v>
                </c:pt>
                <c:pt idx="2">
                  <c:v>5.0161700952860641E-4</c:v>
                </c:pt>
                <c:pt idx="3">
                  <c:v>7.1629101607795708E-3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A0-4753-B9BE-278C6BD81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982312"/>
        <c:axId val="122981136"/>
        <c:axId val="0"/>
      </c:bar3DChart>
      <c:catAx>
        <c:axId val="1229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981136"/>
        <c:crosses val="autoZero"/>
        <c:auto val="1"/>
        <c:lblAlgn val="ctr"/>
        <c:lblOffset val="100"/>
        <c:noMultiLvlLbl val="0"/>
      </c:catAx>
      <c:valAx>
        <c:axId val="122981136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98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POR FUENTES DE FINANCIAMIENTO DEL C.S. HUACCANA 2015 - 2019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7.4906352314261767E-3"/>
                  <c:y val="-1.1994001110625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9812704628524E-2"/>
                  <c:y val="-2.3988002221251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478148873327853E-2"/>
                  <c:y val="-2.798600259145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9875136419015388E-3"/>
                  <c:y val="-1.9990001851042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Hoja1!$J$22:$M$22</c:f>
              <c:strCache>
                <c:ptCount val="4"/>
                <c:pt idx="0">
                  <c:v>Recursos Ordinarios</c:v>
                </c:pt>
                <c:pt idx="1">
                  <c:v>Donaciones y Transferencias (SIS)</c:v>
                </c:pt>
                <c:pt idx="2">
                  <c:v>Recursos Directamente Recaudados</c:v>
                </c:pt>
                <c:pt idx="3">
                  <c:v>Recursos Determinados (Decretos de Urgencia)</c:v>
                </c:pt>
              </c:strCache>
            </c:strRef>
          </c:cat>
          <c:val>
            <c:numRef>
              <c:f>Hoja1!$J$23:$M$23</c:f>
              <c:numCache>
                <c:formatCode>0.00%</c:formatCode>
                <c:ptCount val="4"/>
                <c:pt idx="0">
                  <c:v>0.93545062123906553</c:v>
                </c:pt>
                <c:pt idx="1">
                  <c:v>5.6944127168454151E-2</c:v>
                </c:pt>
                <c:pt idx="2">
                  <c:v>4.4118768883953289E-4</c:v>
                </c:pt>
                <c:pt idx="3">
                  <c:v>7.1640639036408341E-3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1E-4C99-95AD-E0ABA8BC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2981528"/>
        <c:axId val="208555440"/>
        <c:axId val="0"/>
      </c:bar3DChart>
      <c:catAx>
        <c:axId val="12298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55440"/>
        <c:crosses val="autoZero"/>
        <c:auto val="1"/>
        <c:lblAlgn val="ctr"/>
        <c:lblOffset val="100"/>
        <c:noMultiLvlLbl val="0"/>
      </c:catAx>
      <c:valAx>
        <c:axId val="208555440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9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INGRESOS Y GASTOS</a:t>
            </a:r>
          </a:p>
        </c:rich>
      </c:tx>
      <c:layout>
        <c:manualLayout>
          <c:xMode val="edge"/>
          <c:yMode val="edge"/>
          <c:x val="0.27421840631502981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Hoja1!$K$25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Hoja1!$J$26:$J$31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TOTAL</c:v>
                </c:pt>
              </c:strCache>
            </c:strRef>
          </c:cat>
          <c:val>
            <c:numRef>
              <c:f>Hoja1!$K$26:$K$31</c:f>
              <c:numCache>
                <c:formatCode>#,##0.00</c:formatCode>
                <c:ptCount val="6"/>
                <c:pt idx="0">
                  <c:v>920410.36</c:v>
                </c:pt>
                <c:pt idx="1">
                  <c:v>1218362.8400000001</c:v>
                </c:pt>
                <c:pt idx="2">
                  <c:v>1367871.26</c:v>
                </c:pt>
                <c:pt idx="3">
                  <c:v>1593254.68</c:v>
                </c:pt>
                <c:pt idx="4">
                  <c:v>1428986.32</c:v>
                </c:pt>
                <c:pt idx="5">
                  <c:v>6528885.46</c:v>
                </c:pt>
              </c:numCache>
            </c:numRef>
          </c:val>
        </c:ser>
        <c:ser>
          <c:idx val="1"/>
          <c:order val="1"/>
          <c:tx>
            <c:strRef>
              <c:f>Hoja1!$L$25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Hoja1!$J$26:$J$31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TOTAL</c:v>
                </c:pt>
              </c:strCache>
            </c:strRef>
          </c:cat>
          <c:val>
            <c:numRef>
              <c:f>Hoja1!$L$26:$L$31</c:f>
              <c:numCache>
                <c:formatCode>#,##0.00</c:formatCode>
                <c:ptCount val="6"/>
                <c:pt idx="0">
                  <c:v>920370.36</c:v>
                </c:pt>
                <c:pt idx="1">
                  <c:v>1217842.7800000003</c:v>
                </c:pt>
                <c:pt idx="2">
                  <c:v>1367585.93</c:v>
                </c:pt>
                <c:pt idx="3">
                  <c:v>1593078.6199999999</c:v>
                </c:pt>
                <c:pt idx="4">
                  <c:v>1428956.32</c:v>
                </c:pt>
                <c:pt idx="5">
                  <c:v>6527834.0099999998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8554656"/>
        <c:axId val="208557008"/>
        <c:axId val="0"/>
      </c:bar3DChart>
      <c:catAx>
        <c:axId val="2085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57008"/>
        <c:crosses val="autoZero"/>
        <c:auto val="1"/>
        <c:lblAlgn val="ctr"/>
        <c:lblOffset val="100"/>
        <c:noMultiLvlLbl val="0"/>
      </c:catAx>
      <c:valAx>
        <c:axId val="208557008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chemeClr val="accent6"/>
              </a:outerShdw>
            </a:effectLst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5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1042147</xdr:colOff>
      <xdr:row>6</xdr:row>
      <xdr:rowOff>38099</xdr:rowOff>
    </xdr:from>
    <xdr:to>
      <xdr:col>13</xdr:col>
      <xdr:colOff>609599</xdr:colOff>
      <xdr:row>19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781049</xdr:colOff>
      <xdr:row>6</xdr:row>
      <xdr:rowOff>4762</xdr:rowOff>
    </xdr:from>
    <xdr:to>
      <xdr:col>18</xdr:col>
      <xdr:colOff>523875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823072</xdr:colOff>
      <xdr:row>21</xdr:row>
      <xdr:rowOff>38938</xdr:rowOff>
    </xdr:from>
    <xdr:to>
      <xdr:col>18</xdr:col>
      <xdr:colOff>537322</xdr:colOff>
      <xdr:row>34</xdr:row>
      <xdr:rowOff>176491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tabSelected="1" zoomScale="85" zoomScaleNormal="85" workbookViewId="0">
      <selection activeCell="H18" sqref="H18"/>
    </sheetView>
  </sheetViews>
  <sheetFormatPr baseColWidth="10" defaultRowHeight="15" x14ac:dyDescent="0.25"/>
  <cols>
    <col min="1" max="1" width="8.7109375" customWidth="1"/>
    <col min="2" max="2" width="14" customWidth="1"/>
    <col min="3" max="3" width="13" customWidth="1"/>
    <col min="4" max="4" width="13.5703125" customWidth="1"/>
    <col min="6" max="6" width="14" customWidth="1"/>
    <col min="7" max="7" width="15" customWidth="1"/>
    <col min="9" max="9" width="13.5703125" customWidth="1"/>
    <col min="11" max="11" width="31.42578125" customWidth="1"/>
    <col min="14" max="14" width="16.5703125" customWidth="1"/>
    <col min="16" max="16" width="29.28515625" customWidth="1"/>
  </cols>
  <sheetData>
    <row r="2" spans="1:13" x14ac:dyDescent="0.25">
      <c r="B2" s="31"/>
      <c r="C2" s="31"/>
      <c r="D2" s="31"/>
      <c r="E2" s="31"/>
      <c r="F2" s="31"/>
      <c r="G2" s="31"/>
    </row>
    <row r="3" spans="1:13" thickBot="1" x14ac:dyDescent="0.35">
      <c r="B3" s="87" t="s">
        <v>42</v>
      </c>
      <c r="C3" s="87"/>
      <c r="D3" s="87"/>
      <c r="E3" s="87"/>
      <c r="F3" s="87"/>
      <c r="G3" s="87"/>
    </row>
    <row r="4" spans="1:13" ht="48.75" thickBot="1" x14ac:dyDescent="0.3">
      <c r="A4" s="6"/>
      <c r="B4" s="44" t="s">
        <v>0</v>
      </c>
      <c r="C4" s="45" t="s">
        <v>1</v>
      </c>
      <c r="D4" s="45" t="s">
        <v>2</v>
      </c>
      <c r="E4" s="45" t="s">
        <v>3</v>
      </c>
      <c r="F4" s="45" t="s">
        <v>10</v>
      </c>
      <c r="G4" s="45" t="s">
        <v>4</v>
      </c>
      <c r="I4" s="31"/>
      <c r="J4" s="10" t="s">
        <v>1</v>
      </c>
      <c r="K4" s="10" t="s">
        <v>2</v>
      </c>
      <c r="L4" s="10" t="s">
        <v>3</v>
      </c>
      <c r="M4" s="10" t="s">
        <v>10</v>
      </c>
    </row>
    <row r="5" spans="1:13" ht="15.75" thickBot="1" x14ac:dyDescent="0.3">
      <c r="A5" s="7"/>
      <c r="B5" s="38">
        <v>2015</v>
      </c>
      <c r="C5" s="39">
        <f>+G25</f>
        <v>862249.01</v>
      </c>
      <c r="D5" s="39">
        <v>57561.35</v>
      </c>
      <c r="E5" s="39">
        <v>600</v>
      </c>
      <c r="F5" s="39">
        <v>0</v>
      </c>
      <c r="G5" s="39">
        <f>SUM(C5:F5)</f>
        <v>920410.36</v>
      </c>
      <c r="J5" s="11">
        <f t="shared" ref="J5:M5" si="0">C11</f>
        <v>0.93529997078551907</v>
      </c>
      <c r="K5" s="11">
        <f t="shared" si="0"/>
        <v>5.7035502044172792E-2</v>
      </c>
      <c r="L5" s="11">
        <f t="shared" si="0"/>
        <v>5.0161700952860641E-4</v>
      </c>
      <c r="M5" s="11">
        <f t="shared" si="0"/>
        <v>7.1629101607795708E-3</v>
      </c>
    </row>
    <row r="6" spans="1:13" ht="15.75" thickBot="1" x14ac:dyDescent="0.3">
      <c r="A6" s="7"/>
      <c r="B6" s="38">
        <v>2016</v>
      </c>
      <c r="C6" s="39">
        <f>+G26</f>
        <v>1105556.8700000001</v>
      </c>
      <c r="D6" s="40">
        <v>65340.15</v>
      </c>
      <c r="E6" s="39">
        <v>700</v>
      </c>
      <c r="F6" s="40">
        <v>46765.82</v>
      </c>
      <c r="G6" s="39">
        <f>SUM(C6:F6)</f>
        <v>1218362.8400000001</v>
      </c>
    </row>
    <row r="7" spans="1:13" ht="15.75" thickBot="1" x14ac:dyDescent="0.3">
      <c r="A7" s="7"/>
      <c r="B7" s="38">
        <v>2017</v>
      </c>
      <c r="C7" s="39">
        <f>+G27</f>
        <v>1296285.93</v>
      </c>
      <c r="D7" s="39">
        <v>70960.33</v>
      </c>
      <c r="E7" s="39">
        <v>625</v>
      </c>
      <c r="F7" s="39">
        <v>0</v>
      </c>
      <c r="G7" s="81">
        <f t="shared" ref="G7:G9" si="1">SUM(C7:F7)</f>
        <v>1367871.26</v>
      </c>
      <c r="H7" s="78"/>
    </row>
    <row r="8" spans="1:13" ht="15.75" thickBot="1" x14ac:dyDescent="0.3">
      <c r="A8" s="7"/>
      <c r="B8" s="38">
        <v>2018</v>
      </c>
      <c r="C8" s="39">
        <f>+G28</f>
        <v>1496677.8599999999</v>
      </c>
      <c r="D8" s="41">
        <v>95976.82</v>
      </c>
      <c r="E8" s="39">
        <v>600</v>
      </c>
      <c r="F8" s="39">
        <v>0</v>
      </c>
      <c r="G8" s="76">
        <f t="shared" si="1"/>
        <v>1593254.68</v>
      </c>
      <c r="H8" s="82"/>
    </row>
    <row r="9" spans="1:13" ht="15.75" thickBot="1" x14ac:dyDescent="0.3">
      <c r="A9" s="7"/>
      <c r="B9" s="38">
        <v>2019</v>
      </c>
      <c r="C9" s="39">
        <f>+G29</f>
        <v>1345696.71</v>
      </c>
      <c r="D9" s="39">
        <v>82539.61</v>
      </c>
      <c r="E9" s="39">
        <v>750</v>
      </c>
      <c r="F9" s="39">
        <v>0</v>
      </c>
      <c r="G9" s="84">
        <f t="shared" si="1"/>
        <v>1428986.32</v>
      </c>
      <c r="H9" s="82"/>
    </row>
    <row r="10" spans="1:13" ht="15.75" customHeight="1" thickBot="1" x14ac:dyDescent="0.3">
      <c r="A10" s="8"/>
      <c r="B10" s="42" t="s">
        <v>5</v>
      </c>
      <c r="C10" s="54">
        <f>SUM(C5:C9)</f>
        <v>6106466.3799999999</v>
      </c>
      <c r="D10" s="71">
        <f>SUM(D5:D9)</f>
        <v>372378.26</v>
      </c>
      <c r="E10" s="71">
        <f>SUM(E5:E9)</f>
        <v>3275</v>
      </c>
      <c r="F10" s="71">
        <f>SUM(F5:F9)</f>
        <v>46765.82</v>
      </c>
      <c r="G10" s="83">
        <f t="shared" ref="G10:G11" si="2">SUM(C10:F10)</f>
        <v>6528885.46</v>
      </c>
      <c r="H10" s="85"/>
    </row>
    <row r="11" spans="1:13" ht="30.75" customHeight="1" thickBot="1" x14ac:dyDescent="0.3">
      <c r="B11" s="57" t="s">
        <v>12</v>
      </c>
      <c r="C11" s="46">
        <f>C10/G10</f>
        <v>0.93529997078551907</v>
      </c>
      <c r="D11" s="46">
        <f>D10/G10</f>
        <v>5.7035502044172792E-2</v>
      </c>
      <c r="E11" s="46">
        <f>E10/G10</f>
        <v>5.0161700952860641E-4</v>
      </c>
      <c r="F11" s="46">
        <f>F10/G10</f>
        <v>7.1629101607795708E-3</v>
      </c>
      <c r="G11" s="86">
        <f t="shared" si="2"/>
        <v>0.99999999999999989</v>
      </c>
      <c r="H11" s="80"/>
      <c r="I11" s="75"/>
    </row>
    <row r="12" spans="1:13" x14ac:dyDescent="0.25">
      <c r="E12" s="5"/>
      <c r="H12" s="78"/>
    </row>
    <row r="13" spans="1:13" ht="15.75" thickBot="1" x14ac:dyDescent="0.3">
      <c r="B13" s="88" t="s">
        <v>43</v>
      </c>
      <c r="C13" s="88"/>
      <c r="D13" s="88"/>
      <c r="E13" s="88"/>
      <c r="F13" s="88"/>
      <c r="G13" s="88"/>
      <c r="H13" s="78"/>
    </row>
    <row r="14" spans="1:13" ht="45.75" thickBot="1" x14ac:dyDescent="0.3">
      <c r="B14" s="44" t="s">
        <v>0</v>
      </c>
      <c r="C14" s="45" t="s">
        <v>1</v>
      </c>
      <c r="D14" s="45" t="s">
        <v>2</v>
      </c>
      <c r="E14" s="45" t="s">
        <v>3</v>
      </c>
      <c r="F14" s="45" t="s">
        <v>10</v>
      </c>
      <c r="G14" s="77" t="s">
        <v>4</v>
      </c>
      <c r="H14" s="79"/>
    </row>
    <row r="15" spans="1:13" ht="15.75" thickBot="1" x14ac:dyDescent="0.3">
      <c r="B15" s="38">
        <v>2015</v>
      </c>
      <c r="C15" s="39">
        <f>+G25</f>
        <v>862249.01</v>
      </c>
      <c r="D15" s="39">
        <v>57561.35</v>
      </c>
      <c r="E15" s="39">
        <v>560</v>
      </c>
      <c r="F15" s="39">
        <v>0</v>
      </c>
      <c r="G15" s="39">
        <f t="shared" ref="G15:G21" si="3">SUM(C15:F15)</f>
        <v>920370.36</v>
      </c>
    </row>
    <row r="16" spans="1:13" ht="15.75" thickBot="1" x14ac:dyDescent="0.3">
      <c r="B16" s="38">
        <v>2016</v>
      </c>
      <c r="C16" s="39">
        <f>+G26</f>
        <v>1105556.8700000001</v>
      </c>
      <c r="D16" s="40">
        <v>64920.09</v>
      </c>
      <c r="E16" s="39">
        <v>600</v>
      </c>
      <c r="F16" s="40">
        <v>46765.82</v>
      </c>
      <c r="G16" s="39">
        <f>SUM(C16:F16)</f>
        <v>1217842.7800000003</v>
      </c>
    </row>
    <row r="17" spans="2:13" ht="15.75" thickBot="1" x14ac:dyDescent="0.3">
      <c r="B17" s="38">
        <v>2017</v>
      </c>
      <c r="C17" s="39">
        <f>+G27</f>
        <v>1296285.93</v>
      </c>
      <c r="D17" s="39">
        <v>70900</v>
      </c>
      <c r="E17" s="39">
        <v>400</v>
      </c>
      <c r="F17" s="39">
        <v>0</v>
      </c>
      <c r="G17" s="39">
        <f t="shared" si="3"/>
        <v>1367585.93</v>
      </c>
    </row>
    <row r="18" spans="2:13" ht="15.75" thickBot="1" x14ac:dyDescent="0.3">
      <c r="B18" s="38">
        <v>2018</v>
      </c>
      <c r="C18" s="39">
        <f>+G28</f>
        <v>1496677.8599999999</v>
      </c>
      <c r="D18" s="41">
        <v>95800.76</v>
      </c>
      <c r="E18" s="39">
        <v>600</v>
      </c>
      <c r="F18" s="39">
        <v>0</v>
      </c>
      <c r="G18" s="39">
        <f t="shared" si="3"/>
        <v>1593078.6199999999</v>
      </c>
    </row>
    <row r="19" spans="2:13" ht="15.75" thickBot="1" x14ac:dyDescent="0.3">
      <c r="B19" s="38">
        <v>2019</v>
      </c>
      <c r="C19" s="41">
        <f>+G29</f>
        <v>1345696.71</v>
      </c>
      <c r="D19" s="39">
        <v>82539.61</v>
      </c>
      <c r="E19" s="39">
        <v>720</v>
      </c>
      <c r="F19" s="39">
        <v>0</v>
      </c>
      <c r="G19" s="39">
        <f t="shared" si="3"/>
        <v>1428956.32</v>
      </c>
    </row>
    <row r="20" spans="2:13" ht="15.75" thickBot="1" x14ac:dyDescent="0.3">
      <c r="B20" s="42" t="s">
        <v>5</v>
      </c>
      <c r="C20" s="71">
        <f t="shared" ref="C20" si="4">G41</f>
        <v>6106466.3799999999</v>
      </c>
      <c r="D20" s="71">
        <f>SUM(D15:D19)</f>
        <v>371721.81</v>
      </c>
      <c r="E20" s="71">
        <f>SUM(E15:E19)</f>
        <v>2880</v>
      </c>
      <c r="F20" s="71">
        <f>SUM(F15:F19)</f>
        <v>46765.82</v>
      </c>
      <c r="G20" s="71">
        <f>SUM(C20:F20)</f>
        <v>6527834.0099999998</v>
      </c>
    </row>
    <row r="21" spans="2:13" ht="15.75" thickBot="1" x14ac:dyDescent="0.3">
      <c r="B21" s="43" t="s">
        <v>12</v>
      </c>
      <c r="C21" s="46">
        <f>C20/G20</f>
        <v>0.93545062123906553</v>
      </c>
      <c r="D21" s="46">
        <f>D20/G20</f>
        <v>5.6944127168454151E-2</v>
      </c>
      <c r="E21" s="46">
        <f>E20/G20</f>
        <v>4.4118768883953289E-4</v>
      </c>
      <c r="F21" s="46">
        <f>F20/G20</f>
        <v>7.1640639036408341E-3</v>
      </c>
      <c r="G21" s="46">
        <f t="shared" si="3"/>
        <v>1</v>
      </c>
    </row>
    <row r="22" spans="2:13" ht="48" x14ac:dyDescent="0.25">
      <c r="B22" s="47"/>
      <c r="C22" s="47"/>
      <c r="D22" s="47"/>
      <c r="E22" s="47"/>
      <c r="F22" s="47"/>
      <c r="G22" s="47"/>
      <c r="J22" s="10" t="s">
        <v>1</v>
      </c>
      <c r="K22" s="10" t="s">
        <v>2</v>
      </c>
      <c r="L22" s="10" t="s">
        <v>3</v>
      </c>
      <c r="M22" s="10" t="s">
        <v>10</v>
      </c>
    </row>
    <row r="23" spans="2:13" ht="15.75" thickBot="1" x14ac:dyDescent="0.3">
      <c r="B23" s="88" t="s">
        <v>44</v>
      </c>
      <c r="C23" s="88"/>
      <c r="D23" s="88"/>
      <c r="E23" s="88"/>
      <c r="F23" s="88"/>
      <c r="G23" s="88"/>
      <c r="J23" s="11">
        <f t="shared" ref="J23:M23" si="5">C21</f>
        <v>0.93545062123906553</v>
      </c>
      <c r="K23" s="11">
        <f t="shared" si="5"/>
        <v>5.6944127168454151E-2</v>
      </c>
      <c r="L23" s="11">
        <f t="shared" si="5"/>
        <v>4.4118768883953289E-4</v>
      </c>
      <c r="M23" s="11">
        <f t="shared" si="5"/>
        <v>7.1640639036408341E-3</v>
      </c>
    </row>
    <row r="24" spans="2:13" ht="34.5" thickBot="1" x14ac:dyDescent="0.3">
      <c r="B24" s="48" t="s">
        <v>0</v>
      </c>
      <c r="C24" s="49" t="s">
        <v>6</v>
      </c>
      <c r="D24" s="49" t="s">
        <v>9</v>
      </c>
      <c r="E24" s="49" t="s">
        <v>7</v>
      </c>
      <c r="F24" s="49" t="s">
        <v>8</v>
      </c>
      <c r="G24" s="49" t="s">
        <v>4</v>
      </c>
    </row>
    <row r="25" spans="2:13" ht="15.75" thickBot="1" x14ac:dyDescent="0.3">
      <c r="B25" s="50">
        <v>2015</v>
      </c>
      <c r="C25" s="39">
        <f t="shared" ref="C25:E29" si="6">C36</f>
        <v>525231.11</v>
      </c>
      <c r="D25" s="39">
        <f t="shared" si="6"/>
        <v>333394</v>
      </c>
      <c r="E25" s="39">
        <f t="shared" si="6"/>
        <v>3623.9</v>
      </c>
      <c r="F25" s="51">
        <v>0</v>
      </c>
      <c r="G25" s="52">
        <f t="shared" ref="G25:G31" si="7">SUM(C25:F25)</f>
        <v>862249.01</v>
      </c>
      <c r="J25" s="1" t="s">
        <v>0</v>
      </c>
      <c r="K25" s="1" t="s">
        <v>13</v>
      </c>
      <c r="L25" s="1" t="s">
        <v>14</v>
      </c>
    </row>
    <row r="26" spans="2:13" ht="15.75" thickBot="1" x14ac:dyDescent="0.3">
      <c r="B26" s="38">
        <v>2016</v>
      </c>
      <c r="C26" s="39">
        <f t="shared" si="6"/>
        <v>910021.54</v>
      </c>
      <c r="D26" s="39">
        <f t="shared" si="6"/>
        <v>191915.33</v>
      </c>
      <c r="E26" s="39">
        <f t="shared" si="6"/>
        <v>3620</v>
      </c>
      <c r="F26" s="53">
        <v>0</v>
      </c>
      <c r="G26" s="52">
        <f t="shared" si="7"/>
        <v>1105556.8700000001</v>
      </c>
      <c r="J26" s="2">
        <v>2015</v>
      </c>
      <c r="K26" s="3">
        <f>G5</f>
        <v>920410.36</v>
      </c>
      <c r="L26" s="3">
        <f t="shared" ref="L26:L30" si="8">G15</f>
        <v>920370.36</v>
      </c>
    </row>
    <row r="27" spans="2:13" ht="15.75" thickBot="1" x14ac:dyDescent="0.3">
      <c r="B27" s="38">
        <v>2017</v>
      </c>
      <c r="C27" s="39">
        <f t="shared" si="6"/>
        <v>1123604.3</v>
      </c>
      <c r="D27" s="39">
        <f t="shared" si="6"/>
        <v>168950.73</v>
      </c>
      <c r="E27" s="39">
        <f t="shared" si="6"/>
        <v>3730.9</v>
      </c>
      <c r="F27" s="53">
        <v>0</v>
      </c>
      <c r="G27" s="52">
        <f t="shared" si="7"/>
        <v>1296285.93</v>
      </c>
      <c r="J27" s="2">
        <v>2016</v>
      </c>
      <c r="K27" s="3">
        <f>G6</f>
        <v>1218362.8400000001</v>
      </c>
      <c r="L27" s="3">
        <f t="shared" si="8"/>
        <v>1217842.7800000003</v>
      </c>
    </row>
    <row r="28" spans="2:13" ht="15.75" thickBot="1" x14ac:dyDescent="0.3">
      <c r="B28" s="38">
        <v>2018</v>
      </c>
      <c r="C28" s="39">
        <f t="shared" si="6"/>
        <v>1289832.5</v>
      </c>
      <c r="D28" s="39">
        <f t="shared" si="6"/>
        <v>203245.36</v>
      </c>
      <c r="E28" s="39">
        <f t="shared" si="6"/>
        <v>3600</v>
      </c>
      <c r="F28" s="53">
        <v>0</v>
      </c>
      <c r="G28" s="52">
        <f t="shared" si="7"/>
        <v>1496677.8599999999</v>
      </c>
      <c r="J28" s="2">
        <v>2017</v>
      </c>
      <c r="K28" s="3">
        <f t="shared" ref="K28:K30" si="9">G7</f>
        <v>1367871.26</v>
      </c>
      <c r="L28" s="3">
        <f t="shared" si="8"/>
        <v>1367585.93</v>
      </c>
    </row>
    <row r="29" spans="2:13" ht="15.75" thickBot="1" x14ac:dyDescent="0.3">
      <c r="B29" s="38">
        <v>2019</v>
      </c>
      <c r="C29" s="39">
        <f t="shared" si="6"/>
        <v>1159422.81</v>
      </c>
      <c r="D29" s="39">
        <f t="shared" si="6"/>
        <v>182650</v>
      </c>
      <c r="E29" s="39">
        <f t="shared" si="6"/>
        <v>3623.9</v>
      </c>
      <c r="F29" s="53">
        <v>0</v>
      </c>
      <c r="G29" s="52">
        <f t="shared" si="7"/>
        <v>1345696.71</v>
      </c>
      <c r="J29" s="2">
        <v>2018</v>
      </c>
      <c r="K29" s="3">
        <f t="shared" si="9"/>
        <v>1593254.68</v>
      </c>
      <c r="L29" s="3">
        <f t="shared" si="8"/>
        <v>1593078.6199999999</v>
      </c>
    </row>
    <row r="30" spans="2:13" ht="15.75" thickBot="1" x14ac:dyDescent="0.3">
      <c r="B30" s="42" t="s">
        <v>4</v>
      </c>
      <c r="C30" s="54">
        <f>SUM(C25:C29)</f>
        <v>5008112.26</v>
      </c>
      <c r="D30" s="54">
        <f>SUM(D25:D29)</f>
        <v>1080155.42</v>
      </c>
      <c r="E30" s="54">
        <f>SUM(E25:E29)</f>
        <v>18198.7</v>
      </c>
      <c r="F30" s="54">
        <f>SUM(F25:F29)</f>
        <v>0</v>
      </c>
      <c r="G30" s="55">
        <f t="shared" si="7"/>
        <v>6106466.3799999999</v>
      </c>
      <c r="J30" s="2">
        <v>2019</v>
      </c>
      <c r="K30" s="3">
        <f t="shared" si="9"/>
        <v>1428986.32</v>
      </c>
      <c r="L30" s="3">
        <f t="shared" si="8"/>
        <v>1428956.32</v>
      </c>
    </row>
    <row r="31" spans="2:13" ht="15.75" thickBot="1" x14ac:dyDescent="0.3">
      <c r="B31" s="43" t="s">
        <v>12</v>
      </c>
      <c r="C31" s="46">
        <f>C30/G30</f>
        <v>0.82013261817057603</v>
      </c>
      <c r="D31" s="46">
        <f>D30/G30</f>
        <v>0.17688714762071611</v>
      </c>
      <c r="E31" s="46">
        <f>E30/G30</f>
        <v>2.9802342087077863E-3</v>
      </c>
      <c r="F31" s="46">
        <f>F30/G30</f>
        <v>0</v>
      </c>
      <c r="G31" s="46">
        <f t="shared" si="7"/>
        <v>0.99999999999999989</v>
      </c>
      <c r="J31" s="72" t="s">
        <v>4</v>
      </c>
      <c r="K31" s="9">
        <f>G10</f>
        <v>6528885.46</v>
      </c>
      <c r="L31" s="9">
        <f>G20</f>
        <v>6527834.0099999998</v>
      </c>
    </row>
    <row r="32" spans="2:13" x14ac:dyDescent="0.25">
      <c r="B32" s="56"/>
      <c r="C32" s="56"/>
      <c r="D32" s="56"/>
      <c r="E32" s="56"/>
      <c r="F32" s="56"/>
      <c r="G32" s="56"/>
      <c r="J32" s="73"/>
    </row>
    <row r="33" spans="2:9" x14ac:dyDescent="0.25">
      <c r="B33" s="56"/>
      <c r="C33" s="56"/>
      <c r="D33" s="56"/>
      <c r="E33" s="56"/>
      <c r="F33" s="56"/>
      <c r="G33" s="56"/>
    </row>
    <row r="34" spans="2:9" ht="15.75" thickBot="1" x14ac:dyDescent="0.3">
      <c r="B34" s="88" t="s">
        <v>45</v>
      </c>
      <c r="C34" s="88"/>
      <c r="D34" s="88"/>
      <c r="E34" s="88"/>
      <c r="F34" s="88"/>
      <c r="G34" s="88"/>
    </row>
    <row r="35" spans="2:9" ht="34.5" thickBot="1" x14ac:dyDescent="0.3">
      <c r="B35" s="48" t="s">
        <v>0</v>
      </c>
      <c r="C35" s="49" t="s">
        <v>6</v>
      </c>
      <c r="D35" s="49" t="s">
        <v>9</v>
      </c>
      <c r="E35" s="49" t="s">
        <v>7</v>
      </c>
      <c r="F35" s="49" t="s">
        <v>8</v>
      </c>
      <c r="G35" s="49" t="s">
        <v>4</v>
      </c>
    </row>
    <row r="36" spans="2:9" ht="15.75" thickBot="1" x14ac:dyDescent="0.3">
      <c r="B36" s="50">
        <v>2015</v>
      </c>
      <c r="C36" s="39">
        <v>525231.11</v>
      </c>
      <c r="D36" s="39">
        <v>333394</v>
      </c>
      <c r="E36" s="39">
        <v>3623.9</v>
      </c>
      <c r="F36" s="51">
        <v>0</v>
      </c>
      <c r="G36" s="52">
        <f t="shared" ref="G36:G42" si="10">SUM(C36:F36)</f>
        <v>862249.01</v>
      </c>
      <c r="I36" s="74"/>
    </row>
    <row r="37" spans="2:9" ht="15.75" thickBot="1" x14ac:dyDescent="0.3">
      <c r="B37" s="38">
        <v>2016</v>
      </c>
      <c r="C37" s="39">
        <v>910021.54</v>
      </c>
      <c r="D37" s="39">
        <v>191915.33</v>
      </c>
      <c r="E37" s="39">
        <v>3620</v>
      </c>
      <c r="F37" s="53">
        <v>0</v>
      </c>
      <c r="G37" s="52">
        <f t="shared" si="10"/>
        <v>1105556.8700000001</v>
      </c>
    </row>
    <row r="38" spans="2:9" ht="15.75" thickBot="1" x14ac:dyDescent="0.3">
      <c r="B38" s="50">
        <v>2017</v>
      </c>
      <c r="C38" s="39">
        <v>1123604.3</v>
      </c>
      <c r="D38" s="39">
        <v>168950.73</v>
      </c>
      <c r="E38" s="39">
        <v>3730.9</v>
      </c>
      <c r="F38" s="53">
        <v>0</v>
      </c>
      <c r="G38" s="52">
        <f t="shared" si="10"/>
        <v>1296285.93</v>
      </c>
    </row>
    <row r="39" spans="2:9" ht="15.75" thickBot="1" x14ac:dyDescent="0.3">
      <c r="B39" s="38">
        <v>2018</v>
      </c>
      <c r="C39" s="39">
        <v>1289832.5</v>
      </c>
      <c r="D39" s="39">
        <v>203245.36</v>
      </c>
      <c r="E39" s="39">
        <v>3600</v>
      </c>
      <c r="F39" s="53">
        <v>0</v>
      </c>
      <c r="G39" s="52">
        <f t="shared" si="10"/>
        <v>1496677.8599999999</v>
      </c>
    </row>
    <row r="40" spans="2:9" ht="15.75" thickBot="1" x14ac:dyDescent="0.3">
      <c r="B40" s="50">
        <v>2019</v>
      </c>
      <c r="C40" s="39">
        <v>1159422.81</v>
      </c>
      <c r="D40" s="39">
        <v>182650</v>
      </c>
      <c r="E40" s="39">
        <v>3623.9</v>
      </c>
      <c r="F40" s="53">
        <v>0</v>
      </c>
      <c r="G40" s="52">
        <f t="shared" si="10"/>
        <v>1345696.71</v>
      </c>
    </row>
    <row r="41" spans="2:9" ht="15.75" thickBot="1" x14ac:dyDescent="0.3">
      <c r="B41" s="42" t="s">
        <v>5</v>
      </c>
      <c r="C41" s="54">
        <f>SUM(C36:C40)</f>
        <v>5008112.26</v>
      </c>
      <c r="D41" s="54">
        <f>SUM(D36:D40)</f>
        <v>1080155.42</v>
      </c>
      <c r="E41" s="54">
        <f>SUM(E36:E40)</f>
        <v>18198.7</v>
      </c>
      <c r="F41" s="54">
        <f>SUM(F36:F40)</f>
        <v>0</v>
      </c>
      <c r="G41" s="55">
        <f t="shared" si="10"/>
        <v>6106466.3799999999</v>
      </c>
    </row>
    <row r="42" spans="2:9" ht="15.75" thickBot="1" x14ac:dyDescent="0.3">
      <c r="B42" s="43" t="s">
        <v>12</v>
      </c>
      <c r="C42" s="46">
        <f>C41/G41</f>
        <v>0.82013261817057603</v>
      </c>
      <c r="D42" s="46">
        <f>D41/G41</f>
        <v>0.17688714762071611</v>
      </c>
      <c r="E42" s="46">
        <f>E41/G41</f>
        <v>2.9802342087077863E-3</v>
      </c>
      <c r="F42" s="46">
        <f>F41/G41</f>
        <v>0</v>
      </c>
      <c r="G42" s="46">
        <f t="shared" si="10"/>
        <v>0.99999999999999989</v>
      </c>
    </row>
    <row r="43" spans="2:9" ht="24.75" customHeight="1" x14ac:dyDescent="0.25"/>
    <row r="44" spans="2:9" ht="22.5" customHeight="1" x14ac:dyDescent="0.25"/>
    <row r="45" spans="2:9" ht="24" customHeight="1" x14ac:dyDescent="0.25"/>
    <row r="46" spans="2:9" ht="23.25" customHeight="1" x14ac:dyDescent="0.25"/>
  </sheetData>
  <mergeCells count="4">
    <mergeCell ref="B3:G3"/>
    <mergeCell ref="B13:G13"/>
    <mergeCell ref="B23:G23"/>
    <mergeCell ref="B34:G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5"/>
  <sheetViews>
    <sheetView topLeftCell="A34" workbookViewId="0">
      <selection activeCell="D38" sqref="D38"/>
    </sheetView>
  </sheetViews>
  <sheetFormatPr baseColWidth="10" defaultRowHeight="15" x14ac:dyDescent="0.25"/>
  <cols>
    <col min="4" max="4" width="18" customWidth="1"/>
    <col min="5" max="5" width="20.7109375" customWidth="1"/>
    <col min="6" max="6" width="27.85546875" customWidth="1"/>
    <col min="7" max="7" width="34.28515625" customWidth="1"/>
  </cols>
  <sheetData>
    <row r="2" spans="2:7" ht="15.75" thickBot="1" x14ac:dyDescent="0.3">
      <c r="B2" t="s">
        <v>41</v>
      </c>
      <c r="E2" s="26">
        <v>2018</v>
      </c>
    </row>
    <row r="3" spans="2:7" ht="15.75" thickBot="1" x14ac:dyDescent="0.3">
      <c r="B3" s="12" t="s">
        <v>15</v>
      </c>
      <c r="C3" s="12" t="s">
        <v>16</v>
      </c>
      <c r="D3" s="12" t="s">
        <v>17</v>
      </c>
      <c r="E3" s="12" t="s">
        <v>18</v>
      </c>
      <c r="F3" s="12"/>
      <c r="G3" s="12" t="s">
        <v>19</v>
      </c>
    </row>
    <row r="4" spans="2:7" ht="14.1" customHeight="1" thickBot="1" x14ac:dyDescent="0.3">
      <c r="B4" s="13">
        <v>201903</v>
      </c>
      <c r="C4" s="14">
        <v>43571</v>
      </c>
      <c r="D4" s="13" t="s">
        <v>20</v>
      </c>
      <c r="E4" s="19">
        <v>239.2</v>
      </c>
      <c r="F4" s="19"/>
      <c r="G4" s="13" t="s">
        <v>11</v>
      </c>
    </row>
    <row r="5" spans="2:7" ht="14.1" customHeight="1" thickBot="1" x14ac:dyDescent="0.3">
      <c r="B5" s="15">
        <v>201902</v>
      </c>
      <c r="C5" s="16">
        <v>43557</v>
      </c>
      <c r="D5" s="15" t="s">
        <v>21</v>
      </c>
      <c r="E5" s="20">
        <v>250</v>
      </c>
      <c r="F5" s="20"/>
      <c r="G5" s="15" t="s">
        <v>22</v>
      </c>
    </row>
    <row r="6" spans="2:7" ht="14.1" customHeight="1" thickBot="1" x14ac:dyDescent="0.3">
      <c r="B6" s="17">
        <v>201901</v>
      </c>
      <c r="C6" s="18">
        <v>43524</v>
      </c>
      <c r="D6" s="17" t="s">
        <v>23</v>
      </c>
      <c r="E6" s="21">
        <v>300</v>
      </c>
      <c r="F6" s="21"/>
      <c r="G6" s="17" t="s">
        <v>11</v>
      </c>
    </row>
    <row r="7" spans="2:7" ht="14.1" customHeight="1" thickBot="1" x14ac:dyDescent="0.3">
      <c r="B7" s="15">
        <v>201811</v>
      </c>
      <c r="C7" s="16">
        <v>43462</v>
      </c>
      <c r="D7" s="15" t="s">
        <v>24</v>
      </c>
      <c r="E7" s="20">
        <v>300</v>
      </c>
      <c r="F7" s="20"/>
      <c r="G7" s="15" t="s">
        <v>11</v>
      </c>
    </row>
    <row r="8" spans="2:7" ht="14.1" customHeight="1" thickBot="1" x14ac:dyDescent="0.3">
      <c r="B8" s="17">
        <v>201810</v>
      </c>
      <c r="C8" s="18">
        <v>43433</v>
      </c>
      <c r="D8" s="17" t="s">
        <v>25</v>
      </c>
      <c r="E8" s="21">
        <v>320</v>
      </c>
      <c r="F8" s="21"/>
      <c r="G8" s="17" t="s">
        <v>11</v>
      </c>
    </row>
    <row r="9" spans="2:7" ht="14.1" customHeight="1" thickBot="1" x14ac:dyDescent="0.3">
      <c r="B9" s="15">
        <v>201809</v>
      </c>
      <c r="C9" s="16">
        <v>43402</v>
      </c>
      <c r="D9" s="15" t="s">
        <v>26</v>
      </c>
      <c r="E9" s="20">
        <v>290</v>
      </c>
      <c r="F9" s="20"/>
      <c r="G9" s="15" t="s">
        <v>11</v>
      </c>
    </row>
    <row r="10" spans="2:7" ht="14.1" customHeight="1" thickBot="1" x14ac:dyDescent="0.3">
      <c r="B10" s="17">
        <v>201807</v>
      </c>
      <c r="C10" s="18">
        <v>43329</v>
      </c>
      <c r="D10" s="17" t="s">
        <v>27</v>
      </c>
      <c r="E10" s="21">
        <v>300</v>
      </c>
      <c r="F10" s="21"/>
      <c r="G10" s="17" t="s">
        <v>11</v>
      </c>
    </row>
    <row r="11" spans="2:7" ht="14.1" customHeight="1" thickBot="1" x14ac:dyDescent="0.3">
      <c r="B11" s="15">
        <v>201806</v>
      </c>
      <c r="C11" s="16">
        <v>43301</v>
      </c>
      <c r="D11" s="15" t="s">
        <v>28</v>
      </c>
      <c r="E11" s="20">
        <v>340</v>
      </c>
      <c r="F11" s="20"/>
      <c r="G11" s="15" t="s">
        <v>11</v>
      </c>
    </row>
    <row r="12" spans="2:7" ht="14.1" customHeight="1" thickBot="1" x14ac:dyDescent="0.3">
      <c r="B12" s="17">
        <v>201805</v>
      </c>
      <c r="C12" s="18">
        <v>43273</v>
      </c>
      <c r="D12" s="17" t="s">
        <v>29</v>
      </c>
      <c r="E12" s="21">
        <v>330</v>
      </c>
      <c r="F12" s="21"/>
      <c r="G12" s="17" t="s">
        <v>11</v>
      </c>
    </row>
    <row r="13" spans="2:7" ht="14.1" customHeight="1" thickBot="1" x14ac:dyDescent="0.3">
      <c r="B13" s="15">
        <v>201804</v>
      </c>
      <c r="C13" s="16">
        <v>43249</v>
      </c>
      <c r="D13" s="15" t="s">
        <v>30</v>
      </c>
      <c r="E13" s="20">
        <v>298</v>
      </c>
      <c r="F13" s="20"/>
      <c r="G13" s="15" t="s">
        <v>11</v>
      </c>
    </row>
    <row r="14" spans="2:7" ht="14.1" customHeight="1" thickBot="1" x14ac:dyDescent="0.3">
      <c r="B14" s="17">
        <v>201803</v>
      </c>
      <c r="C14" s="18">
        <v>43215</v>
      </c>
      <c r="D14" s="17" t="s">
        <v>31</v>
      </c>
      <c r="E14" s="21">
        <v>239.3</v>
      </c>
      <c r="F14" s="21"/>
      <c r="G14" s="17" t="s">
        <v>11</v>
      </c>
    </row>
    <row r="15" spans="2:7" ht="14.1" customHeight="1" x14ac:dyDescent="0.25">
      <c r="B15" s="15">
        <v>201801</v>
      </c>
      <c r="C15" s="16">
        <v>43160</v>
      </c>
      <c r="D15" s="15" t="s">
        <v>32</v>
      </c>
      <c r="E15" s="20">
        <v>300</v>
      </c>
      <c r="F15" s="20"/>
      <c r="G15" s="15" t="s">
        <v>11</v>
      </c>
    </row>
    <row r="16" spans="2:7" ht="14.1" customHeight="1" thickBot="1" x14ac:dyDescent="0.3">
      <c r="E16" s="22">
        <f>SUM(E4:E15)</f>
        <v>3506.5</v>
      </c>
    </row>
    <row r="17" spans="1:6" s="4" customFormat="1" ht="14.1" customHeight="1" x14ac:dyDescent="0.25">
      <c r="A17" s="4" t="s">
        <v>33</v>
      </c>
      <c r="E17" s="23">
        <f>E16*5</f>
        <v>17532.5</v>
      </c>
      <c r="F17" s="24"/>
    </row>
    <row r="18" spans="1:6" x14ac:dyDescent="0.25">
      <c r="E18">
        <v>587</v>
      </c>
    </row>
    <row r="19" spans="1:6" x14ac:dyDescent="0.25">
      <c r="E19" s="22">
        <f>(E17+E18)/5</f>
        <v>3623.9</v>
      </c>
      <c r="F19" s="22"/>
    </row>
    <row r="20" spans="1:6" x14ac:dyDescent="0.25">
      <c r="D20">
        <v>29.89</v>
      </c>
      <c r="E20">
        <f>D20*12</f>
        <v>358.68</v>
      </c>
    </row>
    <row r="21" spans="1:6" s="4" customFormat="1" x14ac:dyDescent="0.25">
      <c r="A21" s="4" t="s">
        <v>34</v>
      </c>
      <c r="D21" s="4">
        <v>35</v>
      </c>
      <c r="E21" s="4">
        <f>D21*12</f>
        <v>420</v>
      </c>
      <c r="F21" s="25">
        <f>E20+E21</f>
        <v>778.68000000000006</v>
      </c>
    </row>
    <row r="24" spans="1:6" s="4" customFormat="1" x14ac:dyDescent="0.25">
      <c r="A24" s="4" t="s">
        <v>35</v>
      </c>
      <c r="D24" s="4">
        <v>650</v>
      </c>
      <c r="E24" s="25">
        <f>D24*12</f>
        <v>7800</v>
      </c>
    </row>
    <row r="29" spans="1:6" s="28" customFormat="1" x14ac:dyDescent="0.25">
      <c r="A29" s="28" t="s">
        <v>5</v>
      </c>
      <c r="B29" s="28">
        <v>2018</v>
      </c>
      <c r="E29" s="29">
        <f>F17+F21+E24</f>
        <v>8578.68</v>
      </c>
    </row>
    <row r="31" spans="1:6" x14ac:dyDescent="0.25">
      <c r="E31" s="27">
        <v>2017</v>
      </c>
      <c r="F31">
        <v>15850</v>
      </c>
    </row>
    <row r="32" spans="1:6" x14ac:dyDescent="0.25">
      <c r="E32" s="30">
        <v>2016</v>
      </c>
      <c r="F32">
        <v>15260</v>
      </c>
    </row>
    <row r="33" spans="2:41" x14ac:dyDescent="0.25">
      <c r="E33" s="30">
        <v>2015</v>
      </c>
      <c r="F33">
        <v>14630</v>
      </c>
    </row>
    <row r="34" spans="2:41" x14ac:dyDescent="0.25">
      <c r="E34" s="30">
        <v>2014</v>
      </c>
      <c r="F34">
        <v>14150</v>
      </c>
    </row>
    <row r="35" spans="2:41" s="31" customFormat="1" x14ac:dyDescent="0.25"/>
    <row r="36" spans="2:41" x14ac:dyDescent="0.25">
      <c r="B36" s="32">
        <v>2014</v>
      </c>
      <c r="C36" s="32">
        <v>2015</v>
      </c>
      <c r="D36" s="32">
        <v>2016</v>
      </c>
      <c r="E36" s="32">
        <v>2017</v>
      </c>
      <c r="F36" s="32">
        <v>2018</v>
      </c>
      <c r="H36" s="37">
        <v>2014</v>
      </c>
      <c r="I36" s="37">
        <v>2015</v>
      </c>
      <c r="J36" s="37">
        <v>2016</v>
      </c>
      <c r="K36" s="37">
        <v>2017</v>
      </c>
      <c r="L36" s="37">
        <v>2018</v>
      </c>
      <c r="M36" s="60"/>
    </row>
    <row r="37" spans="2:41" x14ac:dyDescent="0.25">
      <c r="B37" s="93" t="s">
        <v>36</v>
      </c>
      <c r="C37" s="93"/>
      <c r="D37" s="93"/>
      <c r="E37" s="93"/>
      <c r="F37" s="93"/>
      <c r="H37">
        <v>28159.03</v>
      </c>
      <c r="I37">
        <v>36126.19</v>
      </c>
      <c r="J37" s="22">
        <v>19246</v>
      </c>
      <c r="K37">
        <v>15694.43</v>
      </c>
      <c r="L37" s="22">
        <v>24653</v>
      </c>
      <c r="M37" s="22"/>
    </row>
    <row r="38" spans="2:41" x14ac:dyDescent="0.25">
      <c r="B38" s="34"/>
      <c r="C38" s="35"/>
      <c r="D38" s="34"/>
      <c r="E38" s="35"/>
      <c r="F38" s="35"/>
      <c r="H38">
        <v>29794.45</v>
      </c>
      <c r="I38">
        <v>46894.27</v>
      </c>
      <c r="J38" s="22">
        <v>19245.48</v>
      </c>
      <c r="K38" s="22">
        <v>14176.6</v>
      </c>
    </row>
    <row r="39" spans="2:41" x14ac:dyDescent="0.25">
      <c r="B39" s="35"/>
      <c r="C39" s="34"/>
      <c r="D39" s="34"/>
      <c r="E39" s="35"/>
      <c r="F39" s="35"/>
      <c r="H39">
        <v>29794.41</v>
      </c>
      <c r="I39">
        <v>46894.27</v>
      </c>
      <c r="J39" s="22">
        <v>18245.52</v>
      </c>
      <c r="K39">
        <v>14916.56</v>
      </c>
      <c r="L39">
        <v>15864.34</v>
      </c>
    </row>
    <row r="40" spans="2:41" x14ac:dyDescent="0.25">
      <c r="B40" s="34"/>
      <c r="C40" s="34"/>
      <c r="D40" s="34"/>
      <c r="E40" s="35"/>
      <c r="F40" s="35"/>
      <c r="H40">
        <v>11290.36</v>
      </c>
      <c r="I40" s="22">
        <v>22230.71</v>
      </c>
      <c r="J40" s="22">
        <v>19245</v>
      </c>
    </row>
    <row r="41" spans="2:41" x14ac:dyDescent="0.25">
      <c r="B41" s="35"/>
      <c r="C41" s="35"/>
      <c r="D41" s="34"/>
      <c r="E41" s="35"/>
      <c r="F41" s="35"/>
    </row>
    <row r="42" spans="2:41" x14ac:dyDescent="0.25">
      <c r="B42" s="35"/>
      <c r="C42" s="35"/>
      <c r="D42" s="34"/>
      <c r="E42" s="35"/>
      <c r="F42" s="35"/>
    </row>
    <row r="43" spans="2:41" x14ac:dyDescent="0.25">
      <c r="B43" s="34"/>
      <c r="C43" s="34"/>
      <c r="D43" s="34"/>
      <c r="E43" s="34">
        <f t="shared" ref="E43:F43" si="0">SUM(E38:E42)</f>
        <v>0</v>
      </c>
      <c r="F43" s="34">
        <f t="shared" si="0"/>
        <v>0</v>
      </c>
      <c r="H43" s="36"/>
      <c r="I43" s="36"/>
      <c r="J43" s="36"/>
      <c r="K43" s="36"/>
      <c r="L43" s="36"/>
      <c r="M43" s="61"/>
    </row>
    <row r="44" spans="2:41" x14ac:dyDescent="0.25">
      <c r="B44" s="93" t="s">
        <v>37</v>
      </c>
      <c r="C44" s="93"/>
      <c r="D44" s="93"/>
      <c r="E44" s="93"/>
      <c r="F44" s="93"/>
    </row>
    <row r="45" spans="2:41" x14ac:dyDescent="0.25">
      <c r="B45" s="34"/>
      <c r="C45" s="35"/>
      <c r="D45" s="34"/>
      <c r="E45" s="33"/>
      <c r="F45" s="33"/>
      <c r="H45" s="94" t="s">
        <v>40</v>
      </c>
      <c r="I45" s="94"/>
      <c r="J45" s="94"/>
      <c r="K45" s="94"/>
      <c r="L45" s="94"/>
      <c r="M45" s="67">
        <v>2014</v>
      </c>
      <c r="N45" s="95">
        <v>2015</v>
      </c>
      <c r="O45" s="95"/>
      <c r="P45" s="96"/>
      <c r="Q45" s="91">
        <v>2016</v>
      </c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89">
        <v>2017</v>
      </c>
      <c r="AE45" s="89"/>
      <c r="AF45" s="89"/>
      <c r="AG45" s="89"/>
      <c r="AH45" s="90">
        <v>2018</v>
      </c>
      <c r="AI45" s="90"/>
      <c r="AJ45" s="90"/>
      <c r="AK45" s="90"/>
      <c r="AL45" s="90"/>
      <c r="AM45" s="70"/>
      <c r="AN45" s="70"/>
      <c r="AO45" s="70"/>
    </row>
    <row r="46" spans="2:41" x14ac:dyDescent="0.25">
      <c r="B46" s="35"/>
      <c r="C46" s="34"/>
      <c r="D46" s="34"/>
      <c r="E46" s="33"/>
      <c r="F46" s="33"/>
      <c r="H46" s="37">
        <v>2014</v>
      </c>
      <c r="I46" s="37">
        <v>2015</v>
      </c>
      <c r="J46" s="37">
        <v>2016</v>
      </c>
      <c r="K46" s="37">
        <v>2017</v>
      </c>
      <c r="L46" s="37">
        <v>2018</v>
      </c>
      <c r="M46" s="62"/>
      <c r="N46" s="64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68"/>
      <c r="AL46" s="68"/>
    </row>
    <row r="47" spans="2:41" x14ac:dyDescent="0.25">
      <c r="B47" s="34"/>
      <c r="C47" s="34"/>
      <c r="D47" s="34"/>
      <c r="E47" s="33"/>
      <c r="F47" s="33"/>
      <c r="H47" s="22"/>
      <c r="I47" s="22"/>
      <c r="J47" s="34">
        <v>13915</v>
      </c>
      <c r="K47" s="22"/>
      <c r="L47" s="22"/>
      <c r="M47" s="58"/>
      <c r="N47" s="65"/>
      <c r="O47" s="58"/>
      <c r="P47" s="58"/>
      <c r="Q47" s="58"/>
      <c r="R47" s="58"/>
      <c r="S47" s="33"/>
      <c r="T47" s="33"/>
      <c r="U47" s="58"/>
      <c r="V47" s="58"/>
      <c r="W47" s="58"/>
      <c r="X47" s="58"/>
      <c r="Y47" s="58"/>
      <c r="Z47" s="58"/>
      <c r="AA47" s="58"/>
      <c r="AB47" s="59"/>
      <c r="AC47" s="59"/>
      <c r="AD47" s="58"/>
      <c r="AE47" s="58"/>
      <c r="AF47" s="58"/>
      <c r="AG47" s="58"/>
      <c r="AH47" s="33"/>
      <c r="AI47" s="58"/>
      <c r="AJ47" s="63"/>
      <c r="AK47" s="69"/>
      <c r="AL47" s="58"/>
    </row>
    <row r="48" spans="2:41" x14ac:dyDescent="0.25">
      <c r="B48" s="35"/>
      <c r="C48" s="35"/>
      <c r="D48" s="34"/>
      <c r="E48" s="33"/>
      <c r="F48" s="33"/>
      <c r="H48" s="22"/>
      <c r="I48" s="22"/>
      <c r="J48" s="34">
        <v>5400</v>
      </c>
      <c r="K48" s="22"/>
      <c r="L48" s="22"/>
      <c r="M48" s="58"/>
      <c r="N48" s="65"/>
      <c r="O48" s="33"/>
      <c r="P48" s="33"/>
      <c r="Q48" s="33"/>
      <c r="R48" s="33"/>
      <c r="S48" s="33"/>
      <c r="T48" s="33"/>
      <c r="U48" s="33"/>
      <c r="V48" s="58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68"/>
      <c r="AL48" s="33"/>
    </row>
    <row r="49" spans="2:38" x14ac:dyDescent="0.25">
      <c r="B49" s="34"/>
      <c r="C49" s="34"/>
      <c r="D49" s="34"/>
      <c r="E49" s="34">
        <f t="shared" ref="E49" si="1">SUM(E45:E48)</f>
        <v>0</v>
      </c>
      <c r="F49" s="34">
        <f t="shared" ref="F49" si="2">SUM(F45:F48)</f>
        <v>0</v>
      </c>
      <c r="H49" s="22"/>
      <c r="I49" s="22"/>
      <c r="J49" s="34">
        <v>8181.82</v>
      </c>
      <c r="K49" s="22"/>
      <c r="L49" s="22"/>
      <c r="M49" s="58"/>
      <c r="N49" s="65"/>
      <c r="O49" s="33"/>
      <c r="P49" s="33"/>
      <c r="Q49" s="33"/>
      <c r="R49" s="33"/>
      <c r="S49" s="33"/>
      <c r="T49" s="33"/>
      <c r="U49" s="33"/>
      <c r="V49" s="58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68"/>
      <c r="AL49" s="33"/>
    </row>
    <row r="50" spans="2:38" x14ac:dyDescent="0.25">
      <c r="B50" s="93" t="s">
        <v>38</v>
      </c>
      <c r="C50" s="93"/>
      <c r="D50" s="93"/>
      <c r="E50" s="93"/>
      <c r="F50" s="93"/>
      <c r="H50" s="22"/>
      <c r="I50" s="22"/>
      <c r="J50" s="34">
        <v>6057</v>
      </c>
      <c r="K50" s="22"/>
      <c r="L50" s="22"/>
      <c r="M50" s="58"/>
      <c r="N50" s="65"/>
      <c r="O50" s="33"/>
      <c r="P50" s="33"/>
      <c r="Q50" s="33"/>
      <c r="R50" s="33"/>
      <c r="S50" s="33"/>
      <c r="T50" s="33"/>
      <c r="U50" s="33"/>
      <c r="V50" s="58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68"/>
      <c r="AL50" s="33"/>
    </row>
    <row r="51" spans="2:38" x14ac:dyDescent="0.25">
      <c r="F51" s="34">
        <f>17576+737</f>
        <v>18313</v>
      </c>
      <c r="I51" s="22"/>
      <c r="J51" s="34">
        <v>13212</v>
      </c>
      <c r="M51" s="33"/>
      <c r="N51" s="66"/>
      <c r="O51" s="33"/>
      <c r="P51" s="33"/>
      <c r="Q51" s="33"/>
      <c r="R51" s="33"/>
      <c r="S51" s="33"/>
      <c r="T51" s="33"/>
      <c r="U51" s="33"/>
      <c r="V51" s="58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68"/>
      <c r="AL51" s="33"/>
    </row>
    <row r="52" spans="2:38" x14ac:dyDescent="0.25">
      <c r="J52" s="22">
        <f>SUM(J47:J51)</f>
        <v>46765.82</v>
      </c>
      <c r="M52" s="33"/>
      <c r="N52" s="66"/>
      <c r="O52" s="33"/>
      <c r="P52" s="33">
        <f>1*500</f>
        <v>500</v>
      </c>
      <c r="Q52" s="33">
        <f>10.8*1</f>
        <v>10.8</v>
      </c>
      <c r="R52" s="33"/>
      <c r="S52" s="33"/>
      <c r="T52" s="33"/>
      <c r="U52" s="33"/>
      <c r="V52" s="58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68"/>
      <c r="AL52" s="33"/>
    </row>
    <row r="53" spans="2:38" x14ac:dyDescent="0.25">
      <c r="M53" s="33"/>
      <c r="N53" s="66"/>
      <c r="O53" s="33"/>
      <c r="P53" s="33">
        <f>SUM(P47:P52)</f>
        <v>500</v>
      </c>
      <c r="Q53" s="33">
        <f>1.7*200</f>
        <v>340</v>
      </c>
      <c r="R53" s="33"/>
      <c r="S53" s="33"/>
      <c r="T53" s="33"/>
      <c r="U53" s="33"/>
      <c r="V53" s="58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68"/>
      <c r="AL53" s="33"/>
    </row>
    <row r="54" spans="2:38" x14ac:dyDescent="0.25">
      <c r="M54" s="33"/>
      <c r="N54" s="66"/>
      <c r="O54" s="33"/>
      <c r="P54" s="33"/>
      <c r="Q54" s="33">
        <f>6*3</f>
        <v>18</v>
      </c>
      <c r="R54" s="33"/>
      <c r="S54" s="33"/>
      <c r="T54" s="33"/>
      <c r="U54" s="33"/>
      <c r="V54" s="58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68"/>
      <c r="AL54" s="33"/>
    </row>
    <row r="55" spans="2:38" x14ac:dyDescent="0.25">
      <c r="M55" s="33"/>
      <c r="N55" s="66"/>
      <c r="O55" s="33"/>
      <c r="P55" s="33"/>
      <c r="Q55" s="33">
        <f>0.9*400</f>
        <v>360</v>
      </c>
      <c r="R55" s="33"/>
      <c r="S55" s="33"/>
      <c r="T55" s="33"/>
      <c r="U55" s="33"/>
      <c r="V55" s="58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68"/>
      <c r="AL55" s="33"/>
    </row>
    <row r="56" spans="2:38" x14ac:dyDescent="0.25">
      <c r="M56" s="33"/>
      <c r="N56" s="66"/>
      <c r="O56" s="33"/>
      <c r="P56" s="33"/>
      <c r="Q56" s="33">
        <f>0.5*200</f>
        <v>100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68"/>
      <c r="AL56" s="33"/>
    </row>
    <row r="57" spans="2:38" x14ac:dyDescent="0.25">
      <c r="G57" s="22"/>
      <c r="M57" s="33"/>
      <c r="N57" s="66"/>
      <c r="O57" s="33"/>
      <c r="P57" s="33"/>
      <c r="Q57" s="33">
        <f>30*1</f>
        <v>30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68"/>
      <c r="AL57" s="33"/>
    </row>
    <row r="58" spans="2:38" x14ac:dyDescent="0.25">
      <c r="G58" s="22"/>
      <c r="M58" s="33"/>
      <c r="N58" s="66"/>
      <c r="O58" s="33"/>
      <c r="P58" s="33"/>
      <c r="Q58" s="33">
        <f>1*200</f>
        <v>200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68"/>
      <c r="AL58" s="33"/>
    </row>
    <row r="59" spans="2:38" x14ac:dyDescent="0.25">
      <c r="G59" s="22"/>
      <c r="M59" s="33"/>
      <c r="N59" s="66"/>
      <c r="O59" s="33"/>
      <c r="P59" s="33"/>
      <c r="Q59" s="33">
        <f>6.8*1</f>
        <v>6.8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68"/>
      <c r="AL59" s="33"/>
    </row>
    <row r="60" spans="2:38" x14ac:dyDescent="0.25">
      <c r="M60" s="33"/>
      <c r="N60" s="66"/>
      <c r="O60" s="33"/>
      <c r="P60" s="33"/>
      <c r="Q60" s="33">
        <f>SUM(Q47:Q59)</f>
        <v>1065.5999999999999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68"/>
      <c r="AL60" s="33"/>
    </row>
    <row r="65" spans="2:2" x14ac:dyDescent="0.25">
      <c r="B65" t="s">
        <v>39</v>
      </c>
    </row>
  </sheetData>
  <mergeCells count="8">
    <mergeCell ref="B50:F50"/>
    <mergeCell ref="H45:L45"/>
    <mergeCell ref="N45:P45"/>
    <mergeCell ref="AD45:AG45"/>
    <mergeCell ref="AH45:AL45"/>
    <mergeCell ref="Q45:AC45"/>
    <mergeCell ref="B37:F37"/>
    <mergeCell ref="B44:F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CRISS</cp:lastModifiedBy>
  <cp:lastPrinted>2018-01-26T21:17:31Z</cp:lastPrinted>
  <dcterms:created xsi:type="dcterms:W3CDTF">2017-12-12T20:53:17Z</dcterms:created>
  <dcterms:modified xsi:type="dcterms:W3CDTF">2019-12-23T17:45:46Z</dcterms:modified>
</cp:coreProperties>
</file>