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UD YUMIRE KILCATA\"/>
    </mc:Choice>
  </mc:AlternateContent>
  <bookViews>
    <workbookView xWindow="13560" yWindow="270" windowWidth="15225" windowHeight="15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" i="1" l="1"/>
  <c r="N35" i="1"/>
  <c r="M35" i="1"/>
  <c r="L35" i="1"/>
  <c r="K35" i="1"/>
  <c r="J35" i="1"/>
  <c r="I35" i="1"/>
  <c r="H35" i="1"/>
  <c r="G35" i="1"/>
  <c r="N40" i="1" l="1"/>
  <c r="I30" i="1" l="1"/>
  <c r="J30" i="1"/>
  <c r="K30" i="1"/>
  <c r="M30" i="1"/>
  <c r="N30" i="1"/>
  <c r="N5" i="1" s="1"/>
  <c r="N70" i="1" s="1"/>
  <c r="L30" i="1"/>
  <c r="H30" i="1"/>
  <c r="G30" i="1"/>
  <c r="N76" i="1" l="1"/>
  <c r="M76" i="1"/>
  <c r="L76" i="1"/>
  <c r="H57" i="1"/>
  <c r="I57" i="1"/>
  <c r="J57" i="1"/>
  <c r="K57" i="1"/>
  <c r="L57" i="1"/>
  <c r="M57" i="1"/>
  <c r="N57" i="1"/>
  <c r="H63" i="1"/>
  <c r="I63" i="1"/>
  <c r="J63" i="1"/>
  <c r="K63" i="1"/>
  <c r="L63" i="1"/>
  <c r="M63" i="1"/>
  <c r="N63" i="1"/>
  <c r="H5" i="1"/>
  <c r="I5" i="1"/>
  <c r="J5" i="1"/>
  <c r="K5" i="1"/>
  <c r="L5" i="1"/>
  <c r="L70" i="1" s="1"/>
  <c r="M5" i="1"/>
  <c r="M70" i="1" s="1"/>
  <c r="H40" i="1"/>
  <c r="I40" i="1"/>
  <c r="J40" i="1"/>
  <c r="K40" i="1"/>
  <c r="L40" i="1"/>
  <c r="M40" i="1"/>
  <c r="H42" i="1"/>
  <c r="I42" i="1"/>
  <c r="J42" i="1"/>
  <c r="K42" i="1"/>
  <c r="L42" i="1"/>
  <c r="M42" i="1"/>
  <c r="N42" i="1"/>
  <c r="H45" i="1"/>
  <c r="I45" i="1"/>
  <c r="J45" i="1"/>
  <c r="K45" i="1"/>
  <c r="L45" i="1"/>
  <c r="M45" i="1"/>
  <c r="N45" i="1"/>
  <c r="H48" i="1"/>
  <c r="I48" i="1"/>
  <c r="J48" i="1"/>
  <c r="K48" i="1"/>
  <c r="L48" i="1"/>
  <c r="M48" i="1"/>
  <c r="N48" i="1"/>
  <c r="H51" i="1"/>
  <c r="I51" i="1"/>
  <c r="J51" i="1"/>
  <c r="K51" i="1"/>
  <c r="L51" i="1"/>
  <c r="M51" i="1"/>
  <c r="N51" i="1"/>
  <c r="H53" i="1"/>
  <c r="I53" i="1"/>
  <c r="J53" i="1"/>
  <c r="K53" i="1"/>
  <c r="L53" i="1"/>
  <c r="M53" i="1"/>
  <c r="N53" i="1"/>
  <c r="H55" i="1"/>
  <c r="I55" i="1"/>
  <c r="J55" i="1"/>
  <c r="K55" i="1"/>
  <c r="L55" i="1"/>
  <c r="M55" i="1"/>
  <c r="N55" i="1"/>
  <c r="G63" i="1"/>
  <c r="G51" i="1"/>
  <c r="G45" i="1"/>
  <c r="G57" i="1"/>
  <c r="G55" i="1"/>
  <c r="G48" i="1"/>
  <c r="G53" i="1"/>
  <c r="N67" i="1" l="1"/>
  <c r="M67" i="1"/>
  <c r="L67" i="1"/>
  <c r="J67" i="1"/>
  <c r="I67" i="1"/>
  <c r="K67" i="1"/>
  <c r="H67" i="1"/>
  <c r="G42" i="1"/>
  <c r="G40" i="1"/>
  <c r="G5" i="1"/>
  <c r="G67" i="1" l="1"/>
  <c r="G69" i="1" s="1"/>
  <c r="K139" i="1"/>
  <c r="K131" i="1"/>
  <c r="K130" i="1"/>
  <c r="K121" i="1"/>
  <c r="K113" i="1"/>
  <c r="K101" i="1"/>
  <c r="K98" i="1"/>
  <c r="K76" i="1"/>
  <c r="K75" i="1"/>
  <c r="K69" i="1"/>
  <c r="L75" i="1"/>
  <c r="L72" i="1"/>
  <c r="L71" i="1"/>
  <c r="M75" i="1"/>
  <c r="M72" i="1"/>
  <c r="M71" i="1"/>
  <c r="N75" i="1"/>
  <c r="N72" i="1"/>
  <c r="N71" i="1"/>
  <c r="N98" i="1"/>
  <c r="N101" i="1"/>
  <c r="N113" i="1"/>
  <c r="N122" i="1"/>
  <c r="N121" i="1" s="1"/>
  <c r="N131" i="1"/>
  <c r="K129" i="1" l="1"/>
  <c r="K128" i="1" s="1"/>
  <c r="K74" i="1"/>
  <c r="M69" i="1"/>
  <c r="N129" i="1"/>
  <c r="N130" i="1"/>
  <c r="K126" i="1"/>
  <c r="L69" i="1"/>
  <c r="N126" i="1"/>
  <c r="N69" i="1"/>
  <c r="J76" i="1"/>
  <c r="J75" i="1"/>
  <c r="I76" i="1"/>
  <c r="I75" i="1"/>
  <c r="K135" i="1" l="1"/>
  <c r="M74" i="1"/>
  <c r="N128" i="1"/>
  <c r="N133" i="1" s="1"/>
  <c r="K133" i="1"/>
  <c r="L74" i="1"/>
  <c r="N74" i="1"/>
  <c r="H75" i="1"/>
  <c r="N135" i="1" l="1"/>
  <c r="G76" i="1"/>
  <c r="H139" i="1" l="1"/>
  <c r="G139" i="1" s="1"/>
  <c r="G137" i="1"/>
  <c r="M131" i="1"/>
  <c r="L131" i="1"/>
  <c r="J131" i="1"/>
  <c r="I131" i="1"/>
  <c r="H131" i="1"/>
  <c r="H130" i="1"/>
  <c r="M122" i="1"/>
  <c r="M130" i="1" s="1"/>
  <c r="L122" i="1"/>
  <c r="L121" i="1" s="1"/>
  <c r="J122" i="1"/>
  <c r="J121" i="1" s="1"/>
  <c r="I122" i="1"/>
  <c r="I130" i="1" s="1"/>
  <c r="H121" i="1"/>
  <c r="M113" i="1"/>
  <c r="L113" i="1"/>
  <c r="J113" i="1"/>
  <c r="I113" i="1"/>
  <c r="H113" i="1"/>
  <c r="M101" i="1"/>
  <c r="L101" i="1"/>
  <c r="J101" i="1"/>
  <c r="I101" i="1"/>
  <c r="H101" i="1"/>
  <c r="M98" i="1"/>
  <c r="L98" i="1"/>
  <c r="J98" i="1"/>
  <c r="I98" i="1"/>
  <c r="H98" i="1"/>
  <c r="G88" i="1"/>
  <c r="G86" i="1"/>
  <c r="G85" i="1"/>
  <c r="G84" i="1"/>
  <c r="G83" i="1"/>
  <c r="G78" i="1"/>
  <c r="G77" i="1"/>
  <c r="G75" i="1"/>
  <c r="M129" i="1" l="1"/>
  <c r="M128" i="1" s="1"/>
  <c r="J129" i="1"/>
  <c r="I129" i="1"/>
  <c r="I128" i="1" s="1"/>
  <c r="M121" i="1"/>
  <c r="M126" i="1" s="1"/>
  <c r="I69" i="1"/>
  <c r="J69" i="1"/>
  <c r="I121" i="1"/>
  <c r="I126" i="1" s="1"/>
  <c r="H129" i="1"/>
  <c r="H128" i="1" s="1"/>
  <c r="G113" i="1"/>
  <c r="H126" i="1"/>
  <c r="J126" i="1"/>
  <c r="G101" i="1"/>
  <c r="L126" i="1"/>
  <c r="J130" i="1"/>
  <c r="L129" i="1"/>
  <c r="G98" i="1"/>
  <c r="L130" i="1"/>
  <c r="H69" i="1"/>
  <c r="J128" i="1" l="1"/>
  <c r="J133" i="1" s="1"/>
  <c r="J135" i="1" s="1"/>
  <c r="J74" i="1"/>
  <c r="I74" i="1"/>
  <c r="I133" i="1"/>
  <c r="I135" i="1" s="1"/>
  <c r="M133" i="1"/>
  <c r="M135" i="1" s="1"/>
  <c r="G121" i="1"/>
  <c r="H135" i="1"/>
  <c r="H133" i="1"/>
  <c r="G126" i="1"/>
  <c r="L128" i="1"/>
  <c r="G128" i="1" l="1"/>
  <c r="L133" i="1"/>
  <c r="L135" i="1" s="1"/>
  <c r="G135" i="1" s="1"/>
  <c r="G74" i="1" l="1"/>
  <c r="G133" i="1"/>
</calcChain>
</file>

<file path=xl/sharedStrings.xml><?xml version="1.0" encoding="utf-8"?>
<sst xmlns="http://schemas.openxmlformats.org/spreadsheetml/2006/main" count="275" uniqueCount="164">
  <si>
    <t>RESUMEN DEL PROGRAMA ARQUITECTÓNICO ALTERNATIVA 1</t>
  </si>
  <si>
    <t>RUBRO</t>
  </si>
  <si>
    <t>U.M</t>
  </si>
  <si>
    <t>CANT.
TOTAL</t>
  </si>
  <si>
    <t>CANTIDAD PARCIAL</t>
  </si>
  <si>
    <t>CURANCO</t>
  </si>
  <si>
    <t>PALCAYÑO</t>
  </si>
  <si>
    <t>HUACULLO</t>
  </si>
  <si>
    <t>MUTKANI</t>
  </si>
  <si>
    <t>LLANACOLLPA</t>
  </si>
  <si>
    <t>SANTA ROSA</t>
  </si>
  <si>
    <t>Unidad de Administración</t>
  </si>
  <si>
    <t>m2</t>
  </si>
  <si>
    <t>Admisión  - Archivo - Historias clínicas y Botiquin</t>
  </si>
  <si>
    <t>Unidad de Consulta Externa</t>
  </si>
  <si>
    <t>Consultorio medicina</t>
  </si>
  <si>
    <t>SS. HH. Varones y mujeres</t>
  </si>
  <si>
    <t>Sala comunitaria y ambiental / Espera</t>
  </si>
  <si>
    <t>Area niño / Enfermería</t>
  </si>
  <si>
    <t>Estimulación temprana</t>
  </si>
  <si>
    <t>Obstetricia + SS. HH.</t>
  </si>
  <si>
    <t>Depósito de materiales e insumos</t>
  </si>
  <si>
    <t>Radio</t>
  </si>
  <si>
    <t>Tópico</t>
  </si>
  <si>
    <t>Sala de reposo + SS. HH.</t>
  </si>
  <si>
    <t>Unidad de Servicios Generales</t>
  </si>
  <si>
    <t>Almacen general</t>
  </si>
  <si>
    <t>Caseta grupo electrógeno</t>
  </si>
  <si>
    <t>Cisterna. Tanque elevado y cuarto de bombas</t>
  </si>
  <si>
    <t>Tratamiento de residuos sólidos</t>
  </si>
  <si>
    <t>Almacén de papilla</t>
  </si>
  <si>
    <t>Servicios Complementarios</t>
  </si>
  <si>
    <t>Unidad de vivienda personal asistencial</t>
  </si>
  <si>
    <t>Estacionamiento techado para cuatrimoto</t>
  </si>
  <si>
    <t>Estacionamiento techado (Amb./Camion.)</t>
  </si>
  <si>
    <t>Area Total Neta ofertada</t>
  </si>
  <si>
    <t>Circulación y muros</t>
  </si>
  <si>
    <t>Circulación y muros (módulo PS)</t>
  </si>
  <si>
    <t>Circulación y muros (módulo Unidad de Vivienda)</t>
  </si>
  <si>
    <t>Circulación y muros (módulo Cisterna, Tk, Grupo Elect., Res. Sól.)</t>
  </si>
  <si>
    <t>Area Total Construida</t>
  </si>
  <si>
    <t>Area Total ofertada</t>
  </si>
  <si>
    <t>Longitud Total Construcción Cerco Perimétrico</t>
  </si>
  <si>
    <t>m</t>
  </si>
  <si>
    <t>Area Total Demolición de Estructuras</t>
  </si>
  <si>
    <t>Longitud Total Demolición de Estructuras</t>
  </si>
  <si>
    <t>TIPO DE INTERVENCIÓN</t>
  </si>
  <si>
    <t>CANT.</t>
  </si>
  <si>
    <t>Demolición de Estructuras</t>
  </si>
  <si>
    <t>Infraestructura Construida (PP.SS + Vivienda)</t>
  </si>
  <si>
    <t>Infraestructura ofertada (PP.SS + Vivienda)</t>
  </si>
  <si>
    <t>RESUMEN DEL PROGRAMA ARQUITECTÓNICO ALTERNATIVA 2</t>
  </si>
  <si>
    <t>Cadena de frío (acondicinado)</t>
  </si>
  <si>
    <t>Consultorio medicina general</t>
  </si>
  <si>
    <t>Sala de Espera</t>
  </si>
  <si>
    <t>Atención ambulatoria diferenciada</t>
  </si>
  <si>
    <t>Triaje</t>
  </si>
  <si>
    <t>SS. HH. Discapacitados</t>
  </si>
  <si>
    <t>Cuarto de limpieza</t>
  </si>
  <si>
    <t>Circulación y muros (casa de fuerza y abast. De agua)</t>
  </si>
  <si>
    <t>Area Verde Total</t>
  </si>
  <si>
    <t>TURPAY I-1
GRAU</t>
  </si>
  <si>
    <t>CURASCO I-2
GRAU</t>
  </si>
  <si>
    <t>AYRIHUANCA I-2
GRAU</t>
  </si>
  <si>
    <t>MAMARA I-2
GRAU</t>
  </si>
  <si>
    <t>KILCATA I-1
ANTABAMBA</t>
  </si>
  <si>
    <t>YUMIRI I-1
ANTABAMBA</t>
  </si>
  <si>
    <t>SONCCOCCOCHA I-1
ANTABAMBA</t>
  </si>
  <si>
    <t>Area Total Construida/Ofertada</t>
  </si>
  <si>
    <t>DISEÑO</t>
  </si>
  <si>
    <t>NORMA</t>
  </si>
  <si>
    <t>AMBIENTES</t>
  </si>
  <si>
    <t>ITEM</t>
  </si>
  <si>
    <t>ZONA</t>
  </si>
  <si>
    <t>UPSS FARMACIA</t>
  </si>
  <si>
    <t>UPSS CONSULTA EXTERNA</t>
  </si>
  <si>
    <t>AADS URGENCIAS Y EMERGENCIAS</t>
  </si>
  <si>
    <t>AMBIENTES PRESTACIONALES</t>
  </si>
  <si>
    <t>Consultorio CRED</t>
  </si>
  <si>
    <t>Sala de Inmunizaciones</t>
  </si>
  <si>
    <t>Atención ambulatoria por enfermeria</t>
  </si>
  <si>
    <t>MÓDULO</t>
  </si>
  <si>
    <t>AREA  (m2)</t>
  </si>
  <si>
    <t>TOTAL (m2)</t>
  </si>
  <si>
    <t>MODULO PRINCIPAL</t>
  </si>
  <si>
    <t>SALA DE ESPERA</t>
  </si>
  <si>
    <t>HALL DE INGRESO</t>
  </si>
  <si>
    <t>CAJA</t>
  </si>
  <si>
    <t>ADMISION Y CITAS</t>
  </si>
  <si>
    <t>ARCHIVO DE HISTORIAS CLINICAS</t>
  </si>
  <si>
    <t>TRIAJE</t>
  </si>
  <si>
    <t>TÓPICO DE URGENCIAS Y EMERGENCIAS</t>
  </si>
  <si>
    <t xml:space="preserve">CONSULTORIO OBSTETRICO </t>
  </si>
  <si>
    <t>CONSULTORIO DE ENFERMERÍA</t>
  </si>
  <si>
    <t>DISPENSACION Y EXPENDIO EN UPSS CONSULTA EXTERNA (FARMACIA)</t>
  </si>
  <si>
    <t>SALUD FAMILIAR Y COMUNITARIA</t>
  </si>
  <si>
    <t>ATENCIÓN AMBULATORIA DIFERENCIADA POR PROFESIONAL DE LA SALUD</t>
  </si>
  <si>
    <t>AMBIENTE PARA TOMA DE MUESTRAS</t>
  </si>
  <si>
    <t>CUARTO DE LIMPIEZA</t>
  </si>
  <si>
    <t>SALUD AMBIENTAL</t>
  </si>
  <si>
    <t>SS.HH. DISCAPACITADO</t>
  </si>
  <si>
    <t>SS.HH. VARONES</t>
  </si>
  <si>
    <t>SS.HH. MUJERES</t>
  </si>
  <si>
    <t>Aten. Amb por obstetra</t>
  </si>
  <si>
    <t>AMBIENTES COMPLEMENTARIOS</t>
  </si>
  <si>
    <t>AREA NORMATIVA (m2)</t>
  </si>
  <si>
    <t>Admisión y Citas</t>
  </si>
  <si>
    <t>Admision</t>
  </si>
  <si>
    <t>Asistencial</t>
  </si>
  <si>
    <t>SS. HH. Publico Varones</t>
  </si>
  <si>
    <t>SS. HH. Publico mujeres</t>
  </si>
  <si>
    <t>SS.HH. Personal Hombres</t>
  </si>
  <si>
    <t>SS.HH. Personal Mujeres</t>
  </si>
  <si>
    <t>Apoyo Clinico</t>
  </si>
  <si>
    <t>Dispensacion de medicamentos</t>
  </si>
  <si>
    <t>dispensacion y expendio en UPSS Consulta Externa</t>
  </si>
  <si>
    <t>Tópico + 1/2 SS.HH.</t>
  </si>
  <si>
    <t>UPS TRANSPORTES</t>
  </si>
  <si>
    <t>Estar de choferes + 1/2 SS.HH.</t>
  </si>
  <si>
    <t>UPS CASA DE FUERZA</t>
  </si>
  <si>
    <t>Grupo electrogeno para sub estacion electrica</t>
  </si>
  <si>
    <t>Sistema de Abastecimiento de agua (1)</t>
  </si>
  <si>
    <t>(1) según el consumo de agua necesaria.</t>
  </si>
  <si>
    <t>UPS ALMACEN</t>
  </si>
  <si>
    <t>Cochera para Ambulancia Terrestre Tipo 1</t>
  </si>
  <si>
    <t>almacen general (I-2)</t>
  </si>
  <si>
    <t>UPS SALUD AMBIENTAL</t>
  </si>
  <si>
    <t>Acopio de Residuos Sólidos</t>
  </si>
  <si>
    <t>UPS RESIDENCIA DE PERSONAL</t>
  </si>
  <si>
    <t>Sala de Estar</t>
  </si>
  <si>
    <t>Servicio Higienico para Visitante</t>
  </si>
  <si>
    <t>Comedor / Cocina</t>
  </si>
  <si>
    <t>OTROS</t>
  </si>
  <si>
    <t>Archivo de Historias Clinicas</t>
  </si>
  <si>
    <t>Caja</t>
  </si>
  <si>
    <t>Informes</t>
  </si>
  <si>
    <t>Hall publico</t>
  </si>
  <si>
    <t>Seguros</t>
  </si>
  <si>
    <t>Referencia y contrarreferencia</t>
  </si>
  <si>
    <t>Consultorio de odontologia general con soporte de radiologia oral</t>
  </si>
  <si>
    <t>aten amb. Por cirujano dentista</t>
  </si>
  <si>
    <t>Consulta amb. Por médico general</t>
  </si>
  <si>
    <t>UPS CADENA DE FRIO</t>
  </si>
  <si>
    <t>Area climatizada</t>
  </si>
  <si>
    <t>Habitación Hombres - 2 camas + S.H. con ducha</t>
  </si>
  <si>
    <t>Habitación Mujeres - 2 camas + S.H. con ducha</t>
  </si>
  <si>
    <t>Tratamiento de aguas servidas</t>
  </si>
  <si>
    <t>Caseta de alimentador electrico</t>
  </si>
  <si>
    <t>Sala de estimulacion temprana</t>
  </si>
  <si>
    <t>Consejería y prevención de Tuberculosis</t>
  </si>
  <si>
    <t>Consejería y prevención de ITS/VIH/SIDA</t>
  </si>
  <si>
    <t>Atencíon integral y consejeria del Adolescente</t>
  </si>
  <si>
    <t>Consejería y prevención del Cáncer</t>
  </si>
  <si>
    <t>Atencíon integral del Adulto Mayor</t>
  </si>
  <si>
    <t>Consejería y prevención de Enf. No Transmisibles</t>
  </si>
  <si>
    <t>Control Prenatal + 1/2 S.H.</t>
  </si>
  <si>
    <t>Planificacíon Familiar</t>
  </si>
  <si>
    <t>Psicoprofilaxis</t>
  </si>
  <si>
    <t>Ambiente de observacion</t>
  </si>
  <si>
    <t>UPS PATOLOGIA CLINICA</t>
  </si>
  <si>
    <t>Toma de muestras</t>
  </si>
  <si>
    <t>Laboratorio de hematologia</t>
  </si>
  <si>
    <t>Laboratorio de bioquimica</t>
  </si>
  <si>
    <t>Laboratorio de microbiologia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</si>
</sst>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2"/>
      <color rgb="FF000000"/>
      <name val="Swis721 LtCn BT"/>
      <family val="2"/>
    </font>
    <font>
      <sz val="12"/>
      <color rgb="FF000000"/>
      <name val="Swis721 LtCn BT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Font="1" applyFill="1" applyBorder="1"/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justify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2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2" fontId="2" fillId="7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2" fillId="7" borderId="3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/>
    </xf>
    <xf numFmtId="0" fontId="2" fillId="0" borderId="0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8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vertical="center"/>
    </xf>
    <xf numFmtId="0" fontId="7" fillId="9" borderId="12" xfId="0" applyFont="1" applyFill="1" applyBorder="1" applyAlignment="1">
      <alignment vertical="center"/>
    </xf>
    <xf numFmtId="0" fontId="8" fillId="9" borderId="10" xfId="0" applyFont="1" applyFill="1" applyBorder="1"/>
    <xf numFmtId="0" fontId="8" fillId="9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2" fontId="8" fillId="9" borderId="6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1" fillId="11" borderId="17" xfId="0" applyFont="1" applyFill="1" applyBorder="1" applyAlignment="1">
      <alignment horizontal="justify" vertical="center"/>
    </xf>
    <xf numFmtId="0" fontId="11" fillId="11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9" borderId="10" xfId="0" applyFont="1" applyFill="1" applyBorder="1" applyAlignment="1">
      <alignment vertical="center" textRotation="90" wrapText="1"/>
    </xf>
    <xf numFmtId="0" fontId="8" fillId="9" borderId="6" xfId="0" applyFont="1" applyFill="1" applyBorder="1" applyAlignment="1">
      <alignment vertical="center" textRotation="90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textRotation="90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justify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3" fillId="7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/>
    <xf numFmtId="2" fontId="0" fillId="6" borderId="1" xfId="0" applyNumberForma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3" fillId="7" borderId="2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1" borderId="19" xfId="0" applyFont="1" applyFill="1" applyBorder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12" fillId="7" borderId="2" xfId="0" applyNumberFormat="1" applyFont="1" applyFill="1" applyBorder="1" applyAlignment="1">
      <alignment horizontal="center" vertical="center"/>
    </xf>
    <xf numFmtId="2" fontId="12" fillId="7" borderId="4" xfId="0" applyNumberFormat="1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62"/>
  <sheetViews>
    <sheetView tabSelected="1" topLeftCell="B1" zoomScaleNormal="100" workbookViewId="0">
      <pane ySplit="3" topLeftCell="A76" activePane="bottomLeft" state="frozen"/>
      <selection pane="bottomLeft" activeCell="H82" sqref="H82:N88"/>
    </sheetView>
  </sheetViews>
  <sheetFormatPr baseColWidth="10" defaultColWidth="11.42578125" defaultRowHeight="12.75" x14ac:dyDescent="0.25"/>
  <cols>
    <col min="1" max="1" width="1" style="1" customWidth="1"/>
    <col min="2" max="3" width="9.7109375" style="1" customWidth="1"/>
    <col min="4" max="4" width="5.42578125" style="4" bestFit="1" customWidth="1"/>
    <col min="5" max="5" width="46.5703125" style="38" customWidth="1"/>
    <col min="6" max="6" width="6.7109375" style="1" customWidth="1"/>
    <col min="7" max="7" width="9.28515625" style="1" customWidth="1"/>
    <col min="8" max="8" width="8.28515625" style="4" customWidth="1"/>
    <col min="9" max="14" width="8.28515625" style="1" customWidth="1"/>
    <col min="15" max="15" width="3" style="1" customWidth="1"/>
    <col min="16" max="21" width="9" style="1" customWidth="1"/>
    <col min="22" max="258" width="11.42578125" style="1"/>
    <col min="259" max="259" width="2.7109375" style="1" customWidth="1"/>
    <col min="260" max="260" width="55.42578125" style="1" customWidth="1"/>
    <col min="261" max="261" width="6.7109375" style="1" customWidth="1"/>
    <col min="262" max="262" width="9.28515625" style="1" customWidth="1"/>
    <col min="263" max="270" width="8.28515625" style="1" customWidth="1"/>
    <col min="271" max="271" width="3" style="1" customWidth="1"/>
    <col min="272" max="277" width="9" style="1" customWidth="1"/>
    <col min="278" max="514" width="11.42578125" style="1"/>
    <col min="515" max="515" width="2.7109375" style="1" customWidth="1"/>
    <col min="516" max="516" width="55.42578125" style="1" customWidth="1"/>
    <col min="517" max="517" width="6.7109375" style="1" customWidth="1"/>
    <col min="518" max="518" width="9.28515625" style="1" customWidth="1"/>
    <col min="519" max="526" width="8.28515625" style="1" customWidth="1"/>
    <col min="527" max="527" width="3" style="1" customWidth="1"/>
    <col min="528" max="533" width="9" style="1" customWidth="1"/>
    <col min="534" max="770" width="11.42578125" style="1"/>
    <col min="771" max="771" width="2.7109375" style="1" customWidth="1"/>
    <col min="772" max="772" width="55.42578125" style="1" customWidth="1"/>
    <col min="773" max="773" width="6.7109375" style="1" customWidth="1"/>
    <col min="774" max="774" width="9.28515625" style="1" customWidth="1"/>
    <col min="775" max="782" width="8.28515625" style="1" customWidth="1"/>
    <col min="783" max="783" width="3" style="1" customWidth="1"/>
    <col min="784" max="789" width="9" style="1" customWidth="1"/>
    <col min="790" max="1026" width="11.42578125" style="1"/>
    <col min="1027" max="1027" width="2.7109375" style="1" customWidth="1"/>
    <col min="1028" max="1028" width="55.42578125" style="1" customWidth="1"/>
    <col min="1029" max="1029" width="6.7109375" style="1" customWidth="1"/>
    <col min="1030" max="1030" width="9.28515625" style="1" customWidth="1"/>
    <col min="1031" max="1038" width="8.28515625" style="1" customWidth="1"/>
    <col min="1039" max="1039" width="3" style="1" customWidth="1"/>
    <col min="1040" max="1045" width="9" style="1" customWidth="1"/>
    <col min="1046" max="1282" width="11.42578125" style="1"/>
    <col min="1283" max="1283" width="2.7109375" style="1" customWidth="1"/>
    <col min="1284" max="1284" width="55.42578125" style="1" customWidth="1"/>
    <col min="1285" max="1285" width="6.7109375" style="1" customWidth="1"/>
    <col min="1286" max="1286" width="9.28515625" style="1" customWidth="1"/>
    <col min="1287" max="1294" width="8.28515625" style="1" customWidth="1"/>
    <col min="1295" max="1295" width="3" style="1" customWidth="1"/>
    <col min="1296" max="1301" width="9" style="1" customWidth="1"/>
    <col min="1302" max="1538" width="11.42578125" style="1"/>
    <col min="1539" max="1539" width="2.7109375" style="1" customWidth="1"/>
    <col min="1540" max="1540" width="55.42578125" style="1" customWidth="1"/>
    <col min="1541" max="1541" width="6.7109375" style="1" customWidth="1"/>
    <col min="1542" max="1542" width="9.28515625" style="1" customWidth="1"/>
    <col min="1543" max="1550" width="8.28515625" style="1" customWidth="1"/>
    <col min="1551" max="1551" width="3" style="1" customWidth="1"/>
    <col min="1552" max="1557" width="9" style="1" customWidth="1"/>
    <col min="1558" max="1794" width="11.42578125" style="1"/>
    <col min="1795" max="1795" width="2.7109375" style="1" customWidth="1"/>
    <col min="1796" max="1796" width="55.42578125" style="1" customWidth="1"/>
    <col min="1797" max="1797" width="6.7109375" style="1" customWidth="1"/>
    <col min="1798" max="1798" width="9.28515625" style="1" customWidth="1"/>
    <col min="1799" max="1806" width="8.28515625" style="1" customWidth="1"/>
    <col min="1807" max="1807" width="3" style="1" customWidth="1"/>
    <col min="1808" max="1813" width="9" style="1" customWidth="1"/>
    <col min="1814" max="2050" width="11.42578125" style="1"/>
    <col min="2051" max="2051" width="2.7109375" style="1" customWidth="1"/>
    <col min="2052" max="2052" width="55.42578125" style="1" customWidth="1"/>
    <col min="2053" max="2053" width="6.7109375" style="1" customWidth="1"/>
    <col min="2054" max="2054" width="9.28515625" style="1" customWidth="1"/>
    <col min="2055" max="2062" width="8.28515625" style="1" customWidth="1"/>
    <col min="2063" max="2063" width="3" style="1" customWidth="1"/>
    <col min="2064" max="2069" width="9" style="1" customWidth="1"/>
    <col min="2070" max="2306" width="11.42578125" style="1"/>
    <col min="2307" max="2307" width="2.7109375" style="1" customWidth="1"/>
    <col min="2308" max="2308" width="55.42578125" style="1" customWidth="1"/>
    <col min="2309" max="2309" width="6.7109375" style="1" customWidth="1"/>
    <col min="2310" max="2310" width="9.28515625" style="1" customWidth="1"/>
    <col min="2311" max="2318" width="8.28515625" style="1" customWidth="1"/>
    <col min="2319" max="2319" width="3" style="1" customWidth="1"/>
    <col min="2320" max="2325" width="9" style="1" customWidth="1"/>
    <col min="2326" max="2562" width="11.42578125" style="1"/>
    <col min="2563" max="2563" width="2.7109375" style="1" customWidth="1"/>
    <col min="2564" max="2564" width="55.42578125" style="1" customWidth="1"/>
    <col min="2565" max="2565" width="6.7109375" style="1" customWidth="1"/>
    <col min="2566" max="2566" width="9.28515625" style="1" customWidth="1"/>
    <col min="2567" max="2574" width="8.28515625" style="1" customWidth="1"/>
    <col min="2575" max="2575" width="3" style="1" customWidth="1"/>
    <col min="2576" max="2581" width="9" style="1" customWidth="1"/>
    <col min="2582" max="2818" width="11.42578125" style="1"/>
    <col min="2819" max="2819" width="2.7109375" style="1" customWidth="1"/>
    <col min="2820" max="2820" width="55.42578125" style="1" customWidth="1"/>
    <col min="2821" max="2821" width="6.7109375" style="1" customWidth="1"/>
    <col min="2822" max="2822" width="9.28515625" style="1" customWidth="1"/>
    <col min="2823" max="2830" width="8.28515625" style="1" customWidth="1"/>
    <col min="2831" max="2831" width="3" style="1" customWidth="1"/>
    <col min="2832" max="2837" width="9" style="1" customWidth="1"/>
    <col min="2838" max="3074" width="11.42578125" style="1"/>
    <col min="3075" max="3075" width="2.7109375" style="1" customWidth="1"/>
    <col min="3076" max="3076" width="55.42578125" style="1" customWidth="1"/>
    <col min="3077" max="3077" width="6.7109375" style="1" customWidth="1"/>
    <col min="3078" max="3078" width="9.28515625" style="1" customWidth="1"/>
    <col min="3079" max="3086" width="8.28515625" style="1" customWidth="1"/>
    <col min="3087" max="3087" width="3" style="1" customWidth="1"/>
    <col min="3088" max="3093" width="9" style="1" customWidth="1"/>
    <col min="3094" max="3330" width="11.42578125" style="1"/>
    <col min="3331" max="3331" width="2.7109375" style="1" customWidth="1"/>
    <col min="3332" max="3332" width="55.42578125" style="1" customWidth="1"/>
    <col min="3333" max="3333" width="6.7109375" style="1" customWidth="1"/>
    <col min="3334" max="3334" width="9.28515625" style="1" customWidth="1"/>
    <col min="3335" max="3342" width="8.28515625" style="1" customWidth="1"/>
    <col min="3343" max="3343" width="3" style="1" customWidth="1"/>
    <col min="3344" max="3349" width="9" style="1" customWidth="1"/>
    <col min="3350" max="3586" width="11.42578125" style="1"/>
    <col min="3587" max="3587" width="2.7109375" style="1" customWidth="1"/>
    <col min="3588" max="3588" width="55.42578125" style="1" customWidth="1"/>
    <col min="3589" max="3589" width="6.7109375" style="1" customWidth="1"/>
    <col min="3590" max="3590" width="9.28515625" style="1" customWidth="1"/>
    <col min="3591" max="3598" width="8.28515625" style="1" customWidth="1"/>
    <col min="3599" max="3599" width="3" style="1" customWidth="1"/>
    <col min="3600" max="3605" width="9" style="1" customWidth="1"/>
    <col min="3606" max="3842" width="11.42578125" style="1"/>
    <col min="3843" max="3843" width="2.7109375" style="1" customWidth="1"/>
    <col min="3844" max="3844" width="55.42578125" style="1" customWidth="1"/>
    <col min="3845" max="3845" width="6.7109375" style="1" customWidth="1"/>
    <col min="3846" max="3846" width="9.28515625" style="1" customWidth="1"/>
    <col min="3847" max="3854" width="8.28515625" style="1" customWidth="1"/>
    <col min="3855" max="3855" width="3" style="1" customWidth="1"/>
    <col min="3856" max="3861" width="9" style="1" customWidth="1"/>
    <col min="3862" max="4098" width="11.42578125" style="1"/>
    <col min="4099" max="4099" width="2.7109375" style="1" customWidth="1"/>
    <col min="4100" max="4100" width="55.42578125" style="1" customWidth="1"/>
    <col min="4101" max="4101" width="6.7109375" style="1" customWidth="1"/>
    <col min="4102" max="4102" width="9.28515625" style="1" customWidth="1"/>
    <col min="4103" max="4110" width="8.28515625" style="1" customWidth="1"/>
    <col min="4111" max="4111" width="3" style="1" customWidth="1"/>
    <col min="4112" max="4117" width="9" style="1" customWidth="1"/>
    <col min="4118" max="4354" width="11.42578125" style="1"/>
    <col min="4355" max="4355" width="2.7109375" style="1" customWidth="1"/>
    <col min="4356" max="4356" width="55.42578125" style="1" customWidth="1"/>
    <col min="4357" max="4357" width="6.7109375" style="1" customWidth="1"/>
    <col min="4358" max="4358" width="9.28515625" style="1" customWidth="1"/>
    <col min="4359" max="4366" width="8.28515625" style="1" customWidth="1"/>
    <col min="4367" max="4367" width="3" style="1" customWidth="1"/>
    <col min="4368" max="4373" width="9" style="1" customWidth="1"/>
    <col min="4374" max="4610" width="11.42578125" style="1"/>
    <col min="4611" max="4611" width="2.7109375" style="1" customWidth="1"/>
    <col min="4612" max="4612" width="55.42578125" style="1" customWidth="1"/>
    <col min="4613" max="4613" width="6.7109375" style="1" customWidth="1"/>
    <col min="4614" max="4614" width="9.28515625" style="1" customWidth="1"/>
    <col min="4615" max="4622" width="8.28515625" style="1" customWidth="1"/>
    <col min="4623" max="4623" width="3" style="1" customWidth="1"/>
    <col min="4624" max="4629" width="9" style="1" customWidth="1"/>
    <col min="4630" max="4866" width="11.42578125" style="1"/>
    <col min="4867" max="4867" width="2.7109375" style="1" customWidth="1"/>
    <col min="4868" max="4868" width="55.42578125" style="1" customWidth="1"/>
    <col min="4869" max="4869" width="6.7109375" style="1" customWidth="1"/>
    <col min="4870" max="4870" width="9.28515625" style="1" customWidth="1"/>
    <col min="4871" max="4878" width="8.28515625" style="1" customWidth="1"/>
    <col min="4879" max="4879" width="3" style="1" customWidth="1"/>
    <col min="4880" max="4885" width="9" style="1" customWidth="1"/>
    <col min="4886" max="5122" width="11.42578125" style="1"/>
    <col min="5123" max="5123" width="2.7109375" style="1" customWidth="1"/>
    <col min="5124" max="5124" width="55.42578125" style="1" customWidth="1"/>
    <col min="5125" max="5125" width="6.7109375" style="1" customWidth="1"/>
    <col min="5126" max="5126" width="9.28515625" style="1" customWidth="1"/>
    <col min="5127" max="5134" width="8.28515625" style="1" customWidth="1"/>
    <col min="5135" max="5135" width="3" style="1" customWidth="1"/>
    <col min="5136" max="5141" width="9" style="1" customWidth="1"/>
    <col min="5142" max="5378" width="11.42578125" style="1"/>
    <col min="5379" max="5379" width="2.7109375" style="1" customWidth="1"/>
    <col min="5380" max="5380" width="55.42578125" style="1" customWidth="1"/>
    <col min="5381" max="5381" width="6.7109375" style="1" customWidth="1"/>
    <col min="5382" max="5382" width="9.28515625" style="1" customWidth="1"/>
    <col min="5383" max="5390" width="8.28515625" style="1" customWidth="1"/>
    <col min="5391" max="5391" width="3" style="1" customWidth="1"/>
    <col min="5392" max="5397" width="9" style="1" customWidth="1"/>
    <col min="5398" max="5634" width="11.42578125" style="1"/>
    <col min="5635" max="5635" width="2.7109375" style="1" customWidth="1"/>
    <col min="5636" max="5636" width="55.42578125" style="1" customWidth="1"/>
    <col min="5637" max="5637" width="6.7109375" style="1" customWidth="1"/>
    <col min="5638" max="5638" width="9.28515625" style="1" customWidth="1"/>
    <col min="5639" max="5646" width="8.28515625" style="1" customWidth="1"/>
    <col min="5647" max="5647" width="3" style="1" customWidth="1"/>
    <col min="5648" max="5653" width="9" style="1" customWidth="1"/>
    <col min="5654" max="5890" width="11.42578125" style="1"/>
    <col min="5891" max="5891" width="2.7109375" style="1" customWidth="1"/>
    <col min="5892" max="5892" width="55.42578125" style="1" customWidth="1"/>
    <col min="5893" max="5893" width="6.7109375" style="1" customWidth="1"/>
    <col min="5894" max="5894" width="9.28515625" style="1" customWidth="1"/>
    <col min="5895" max="5902" width="8.28515625" style="1" customWidth="1"/>
    <col min="5903" max="5903" width="3" style="1" customWidth="1"/>
    <col min="5904" max="5909" width="9" style="1" customWidth="1"/>
    <col min="5910" max="6146" width="11.42578125" style="1"/>
    <col min="6147" max="6147" width="2.7109375" style="1" customWidth="1"/>
    <col min="6148" max="6148" width="55.42578125" style="1" customWidth="1"/>
    <col min="6149" max="6149" width="6.7109375" style="1" customWidth="1"/>
    <col min="6150" max="6150" width="9.28515625" style="1" customWidth="1"/>
    <col min="6151" max="6158" width="8.28515625" style="1" customWidth="1"/>
    <col min="6159" max="6159" width="3" style="1" customWidth="1"/>
    <col min="6160" max="6165" width="9" style="1" customWidth="1"/>
    <col min="6166" max="6402" width="11.42578125" style="1"/>
    <col min="6403" max="6403" width="2.7109375" style="1" customWidth="1"/>
    <col min="6404" max="6404" width="55.42578125" style="1" customWidth="1"/>
    <col min="6405" max="6405" width="6.7109375" style="1" customWidth="1"/>
    <col min="6406" max="6406" width="9.28515625" style="1" customWidth="1"/>
    <col min="6407" max="6414" width="8.28515625" style="1" customWidth="1"/>
    <col min="6415" max="6415" width="3" style="1" customWidth="1"/>
    <col min="6416" max="6421" width="9" style="1" customWidth="1"/>
    <col min="6422" max="6658" width="11.42578125" style="1"/>
    <col min="6659" max="6659" width="2.7109375" style="1" customWidth="1"/>
    <col min="6660" max="6660" width="55.42578125" style="1" customWidth="1"/>
    <col min="6661" max="6661" width="6.7109375" style="1" customWidth="1"/>
    <col min="6662" max="6662" width="9.28515625" style="1" customWidth="1"/>
    <col min="6663" max="6670" width="8.28515625" style="1" customWidth="1"/>
    <col min="6671" max="6671" width="3" style="1" customWidth="1"/>
    <col min="6672" max="6677" width="9" style="1" customWidth="1"/>
    <col min="6678" max="6914" width="11.42578125" style="1"/>
    <col min="6915" max="6915" width="2.7109375" style="1" customWidth="1"/>
    <col min="6916" max="6916" width="55.42578125" style="1" customWidth="1"/>
    <col min="6917" max="6917" width="6.7109375" style="1" customWidth="1"/>
    <col min="6918" max="6918" width="9.28515625" style="1" customWidth="1"/>
    <col min="6919" max="6926" width="8.28515625" style="1" customWidth="1"/>
    <col min="6927" max="6927" width="3" style="1" customWidth="1"/>
    <col min="6928" max="6933" width="9" style="1" customWidth="1"/>
    <col min="6934" max="7170" width="11.42578125" style="1"/>
    <col min="7171" max="7171" width="2.7109375" style="1" customWidth="1"/>
    <col min="7172" max="7172" width="55.42578125" style="1" customWidth="1"/>
    <col min="7173" max="7173" width="6.7109375" style="1" customWidth="1"/>
    <col min="7174" max="7174" width="9.28515625" style="1" customWidth="1"/>
    <col min="7175" max="7182" width="8.28515625" style="1" customWidth="1"/>
    <col min="7183" max="7183" width="3" style="1" customWidth="1"/>
    <col min="7184" max="7189" width="9" style="1" customWidth="1"/>
    <col min="7190" max="7426" width="11.42578125" style="1"/>
    <col min="7427" max="7427" width="2.7109375" style="1" customWidth="1"/>
    <col min="7428" max="7428" width="55.42578125" style="1" customWidth="1"/>
    <col min="7429" max="7429" width="6.7109375" style="1" customWidth="1"/>
    <col min="7430" max="7430" width="9.28515625" style="1" customWidth="1"/>
    <col min="7431" max="7438" width="8.28515625" style="1" customWidth="1"/>
    <col min="7439" max="7439" width="3" style="1" customWidth="1"/>
    <col min="7440" max="7445" width="9" style="1" customWidth="1"/>
    <col min="7446" max="7682" width="11.42578125" style="1"/>
    <col min="7683" max="7683" width="2.7109375" style="1" customWidth="1"/>
    <col min="7684" max="7684" width="55.42578125" style="1" customWidth="1"/>
    <col min="7685" max="7685" width="6.7109375" style="1" customWidth="1"/>
    <col min="7686" max="7686" width="9.28515625" style="1" customWidth="1"/>
    <col min="7687" max="7694" width="8.28515625" style="1" customWidth="1"/>
    <col min="7695" max="7695" width="3" style="1" customWidth="1"/>
    <col min="7696" max="7701" width="9" style="1" customWidth="1"/>
    <col min="7702" max="7938" width="11.42578125" style="1"/>
    <col min="7939" max="7939" width="2.7109375" style="1" customWidth="1"/>
    <col min="7940" max="7940" width="55.42578125" style="1" customWidth="1"/>
    <col min="7941" max="7941" width="6.7109375" style="1" customWidth="1"/>
    <col min="7942" max="7942" width="9.28515625" style="1" customWidth="1"/>
    <col min="7943" max="7950" width="8.28515625" style="1" customWidth="1"/>
    <col min="7951" max="7951" width="3" style="1" customWidth="1"/>
    <col min="7952" max="7957" width="9" style="1" customWidth="1"/>
    <col min="7958" max="8194" width="11.42578125" style="1"/>
    <col min="8195" max="8195" width="2.7109375" style="1" customWidth="1"/>
    <col min="8196" max="8196" width="55.42578125" style="1" customWidth="1"/>
    <col min="8197" max="8197" width="6.7109375" style="1" customWidth="1"/>
    <col min="8198" max="8198" width="9.28515625" style="1" customWidth="1"/>
    <col min="8199" max="8206" width="8.28515625" style="1" customWidth="1"/>
    <col min="8207" max="8207" width="3" style="1" customWidth="1"/>
    <col min="8208" max="8213" width="9" style="1" customWidth="1"/>
    <col min="8214" max="8450" width="11.42578125" style="1"/>
    <col min="8451" max="8451" width="2.7109375" style="1" customWidth="1"/>
    <col min="8452" max="8452" width="55.42578125" style="1" customWidth="1"/>
    <col min="8453" max="8453" width="6.7109375" style="1" customWidth="1"/>
    <col min="8454" max="8454" width="9.28515625" style="1" customWidth="1"/>
    <col min="8455" max="8462" width="8.28515625" style="1" customWidth="1"/>
    <col min="8463" max="8463" width="3" style="1" customWidth="1"/>
    <col min="8464" max="8469" width="9" style="1" customWidth="1"/>
    <col min="8470" max="8706" width="11.42578125" style="1"/>
    <col min="8707" max="8707" width="2.7109375" style="1" customWidth="1"/>
    <col min="8708" max="8708" width="55.42578125" style="1" customWidth="1"/>
    <col min="8709" max="8709" width="6.7109375" style="1" customWidth="1"/>
    <col min="8710" max="8710" width="9.28515625" style="1" customWidth="1"/>
    <col min="8711" max="8718" width="8.28515625" style="1" customWidth="1"/>
    <col min="8719" max="8719" width="3" style="1" customWidth="1"/>
    <col min="8720" max="8725" width="9" style="1" customWidth="1"/>
    <col min="8726" max="8962" width="11.42578125" style="1"/>
    <col min="8963" max="8963" width="2.7109375" style="1" customWidth="1"/>
    <col min="8964" max="8964" width="55.42578125" style="1" customWidth="1"/>
    <col min="8965" max="8965" width="6.7109375" style="1" customWidth="1"/>
    <col min="8966" max="8966" width="9.28515625" style="1" customWidth="1"/>
    <col min="8967" max="8974" width="8.28515625" style="1" customWidth="1"/>
    <col min="8975" max="8975" width="3" style="1" customWidth="1"/>
    <col min="8976" max="8981" width="9" style="1" customWidth="1"/>
    <col min="8982" max="9218" width="11.42578125" style="1"/>
    <col min="9219" max="9219" width="2.7109375" style="1" customWidth="1"/>
    <col min="9220" max="9220" width="55.42578125" style="1" customWidth="1"/>
    <col min="9221" max="9221" width="6.7109375" style="1" customWidth="1"/>
    <col min="9222" max="9222" width="9.28515625" style="1" customWidth="1"/>
    <col min="9223" max="9230" width="8.28515625" style="1" customWidth="1"/>
    <col min="9231" max="9231" width="3" style="1" customWidth="1"/>
    <col min="9232" max="9237" width="9" style="1" customWidth="1"/>
    <col min="9238" max="9474" width="11.42578125" style="1"/>
    <col min="9475" max="9475" width="2.7109375" style="1" customWidth="1"/>
    <col min="9476" max="9476" width="55.42578125" style="1" customWidth="1"/>
    <col min="9477" max="9477" width="6.7109375" style="1" customWidth="1"/>
    <col min="9478" max="9478" width="9.28515625" style="1" customWidth="1"/>
    <col min="9479" max="9486" width="8.28515625" style="1" customWidth="1"/>
    <col min="9487" max="9487" width="3" style="1" customWidth="1"/>
    <col min="9488" max="9493" width="9" style="1" customWidth="1"/>
    <col min="9494" max="9730" width="11.42578125" style="1"/>
    <col min="9731" max="9731" width="2.7109375" style="1" customWidth="1"/>
    <col min="9732" max="9732" width="55.42578125" style="1" customWidth="1"/>
    <col min="9733" max="9733" width="6.7109375" style="1" customWidth="1"/>
    <col min="9734" max="9734" width="9.28515625" style="1" customWidth="1"/>
    <col min="9735" max="9742" width="8.28515625" style="1" customWidth="1"/>
    <col min="9743" max="9743" width="3" style="1" customWidth="1"/>
    <col min="9744" max="9749" width="9" style="1" customWidth="1"/>
    <col min="9750" max="9986" width="11.42578125" style="1"/>
    <col min="9987" max="9987" width="2.7109375" style="1" customWidth="1"/>
    <col min="9988" max="9988" width="55.42578125" style="1" customWidth="1"/>
    <col min="9989" max="9989" width="6.7109375" style="1" customWidth="1"/>
    <col min="9990" max="9990" width="9.28515625" style="1" customWidth="1"/>
    <col min="9991" max="9998" width="8.28515625" style="1" customWidth="1"/>
    <col min="9999" max="9999" width="3" style="1" customWidth="1"/>
    <col min="10000" max="10005" width="9" style="1" customWidth="1"/>
    <col min="10006" max="10242" width="11.42578125" style="1"/>
    <col min="10243" max="10243" width="2.7109375" style="1" customWidth="1"/>
    <col min="10244" max="10244" width="55.42578125" style="1" customWidth="1"/>
    <col min="10245" max="10245" width="6.7109375" style="1" customWidth="1"/>
    <col min="10246" max="10246" width="9.28515625" style="1" customWidth="1"/>
    <col min="10247" max="10254" width="8.28515625" style="1" customWidth="1"/>
    <col min="10255" max="10255" width="3" style="1" customWidth="1"/>
    <col min="10256" max="10261" width="9" style="1" customWidth="1"/>
    <col min="10262" max="10498" width="11.42578125" style="1"/>
    <col min="10499" max="10499" width="2.7109375" style="1" customWidth="1"/>
    <col min="10500" max="10500" width="55.42578125" style="1" customWidth="1"/>
    <col min="10501" max="10501" width="6.7109375" style="1" customWidth="1"/>
    <col min="10502" max="10502" width="9.28515625" style="1" customWidth="1"/>
    <col min="10503" max="10510" width="8.28515625" style="1" customWidth="1"/>
    <col min="10511" max="10511" width="3" style="1" customWidth="1"/>
    <col min="10512" max="10517" width="9" style="1" customWidth="1"/>
    <col min="10518" max="10754" width="11.42578125" style="1"/>
    <col min="10755" max="10755" width="2.7109375" style="1" customWidth="1"/>
    <col min="10756" max="10756" width="55.42578125" style="1" customWidth="1"/>
    <col min="10757" max="10757" width="6.7109375" style="1" customWidth="1"/>
    <col min="10758" max="10758" width="9.28515625" style="1" customWidth="1"/>
    <col min="10759" max="10766" width="8.28515625" style="1" customWidth="1"/>
    <col min="10767" max="10767" width="3" style="1" customWidth="1"/>
    <col min="10768" max="10773" width="9" style="1" customWidth="1"/>
    <col min="10774" max="11010" width="11.42578125" style="1"/>
    <col min="11011" max="11011" width="2.7109375" style="1" customWidth="1"/>
    <col min="11012" max="11012" width="55.42578125" style="1" customWidth="1"/>
    <col min="11013" max="11013" width="6.7109375" style="1" customWidth="1"/>
    <col min="11014" max="11014" width="9.28515625" style="1" customWidth="1"/>
    <col min="11015" max="11022" width="8.28515625" style="1" customWidth="1"/>
    <col min="11023" max="11023" width="3" style="1" customWidth="1"/>
    <col min="11024" max="11029" width="9" style="1" customWidth="1"/>
    <col min="11030" max="11266" width="11.42578125" style="1"/>
    <col min="11267" max="11267" width="2.7109375" style="1" customWidth="1"/>
    <col min="11268" max="11268" width="55.42578125" style="1" customWidth="1"/>
    <col min="11269" max="11269" width="6.7109375" style="1" customWidth="1"/>
    <col min="11270" max="11270" width="9.28515625" style="1" customWidth="1"/>
    <col min="11271" max="11278" width="8.28515625" style="1" customWidth="1"/>
    <col min="11279" max="11279" width="3" style="1" customWidth="1"/>
    <col min="11280" max="11285" width="9" style="1" customWidth="1"/>
    <col min="11286" max="11522" width="11.42578125" style="1"/>
    <col min="11523" max="11523" width="2.7109375" style="1" customWidth="1"/>
    <col min="11524" max="11524" width="55.42578125" style="1" customWidth="1"/>
    <col min="11525" max="11525" width="6.7109375" style="1" customWidth="1"/>
    <col min="11526" max="11526" width="9.28515625" style="1" customWidth="1"/>
    <col min="11527" max="11534" width="8.28515625" style="1" customWidth="1"/>
    <col min="11535" max="11535" width="3" style="1" customWidth="1"/>
    <col min="11536" max="11541" width="9" style="1" customWidth="1"/>
    <col min="11542" max="11778" width="11.42578125" style="1"/>
    <col min="11779" max="11779" width="2.7109375" style="1" customWidth="1"/>
    <col min="11780" max="11780" width="55.42578125" style="1" customWidth="1"/>
    <col min="11781" max="11781" width="6.7109375" style="1" customWidth="1"/>
    <col min="11782" max="11782" width="9.28515625" style="1" customWidth="1"/>
    <col min="11783" max="11790" width="8.28515625" style="1" customWidth="1"/>
    <col min="11791" max="11791" width="3" style="1" customWidth="1"/>
    <col min="11792" max="11797" width="9" style="1" customWidth="1"/>
    <col min="11798" max="12034" width="11.42578125" style="1"/>
    <col min="12035" max="12035" width="2.7109375" style="1" customWidth="1"/>
    <col min="12036" max="12036" width="55.42578125" style="1" customWidth="1"/>
    <col min="12037" max="12037" width="6.7109375" style="1" customWidth="1"/>
    <col min="12038" max="12038" width="9.28515625" style="1" customWidth="1"/>
    <col min="12039" max="12046" width="8.28515625" style="1" customWidth="1"/>
    <col min="12047" max="12047" width="3" style="1" customWidth="1"/>
    <col min="12048" max="12053" width="9" style="1" customWidth="1"/>
    <col min="12054" max="12290" width="11.42578125" style="1"/>
    <col min="12291" max="12291" width="2.7109375" style="1" customWidth="1"/>
    <col min="12292" max="12292" width="55.42578125" style="1" customWidth="1"/>
    <col min="12293" max="12293" width="6.7109375" style="1" customWidth="1"/>
    <col min="12294" max="12294" width="9.28515625" style="1" customWidth="1"/>
    <col min="12295" max="12302" width="8.28515625" style="1" customWidth="1"/>
    <col min="12303" max="12303" width="3" style="1" customWidth="1"/>
    <col min="12304" max="12309" width="9" style="1" customWidth="1"/>
    <col min="12310" max="12546" width="11.42578125" style="1"/>
    <col min="12547" max="12547" width="2.7109375" style="1" customWidth="1"/>
    <col min="12548" max="12548" width="55.42578125" style="1" customWidth="1"/>
    <col min="12549" max="12549" width="6.7109375" style="1" customWidth="1"/>
    <col min="12550" max="12550" width="9.28515625" style="1" customWidth="1"/>
    <col min="12551" max="12558" width="8.28515625" style="1" customWidth="1"/>
    <col min="12559" max="12559" width="3" style="1" customWidth="1"/>
    <col min="12560" max="12565" width="9" style="1" customWidth="1"/>
    <col min="12566" max="12802" width="11.42578125" style="1"/>
    <col min="12803" max="12803" width="2.7109375" style="1" customWidth="1"/>
    <col min="12804" max="12804" width="55.42578125" style="1" customWidth="1"/>
    <col min="12805" max="12805" width="6.7109375" style="1" customWidth="1"/>
    <col min="12806" max="12806" width="9.28515625" style="1" customWidth="1"/>
    <col min="12807" max="12814" width="8.28515625" style="1" customWidth="1"/>
    <col min="12815" max="12815" width="3" style="1" customWidth="1"/>
    <col min="12816" max="12821" width="9" style="1" customWidth="1"/>
    <col min="12822" max="13058" width="11.42578125" style="1"/>
    <col min="13059" max="13059" width="2.7109375" style="1" customWidth="1"/>
    <col min="13060" max="13060" width="55.42578125" style="1" customWidth="1"/>
    <col min="13061" max="13061" width="6.7109375" style="1" customWidth="1"/>
    <col min="13062" max="13062" width="9.28515625" style="1" customWidth="1"/>
    <col min="13063" max="13070" width="8.28515625" style="1" customWidth="1"/>
    <col min="13071" max="13071" width="3" style="1" customWidth="1"/>
    <col min="13072" max="13077" width="9" style="1" customWidth="1"/>
    <col min="13078" max="13314" width="11.42578125" style="1"/>
    <col min="13315" max="13315" width="2.7109375" style="1" customWidth="1"/>
    <col min="13316" max="13316" width="55.42578125" style="1" customWidth="1"/>
    <col min="13317" max="13317" width="6.7109375" style="1" customWidth="1"/>
    <col min="13318" max="13318" width="9.28515625" style="1" customWidth="1"/>
    <col min="13319" max="13326" width="8.28515625" style="1" customWidth="1"/>
    <col min="13327" max="13327" width="3" style="1" customWidth="1"/>
    <col min="13328" max="13333" width="9" style="1" customWidth="1"/>
    <col min="13334" max="13570" width="11.42578125" style="1"/>
    <col min="13571" max="13571" width="2.7109375" style="1" customWidth="1"/>
    <col min="13572" max="13572" width="55.42578125" style="1" customWidth="1"/>
    <col min="13573" max="13573" width="6.7109375" style="1" customWidth="1"/>
    <col min="13574" max="13574" width="9.28515625" style="1" customWidth="1"/>
    <col min="13575" max="13582" width="8.28515625" style="1" customWidth="1"/>
    <col min="13583" max="13583" width="3" style="1" customWidth="1"/>
    <col min="13584" max="13589" width="9" style="1" customWidth="1"/>
    <col min="13590" max="13826" width="11.42578125" style="1"/>
    <col min="13827" max="13827" width="2.7109375" style="1" customWidth="1"/>
    <col min="13828" max="13828" width="55.42578125" style="1" customWidth="1"/>
    <col min="13829" max="13829" width="6.7109375" style="1" customWidth="1"/>
    <col min="13830" max="13830" width="9.28515625" style="1" customWidth="1"/>
    <col min="13831" max="13838" width="8.28515625" style="1" customWidth="1"/>
    <col min="13839" max="13839" width="3" style="1" customWidth="1"/>
    <col min="13840" max="13845" width="9" style="1" customWidth="1"/>
    <col min="13846" max="14082" width="11.42578125" style="1"/>
    <col min="14083" max="14083" width="2.7109375" style="1" customWidth="1"/>
    <col min="14084" max="14084" width="55.42578125" style="1" customWidth="1"/>
    <col min="14085" max="14085" width="6.7109375" style="1" customWidth="1"/>
    <col min="14086" max="14086" width="9.28515625" style="1" customWidth="1"/>
    <col min="14087" max="14094" width="8.28515625" style="1" customWidth="1"/>
    <col min="14095" max="14095" width="3" style="1" customWidth="1"/>
    <col min="14096" max="14101" width="9" style="1" customWidth="1"/>
    <col min="14102" max="14338" width="11.42578125" style="1"/>
    <col min="14339" max="14339" width="2.7109375" style="1" customWidth="1"/>
    <col min="14340" max="14340" width="55.42578125" style="1" customWidth="1"/>
    <col min="14341" max="14341" width="6.7109375" style="1" customWidth="1"/>
    <col min="14342" max="14342" width="9.28515625" style="1" customWidth="1"/>
    <col min="14343" max="14350" width="8.28515625" style="1" customWidth="1"/>
    <col min="14351" max="14351" width="3" style="1" customWidth="1"/>
    <col min="14352" max="14357" width="9" style="1" customWidth="1"/>
    <col min="14358" max="14594" width="11.42578125" style="1"/>
    <col min="14595" max="14595" width="2.7109375" style="1" customWidth="1"/>
    <col min="14596" max="14596" width="55.42578125" style="1" customWidth="1"/>
    <col min="14597" max="14597" width="6.7109375" style="1" customWidth="1"/>
    <col min="14598" max="14598" width="9.28515625" style="1" customWidth="1"/>
    <col min="14599" max="14606" width="8.28515625" style="1" customWidth="1"/>
    <col min="14607" max="14607" width="3" style="1" customWidth="1"/>
    <col min="14608" max="14613" width="9" style="1" customWidth="1"/>
    <col min="14614" max="14850" width="11.42578125" style="1"/>
    <col min="14851" max="14851" width="2.7109375" style="1" customWidth="1"/>
    <col min="14852" max="14852" width="55.42578125" style="1" customWidth="1"/>
    <col min="14853" max="14853" width="6.7109375" style="1" customWidth="1"/>
    <col min="14854" max="14854" width="9.28515625" style="1" customWidth="1"/>
    <col min="14855" max="14862" width="8.28515625" style="1" customWidth="1"/>
    <col min="14863" max="14863" width="3" style="1" customWidth="1"/>
    <col min="14864" max="14869" width="9" style="1" customWidth="1"/>
    <col min="14870" max="15106" width="11.42578125" style="1"/>
    <col min="15107" max="15107" width="2.7109375" style="1" customWidth="1"/>
    <col min="15108" max="15108" width="55.42578125" style="1" customWidth="1"/>
    <col min="15109" max="15109" width="6.7109375" style="1" customWidth="1"/>
    <col min="15110" max="15110" width="9.28515625" style="1" customWidth="1"/>
    <col min="15111" max="15118" width="8.28515625" style="1" customWidth="1"/>
    <col min="15119" max="15119" width="3" style="1" customWidth="1"/>
    <col min="15120" max="15125" width="9" style="1" customWidth="1"/>
    <col min="15126" max="15362" width="11.42578125" style="1"/>
    <col min="15363" max="15363" width="2.7109375" style="1" customWidth="1"/>
    <col min="15364" max="15364" width="55.42578125" style="1" customWidth="1"/>
    <col min="15365" max="15365" width="6.7109375" style="1" customWidth="1"/>
    <col min="15366" max="15366" width="9.28515625" style="1" customWidth="1"/>
    <col min="15367" max="15374" width="8.28515625" style="1" customWidth="1"/>
    <col min="15375" max="15375" width="3" style="1" customWidth="1"/>
    <col min="15376" max="15381" width="9" style="1" customWidth="1"/>
    <col min="15382" max="15618" width="11.42578125" style="1"/>
    <col min="15619" max="15619" width="2.7109375" style="1" customWidth="1"/>
    <col min="15620" max="15620" width="55.42578125" style="1" customWidth="1"/>
    <col min="15621" max="15621" width="6.7109375" style="1" customWidth="1"/>
    <col min="15622" max="15622" width="9.28515625" style="1" customWidth="1"/>
    <col min="15623" max="15630" width="8.28515625" style="1" customWidth="1"/>
    <col min="15631" max="15631" width="3" style="1" customWidth="1"/>
    <col min="15632" max="15637" width="9" style="1" customWidth="1"/>
    <col min="15638" max="15874" width="11.42578125" style="1"/>
    <col min="15875" max="15875" width="2.7109375" style="1" customWidth="1"/>
    <col min="15876" max="15876" width="55.42578125" style="1" customWidth="1"/>
    <col min="15877" max="15877" width="6.7109375" style="1" customWidth="1"/>
    <col min="15878" max="15878" width="9.28515625" style="1" customWidth="1"/>
    <col min="15879" max="15886" width="8.28515625" style="1" customWidth="1"/>
    <col min="15887" max="15887" width="3" style="1" customWidth="1"/>
    <col min="15888" max="15893" width="9" style="1" customWidth="1"/>
    <col min="15894" max="16130" width="11.42578125" style="1"/>
    <col min="16131" max="16131" width="2.7109375" style="1" customWidth="1"/>
    <col min="16132" max="16132" width="55.42578125" style="1" customWidth="1"/>
    <col min="16133" max="16133" width="6.7109375" style="1" customWidth="1"/>
    <col min="16134" max="16134" width="9.28515625" style="1" customWidth="1"/>
    <col min="16135" max="16142" width="8.28515625" style="1" customWidth="1"/>
    <col min="16143" max="16143" width="3" style="1" customWidth="1"/>
    <col min="16144" max="16149" width="9" style="1" customWidth="1"/>
    <col min="16150" max="16384" width="11.42578125" style="1"/>
  </cols>
  <sheetData>
    <row r="1" spans="2:18" ht="15.75" customHeight="1" x14ac:dyDescent="0.25">
      <c r="B1" s="125" t="s">
        <v>0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2:18" ht="4.5" customHeight="1" x14ac:dyDescent="0.2">
      <c r="E2" s="2"/>
      <c r="F2" s="3"/>
      <c r="G2" s="3"/>
      <c r="I2" s="6"/>
      <c r="J2" s="6"/>
      <c r="K2" s="6"/>
      <c r="L2" s="6"/>
      <c r="M2" s="6"/>
      <c r="N2" s="6"/>
      <c r="O2" s="6"/>
      <c r="P2" s="5"/>
      <c r="Q2" s="6"/>
    </row>
    <row r="3" spans="2:18" ht="91.5" customHeight="1" x14ac:dyDescent="0.25">
      <c r="B3" s="133" t="s">
        <v>73</v>
      </c>
      <c r="C3" s="133"/>
      <c r="D3" s="58" t="s">
        <v>72</v>
      </c>
      <c r="E3" s="58" t="s">
        <v>71</v>
      </c>
      <c r="F3" s="52" t="s">
        <v>2</v>
      </c>
      <c r="G3" s="72" t="s">
        <v>105</v>
      </c>
      <c r="H3" s="78" t="s">
        <v>65</v>
      </c>
      <c r="I3" s="78" t="s">
        <v>66</v>
      </c>
      <c r="J3" s="79" t="s">
        <v>67</v>
      </c>
      <c r="K3" s="79" t="s">
        <v>61</v>
      </c>
      <c r="L3" s="79" t="s">
        <v>64</v>
      </c>
      <c r="M3" s="79" t="s">
        <v>62</v>
      </c>
      <c r="N3" s="79" t="s">
        <v>63</v>
      </c>
      <c r="O3" s="7"/>
      <c r="P3" s="7"/>
      <c r="Q3" s="7"/>
      <c r="R3" s="7"/>
    </row>
    <row r="4" spans="2:18" ht="13.5" customHeight="1" x14ac:dyDescent="0.25">
      <c r="B4" s="53"/>
      <c r="C4" s="50"/>
      <c r="D4" s="59"/>
      <c r="E4" s="122"/>
      <c r="F4" s="123"/>
      <c r="G4" s="49" t="s">
        <v>70</v>
      </c>
      <c r="H4" s="46" t="s">
        <v>69</v>
      </c>
      <c r="I4" s="46" t="s">
        <v>69</v>
      </c>
      <c r="J4" s="46" t="s">
        <v>69</v>
      </c>
      <c r="K4" s="46" t="s">
        <v>69</v>
      </c>
      <c r="L4" s="46" t="s">
        <v>69</v>
      </c>
      <c r="M4" s="46" t="s">
        <v>69</v>
      </c>
      <c r="N4" s="51" t="s">
        <v>69</v>
      </c>
      <c r="O4" s="6"/>
      <c r="P4" s="7"/>
      <c r="Q4" s="7"/>
      <c r="R4" s="7"/>
    </row>
    <row r="5" spans="2:18" ht="13.15" customHeight="1" x14ac:dyDescent="0.2">
      <c r="B5" s="55"/>
      <c r="C5" s="56"/>
      <c r="D5" s="60"/>
      <c r="E5" s="57" t="s">
        <v>75</v>
      </c>
      <c r="F5" s="54" t="s">
        <v>12</v>
      </c>
      <c r="G5" s="61">
        <f t="shared" ref="G5:N5" si="0">SUM(G6:G34)</f>
        <v>195.25</v>
      </c>
      <c r="H5" s="61">
        <f t="shared" si="0"/>
        <v>135.55000000000001</v>
      </c>
      <c r="I5" s="61">
        <f t="shared" si="0"/>
        <v>135.55000000000001</v>
      </c>
      <c r="J5" s="61">
        <f t="shared" si="0"/>
        <v>135.55000000000001</v>
      </c>
      <c r="K5" s="61">
        <f t="shared" si="0"/>
        <v>135.55000000000001</v>
      </c>
      <c r="L5" s="61">
        <f t="shared" si="0"/>
        <v>195.25</v>
      </c>
      <c r="M5" s="61">
        <f t="shared" si="0"/>
        <v>195.25</v>
      </c>
      <c r="N5" s="61">
        <f t="shared" si="0"/>
        <v>195.25</v>
      </c>
      <c r="O5" s="6"/>
      <c r="P5" s="7"/>
      <c r="Q5" s="7"/>
      <c r="R5" s="7"/>
    </row>
    <row r="6" spans="2:18" ht="13.15" customHeight="1" x14ac:dyDescent="0.2">
      <c r="B6" s="131" t="s">
        <v>77</v>
      </c>
      <c r="C6" s="92" t="s">
        <v>141</v>
      </c>
      <c r="D6" s="4">
        <v>1</v>
      </c>
      <c r="E6" s="90" t="s">
        <v>53</v>
      </c>
      <c r="F6" s="47" t="s">
        <v>12</v>
      </c>
      <c r="G6" s="62">
        <v>13.5</v>
      </c>
      <c r="H6" s="63">
        <v>0</v>
      </c>
      <c r="I6" s="63">
        <v>0</v>
      </c>
      <c r="J6" s="63">
        <v>0</v>
      </c>
      <c r="K6" s="63">
        <v>0</v>
      </c>
      <c r="L6" s="48">
        <v>13.5</v>
      </c>
      <c r="M6" s="48">
        <v>13.5</v>
      </c>
      <c r="N6" s="48">
        <v>13.5</v>
      </c>
      <c r="O6" s="6"/>
      <c r="P6" s="7"/>
      <c r="Q6" s="7"/>
      <c r="R6" s="7"/>
    </row>
    <row r="7" spans="2:18" ht="13.15" customHeight="1" x14ac:dyDescent="0.25">
      <c r="B7" s="132"/>
      <c r="C7" s="115" t="s">
        <v>80</v>
      </c>
      <c r="D7" s="102">
        <v>2</v>
      </c>
      <c r="E7" s="90" t="s">
        <v>78</v>
      </c>
      <c r="F7" s="99" t="s">
        <v>12</v>
      </c>
      <c r="G7" s="96">
        <v>17</v>
      </c>
      <c r="H7" s="96">
        <v>17</v>
      </c>
      <c r="I7" s="96">
        <v>17</v>
      </c>
      <c r="J7" s="96">
        <v>17</v>
      </c>
      <c r="K7" s="96">
        <v>17</v>
      </c>
      <c r="L7" s="109">
        <v>17</v>
      </c>
      <c r="M7" s="109">
        <v>17</v>
      </c>
      <c r="N7" s="104">
        <v>17</v>
      </c>
      <c r="O7" s="6"/>
      <c r="P7" s="7"/>
      <c r="Q7" s="7"/>
      <c r="R7" s="7"/>
    </row>
    <row r="8" spans="2:18" ht="13.15" customHeight="1" x14ac:dyDescent="0.25">
      <c r="B8" s="132"/>
      <c r="C8" s="115"/>
      <c r="D8" s="102"/>
      <c r="E8" s="90" t="s">
        <v>79</v>
      </c>
      <c r="F8" s="100"/>
      <c r="G8" s="98"/>
      <c r="H8" s="98"/>
      <c r="I8" s="98"/>
      <c r="J8" s="98"/>
      <c r="K8" s="98"/>
      <c r="L8" s="110"/>
      <c r="M8" s="110"/>
      <c r="N8" s="105"/>
      <c r="O8" s="6"/>
      <c r="P8" s="7"/>
      <c r="Q8" s="7"/>
      <c r="R8" s="7"/>
    </row>
    <row r="9" spans="2:18" ht="14.45" customHeight="1" x14ac:dyDescent="0.2">
      <c r="B9" s="132"/>
      <c r="C9" s="115"/>
      <c r="D9" s="102"/>
      <c r="E9" s="16" t="s">
        <v>148</v>
      </c>
      <c r="F9" s="101"/>
      <c r="G9" s="97"/>
      <c r="H9" s="97"/>
      <c r="I9" s="97"/>
      <c r="J9" s="97"/>
      <c r="K9" s="97"/>
      <c r="L9" s="111"/>
      <c r="M9" s="111"/>
      <c r="N9" s="106"/>
      <c r="O9" s="6"/>
      <c r="P9" s="7"/>
      <c r="Q9" s="7"/>
      <c r="R9" s="7"/>
    </row>
    <row r="10" spans="2:18" ht="14.45" customHeight="1" x14ac:dyDescent="0.2">
      <c r="B10" s="132"/>
      <c r="C10" s="115" t="s">
        <v>55</v>
      </c>
      <c r="D10" s="102">
        <v>3</v>
      </c>
      <c r="E10" s="16" t="s">
        <v>149</v>
      </c>
      <c r="F10" s="134" t="s">
        <v>12</v>
      </c>
      <c r="G10" s="112">
        <v>17</v>
      </c>
      <c r="H10" s="112">
        <v>17</v>
      </c>
      <c r="I10" s="112">
        <v>17</v>
      </c>
      <c r="J10" s="112">
        <v>17</v>
      </c>
      <c r="K10" s="112">
        <v>17</v>
      </c>
      <c r="L10" s="128">
        <v>17</v>
      </c>
      <c r="M10" s="128">
        <v>17</v>
      </c>
      <c r="N10" s="104">
        <v>17</v>
      </c>
      <c r="O10" s="6"/>
      <c r="P10" s="7"/>
      <c r="Q10" s="7"/>
      <c r="R10" s="7"/>
    </row>
    <row r="11" spans="2:18" ht="14.45" customHeight="1" x14ac:dyDescent="0.2">
      <c r="B11" s="132"/>
      <c r="C11" s="115"/>
      <c r="D11" s="102"/>
      <c r="E11" s="16" t="s">
        <v>150</v>
      </c>
      <c r="F11" s="135"/>
      <c r="G11" s="113"/>
      <c r="H11" s="113"/>
      <c r="I11" s="113"/>
      <c r="J11" s="113"/>
      <c r="K11" s="113"/>
      <c r="L11" s="129"/>
      <c r="M11" s="129"/>
      <c r="N11" s="105"/>
      <c r="O11" s="6"/>
      <c r="P11" s="7"/>
      <c r="Q11" s="7"/>
      <c r="R11" s="7"/>
    </row>
    <row r="12" spans="2:18" ht="14.45" customHeight="1" x14ac:dyDescent="0.2">
      <c r="B12" s="132"/>
      <c r="C12" s="115"/>
      <c r="D12" s="102"/>
      <c r="E12" s="16" t="s">
        <v>151</v>
      </c>
      <c r="F12" s="135"/>
      <c r="G12" s="113"/>
      <c r="H12" s="113"/>
      <c r="I12" s="113"/>
      <c r="J12" s="113"/>
      <c r="K12" s="113"/>
      <c r="L12" s="129"/>
      <c r="M12" s="129"/>
      <c r="N12" s="105"/>
      <c r="O12" s="6"/>
      <c r="P12" s="7"/>
      <c r="Q12" s="7"/>
      <c r="R12" s="7"/>
    </row>
    <row r="13" spans="2:18" ht="14.45" customHeight="1" x14ac:dyDescent="0.2">
      <c r="B13" s="132"/>
      <c r="C13" s="115"/>
      <c r="D13" s="102"/>
      <c r="E13" s="16" t="s">
        <v>152</v>
      </c>
      <c r="F13" s="135"/>
      <c r="G13" s="113"/>
      <c r="H13" s="113"/>
      <c r="I13" s="113"/>
      <c r="J13" s="113"/>
      <c r="K13" s="113"/>
      <c r="L13" s="129"/>
      <c r="M13" s="129"/>
      <c r="N13" s="105"/>
      <c r="O13" s="6"/>
      <c r="P13" s="7"/>
      <c r="Q13" s="7"/>
      <c r="R13" s="7"/>
    </row>
    <row r="14" spans="2:18" ht="14.45" customHeight="1" x14ac:dyDescent="0.2">
      <c r="B14" s="132"/>
      <c r="C14" s="115"/>
      <c r="D14" s="102"/>
      <c r="E14" s="16" t="s">
        <v>153</v>
      </c>
      <c r="F14" s="135"/>
      <c r="G14" s="113"/>
      <c r="H14" s="113"/>
      <c r="I14" s="113"/>
      <c r="J14" s="113"/>
      <c r="K14" s="113"/>
      <c r="L14" s="129"/>
      <c r="M14" s="129"/>
      <c r="N14" s="105"/>
      <c r="O14" s="6"/>
      <c r="P14" s="7"/>
      <c r="Q14" s="7"/>
      <c r="R14" s="7"/>
    </row>
    <row r="15" spans="2:18" ht="14.45" customHeight="1" x14ac:dyDescent="0.2">
      <c r="B15" s="132"/>
      <c r="C15" s="115"/>
      <c r="D15" s="102"/>
      <c r="E15" s="16" t="s">
        <v>154</v>
      </c>
      <c r="F15" s="136" t="s">
        <v>12</v>
      </c>
      <c r="G15" s="114"/>
      <c r="H15" s="114"/>
      <c r="I15" s="114"/>
      <c r="J15" s="114"/>
      <c r="K15" s="114"/>
      <c r="L15" s="130"/>
      <c r="M15" s="130"/>
      <c r="N15" s="106"/>
      <c r="O15" s="6"/>
      <c r="P15" s="7"/>
      <c r="Q15" s="7"/>
      <c r="R15" s="7"/>
    </row>
    <row r="16" spans="2:18" ht="14.45" customHeight="1" x14ac:dyDescent="0.2">
      <c r="B16" s="132"/>
      <c r="C16" s="115" t="s">
        <v>103</v>
      </c>
      <c r="D16" s="102">
        <v>4</v>
      </c>
      <c r="E16" s="16" t="s">
        <v>155</v>
      </c>
      <c r="F16" s="99" t="s">
        <v>12</v>
      </c>
      <c r="G16" s="96">
        <v>17</v>
      </c>
      <c r="H16" s="96">
        <v>17</v>
      </c>
      <c r="I16" s="96">
        <v>17</v>
      </c>
      <c r="J16" s="96">
        <v>17</v>
      </c>
      <c r="K16" s="96">
        <v>17</v>
      </c>
      <c r="L16" s="109">
        <v>17</v>
      </c>
      <c r="M16" s="109">
        <v>17</v>
      </c>
      <c r="N16" s="104">
        <v>17</v>
      </c>
      <c r="O16" s="6"/>
      <c r="P16" s="7"/>
      <c r="Q16" s="7"/>
      <c r="R16" s="7"/>
    </row>
    <row r="17" spans="2:18" ht="14.45" customHeight="1" x14ac:dyDescent="0.2">
      <c r="B17" s="132"/>
      <c r="C17" s="115"/>
      <c r="D17" s="102"/>
      <c r="E17" s="16" t="s">
        <v>156</v>
      </c>
      <c r="F17" s="100"/>
      <c r="G17" s="98"/>
      <c r="H17" s="98"/>
      <c r="I17" s="98"/>
      <c r="J17" s="98"/>
      <c r="K17" s="98"/>
      <c r="L17" s="110"/>
      <c r="M17" s="110"/>
      <c r="N17" s="105"/>
      <c r="O17" s="6"/>
      <c r="P17" s="7"/>
      <c r="Q17" s="7"/>
      <c r="R17" s="7"/>
    </row>
    <row r="18" spans="2:18" ht="14.45" customHeight="1" x14ac:dyDescent="0.2">
      <c r="B18" s="132"/>
      <c r="C18" s="115"/>
      <c r="D18" s="102"/>
      <c r="E18" s="16" t="s">
        <v>157</v>
      </c>
      <c r="F18" s="101"/>
      <c r="G18" s="97"/>
      <c r="H18" s="97"/>
      <c r="I18" s="97"/>
      <c r="J18" s="97"/>
      <c r="K18" s="97"/>
      <c r="L18" s="111"/>
      <c r="M18" s="111"/>
      <c r="N18" s="106"/>
      <c r="O18" s="6"/>
      <c r="P18" s="7"/>
      <c r="Q18" s="7"/>
      <c r="R18" s="7"/>
    </row>
    <row r="19" spans="2:18" ht="14.45" customHeight="1" x14ac:dyDescent="0.2">
      <c r="B19" s="132"/>
      <c r="C19" s="91" t="s">
        <v>140</v>
      </c>
      <c r="D19" s="77">
        <v>5</v>
      </c>
      <c r="E19" s="16" t="s">
        <v>139</v>
      </c>
      <c r="F19" s="17" t="s">
        <v>12</v>
      </c>
      <c r="G19" s="26">
        <v>23</v>
      </c>
      <c r="H19" s="64">
        <v>0</v>
      </c>
      <c r="I19" s="64">
        <v>0</v>
      </c>
      <c r="J19" s="64">
        <v>0</v>
      </c>
      <c r="K19" s="64">
        <v>0</v>
      </c>
      <c r="L19" s="65">
        <v>23</v>
      </c>
      <c r="M19" s="65">
        <v>23</v>
      </c>
      <c r="N19" s="48">
        <v>23</v>
      </c>
      <c r="O19" s="6"/>
      <c r="P19" s="7"/>
      <c r="Q19" s="7"/>
      <c r="R19" s="7"/>
    </row>
    <row r="20" spans="2:18" ht="14.45" customHeight="1" x14ac:dyDescent="0.2">
      <c r="B20" s="108" t="s">
        <v>104</v>
      </c>
      <c r="C20" s="107" t="s">
        <v>107</v>
      </c>
      <c r="D20" s="4">
        <v>6</v>
      </c>
      <c r="E20" s="16" t="s">
        <v>136</v>
      </c>
      <c r="F20" s="17" t="s">
        <v>12</v>
      </c>
      <c r="G20" s="26">
        <v>10</v>
      </c>
      <c r="H20" s="26">
        <v>10</v>
      </c>
      <c r="I20" s="26">
        <v>10</v>
      </c>
      <c r="J20" s="26">
        <v>10</v>
      </c>
      <c r="K20" s="26">
        <v>10</v>
      </c>
      <c r="L20" s="93">
        <v>10</v>
      </c>
      <c r="M20" s="93">
        <v>10</v>
      </c>
      <c r="N20" s="48">
        <v>10</v>
      </c>
      <c r="O20" s="6"/>
      <c r="P20" s="7"/>
      <c r="Q20" s="7"/>
      <c r="R20" s="7"/>
    </row>
    <row r="21" spans="2:18" ht="14.45" customHeight="1" x14ac:dyDescent="0.2">
      <c r="B21" s="108"/>
      <c r="C21" s="107"/>
      <c r="D21" s="102">
        <v>7</v>
      </c>
      <c r="E21" s="16" t="s">
        <v>135</v>
      </c>
      <c r="F21" s="99" t="s">
        <v>12</v>
      </c>
      <c r="G21" s="96">
        <v>9</v>
      </c>
      <c r="H21" s="96">
        <v>9</v>
      </c>
      <c r="I21" s="96">
        <v>9</v>
      </c>
      <c r="J21" s="96">
        <v>9</v>
      </c>
      <c r="K21" s="96">
        <v>9</v>
      </c>
      <c r="L21" s="109">
        <v>9</v>
      </c>
      <c r="M21" s="109">
        <v>9</v>
      </c>
      <c r="N21" s="104">
        <v>9</v>
      </c>
      <c r="O21" s="6"/>
      <c r="P21" s="7"/>
      <c r="Q21" s="7"/>
      <c r="R21" s="7"/>
    </row>
    <row r="22" spans="2:18" ht="14.45" customHeight="1" x14ac:dyDescent="0.2">
      <c r="B22" s="108"/>
      <c r="C22" s="107"/>
      <c r="D22" s="102"/>
      <c r="E22" s="16" t="s">
        <v>106</v>
      </c>
      <c r="F22" s="100"/>
      <c r="G22" s="98"/>
      <c r="H22" s="98"/>
      <c r="I22" s="98"/>
      <c r="J22" s="98"/>
      <c r="K22" s="98"/>
      <c r="L22" s="110"/>
      <c r="M22" s="110"/>
      <c r="N22" s="105"/>
      <c r="O22" s="6"/>
      <c r="P22" s="7"/>
      <c r="Q22" s="7"/>
      <c r="R22" s="7"/>
    </row>
    <row r="23" spans="2:18" ht="14.45" customHeight="1" x14ac:dyDescent="0.2">
      <c r="B23" s="108"/>
      <c r="C23" s="107"/>
      <c r="D23" s="102"/>
      <c r="E23" s="16" t="s">
        <v>134</v>
      </c>
      <c r="F23" s="100"/>
      <c r="G23" s="98"/>
      <c r="H23" s="98"/>
      <c r="I23" s="98"/>
      <c r="J23" s="98"/>
      <c r="K23" s="98"/>
      <c r="L23" s="110"/>
      <c r="M23" s="110"/>
      <c r="N23" s="105"/>
      <c r="O23" s="6"/>
      <c r="P23" s="7"/>
      <c r="Q23" s="7"/>
      <c r="R23" s="7"/>
    </row>
    <row r="24" spans="2:18" ht="14.45" customHeight="1" x14ac:dyDescent="0.2">
      <c r="B24" s="108"/>
      <c r="C24" s="107"/>
      <c r="D24" s="102"/>
      <c r="E24" s="16" t="s">
        <v>137</v>
      </c>
      <c r="F24" s="100"/>
      <c r="G24" s="98"/>
      <c r="H24" s="98"/>
      <c r="I24" s="98"/>
      <c r="J24" s="98"/>
      <c r="K24" s="98"/>
      <c r="L24" s="110"/>
      <c r="M24" s="110"/>
      <c r="N24" s="105"/>
      <c r="O24" s="6"/>
      <c r="P24" s="7"/>
      <c r="Q24" s="7"/>
      <c r="R24" s="7"/>
    </row>
    <row r="25" spans="2:18" ht="14.45" customHeight="1" x14ac:dyDescent="0.2">
      <c r="B25" s="108"/>
      <c r="C25" s="107"/>
      <c r="D25" s="102"/>
      <c r="E25" s="16" t="s">
        <v>138</v>
      </c>
      <c r="F25" s="101"/>
      <c r="G25" s="97"/>
      <c r="H25" s="97"/>
      <c r="I25" s="97"/>
      <c r="J25" s="97"/>
      <c r="K25" s="97"/>
      <c r="L25" s="111"/>
      <c r="M25" s="111"/>
      <c r="N25" s="106"/>
      <c r="O25" s="6"/>
      <c r="P25" s="7"/>
      <c r="Q25" s="7"/>
      <c r="R25" s="7"/>
    </row>
    <row r="26" spans="2:18" ht="14.45" customHeight="1" x14ac:dyDescent="0.2">
      <c r="B26" s="108"/>
      <c r="C26" s="107"/>
      <c r="D26" s="77">
        <v>8</v>
      </c>
      <c r="E26" s="16" t="s">
        <v>133</v>
      </c>
      <c r="F26" s="17" t="s">
        <v>12</v>
      </c>
      <c r="G26" s="26">
        <v>9</v>
      </c>
      <c r="H26" s="26">
        <v>9</v>
      </c>
      <c r="I26" s="26">
        <v>9</v>
      </c>
      <c r="J26" s="26">
        <v>9</v>
      </c>
      <c r="K26" s="26">
        <v>9</v>
      </c>
      <c r="L26" s="93">
        <v>9</v>
      </c>
      <c r="M26" s="93">
        <v>9</v>
      </c>
      <c r="N26" s="48">
        <v>9</v>
      </c>
      <c r="O26" s="6"/>
      <c r="P26" s="7"/>
      <c r="Q26" s="7"/>
      <c r="R26" s="7"/>
    </row>
    <row r="27" spans="2:18" ht="14.45" customHeight="1" x14ac:dyDescent="0.2">
      <c r="B27" s="108"/>
      <c r="C27" s="107"/>
      <c r="D27" s="4">
        <v>9</v>
      </c>
      <c r="E27" s="16" t="s">
        <v>111</v>
      </c>
      <c r="F27" s="17" t="s">
        <v>12</v>
      </c>
      <c r="G27" s="26">
        <v>2.5</v>
      </c>
      <c r="H27" s="26">
        <v>2.5</v>
      </c>
      <c r="I27" s="26">
        <v>2.5</v>
      </c>
      <c r="J27" s="26">
        <v>2.5</v>
      </c>
      <c r="K27" s="26">
        <v>2.5</v>
      </c>
      <c r="L27" s="93">
        <v>2.5</v>
      </c>
      <c r="M27" s="93">
        <v>2.5</v>
      </c>
      <c r="N27" s="48">
        <v>2.5</v>
      </c>
      <c r="O27" s="6"/>
      <c r="P27" s="7"/>
      <c r="Q27" s="7"/>
      <c r="R27" s="7"/>
    </row>
    <row r="28" spans="2:18" ht="14.45" customHeight="1" x14ac:dyDescent="0.2">
      <c r="B28" s="108"/>
      <c r="C28" s="107"/>
      <c r="D28" s="4">
        <v>10</v>
      </c>
      <c r="E28" s="16" t="s">
        <v>112</v>
      </c>
      <c r="F28" s="17" t="s">
        <v>12</v>
      </c>
      <c r="G28" s="26">
        <v>2.5</v>
      </c>
      <c r="H28" s="26">
        <v>0</v>
      </c>
      <c r="I28" s="26">
        <v>0</v>
      </c>
      <c r="J28" s="26">
        <v>0</v>
      </c>
      <c r="K28" s="26">
        <v>0</v>
      </c>
      <c r="L28" s="93">
        <v>2.5</v>
      </c>
      <c r="M28" s="93">
        <v>2.5</v>
      </c>
      <c r="N28" s="48">
        <v>2.5</v>
      </c>
      <c r="O28" s="6"/>
      <c r="P28" s="7"/>
      <c r="Q28" s="7"/>
      <c r="R28" s="7"/>
    </row>
    <row r="29" spans="2:18" ht="14.45" customHeight="1" x14ac:dyDescent="0.2">
      <c r="B29" s="108"/>
      <c r="C29" s="107" t="s">
        <v>108</v>
      </c>
      <c r="D29" s="4">
        <v>11</v>
      </c>
      <c r="E29" s="16" t="s">
        <v>56</v>
      </c>
      <c r="F29" s="17" t="s">
        <v>12</v>
      </c>
      <c r="G29" s="26">
        <v>9</v>
      </c>
      <c r="H29" s="26">
        <v>9</v>
      </c>
      <c r="I29" s="26">
        <v>9</v>
      </c>
      <c r="J29" s="26">
        <v>9</v>
      </c>
      <c r="K29" s="26">
        <v>9</v>
      </c>
      <c r="L29" s="93">
        <v>9</v>
      </c>
      <c r="M29" s="93">
        <v>9</v>
      </c>
      <c r="N29" s="48">
        <v>9</v>
      </c>
      <c r="O29" s="6"/>
      <c r="P29" s="7"/>
      <c r="Q29" s="7"/>
      <c r="R29" s="7"/>
    </row>
    <row r="30" spans="2:18" ht="14.45" customHeight="1" x14ac:dyDescent="0.2">
      <c r="B30" s="108"/>
      <c r="C30" s="107"/>
      <c r="D30" s="4">
        <v>12</v>
      </c>
      <c r="E30" s="16" t="s">
        <v>54</v>
      </c>
      <c r="F30" s="17" t="s">
        <v>12</v>
      </c>
      <c r="G30" s="26">
        <f>(8*1.2+0.5*1.5)*$D$19</f>
        <v>51.75</v>
      </c>
      <c r="H30" s="26">
        <f>(8*1.2+0.5*1.5)*COUNTIF(H6:H19,"&gt;0.00")</f>
        <v>31.049999999999997</v>
      </c>
      <c r="I30" s="26">
        <f t="shared" ref="I30:K30" si="1">(8*1.2+0.5*1.5)*COUNTIF(I6:I19,"&gt;0.00")</f>
        <v>31.049999999999997</v>
      </c>
      <c r="J30" s="26">
        <f t="shared" si="1"/>
        <v>31.049999999999997</v>
      </c>
      <c r="K30" s="26">
        <f t="shared" si="1"/>
        <v>31.049999999999997</v>
      </c>
      <c r="L30" s="93">
        <f>(8*1.2+0.5*1.5)*COUNTIF(L6:L19,"&gt;0.00")</f>
        <v>51.75</v>
      </c>
      <c r="M30" s="93">
        <f t="shared" ref="M30:N30" si="2">(8*1.2+0.5*1.5)*COUNTIF(M6:M19,"&gt;0.00")</f>
        <v>51.75</v>
      </c>
      <c r="N30" s="48">
        <f t="shared" si="2"/>
        <v>51.75</v>
      </c>
      <c r="O30" s="6"/>
      <c r="P30" s="7"/>
      <c r="Q30" s="7"/>
      <c r="R30" s="7"/>
    </row>
    <row r="31" spans="2:18" ht="14.45" customHeight="1" x14ac:dyDescent="0.2">
      <c r="B31" s="108"/>
      <c r="C31" s="107"/>
      <c r="D31" s="4">
        <v>13</v>
      </c>
      <c r="E31" s="16" t="s">
        <v>109</v>
      </c>
      <c r="F31" s="17" t="s">
        <v>12</v>
      </c>
      <c r="G31" s="26">
        <v>2.5</v>
      </c>
      <c r="H31" s="26">
        <v>2.5</v>
      </c>
      <c r="I31" s="26">
        <v>2.5</v>
      </c>
      <c r="J31" s="26">
        <v>2.5</v>
      </c>
      <c r="K31" s="26">
        <v>2.5</v>
      </c>
      <c r="L31" s="93">
        <v>2.5</v>
      </c>
      <c r="M31" s="93">
        <v>2.5</v>
      </c>
      <c r="N31" s="48">
        <v>2.5</v>
      </c>
      <c r="O31" s="6"/>
      <c r="P31" s="7"/>
      <c r="Q31" s="7"/>
      <c r="R31" s="7"/>
    </row>
    <row r="32" spans="2:18" ht="14.45" customHeight="1" x14ac:dyDescent="0.2">
      <c r="B32" s="108"/>
      <c r="C32" s="107"/>
      <c r="D32" s="4">
        <v>14</v>
      </c>
      <c r="E32" s="16" t="s">
        <v>110</v>
      </c>
      <c r="F32" s="17" t="s">
        <v>12</v>
      </c>
      <c r="G32" s="26">
        <v>2.5</v>
      </c>
      <c r="H32" s="26">
        <v>2.5</v>
      </c>
      <c r="I32" s="26">
        <v>2.5</v>
      </c>
      <c r="J32" s="26">
        <v>2.5</v>
      </c>
      <c r="K32" s="26">
        <v>2.5</v>
      </c>
      <c r="L32" s="93">
        <v>2.5</v>
      </c>
      <c r="M32" s="93">
        <v>2.5</v>
      </c>
      <c r="N32" s="48">
        <v>2.5</v>
      </c>
      <c r="O32" s="6"/>
      <c r="P32" s="7"/>
      <c r="Q32" s="7"/>
      <c r="R32" s="7"/>
    </row>
    <row r="33" spans="2:18" ht="14.45" customHeight="1" x14ac:dyDescent="0.2">
      <c r="B33" s="108"/>
      <c r="C33" s="107"/>
      <c r="D33" s="4">
        <v>15</v>
      </c>
      <c r="E33" s="16" t="s">
        <v>57</v>
      </c>
      <c r="F33" s="17" t="s">
        <v>12</v>
      </c>
      <c r="G33" s="26">
        <v>5</v>
      </c>
      <c r="H33" s="26">
        <v>5</v>
      </c>
      <c r="I33" s="26">
        <v>5</v>
      </c>
      <c r="J33" s="26">
        <v>5</v>
      </c>
      <c r="K33" s="26">
        <v>5</v>
      </c>
      <c r="L33" s="93">
        <v>5</v>
      </c>
      <c r="M33" s="93">
        <v>5</v>
      </c>
      <c r="N33" s="48">
        <v>5</v>
      </c>
      <c r="O33" s="6"/>
      <c r="P33" s="7"/>
      <c r="Q33" s="7"/>
      <c r="R33" s="7"/>
    </row>
    <row r="34" spans="2:18" ht="14.45" customHeight="1" x14ac:dyDescent="0.2">
      <c r="B34" s="108"/>
      <c r="C34" s="92" t="s">
        <v>113</v>
      </c>
      <c r="D34" s="4">
        <v>16</v>
      </c>
      <c r="E34" s="16" t="s">
        <v>58</v>
      </c>
      <c r="F34" s="17" t="s">
        <v>12</v>
      </c>
      <c r="G34" s="26">
        <v>4</v>
      </c>
      <c r="H34" s="26">
        <v>4</v>
      </c>
      <c r="I34" s="26">
        <v>4</v>
      </c>
      <c r="J34" s="26">
        <v>4</v>
      </c>
      <c r="K34" s="26">
        <v>4</v>
      </c>
      <c r="L34" s="93">
        <v>4</v>
      </c>
      <c r="M34" s="93">
        <v>4</v>
      </c>
      <c r="N34" s="48">
        <v>4</v>
      </c>
      <c r="O34" s="6"/>
      <c r="P34" s="7"/>
      <c r="Q34" s="7"/>
      <c r="R34" s="7"/>
    </row>
    <row r="35" spans="2:18" ht="14.45" customHeight="1" x14ac:dyDescent="0.2">
      <c r="B35" s="55"/>
      <c r="C35" s="56"/>
      <c r="D35" s="60"/>
      <c r="E35" s="57" t="s">
        <v>159</v>
      </c>
      <c r="F35" s="54" t="s">
        <v>12</v>
      </c>
      <c r="G35" s="61">
        <f t="shared" ref="G35:N35" si="3">SUM(G39:G39)</f>
        <v>0</v>
      </c>
      <c r="H35" s="61">
        <f t="shared" si="3"/>
        <v>0</v>
      </c>
      <c r="I35" s="61">
        <f t="shared" si="3"/>
        <v>0</v>
      </c>
      <c r="J35" s="61">
        <f t="shared" si="3"/>
        <v>0</v>
      </c>
      <c r="K35" s="61">
        <f t="shared" si="3"/>
        <v>0</v>
      </c>
      <c r="L35" s="61">
        <f t="shared" si="3"/>
        <v>0</v>
      </c>
      <c r="M35" s="61">
        <f t="shared" si="3"/>
        <v>0</v>
      </c>
      <c r="N35" s="61">
        <f t="shared" si="3"/>
        <v>0</v>
      </c>
      <c r="O35" s="6"/>
      <c r="P35" s="7"/>
      <c r="Q35" s="7"/>
      <c r="R35" s="7"/>
    </row>
    <row r="36" spans="2:18" ht="14.45" customHeight="1" x14ac:dyDescent="0.2">
      <c r="D36" s="77">
        <v>1</v>
      </c>
      <c r="E36" s="16" t="s">
        <v>160</v>
      </c>
      <c r="F36" s="17" t="s">
        <v>12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5</v>
      </c>
      <c r="N36" s="26">
        <v>0</v>
      </c>
      <c r="O36" s="6"/>
      <c r="P36" s="7"/>
      <c r="Q36" s="7"/>
      <c r="R36" s="7"/>
    </row>
    <row r="37" spans="2:18" ht="14.45" customHeight="1" x14ac:dyDescent="0.2">
      <c r="D37" s="102">
        <v>2</v>
      </c>
      <c r="E37" s="16" t="s">
        <v>161</v>
      </c>
      <c r="F37" s="99" t="s">
        <v>12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6">
        <v>18</v>
      </c>
      <c r="N37" s="96">
        <v>0</v>
      </c>
      <c r="O37" s="6"/>
      <c r="P37" s="7"/>
      <c r="Q37" s="7"/>
      <c r="R37" s="7"/>
    </row>
    <row r="38" spans="2:18" ht="14.45" customHeight="1" x14ac:dyDescent="0.2">
      <c r="D38" s="102"/>
      <c r="E38" s="16" t="s">
        <v>162</v>
      </c>
      <c r="F38" s="100"/>
      <c r="G38" s="98"/>
      <c r="H38" s="98"/>
      <c r="I38" s="98"/>
      <c r="J38" s="98"/>
      <c r="K38" s="98"/>
      <c r="L38" s="98"/>
      <c r="M38" s="98"/>
      <c r="N38" s="98"/>
      <c r="O38" s="6"/>
      <c r="P38" s="7"/>
      <c r="Q38" s="7"/>
      <c r="R38" s="7"/>
    </row>
    <row r="39" spans="2:18" ht="14.45" customHeight="1" x14ac:dyDescent="0.2">
      <c r="D39" s="103"/>
      <c r="E39" s="16" t="s">
        <v>163</v>
      </c>
      <c r="F39" s="101"/>
      <c r="G39" s="97"/>
      <c r="H39" s="97"/>
      <c r="I39" s="97"/>
      <c r="J39" s="97"/>
      <c r="K39" s="97"/>
      <c r="L39" s="97"/>
      <c r="M39" s="97"/>
      <c r="N39" s="97"/>
      <c r="O39" s="6"/>
      <c r="P39" s="7"/>
      <c r="Q39" s="7"/>
      <c r="R39" s="7"/>
    </row>
    <row r="40" spans="2:18" ht="14.45" customHeight="1" x14ac:dyDescent="0.2">
      <c r="B40" s="55"/>
      <c r="C40" s="56"/>
      <c r="D40" s="60"/>
      <c r="E40" s="57" t="s">
        <v>74</v>
      </c>
      <c r="F40" s="54" t="s">
        <v>12</v>
      </c>
      <c r="G40" s="61">
        <f>SUM(G41)</f>
        <v>15</v>
      </c>
      <c r="H40" s="61">
        <f t="shared" ref="H40:M40" si="4">SUM(H41)</f>
        <v>15</v>
      </c>
      <c r="I40" s="61">
        <f t="shared" si="4"/>
        <v>15</v>
      </c>
      <c r="J40" s="61">
        <f t="shared" si="4"/>
        <v>15</v>
      </c>
      <c r="K40" s="61">
        <f t="shared" si="4"/>
        <v>15</v>
      </c>
      <c r="L40" s="61">
        <f t="shared" si="4"/>
        <v>15</v>
      </c>
      <c r="M40" s="61">
        <f t="shared" si="4"/>
        <v>15</v>
      </c>
      <c r="N40" s="61">
        <f>SUM(N41)</f>
        <v>15</v>
      </c>
      <c r="O40" s="6"/>
      <c r="P40" s="7"/>
      <c r="Q40" s="7"/>
      <c r="R40" s="7"/>
    </row>
    <row r="41" spans="2:18" ht="14.45" customHeight="1" x14ac:dyDescent="0.2">
      <c r="B41" s="1" t="s">
        <v>114</v>
      </c>
      <c r="D41" s="4">
        <v>1</v>
      </c>
      <c r="E41" s="16" t="s">
        <v>115</v>
      </c>
      <c r="F41" s="17" t="s">
        <v>12</v>
      </c>
      <c r="G41" s="26">
        <v>15</v>
      </c>
      <c r="H41" s="26">
        <v>15</v>
      </c>
      <c r="I41" s="26">
        <v>15</v>
      </c>
      <c r="J41" s="26">
        <v>15</v>
      </c>
      <c r="K41" s="26">
        <v>15</v>
      </c>
      <c r="L41" s="26">
        <v>15</v>
      </c>
      <c r="M41" s="26">
        <v>15</v>
      </c>
      <c r="N41" s="26">
        <v>15</v>
      </c>
      <c r="O41" s="6"/>
      <c r="P41" s="7"/>
      <c r="Q41" s="7"/>
      <c r="R41" s="7"/>
    </row>
    <row r="42" spans="2:18" ht="14.45" customHeight="1" x14ac:dyDescent="0.2">
      <c r="B42" s="55"/>
      <c r="C42" s="56"/>
      <c r="D42" s="60"/>
      <c r="E42" s="57" t="s">
        <v>76</v>
      </c>
      <c r="F42" s="54" t="s">
        <v>12</v>
      </c>
      <c r="G42" s="61">
        <f t="shared" ref="G42" si="5">SUM(G44:G44)</f>
        <v>0</v>
      </c>
      <c r="H42" s="61">
        <f t="shared" ref="H42" si="6">SUM(H44:H44)</f>
        <v>0</v>
      </c>
      <c r="I42" s="61">
        <f t="shared" ref="I42" si="7">SUM(I44:I44)</f>
        <v>0</v>
      </c>
      <c r="J42" s="61">
        <f t="shared" ref="J42" si="8">SUM(J44:J44)</f>
        <v>0</v>
      </c>
      <c r="K42" s="61">
        <f t="shared" ref="K42" si="9">SUM(K44:K44)</f>
        <v>0</v>
      </c>
      <c r="L42" s="61">
        <f t="shared" ref="L42" si="10">SUM(L44:L44)</f>
        <v>0</v>
      </c>
      <c r="M42" s="61">
        <f t="shared" ref="M42" si="11">SUM(M44:M44)</f>
        <v>0</v>
      </c>
      <c r="N42" s="61">
        <f t="shared" ref="N42" si="12">SUM(N44:N44)</f>
        <v>0</v>
      </c>
      <c r="O42" s="6"/>
      <c r="P42" s="7"/>
      <c r="Q42" s="7"/>
      <c r="R42" s="7"/>
    </row>
    <row r="43" spans="2:18" ht="14.45" customHeight="1" x14ac:dyDescent="0.2">
      <c r="D43" s="77">
        <v>1</v>
      </c>
      <c r="E43" s="16" t="s">
        <v>116</v>
      </c>
      <c r="F43" s="17" t="s">
        <v>12</v>
      </c>
      <c r="G43" s="96">
        <v>22</v>
      </c>
      <c r="H43" s="137">
        <v>22</v>
      </c>
      <c r="I43" s="137">
        <v>22</v>
      </c>
      <c r="J43" s="137">
        <v>22</v>
      </c>
      <c r="K43" s="137">
        <v>22</v>
      </c>
      <c r="L43" s="137">
        <v>22</v>
      </c>
      <c r="M43" s="137">
        <v>22</v>
      </c>
      <c r="N43" s="137">
        <v>22</v>
      </c>
      <c r="O43" s="6"/>
      <c r="P43" s="7"/>
      <c r="Q43" s="7"/>
      <c r="R43" s="7"/>
    </row>
    <row r="44" spans="2:18" ht="14.45" customHeight="1" x14ac:dyDescent="0.2">
      <c r="D44" s="4">
        <v>2</v>
      </c>
      <c r="E44" s="16" t="s">
        <v>158</v>
      </c>
      <c r="F44" s="17" t="s">
        <v>12</v>
      </c>
      <c r="G44" s="97"/>
      <c r="H44" s="138"/>
      <c r="I44" s="138"/>
      <c r="J44" s="138"/>
      <c r="K44" s="138"/>
      <c r="L44" s="138"/>
      <c r="M44" s="138"/>
      <c r="N44" s="138"/>
      <c r="O44" s="6"/>
      <c r="P44" s="7"/>
      <c r="Q44" s="7"/>
      <c r="R44" s="7"/>
    </row>
    <row r="45" spans="2:18" ht="13.15" customHeight="1" x14ac:dyDescent="0.2">
      <c r="B45" s="55"/>
      <c r="C45" s="56"/>
      <c r="D45" s="60"/>
      <c r="E45" s="57" t="s">
        <v>117</v>
      </c>
      <c r="F45" s="54" t="s">
        <v>12</v>
      </c>
      <c r="G45" s="61">
        <f>SUM(G46:G47)</f>
        <v>35</v>
      </c>
      <c r="H45" s="61">
        <f t="shared" ref="H45:N45" si="13">SUM(H46:H47)</f>
        <v>20</v>
      </c>
      <c r="I45" s="61">
        <f t="shared" si="13"/>
        <v>20</v>
      </c>
      <c r="J45" s="61">
        <f t="shared" si="13"/>
        <v>20</v>
      </c>
      <c r="K45" s="61">
        <f t="shared" si="13"/>
        <v>20</v>
      </c>
      <c r="L45" s="61">
        <f t="shared" si="13"/>
        <v>35</v>
      </c>
      <c r="M45" s="61">
        <f t="shared" si="13"/>
        <v>35</v>
      </c>
      <c r="N45" s="61">
        <f t="shared" si="13"/>
        <v>20</v>
      </c>
      <c r="O45" s="6"/>
      <c r="P45" s="7"/>
      <c r="Q45" s="7"/>
      <c r="R45" s="7"/>
    </row>
    <row r="46" spans="2:18" ht="14.45" customHeight="1" x14ac:dyDescent="0.2">
      <c r="D46" s="4">
        <v>1</v>
      </c>
      <c r="E46" s="16" t="s">
        <v>124</v>
      </c>
      <c r="F46" s="17" t="s">
        <v>12</v>
      </c>
      <c r="G46" s="26">
        <v>20</v>
      </c>
      <c r="H46" s="64">
        <v>20</v>
      </c>
      <c r="I46" s="64">
        <v>20</v>
      </c>
      <c r="J46" s="64">
        <v>20</v>
      </c>
      <c r="K46" s="64">
        <v>20</v>
      </c>
      <c r="L46" s="64">
        <v>20</v>
      </c>
      <c r="M46" s="64">
        <v>20</v>
      </c>
      <c r="N46" s="64">
        <v>20</v>
      </c>
      <c r="O46" s="6"/>
      <c r="P46" s="7"/>
      <c r="Q46" s="7"/>
      <c r="R46" s="7"/>
    </row>
    <row r="47" spans="2:18" ht="14.45" customHeight="1" x14ac:dyDescent="0.2">
      <c r="D47" s="4">
        <v>2</v>
      </c>
      <c r="E47" s="16" t="s">
        <v>118</v>
      </c>
      <c r="F47" s="17" t="s">
        <v>12</v>
      </c>
      <c r="G47" s="26">
        <v>15</v>
      </c>
      <c r="H47" s="64">
        <v>0</v>
      </c>
      <c r="I47" s="64">
        <v>0</v>
      </c>
      <c r="J47" s="23">
        <v>0</v>
      </c>
      <c r="K47" s="64">
        <v>0</v>
      </c>
      <c r="L47" s="64">
        <v>15</v>
      </c>
      <c r="M47" s="64">
        <v>15</v>
      </c>
      <c r="N47" s="95">
        <v>0</v>
      </c>
      <c r="O47" s="6"/>
      <c r="P47" s="7"/>
      <c r="Q47" s="7"/>
      <c r="R47" s="7"/>
    </row>
    <row r="48" spans="2:18" ht="14.45" customHeight="1" x14ac:dyDescent="0.2">
      <c r="B48" s="55"/>
      <c r="C48" s="56"/>
      <c r="D48" s="60"/>
      <c r="E48" s="57" t="s">
        <v>119</v>
      </c>
      <c r="F48" s="54" t="s">
        <v>12</v>
      </c>
      <c r="G48" s="61">
        <f>SUM(G49:G50)</f>
        <v>24</v>
      </c>
      <c r="H48" s="61">
        <f t="shared" ref="H48:N48" si="14">SUM(H49:H50)</f>
        <v>24</v>
      </c>
      <c r="I48" s="61">
        <f t="shared" si="14"/>
        <v>24</v>
      </c>
      <c r="J48" s="61">
        <f t="shared" si="14"/>
        <v>24</v>
      </c>
      <c r="K48" s="61">
        <f t="shared" si="14"/>
        <v>24</v>
      </c>
      <c r="L48" s="61">
        <f t="shared" si="14"/>
        <v>24</v>
      </c>
      <c r="M48" s="61">
        <f t="shared" si="14"/>
        <v>24</v>
      </c>
      <c r="N48" s="61">
        <f t="shared" si="14"/>
        <v>24</v>
      </c>
      <c r="O48" s="6"/>
      <c r="P48" s="7"/>
      <c r="Q48" s="7"/>
      <c r="R48" s="7"/>
    </row>
    <row r="49" spans="2:18" ht="14.45" customHeight="1" x14ac:dyDescent="0.2">
      <c r="D49" s="4">
        <v>1</v>
      </c>
      <c r="E49" s="94" t="s">
        <v>120</v>
      </c>
      <c r="F49" s="41" t="s">
        <v>12</v>
      </c>
      <c r="G49" s="26">
        <v>18</v>
      </c>
      <c r="H49" s="26">
        <v>18</v>
      </c>
      <c r="I49" s="26">
        <v>18</v>
      </c>
      <c r="J49" s="26">
        <v>18</v>
      </c>
      <c r="K49" s="26">
        <v>18</v>
      </c>
      <c r="L49" s="26">
        <v>18</v>
      </c>
      <c r="M49" s="26">
        <v>18</v>
      </c>
      <c r="N49" s="26">
        <v>18</v>
      </c>
      <c r="O49" s="6"/>
      <c r="P49" s="7"/>
      <c r="Q49" s="7"/>
      <c r="R49" s="7"/>
    </row>
    <row r="50" spans="2:18" ht="14.45" customHeight="1" x14ac:dyDescent="0.2">
      <c r="D50" s="4">
        <v>2</v>
      </c>
      <c r="E50" s="16" t="s">
        <v>121</v>
      </c>
      <c r="F50" s="41" t="s">
        <v>12</v>
      </c>
      <c r="G50" s="66">
        <v>6</v>
      </c>
      <c r="H50" s="66">
        <v>6</v>
      </c>
      <c r="I50" s="66">
        <v>6</v>
      </c>
      <c r="J50" s="66">
        <v>6</v>
      </c>
      <c r="K50" s="66">
        <v>6</v>
      </c>
      <c r="L50" s="66">
        <v>6</v>
      </c>
      <c r="M50" s="66">
        <v>6</v>
      </c>
      <c r="N50" s="66">
        <v>6</v>
      </c>
      <c r="O50" s="6"/>
      <c r="P50" s="7"/>
      <c r="Q50" s="7"/>
      <c r="R50" s="7"/>
    </row>
    <row r="51" spans="2:18" ht="14.45" customHeight="1" x14ac:dyDescent="0.2">
      <c r="B51" s="55"/>
      <c r="C51" s="56"/>
      <c r="D51" s="60"/>
      <c r="E51" s="57" t="s">
        <v>142</v>
      </c>
      <c r="F51" s="54" t="s">
        <v>12</v>
      </c>
      <c r="G51" s="61">
        <f>SUM(G52)</f>
        <v>15</v>
      </c>
      <c r="H51" s="61">
        <f t="shared" ref="H51:N51" si="15">SUM(H52)</f>
        <v>15</v>
      </c>
      <c r="I51" s="61">
        <f t="shared" si="15"/>
        <v>15</v>
      </c>
      <c r="J51" s="61">
        <f t="shared" si="15"/>
        <v>15</v>
      </c>
      <c r="K51" s="61">
        <f t="shared" si="15"/>
        <v>15</v>
      </c>
      <c r="L51" s="61">
        <f t="shared" si="15"/>
        <v>15</v>
      </c>
      <c r="M51" s="61">
        <f t="shared" si="15"/>
        <v>15</v>
      </c>
      <c r="N51" s="61">
        <f t="shared" si="15"/>
        <v>15</v>
      </c>
      <c r="O51" s="6"/>
      <c r="P51" s="7"/>
      <c r="Q51" s="7"/>
      <c r="R51" s="7"/>
    </row>
    <row r="52" spans="2:18" ht="14.45" customHeight="1" x14ac:dyDescent="0.2">
      <c r="D52" s="77">
        <v>1</v>
      </c>
      <c r="E52" s="16" t="s">
        <v>143</v>
      </c>
      <c r="F52" s="41" t="s">
        <v>12</v>
      </c>
      <c r="G52" s="66">
        <v>15</v>
      </c>
      <c r="H52" s="66">
        <v>15</v>
      </c>
      <c r="I52" s="66">
        <v>15</v>
      </c>
      <c r="J52" s="66">
        <v>15</v>
      </c>
      <c r="K52" s="66">
        <v>15</v>
      </c>
      <c r="L52" s="66">
        <v>15</v>
      </c>
      <c r="M52" s="66">
        <v>15</v>
      </c>
      <c r="N52" s="66">
        <v>15</v>
      </c>
      <c r="O52" s="6"/>
      <c r="P52" s="7"/>
      <c r="Q52" s="7"/>
      <c r="R52" s="7"/>
    </row>
    <row r="53" spans="2:18" ht="14.45" customHeight="1" x14ac:dyDescent="0.2">
      <c r="B53" s="55"/>
      <c r="C53" s="56"/>
      <c r="D53" s="60"/>
      <c r="E53" s="57" t="s">
        <v>123</v>
      </c>
      <c r="F53" s="54" t="s">
        <v>12</v>
      </c>
      <c r="G53" s="61">
        <f>SUM(G54)</f>
        <v>12</v>
      </c>
      <c r="H53" s="61">
        <f t="shared" ref="H53:N53" si="16">SUM(H54)</f>
        <v>0</v>
      </c>
      <c r="I53" s="61">
        <f t="shared" si="16"/>
        <v>0</v>
      </c>
      <c r="J53" s="61">
        <f t="shared" si="16"/>
        <v>0</v>
      </c>
      <c r="K53" s="61">
        <f t="shared" si="16"/>
        <v>0</v>
      </c>
      <c r="L53" s="61">
        <f t="shared" si="16"/>
        <v>12</v>
      </c>
      <c r="M53" s="61">
        <f t="shared" si="16"/>
        <v>12</v>
      </c>
      <c r="N53" s="61">
        <f t="shared" si="16"/>
        <v>12</v>
      </c>
      <c r="O53" s="6"/>
      <c r="P53" s="7"/>
      <c r="Q53" s="7"/>
      <c r="R53" s="7"/>
    </row>
    <row r="54" spans="2:18" ht="14.45" customHeight="1" x14ac:dyDescent="0.2">
      <c r="D54" s="4">
        <v>1</v>
      </c>
      <c r="E54" s="16" t="s">
        <v>125</v>
      </c>
      <c r="F54" s="41" t="s">
        <v>12</v>
      </c>
      <c r="G54" s="66">
        <v>12</v>
      </c>
      <c r="H54" s="67">
        <v>0</v>
      </c>
      <c r="I54" s="67">
        <v>0</v>
      </c>
      <c r="J54" s="67">
        <v>0</v>
      </c>
      <c r="K54" s="67">
        <v>0</v>
      </c>
      <c r="L54" s="67">
        <v>12</v>
      </c>
      <c r="M54" s="67">
        <v>12</v>
      </c>
      <c r="N54" s="67">
        <v>12</v>
      </c>
      <c r="O54" s="6"/>
      <c r="P54" s="7"/>
      <c r="Q54" s="7"/>
      <c r="R54" s="7"/>
    </row>
    <row r="55" spans="2:18" ht="14.45" customHeight="1" x14ac:dyDescent="0.2">
      <c r="B55" s="55"/>
      <c r="C55" s="56"/>
      <c r="D55" s="60"/>
      <c r="E55" s="57" t="s">
        <v>126</v>
      </c>
      <c r="F55" s="54" t="s">
        <v>12</v>
      </c>
      <c r="G55" s="61">
        <f>SUM(G56)</f>
        <v>4</v>
      </c>
      <c r="H55" s="61">
        <f t="shared" ref="H55:N55" si="17">SUM(H56)</f>
        <v>4</v>
      </c>
      <c r="I55" s="61">
        <f t="shared" si="17"/>
        <v>4</v>
      </c>
      <c r="J55" s="61">
        <f t="shared" si="17"/>
        <v>4</v>
      </c>
      <c r="K55" s="61">
        <f t="shared" si="17"/>
        <v>4</v>
      </c>
      <c r="L55" s="61">
        <f t="shared" si="17"/>
        <v>4</v>
      </c>
      <c r="M55" s="61">
        <f t="shared" si="17"/>
        <v>4</v>
      </c>
      <c r="N55" s="61">
        <f t="shared" si="17"/>
        <v>4</v>
      </c>
      <c r="O55" s="6"/>
      <c r="P55" s="7"/>
      <c r="Q55" s="7"/>
      <c r="R55" s="7"/>
    </row>
    <row r="56" spans="2:18" ht="14.45" customHeight="1" x14ac:dyDescent="0.2">
      <c r="D56" s="4">
        <v>1</v>
      </c>
      <c r="E56" s="16" t="s">
        <v>127</v>
      </c>
      <c r="F56" s="41" t="s">
        <v>12</v>
      </c>
      <c r="G56" s="66">
        <v>4</v>
      </c>
      <c r="H56" s="66">
        <v>4</v>
      </c>
      <c r="I56" s="66">
        <v>4</v>
      </c>
      <c r="J56" s="66">
        <v>4</v>
      </c>
      <c r="K56" s="66">
        <v>4</v>
      </c>
      <c r="L56" s="66">
        <v>4</v>
      </c>
      <c r="M56" s="66">
        <v>4</v>
      </c>
      <c r="N56" s="66">
        <v>4</v>
      </c>
      <c r="O56" s="6"/>
      <c r="P56" s="7"/>
      <c r="Q56" s="7"/>
      <c r="R56" s="7"/>
    </row>
    <row r="57" spans="2:18" ht="14.45" customHeight="1" x14ac:dyDescent="0.2">
      <c r="B57" s="55"/>
      <c r="C57" s="56"/>
      <c r="D57" s="60"/>
      <c r="E57" s="57" t="s">
        <v>128</v>
      </c>
      <c r="F57" s="54" t="s">
        <v>12</v>
      </c>
      <c r="G57" s="61">
        <f>SUM(G58:G62)</f>
        <v>60</v>
      </c>
      <c r="H57" s="61">
        <f t="shared" ref="H57:N57" si="18">SUM(H58:H62)</f>
        <v>60</v>
      </c>
      <c r="I57" s="61">
        <f t="shared" si="18"/>
        <v>60</v>
      </c>
      <c r="J57" s="61">
        <f t="shared" si="18"/>
        <v>60</v>
      </c>
      <c r="K57" s="61">
        <f t="shared" si="18"/>
        <v>60</v>
      </c>
      <c r="L57" s="61">
        <f t="shared" si="18"/>
        <v>60</v>
      </c>
      <c r="M57" s="61">
        <f t="shared" si="18"/>
        <v>60</v>
      </c>
      <c r="N57" s="61">
        <f t="shared" si="18"/>
        <v>60</v>
      </c>
      <c r="O57" s="6"/>
      <c r="P57" s="7"/>
      <c r="Q57" s="7"/>
      <c r="R57" s="7"/>
    </row>
    <row r="58" spans="2:18" ht="14.45" customHeight="1" x14ac:dyDescent="0.2">
      <c r="D58" s="77">
        <v>1</v>
      </c>
      <c r="E58" s="16" t="s">
        <v>129</v>
      </c>
      <c r="F58" s="17" t="s">
        <v>12</v>
      </c>
      <c r="G58" s="66">
        <v>12.5</v>
      </c>
      <c r="H58" s="66">
        <v>12.5</v>
      </c>
      <c r="I58" s="66">
        <v>12.5</v>
      </c>
      <c r="J58" s="66">
        <v>12.5</v>
      </c>
      <c r="K58" s="66">
        <v>12.5</v>
      </c>
      <c r="L58" s="66">
        <v>12.5</v>
      </c>
      <c r="M58" s="66">
        <v>12.5</v>
      </c>
      <c r="N58" s="66">
        <v>12.5</v>
      </c>
      <c r="O58" s="6"/>
      <c r="P58" s="7"/>
      <c r="Q58" s="7"/>
      <c r="R58" s="7"/>
    </row>
    <row r="59" spans="2:18" ht="14.45" customHeight="1" x14ac:dyDescent="0.2">
      <c r="D59" s="77">
        <v>2</v>
      </c>
      <c r="E59" s="16" t="s">
        <v>130</v>
      </c>
      <c r="F59" s="17" t="s">
        <v>12</v>
      </c>
      <c r="G59" s="66">
        <v>2.5</v>
      </c>
      <c r="H59" s="66">
        <v>2.5</v>
      </c>
      <c r="I59" s="66">
        <v>2.5</v>
      </c>
      <c r="J59" s="66">
        <v>2.5</v>
      </c>
      <c r="K59" s="66">
        <v>2.5</v>
      </c>
      <c r="L59" s="66">
        <v>2.5</v>
      </c>
      <c r="M59" s="66">
        <v>2.5</v>
      </c>
      <c r="N59" s="66">
        <v>2.5</v>
      </c>
      <c r="O59" s="6"/>
      <c r="P59" s="7"/>
      <c r="Q59" s="7"/>
      <c r="R59" s="7"/>
    </row>
    <row r="60" spans="2:18" ht="14.45" customHeight="1" x14ac:dyDescent="0.2">
      <c r="D60" s="77">
        <v>3</v>
      </c>
      <c r="E60" s="16" t="s">
        <v>131</v>
      </c>
      <c r="F60" s="17" t="s">
        <v>12</v>
      </c>
      <c r="G60" s="66">
        <v>15</v>
      </c>
      <c r="H60" s="66">
        <v>15</v>
      </c>
      <c r="I60" s="66">
        <v>15</v>
      </c>
      <c r="J60" s="66">
        <v>15</v>
      </c>
      <c r="K60" s="66">
        <v>15</v>
      </c>
      <c r="L60" s="66">
        <v>15</v>
      </c>
      <c r="M60" s="66">
        <v>15</v>
      </c>
      <c r="N60" s="66">
        <v>15</v>
      </c>
      <c r="O60" s="6"/>
      <c r="P60" s="7"/>
      <c r="Q60" s="7"/>
      <c r="R60" s="7"/>
    </row>
    <row r="61" spans="2:18" ht="14.45" customHeight="1" x14ac:dyDescent="0.2">
      <c r="D61" s="77">
        <v>4</v>
      </c>
      <c r="E61" s="16" t="s">
        <v>144</v>
      </c>
      <c r="F61" s="17" t="s">
        <v>12</v>
      </c>
      <c r="G61" s="66">
        <v>15</v>
      </c>
      <c r="H61" s="66">
        <v>15</v>
      </c>
      <c r="I61" s="66">
        <v>15</v>
      </c>
      <c r="J61" s="66">
        <v>15</v>
      </c>
      <c r="K61" s="66">
        <v>15</v>
      </c>
      <c r="L61" s="66">
        <v>15</v>
      </c>
      <c r="M61" s="66">
        <v>15</v>
      </c>
      <c r="N61" s="66">
        <v>15</v>
      </c>
      <c r="O61" s="6"/>
      <c r="P61" s="7"/>
      <c r="Q61" s="7"/>
      <c r="R61" s="7"/>
    </row>
    <row r="62" spans="2:18" ht="14.45" customHeight="1" x14ac:dyDescent="0.2">
      <c r="D62" s="4">
        <v>5</v>
      </c>
      <c r="E62" s="16" t="s">
        <v>145</v>
      </c>
      <c r="F62" s="17" t="s">
        <v>12</v>
      </c>
      <c r="G62" s="66">
        <v>15</v>
      </c>
      <c r="H62" s="66">
        <v>15</v>
      </c>
      <c r="I62" s="66">
        <v>15</v>
      </c>
      <c r="J62" s="66">
        <v>15</v>
      </c>
      <c r="K62" s="66">
        <v>15</v>
      </c>
      <c r="L62" s="66">
        <v>15</v>
      </c>
      <c r="M62" s="66">
        <v>15</v>
      </c>
      <c r="N62" s="66">
        <v>15</v>
      </c>
      <c r="O62" s="6"/>
      <c r="P62" s="7"/>
      <c r="Q62" s="7"/>
      <c r="R62" s="7"/>
    </row>
    <row r="63" spans="2:18" ht="14.45" customHeight="1" x14ac:dyDescent="0.2">
      <c r="B63" s="55"/>
      <c r="C63" s="56"/>
      <c r="D63" s="60"/>
      <c r="E63" s="57" t="s">
        <v>132</v>
      </c>
      <c r="F63" s="54" t="s">
        <v>12</v>
      </c>
      <c r="G63" s="61">
        <f>SUM(G64:G65)</f>
        <v>26</v>
      </c>
      <c r="H63" s="61">
        <f t="shared" ref="H63:N63" si="19">SUM(H64:H65)</f>
        <v>26</v>
      </c>
      <c r="I63" s="61">
        <f t="shared" si="19"/>
        <v>26</v>
      </c>
      <c r="J63" s="61">
        <f t="shared" si="19"/>
        <v>26</v>
      </c>
      <c r="K63" s="61">
        <f t="shared" si="19"/>
        <v>0</v>
      </c>
      <c r="L63" s="61">
        <f t="shared" si="19"/>
        <v>0</v>
      </c>
      <c r="M63" s="61">
        <f t="shared" si="19"/>
        <v>0</v>
      </c>
      <c r="N63" s="61">
        <f t="shared" si="19"/>
        <v>0</v>
      </c>
      <c r="O63" s="6"/>
      <c r="P63" s="7"/>
      <c r="Q63" s="7"/>
      <c r="R63" s="7"/>
    </row>
    <row r="64" spans="2:18" ht="14.45" customHeight="1" x14ac:dyDescent="0.2">
      <c r="D64" s="77">
        <v>1</v>
      </c>
      <c r="E64" s="16" t="s">
        <v>146</v>
      </c>
      <c r="F64" s="41" t="s">
        <v>12</v>
      </c>
      <c r="G64" s="66">
        <v>20</v>
      </c>
      <c r="H64" s="66">
        <v>20</v>
      </c>
      <c r="I64" s="66">
        <v>20</v>
      </c>
      <c r="J64" s="66">
        <v>20</v>
      </c>
      <c r="K64" s="67">
        <v>0</v>
      </c>
      <c r="L64" s="67">
        <v>0</v>
      </c>
      <c r="M64" s="67">
        <v>0</v>
      </c>
      <c r="N64" s="67">
        <v>0</v>
      </c>
      <c r="O64" s="6"/>
      <c r="P64" s="7"/>
      <c r="Q64" s="7"/>
      <c r="R64" s="7"/>
    </row>
    <row r="65" spans="4:18" ht="14.45" customHeight="1" x14ac:dyDescent="0.2">
      <c r="D65" s="77">
        <v>2</v>
      </c>
      <c r="E65" s="16" t="s">
        <v>147</v>
      </c>
      <c r="F65" s="41" t="s">
        <v>12</v>
      </c>
      <c r="G65" s="66">
        <v>6</v>
      </c>
      <c r="H65" s="66">
        <v>6</v>
      </c>
      <c r="I65" s="66">
        <v>6</v>
      </c>
      <c r="J65" s="66">
        <v>6</v>
      </c>
      <c r="K65" s="67">
        <v>0</v>
      </c>
      <c r="L65" s="67">
        <v>0</v>
      </c>
      <c r="M65" s="67">
        <v>0</v>
      </c>
      <c r="N65" s="67">
        <v>0</v>
      </c>
      <c r="O65" s="6"/>
      <c r="P65" s="7"/>
      <c r="Q65" s="7"/>
      <c r="R65" s="7"/>
    </row>
    <row r="66" spans="4:18" ht="12.75" customHeight="1" x14ac:dyDescent="0.2">
      <c r="D66" s="77"/>
      <c r="E66" s="80"/>
      <c r="F66" s="81"/>
      <c r="G66" s="59"/>
      <c r="H66" s="59"/>
      <c r="I66" s="82"/>
      <c r="J66" s="5"/>
      <c r="K66" s="82"/>
      <c r="L66" s="83"/>
      <c r="M66" s="7"/>
      <c r="N66" s="83"/>
      <c r="O66" s="6"/>
      <c r="P66" s="7"/>
      <c r="Q66" s="7"/>
      <c r="R66" s="7"/>
    </row>
    <row r="67" spans="4:18" ht="12.75" customHeight="1" x14ac:dyDescent="0.2">
      <c r="E67" s="29" t="s">
        <v>35</v>
      </c>
      <c r="F67" s="14" t="s">
        <v>12</v>
      </c>
      <c r="G67" s="26">
        <f t="shared" ref="G67:N67" si="20">+G42+G40+G5+G55+G57+G48+G51+G45+G53+G63</f>
        <v>386.25</v>
      </c>
      <c r="H67" s="26">
        <f t="shared" si="20"/>
        <v>299.55</v>
      </c>
      <c r="I67" s="26">
        <f t="shared" si="20"/>
        <v>299.55</v>
      </c>
      <c r="J67" s="26">
        <f t="shared" si="20"/>
        <v>299.55</v>
      </c>
      <c r="K67" s="26">
        <f t="shared" si="20"/>
        <v>273.55</v>
      </c>
      <c r="L67" s="26">
        <f t="shared" si="20"/>
        <v>360.25</v>
      </c>
      <c r="M67" s="26">
        <f t="shared" si="20"/>
        <v>360.25</v>
      </c>
      <c r="N67" s="26">
        <f t="shared" si="20"/>
        <v>345.25</v>
      </c>
      <c r="O67" s="7"/>
      <c r="P67" s="7"/>
      <c r="Q67" s="7"/>
      <c r="R67" s="7"/>
    </row>
    <row r="68" spans="4:18" ht="12.75" customHeight="1" x14ac:dyDescent="0.2">
      <c r="E68" s="86"/>
      <c r="F68" s="87"/>
      <c r="G68" s="88"/>
      <c r="H68" s="59"/>
      <c r="I68" s="89"/>
      <c r="J68" s="89"/>
      <c r="K68" s="89"/>
      <c r="L68" s="7"/>
      <c r="M68" s="7"/>
      <c r="N68" s="7"/>
      <c r="O68" s="7"/>
      <c r="P68" s="7"/>
      <c r="Q68" s="7"/>
      <c r="R68" s="7"/>
    </row>
    <row r="69" spans="4:18" ht="12.75" customHeight="1" x14ac:dyDescent="0.2">
      <c r="E69" s="28" t="s">
        <v>36</v>
      </c>
      <c r="F69" s="14" t="s">
        <v>12</v>
      </c>
      <c r="G69" s="26">
        <f>G67*1.3</f>
        <v>502.125</v>
      </c>
      <c r="H69" s="26">
        <f t="shared" ref="H69:L69" si="21">SUM(H70:H72)</f>
        <v>142.16999999999999</v>
      </c>
      <c r="I69" s="26">
        <f t="shared" si="21"/>
        <v>142.16999999999999</v>
      </c>
      <c r="J69" s="26">
        <f t="shared" si="21"/>
        <v>142.16999999999999</v>
      </c>
      <c r="K69" s="26">
        <f t="shared" ref="K69" si="22">SUM(K70:K72)</f>
        <v>142.16999999999999</v>
      </c>
      <c r="L69" s="26">
        <f t="shared" si="21"/>
        <v>158.13999999999996</v>
      </c>
      <c r="M69" s="26">
        <f t="shared" ref="M69:N69" si="23">SUM(M70:M72)</f>
        <v>158.13999999999996</v>
      </c>
      <c r="N69" s="26">
        <f t="shared" si="23"/>
        <v>158.13999999999996</v>
      </c>
      <c r="O69" s="7"/>
      <c r="P69" s="7"/>
      <c r="Q69" s="7"/>
      <c r="R69" s="7"/>
    </row>
    <row r="70" spans="4:18" ht="12.75" customHeight="1" x14ac:dyDescent="0.2">
      <c r="D70" s="4">
        <v>1</v>
      </c>
      <c r="E70" s="44" t="s">
        <v>37</v>
      </c>
      <c r="F70" s="17" t="s">
        <v>12</v>
      </c>
      <c r="G70" s="10"/>
      <c r="H70" s="23">
        <v>120.3</v>
      </c>
      <c r="I70" s="23">
        <v>120.29999999999998</v>
      </c>
      <c r="J70" s="23">
        <v>120.29999999999998</v>
      </c>
      <c r="K70" s="23">
        <v>120.29999999999998</v>
      </c>
      <c r="L70" s="45">
        <f>324.59-(L5+L54+L56)</f>
        <v>113.33999999999997</v>
      </c>
      <c r="M70" s="45">
        <f>324.59-(M5+M54+M56)</f>
        <v>113.33999999999997</v>
      </c>
      <c r="N70" s="45">
        <f>324.59-(N5+N54+N56)</f>
        <v>113.33999999999997</v>
      </c>
      <c r="O70" s="7"/>
      <c r="P70" s="7"/>
      <c r="Q70" s="7"/>
      <c r="R70" s="7"/>
    </row>
    <row r="71" spans="4:18" ht="12.75" customHeight="1" x14ac:dyDescent="0.2">
      <c r="D71" s="4">
        <v>2</v>
      </c>
      <c r="E71" s="44" t="s">
        <v>38</v>
      </c>
      <c r="F71" s="17" t="s">
        <v>12</v>
      </c>
      <c r="G71" s="10"/>
      <c r="H71" s="23">
        <v>17.53</v>
      </c>
      <c r="I71" s="23">
        <v>17.53</v>
      </c>
      <c r="J71" s="23">
        <v>17.53</v>
      </c>
      <c r="K71" s="23">
        <v>17.53</v>
      </c>
      <c r="L71" s="45">
        <f>62.35-SUM(L62)</f>
        <v>47.35</v>
      </c>
      <c r="M71" s="45">
        <f>62.35-SUM(M62)</f>
        <v>47.35</v>
      </c>
      <c r="N71" s="45">
        <f>62.35-SUM(N62)</f>
        <v>47.35</v>
      </c>
      <c r="O71" s="7"/>
      <c r="P71" s="7"/>
      <c r="Q71" s="7"/>
      <c r="R71" s="7"/>
    </row>
    <row r="72" spans="4:18" ht="12.75" customHeight="1" x14ac:dyDescent="0.2">
      <c r="D72" s="4">
        <v>3</v>
      </c>
      <c r="E72" s="44" t="s">
        <v>59</v>
      </c>
      <c r="F72" s="17" t="s">
        <v>12</v>
      </c>
      <c r="G72" s="10"/>
      <c r="H72" s="64">
        <v>4.34</v>
      </c>
      <c r="I72" s="23">
        <v>4.34</v>
      </c>
      <c r="J72" s="23">
        <v>4.34</v>
      </c>
      <c r="K72" s="23">
        <v>4.34</v>
      </c>
      <c r="L72" s="45">
        <f>21.45-SUM(L49:L50)</f>
        <v>-2.5500000000000007</v>
      </c>
      <c r="M72" s="45">
        <f>21.45-SUM(M49:M50)</f>
        <v>-2.5500000000000007</v>
      </c>
      <c r="N72" s="45">
        <f>21.45-SUM(N49:N50)</f>
        <v>-2.5500000000000007</v>
      </c>
      <c r="O72" s="7"/>
      <c r="P72" s="7"/>
      <c r="Q72" s="7"/>
      <c r="R72" s="7"/>
    </row>
    <row r="73" spans="4:18" ht="12.75" customHeight="1" x14ac:dyDescent="0.2">
      <c r="E73" s="84"/>
      <c r="F73" s="81"/>
      <c r="G73" s="59"/>
      <c r="H73" s="85"/>
      <c r="I73" s="85"/>
      <c r="J73" s="85"/>
      <c r="K73" s="85"/>
      <c r="L73" s="85"/>
      <c r="M73" s="85"/>
      <c r="N73" s="85"/>
      <c r="O73" s="7"/>
      <c r="P73" s="7"/>
      <c r="Q73" s="7"/>
      <c r="R73" s="7"/>
    </row>
    <row r="74" spans="4:18" ht="12.75" customHeight="1" x14ac:dyDescent="0.2">
      <c r="E74" s="32" t="s">
        <v>68</v>
      </c>
      <c r="F74" s="33" t="s">
        <v>12</v>
      </c>
      <c r="G74" s="68">
        <f>SUM(H74:N74)</f>
        <v>3281.0499999999997</v>
      </c>
      <c r="H74" s="69">
        <f>SUM(H67:H69)</f>
        <v>441.72</v>
      </c>
      <c r="I74" s="69">
        <f>SUM(I67:I69)</f>
        <v>441.72</v>
      </c>
      <c r="J74" s="69">
        <f>SUM(J67:J69)</f>
        <v>441.72</v>
      </c>
      <c r="K74" s="69">
        <f>SUM(K67:K69)</f>
        <v>415.72</v>
      </c>
      <c r="L74" s="69">
        <f t="shared" ref="L74" si="24">SUM(L67:L69)</f>
        <v>518.39</v>
      </c>
      <c r="M74" s="69">
        <f t="shared" ref="M74" si="25">SUM(M67:M69)</f>
        <v>518.39</v>
      </c>
      <c r="N74" s="69">
        <f t="shared" ref="N74" si="26">SUM(N67:N69)</f>
        <v>503.39</v>
      </c>
      <c r="O74" s="7"/>
      <c r="P74" s="7"/>
      <c r="Q74" s="7"/>
      <c r="R74" s="7"/>
    </row>
    <row r="75" spans="4:18" ht="13.5" customHeight="1" x14ac:dyDescent="0.2">
      <c r="E75" s="32" t="s">
        <v>42</v>
      </c>
      <c r="F75" s="33" t="s">
        <v>43</v>
      </c>
      <c r="G75" s="68">
        <f>SUM(H75:N75)</f>
        <v>1242.19</v>
      </c>
      <c r="H75" s="70">
        <f>141.81-6.5</f>
        <v>135.31</v>
      </c>
      <c r="I75" s="70">
        <f>140.5-6.5</f>
        <v>134</v>
      </c>
      <c r="J75" s="70">
        <f>158.6-6.5</f>
        <v>152.1</v>
      </c>
      <c r="K75" s="70">
        <f>184.83-6.5</f>
        <v>178.33</v>
      </c>
      <c r="L75" s="70">
        <f>220.65-6.5</f>
        <v>214.15</v>
      </c>
      <c r="M75" s="70">
        <f>220.65-6.5</f>
        <v>214.15</v>
      </c>
      <c r="N75" s="70">
        <f>220.65-6.5</f>
        <v>214.15</v>
      </c>
      <c r="O75" s="6"/>
      <c r="P75" s="7"/>
      <c r="Q75" s="7"/>
      <c r="R75" s="7"/>
    </row>
    <row r="76" spans="4:18" ht="13.15" customHeight="1" x14ac:dyDescent="0.2">
      <c r="E76" s="37" t="s">
        <v>60</v>
      </c>
      <c r="F76" s="33" t="s">
        <v>12</v>
      </c>
      <c r="G76" s="68">
        <f>SUM(H76:N76)</f>
        <v>10133.349999999999</v>
      </c>
      <c r="H76" s="70">
        <v>252.59</v>
      </c>
      <c r="I76" s="70">
        <f>1248.29-(577.52)</f>
        <v>670.77</v>
      </c>
      <c r="J76" s="70">
        <f>1604.98-(577.52)</f>
        <v>1027.46</v>
      </c>
      <c r="K76" s="70">
        <f>1814.96-577.52</f>
        <v>1237.44</v>
      </c>
      <c r="L76" s="70">
        <f>2830.2-(515.17)</f>
        <v>2315.0299999999997</v>
      </c>
      <c r="M76" s="70">
        <f>2830.2-(515.17)</f>
        <v>2315.0299999999997</v>
      </c>
      <c r="N76" s="70">
        <f>2830.2-(515.17)</f>
        <v>2315.0299999999997</v>
      </c>
      <c r="O76" s="6"/>
      <c r="P76" s="7"/>
      <c r="Q76" s="7"/>
      <c r="R76" s="7"/>
    </row>
    <row r="77" spans="4:18" ht="13.15" customHeight="1" x14ac:dyDescent="0.2">
      <c r="E77" s="37" t="s">
        <v>44</v>
      </c>
      <c r="F77" s="33" t="s">
        <v>12</v>
      </c>
      <c r="G77" s="68">
        <f>SUM(H77:N77)</f>
        <v>953.36</v>
      </c>
      <c r="H77" s="69">
        <v>75</v>
      </c>
      <c r="I77" s="69">
        <v>0</v>
      </c>
      <c r="J77" s="69">
        <v>149</v>
      </c>
      <c r="K77" s="69">
        <v>129.36000000000001</v>
      </c>
      <c r="L77" s="69">
        <v>200</v>
      </c>
      <c r="M77" s="69">
        <v>200</v>
      </c>
      <c r="N77" s="69">
        <v>200</v>
      </c>
      <c r="O77" s="6"/>
      <c r="P77" s="7"/>
      <c r="Q77" s="7"/>
      <c r="R77" s="7"/>
    </row>
    <row r="78" spans="4:18" ht="13.15" customHeight="1" x14ac:dyDescent="0.2">
      <c r="E78" s="37" t="s">
        <v>45</v>
      </c>
      <c r="F78" s="33" t="s">
        <v>43</v>
      </c>
      <c r="G78" s="68">
        <f>SUM(H78:N78)</f>
        <v>108.07</v>
      </c>
      <c r="H78" s="69">
        <v>0</v>
      </c>
      <c r="I78" s="71">
        <v>108.07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"/>
      <c r="P78" s="7"/>
      <c r="Q78" s="7"/>
      <c r="R78" s="7"/>
    </row>
    <row r="79" spans="4:18" x14ac:dyDescent="0.25">
      <c r="O79" s="6"/>
      <c r="P79" s="6"/>
      <c r="Q79" s="6"/>
    </row>
    <row r="80" spans="4:18" x14ac:dyDescent="0.25">
      <c r="E80" s="38" t="s">
        <v>122</v>
      </c>
      <c r="O80" s="6"/>
      <c r="P80" s="6"/>
      <c r="Q80" s="6"/>
    </row>
    <row r="81" spans="5:17" x14ac:dyDescent="0.25">
      <c r="O81" s="6"/>
      <c r="P81" s="6"/>
      <c r="Q81" s="6"/>
    </row>
    <row r="82" spans="5:17" ht="22.9" customHeight="1" x14ac:dyDescent="0.25">
      <c r="E82" s="39" t="s">
        <v>46</v>
      </c>
      <c r="F82" s="40" t="s">
        <v>2</v>
      </c>
      <c r="G82" s="40" t="s">
        <v>47</v>
      </c>
      <c r="O82" s="6"/>
      <c r="P82" s="6"/>
      <c r="Q82" s="6"/>
    </row>
    <row r="83" spans="5:17" x14ac:dyDescent="0.2">
      <c r="E83" s="16" t="s">
        <v>48</v>
      </c>
      <c r="F83" s="41" t="s">
        <v>12</v>
      </c>
      <c r="G83" s="42">
        <f>SUM(H90:N90)</f>
        <v>0</v>
      </c>
      <c r="O83" s="6"/>
      <c r="P83" s="6"/>
      <c r="Q83" s="6"/>
    </row>
    <row r="84" spans="5:17" x14ac:dyDescent="0.2">
      <c r="E84" s="16" t="s">
        <v>48</v>
      </c>
      <c r="F84" s="41" t="s">
        <v>43</v>
      </c>
      <c r="G84" s="42">
        <f>SUM(H91:N91)</f>
        <v>0</v>
      </c>
      <c r="O84" s="6"/>
      <c r="P84" s="6"/>
      <c r="Q84" s="6"/>
    </row>
    <row r="85" spans="5:17" x14ac:dyDescent="0.2">
      <c r="E85" s="43" t="s">
        <v>49</v>
      </c>
      <c r="F85" s="41" t="s">
        <v>12</v>
      </c>
      <c r="G85" s="42">
        <f>SUM(H86:N86)</f>
        <v>0</v>
      </c>
      <c r="O85" s="6"/>
      <c r="P85" s="6"/>
      <c r="Q85" s="6"/>
    </row>
    <row r="86" spans="5:17" x14ac:dyDescent="0.2">
      <c r="E86" s="43" t="s">
        <v>50</v>
      </c>
      <c r="F86" s="41" t="s">
        <v>12</v>
      </c>
      <c r="G86" s="42">
        <f>SUM(H88:N88)</f>
        <v>0</v>
      </c>
      <c r="O86" s="6"/>
      <c r="P86" s="6"/>
      <c r="Q86" s="6"/>
    </row>
    <row r="87" spans="5:17" x14ac:dyDescent="0.2">
      <c r="E87" s="43"/>
      <c r="F87" s="41"/>
      <c r="G87" s="42"/>
      <c r="O87" s="6"/>
      <c r="P87" s="6"/>
      <c r="Q87" s="6"/>
    </row>
    <row r="88" spans="5:17" x14ac:dyDescent="0.2">
      <c r="E88" s="43" t="s">
        <v>42</v>
      </c>
      <c r="F88" s="41" t="s">
        <v>43</v>
      </c>
      <c r="G88" s="42">
        <f>SUM(H89:N89)</f>
        <v>0</v>
      </c>
      <c r="O88" s="6"/>
      <c r="P88" s="6"/>
      <c r="Q88" s="6"/>
    </row>
    <row r="89" spans="5:17" x14ac:dyDescent="0.25">
      <c r="E89" s="1"/>
      <c r="O89" s="6"/>
      <c r="P89" s="6"/>
      <c r="Q89" s="6"/>
    </row>
    <row r="90" spans="5:17" x14ac:dyDescent="0.25">
      <c r="E90" s="1"/>
      <c r="O90" s="6"/>
      <c r="P90" s="6"/>
      <c r="Q90" s="6"/>
    </row>
    <row r="91" spans="5:17" x14ac:dyDescent="0.25">
      <c r="E91" s="1"/>
    </row>
    <row r="93" spans="5:17" ht="15.6" customHeight="1" x14ac:dyDescent="0.25">
      <c r="E93" s="125" t="s">
        <v>51</v>
      </c>
      <c r="F93" s="125"/>
      <c r="G93" s="125"/>
      <c r="H93" s="125"/>
      <c r="I93" s="125"/>
      <c r="J93" s="125"/>
      <c r="K93" s="125"/>
      <c r="L93" s="125"/>
      <c r="M93" s="125"/>
      <c r="N93" s="125"/>
    </row>
    <row r="94" spans="5:17" x14ac:dyDescent="0.2">
      <c r="E94" s="2"/>
      <c r="F94" s="3"/>
      <c r="G94" s="3"/>
      <c r="I94" s="6"/>
      <c r="J94" s="6"/>
      <c r="K94" s="6"/>
      <c r="L94" s="6"/>
      <c r="M94" s="6"/>
      <c r="N94" s="6"/>
    </row>
    <row r="95" spans="5:17" ht="13.15" customHeight="1" x14ac:dyDescent="0.25">
      <c r="E95" s="126" t="s">
        <v>1</v>
      </c>
      <c r="F95" s="127" t="s">
        <v>2</v>
      </c>
      <c r="G95" s="127" t="s">
        <v>3</v>
      </c>
      <c r="H95" s="127" t="s">
        <v>4</v>
      </c>
      <c r="I95" s="127"/>
      <c r="J95" s="127"/>
      <c r="K95" s="127"/>
      <c r="L95" s="127"/>
      <c r="M95" s="127"/>
      <c r="N95" s="127"/>
    </row>
    <row r="96" spans="5:17" ht="67.900000000000006" customHeight="1" x14ac:dyDescent="0.25">
      <c r="E96" s="126"/>
      <c r="F96" s="127"/>
      <c r="G96" s="127"/>
      <c r="H96" s="8" t="s">
        <v>5</v>
      </c>
      <c r="I96" s="8" t="s">
        <v>6</v>
      </c>
      <c r="J96" s="8" t="s">
        <v>7</v>
      </c>
      <c r="K96" s="8" t="s">
        <v>5</v>
      </c>
      <c r="L96" s="8" t="s">
        <v>8</v>
      </c>
      <c r="M96" s="8" t="s">
        <v>9</v>
      </c>
      <c r="N96" s="8" t="s">
        <v>10</v>
      </c>
    </row>
    <row r="97" spans="5:14" ht="15.75" x14ac:dyDescent="0.25">
      <c r="E97" s="124"/>
      <c r="F97" s="124"/>
      <c r="G97" s="9"/>
      <c r="H97" s="10"/>
      <c r="I97" s="12"/>
      <c r="J97" s="12"/>
      <c r="K97" s="10"/>
      <c r="L97" s="12"/>
      <c r="M97" s="12"/>
      <c r="N97" s="12"/>
    </row>
    <row r="98" spans="5:14" x14ac:dyDescent="0.2">
      <c r="E98" s="13" t="s">
        <v>11</v>
      </c>
      <c r="F98" s="14" t="s">
        <v>12</v>
      </c>
      <c r="G98" s="15">
        <f>SUM(H98:N98)</f>
        <v>112</v>
      </c>
      <c r="H98" s="15">
        <f t="shared" ref="H98:N98" si="27">SUM(H99)</f>
        <v>16</v>
      </c>
      <c r="I98" s="15">
        <f t="shared" si="27"/>
        <v>16</v>
      </c>
      <c r="J98" s="15">
        <f t="shared" si="27"/>
        <v>16</v>
      </c>
      <c r="K98" s="15">
        <f t="shared" si="27"/>
        <v>16</v>
      </c>
      <c r="L98" s="15">
        <f t="shared" si="27"/>
        <v>16</v>
      </c>
      <c r="M98" s="15">
        <f t="shared" si="27"/>
        <v>16</v>
      </c>
      <c r="N98" s="15">
        <f t="shared" si="27"/>
        <v>16</v>
      </c>
    </row>
    <row r="99" spans="5:14" ht="15" x14ac:dyDescent="0.25">
      <c r="E99" s="16" t="s">
        <v>13</v>
      </c>
      <c r="F99" s="17" t="s">
        <v>12</v>
      </c>
      <c r="G99" s="17"/>
      <c r="H99" s="18">
        <v>16</v>
      </c>
      <c r="I99" s="18">
        <v>16</v>
      </c>
      <c r="J99" s="18">
        <v>16</v>
      </c>
      <c r="K99" s="18">
        <v>16</v>
      </c>
      <c r="L99" s="18">
        <v>16</v>
      </c>
      <c r="M99" s="18">
        <v>16</v>
      </c>
      <c r="N99" s="18">
        <v>16</v>
      </c>
    </row>
    <row r="100" spans="5:14" ht="15" x14ac:dyDescent="0.25">
      <c r="E100" s="19"/>
      <c r="F100" s="20"/>
      <c r="G100" s="20"/>
      <c r="H100" s="10"/>
      <c r="I100" s="12"/>
      <c r="J100" s="12"/>
      <c r="K100" s="10"/>
      <c r="L100" s="18"/>
      <c r="M100" s="12"/>
      <c r="N100" s="12"/>
    </row>
    <row r="101" spans="5:14" x14ac:dyDescent="0.2">
      <c r="E101" s="21" t="s">
        <v>14</v>
      </c>
      <c r="F101" s="14" t="s">
        <v>12</v>
      </c>
      <c r="G101" s="15">
        <f>SUM(H101:N101)</f>
        <v>890.40000000000009</v>
      </c>
      <c r="H101" s="15">
        <f>SUM(H103:H111)</f>
        <v>127.19999999999999</v>
      </c>
      <c r="I101" s="15">
        <f t="shared" ref="I101:N101" si="28">SUM(I103:I111)</f>
        <v>127.19999999999999</v>
      </c>
      <c r="J101" s="15">
        <f t="shared" si="28"/>
        <v>127.19999999999999</v>
      </c>
      <c r="K101" s="15">
        <f>SUM(K103:K111)</f>
        <v>127.19999999999999</v>
      </c>
      <c r="L101" s="15">
        <f t="shared" si="28"/>
        <v>127.19999999999999</v>
      </c>
      <c r="M101" s="15">
        <f t="shared" si="28"/>
        <v>127.19999999999999</v>
      </c>
      <c r="N101" s="15">
        <f t="shared" si="28"/>
        <v>127.19999999999999</v>
      </c>
    </row>
    <row r="102" spans="5:14" x14ac:dyDescent="0.2">
      <c r="E102" s="20" t="s">
        <v>15</v>
      </c>
      <c r="F102" s="17" t="s">
        <v>12</v>
      </c>
      <c r="G102" s="15"/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</row>
    <row r="103" spans="5:14" ht="15" x14ac:dyDescent="0.25">
      <c r="E103" s="16" t="s">
        <v>16</v>
      </c>
      <c r="F103" s="17" t="s">
        <v>12</v>
      </c>
      <c r="G103" s="15"/>
      <c r="H103" s="18">
        <v>6</v>
      </c>
      <c r="I103" s="18">
        <v>6</v>
      </c>
      <c r="J103" s="18">
        <v>6</v>
      </c>
      <c r="K103" s="18">
        <v>6</v>
      </c>
      <c r="L103" s="18">
        <v>6</v>
      </c>
      <c r="M103" s="18">
        <v>6</v>
      </c>
      <c r="N103" s="18">
        <v>6</v>
      </c>
    </row>
    <row r="104" spans="5:14" ht="15" x14ac:dyDescent="0.25">
      <c r="E104" s="16" t="s">
        <v>17</v>
      </c>
      <c r="F104" s="17" t="s">
        <v>12</v>
      </c>
      <c r="G104" s="15"/>
      <c r="H104" s="18">
        <v>36</v>
      </c>
      <c r="I104" s="18">
        <v>36</v>
      </c>
      <c r="J104" s="18">
        <v>36</v>
      </c>
      <c r="K104" s="18">
        <v>36</v>
      </c>
      <c r="L104" s="18">
        <v>36</v>
      </c>
      <c r="M104" s="18">
        <v>36</v>
      </c>
      <c r="N104" s="18">
        <v>36</v>
      </c>
    </row>
    <row r="105" spans="5:14" ht="15" x14ac:dyDescent="0.25">
      <c r="E105" s="16" t="s">
        <v>18</v>
      </c>
      <c r="F105" s="17" t="s">
        <v>12</v>
      </c>
      <c r="G105" s="15"/>
      <c r="H105" s="18">
        <v>14</v>
      </c>
      <c r="I105" s="18">
        <v>14</v>
      </c>
      <c r="J105" s="18">
        <v>14</v>
      </c>
      <c r="K105" s="18">
        <v>14</v>
      </c>
      <c r="L105" s="18">
        <v>14</v>
      </c>
      <c r="M105" s="18">
        <v>14</v>
      </c>
      <c r="N105" s="18">
        <v>14</v>
      </c>
    </row>
    <row r="106" spans="5:14" ht="15" x14ac:dyDescent="0.25">
      <c r="E106" s="16" t="s">
        <v>19</v>
      </c>
      <c r="F106" s="10" t="s">
        <v>12</v>
      </c>
      <c r="G106" s="15"/>
      <c r="H106" s="18">
        <v>14</v>
      </c>
      <c r="I106" s="18">
        <v>14</v>
      </c>
      <c r="J106" s="18">
        <v>14</v>
      </c>
      <c r="K106" s="18">
        <v>14</v>
      </c>
      <c r="L106" s="18">
        <v>14</v>
      </c>
      <c r="M106" s="18">
        <v>14</v>
      </c>
      <c r="N106" s="18">
        <v>14</v>
      </c>
    </row>
    <row r="107" spans="5:14" ht="15" x14ac:dyDescent="0.25">
      <c r="E107" s="16" t="s">
        <v>20</v>
      </c>
      <c r="F107" s="17" t="s">
        <v>12</v>
      </c>
      <c r="G107" s="15"/>
      <c r="H107" s="18">
        <v>15</v>
      </c>
      <c r="I107" s="18">
        <v>15</v>
      </c>
      <c r="J107" s="18">
        <v>15</v>
      </c>
      <c r="K107" s="18">
        <v>15</v>
      </c>
      <c r="L107" s="18">
        <v>15</v>
      </c>
      <c r="M107" s="18">
        <v>15</v>
      </c>
      <c r="N107" s="18">
        <v>15</v>
      </c>
    </row>
    <row r="108" spans="5:14" ht="15" x14ac:dyDescent="0.25">
      <c r="E108" s="24" t="s">
        <v>21</v>
      </c>
      <c r="F108" s="17" t="s">
        <v>12</v>
      </c>
      <c r="G108" s="15"/>
      <c r="H108" s="18">
        <v>2.6</v>
      </c>
      <c r="I108" s="18">
        <v>2.6</v>
      </c>
      <c r="J108" s="18">
        <v>2.6</v>
      </c>
      <c r="K108" s="18">
        <v>2.6</v>
      </c>
      <c r="L108" s="18">
        <v>2.6</v>
      </c>
      <c r="M108" s="18">
        <v>2.6</v>
      </c>
      <c r="N108" s="18">
        <v>2.6</v>
      </c>
    </row>
    <row r="109" spans="5:14" ht="15" x14ac:dyDescent="0.25">
      <c r="E109" s="24" t="s">
        <v>22</v>
      </c>
      <c r="F109" s="17" t="s">
        <v>12</v>
      </c>
      <c r="G109" s="15"/>
      <c r="H109" s="18">
        <v>2.6</v>
      </c>
      <c r="I109" s="18">
        <v>2.6</v>
      </c>
      <c r="J109" s="18">
        <v>2.6</v>
      </c>
      <c r="K109" s="18">
        <v>2.6</v>
      </c>
      <c r="L109" s="18">
        <v>2.6</v>
      </c>
      <c r="M109" s="18">
        <v>2.6</v>
      </c>
      <c r="N109" s="18">
        <v>2.6</v>
      </c>
    </row>
    <row r="110" spans="5:14" ht="15" x14ac:dyDescent="0.25">
      <c r="E110" s="16" t="s">
        <v>23</v>
      </c>
      <c r="F110" s="17" t="s">
        <v>12</v>
      </c>
      <c r="G110" s="15"/>
      <c r="H110" s="18">
        <v>19</v>
      </c>
      <c r="I110" s="18">
        <v>19</v>
      </c>
      <c r="J110" s="18">
        <v>19</v>
      </c>
      <c r="K110" s="18">
        <v>19</v>
      </c>
      <c r="L110" s="18">
        <v>19</v>
      </c>
      <c r="M110" s="18">
        <v>19</v>
      </c>
      <c r="N110" s="18">
        <v>19</v>
      </c>
    </row>
    <row r="111" spans="5:14" ht="15" x14ac:dyDescent="0.25">
      <c r="E111" s="16" t="s">
        <v>24</v>
      </c>
      <c r="F111" s="17" t="s">
        <v>12</v>
      </c>
      <c r="G111" s="15"/>
      <c r="H111" s="18">
        <v>18</v>
      </c>
      <c r="I111" s="18">
        <v>18</v>
      </c>
      <c r="J111" s="18">
        <v>18</v>
      </c>
      <c r="K111" s="18">
        <v>18</v>
      </c>
      <c r="L111" s="18">
        <v>18</v>
      </c>
      <c r="M111" s="18">
        <v>18</v>
      </c>
      <c r="N111" s="18">
        <v>18</v>
      </c>
    </row>
    <row r="112" spans="5:14" ht="15" x14ac:dyDescent="0.25">
      <c r="E112" s="24"/>
      <c r="F112" s="20"/>
      <c r="G112" s="20"/>
      <c r="H112" s="10"/>
      <c r="I112" s="18"/>
      <c r="J112" s="18"/>
      <c r="K112" s="10"/>
      <c r="L112" s="18"/>
      <c r="M112" s="18"/>
      <c r="N112" s="12"/>
    </row>
    <row r="113" spans="5:14" x14ac:dyDescent="0.2">
      <c r="E113" s="21" t="s">
        <v>25</v>
      </c>
      <c r="F113" s="14" t="s">
        <v>12</v>
      </c>
      <c r="G113" s="15">
        <f>SUM(H113:N113)</f>
        <v>165.89999999999998</v>
      </c>
      <c r="H113" s="15">
        <f>SUM(H115:H119)</f>
        <v>23.7</v>
      </c>
      <c r="I113" s="15">
        <f t="shared" ref="I113:N113" si="29">SUM(I115:I119)</f>
        <v>23.7</v>
      </c>
      <c r="J113" s="15">
        <f t="shared" si="29"/>
        <v>23.7</v>
      </c>
      <c r="K113" s="15">
        <f>SUM(K115:K119)</f>
        <v>23.7</v>
      </c>
      <c r="L113" s="15">
        <f t="shared" si="29"/>
        <v>23.7</v>
      </c>
      <c r="M113" s="15">
        <f t="shared" si="29"/>
        <v>23.7</v>
      </c>
      <c r="N113" s="15">
        <f t="shared" si="29"/>
        <v>23.7</v>
      </c>
    </row>
    <row r="114" spans="5:14" ht="15" x14ac:dyDescent="0.25">
      <c r="E114" s="25" t="s">
        <v>26</v>
      </c>
      <c r="F114" s="17" t="s">
        <v>12</v>
      </c>
      <c r="G114" s="17"/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</row>
    <row r="115" spans="5:14" ht="15" x14ac:dyDescent="0.25">
      <c r="E115" s="24" t="s">
        <v>27</v>
      </c>
      <c r="F115" s="17" t="s">
        <v>12</v>
      </c>
      <c r="G115" s="17"/>
      <c r="H115" s="18">
        <v>6.7</v>
      </c>
      <c r="I115" s="18">
        <v>6.7</v>
      </c>
      <c r="J115" s="18">
        <v>6.7</v>
      </c>
      <c r="K115" s="18">
        <v>6.7</v>
      </c>
      <c r="L115" s="18">
        <v>6.7</v>
      </c>
      <c r="M115" s="18">
        <v>6.7</v>
      </c>
      <c r="N115" s="18">
        <v>6.7</v>
      </c>
    </row>
    <row r="116" spans="5:14" ht="15" x14ac:dyDescent="0.25">
      <c r="E116" s="24" t="s">
        <v>28</v>
      </c>
      <c r="F116" s="10" t="s">
        <v>12</v>
      </c>
      <c r="G116" s="10"/>
      <c r="H116" s="18">
        <v>4</v>
      </c>
      <c r="I116" s="18">
        <v>4</v>
      </c>
      <c r="J116" s="18">
        <v>4</v>
      </c>
      <c r="K116" s="18">
        <v>4</v>
      </c>
      <c r="L116" s="18">
        <v>4</v>
      </c>
      <c r="M116" s="18">
        <v>4</v>
      </c>
      <c r="N116" s="18">
        <v>4</v>
      </c>
    </row>
    <row r="117" spans="5:14" ht="15" x14ac:dyDescent="0.25">
      <c r="E117" s="24" t="s">
        <v>29</v>
      </c>
      <c r="F117" s="10" t="s">
        <v>12</v>
      </c>
      <c r="G117" s="10"/>
      <c r="H117" s="18">
        <v>4</v>
      </c>
      <c r="I117" s="18">
        <v>4</v>
      </c>
      <c r="J117" s="18">
        <v>4</v>
      </c>
      <c r="K117" s="18">
        <v>4</v>
      </c>
      <c r="L117" s="18">
        <v>4</v>
      </c>
      <c r="M117" s="18">
        <v>4</v>
      </c>
      <c r="N117" s="18">
        <v>4</v>
      </c>
    </row>
    <row r="118" spans="5:14" x14ac:dyDescent="0.2">
      <c r="E118" s="16" t="s">
        <v>52</v>
      </c>
      <c r="F118" s="17" t="s">
        <v>12</v>
      </c>
      <c r="G118" s="17"/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</row>
    <row r="119" spans="5:14" ht="15" x14ac:dyDescent="0.25">
      <c r="E119" s="24" t="s">
        <v>30</v>
      </c>
      <c r="F119" s="10" t="s">
        <v>12</v>
      </c>
      <c r="G119" s="10"/>
      <c r="H119" s="18">
        <v>9</v>
      </c>
      <c r="I119" s="18">
        <v>9</v>
      </c>
      <c r="J119" s="18">
        <v>9</v>
      </c>
      <c r="K119" s="18">
        <v>9</v>
      </c>
      <c r="L119" s="18">
        <v>9</v>
      </c>
      <c r="M119" s="18">
        <v>9</v>
      </c>
      <c r="N119" s="18">
        <v>9</v>
      </c>
    </row>
    <row r="120" spans="5:14" ht="15" x14ac:dyDescent="0.25">
      <c r="E120" s="19"/>
      <c r="F120" s="20"/>
      <c r="G120" s="20"/>
      <c r="H120" s="10"/>
      <c r="I120" s="18"/>
      <c r="J120" s="18"/>
      <c r="K120" s="10"/>
      <c r="L120" s="18"/>
      <c r="M120" s="12"/>
      <c r="N120" s="12"/>
    </row>
    <row r="121" spans="5:14" x14ac:dyDescent="0.2">
      <c r="E121" s="21" t="s">
        <v>31</v>
      </c>
      <c r="F121" s="14" t="s">
        <v>12</v>
      </c>
      <c r="G121" s="15">
        <f>SUM(H121:N121)</f>
        <v>460</v>
      </c>
      <c r="H121" s="26">
        <f>SUM(H122:H123)</f>
        <v>63.5</v>
      </c>
      <c r="I121" s="15">
        <f>SUM(I122:I123)</f>
        <v>63.5</v>
      </c>
      <c r="J121" s="15">
        <f>SUM(J122:J124)</f>
        <v>79</v>
      </c>
      <c r="K121" s="26">
        <f>SUM(K122:K123)</f>
        <v>63.5</v>
      </c>
      <c r="L121" s="15">
        <f>SUM(L122:L123)</f>
        <v>63.5</v>
      </c>
      <c r="M121" s="15">
        <f>SUM(M122:M123)</f>
        <v>63.5</v>
      </c>
      <c r="N121" s="26">
        <f>SUM(N122:N123)</f>
        <v>63.5</v>
      </c>
    </row>
    <row r="122" spans="5:14" ht="15" x14ac:dyDescent="0.25">
      <c r="E122" s="24" t="s">
        <v>32</v>
      </c>
      <c r="F122" s="17" t="s">
        <v>12</v>
      </c>
      <c r="G122" s="17"/>
      <c r="H122" s="18">
        <v>51.5</v>
      </c>
      <c r="I122" s="10">
        <f t="shared" ref="I122:N122" si="30">22+13.5+7+9</f>
        <v>51.5</v>
      </c>
      <c r="J122" s="23">
        <f t="shared" si="30"/>
        <v>51.5</v>
      </c>
      <c r="K122" s="18">
        <v>51.5</v>
      </c>
      <c r="L122" s="10">
        <f t="shared" si="30"/>
        <v>51.5</v>
      </c>
      <c r="M122" s="23">
        <f t="shared" si="30"/>
        <v>51.5</v>
      </c>
      <c r="N122" s="23">
        <f t="shared" si="30"/>
        <v>51.5</v>
      </c>
    </row>
    <row r="123" spans="5:14" ht="15" x14ac:dyDescent="0.25">
      <c r="E123" s="24" t="s">
        <v>33</v>
      </c>
      <c r="F123" s="17" t="s">
        <v>12</v>
      </c>
      <c r="G123" s="17"/>
      <c r="H123" s="18">
        <v>12</v>
      </c>
      <c r="I123" s="18">
        <v>12</v>
      </c>
      <c r="J123" s="22">
        <v>0</v>
      </c>
      <c r="K123" s="18">
        <v>12</v>
      </c>
      <c r="L123" s="18">
        <v>12</v>
      </c>
      <c r="M123" s="18">
        <v>12</v>
      </c>
      <c r="N123" s="18">
        <v>12</v>
      </c>
    </row>
    <row r="124" spans="5:14" ht="15" x14ac:dyDescent="0.25">
      <c r="E124" s="24" t="s">
        <v>34</v>
      </c>
      <c r="F124" s="17" t="s">
        <v>12</v>
      </c>
      <c r="G124" s="17"/>
      <c r="H124" s="22">
        <v>0</v>
      </c>
      <c r="I124" s="22">
        <v>0</v>
      </c>
      <c r="J124" s="18">
        <v>27.5</v>
      </c>
      <c r="K124" s="22">
        <v>0</v>
      </c>
      <c r="L124" s="22">
        <v>0</v>
      </c>
      <c r="M124" s="22">
        <v>0</v>
      </c>
      <c r="N124" s="22">
        <v>0</v>
      </c>
    </row>
    <row r="125" spans="5:14" x14ac:dyDescent="0.2">
      <c r="E125" s="24"/>
      <c r="F125" s="17"/>
      <c r="G125" s="17"/>
      <c r="H125" s="10"/>
      <c r="I125" s="27"/>
      <c r="J125" s="11"/>
      <c r="K125" s="10"/>
      <c r="L125" s="27"/>
      <c r="M125" s="12"/>
      <c r="N125" s="12"/>
    </row>
    <row r="126" spans="5:14" x14ac:dyDescent="0.2">
      <c r="E126" s="29" t="s">
        <v>35</v>
      </c>
      <c r="F126" s="14" t="s">
        <v>12</v>
      </c>
      <c r="G126" s="15">
        <f>SUM(H126:N126)</f>
        <v>1628.3000000000002</v>
      </c>
      <c r="H126" s="15">
        <f t="shared" ref="H126:N126" si="31">+H121+H113+H101+H98</f>
        <v>230.39999999999998</v>
      </c>
      <c r="I126" s="15">
        <f t="shared" si="31"/>
        <v>230.39999999999998</v>
      </c>
      <c r="J126" s="15">
        <f t="shared" si="31"/>
        <v>245.89999999999998</v>
      </c>
      <c r="K126" s="15">
        <f t="shared" ref="K126" si="32">+K121+K113+K101+K98</f>
        <v>230.39999999999998</v>
      </c>
      <c r="L126" s="15">
        <f t="shared" si="31"/>
        <v>230.39999999999998</v>
      </c>
      <c r="M126" s="15">
        <f t="shared" si="31"/>
        <v>230.39999999999998</v>
      </c>
      <c r="N126" s="15">
        <f t="shared" si="31"/>
        <v>230.39999999999998</v>
      </c>
    </row>
    <row r="127" spans="5:14" ht="10.9" customHeight="1" x14ac:dyDescent="0.2">
      <c r="E127" s="29"/>
      <c r="F127" s="14"/>
      <c r="G127" s="14"/>
      <c r="H127" s="10"/>
      <c r="I127" s="15"/>
      <c r="J127" s="15"/>
      <c r="K127" s="10"/>
      <c r="L127" s="15"/>
      <c r="M127" s="15"/>
      <c r="N127" s="30"/>
    </row>
    <row r="128" spans="5:14" x14ac:dyDescent="0.2">
      <c r="E128" s="28" t="s">
        <v>36</v>
      </c>
      <c r="F128" s="14" t="s">
        <v>12</v>
      </c>
      <c r="G128" s="15">
        <f>SUM(H128:N128)</f>
        <v>710.01</v>
      </c>
      <c r="H128" s="15">
        <f>SUM(H129:H131)</f>
        <v>101.43</v>
      </c>
      <c r="I128" s="15">
        <f t="shared" ref="I128:N128" si="33">SUM(I129:I131)</f>
        <v>101.43</v>
      </c>
      <c r="J128" s="15">
        <f t="shared" si="33"/>
        <v>101.43</v>
      </c>
      <c r="K128" s="15">
        <f>SUM(K129:K131)</f>
        <v>101.43</v>
      </c>
      <c r="L128" s="15">
        <f t="shared" si="33"/>
        <v>101.43</v>
      </c>
      <c r="M128" s="15">
        <f t="shared" si="33"/>
        <v>101.43</v>
      </c>
      <c r="N128" s="15">
        <f t="shared" si="33"/>
        <v>101.43</v>
      </c>
    </row>
    <row r="129" spans="4:14" x14ac:dyDescent="0.2">
      <c r="E129" s="31" t="s">
        <v>37</v>
      </c>
      <c r="F129" s="17" t="s">
        <v>12</v>
      </c>
      <c r="G129" s="17"/>
      <c r="H129" s="22">
        <f>231.63-(H98+H101+H119)</f>
        <v>79.430000000000007</v>
      </c>
      <c r="I129" s="22">
        <f t="shared" ref="I129:N129" si="34">231.63-(I98+I101+I119)</f>
        <v>79.430000000000007</v>
      </c>
      <c r="J129" s="22">
        <f t="shared" si="34"/>
        <v>79.430000000000007</v>
      </c>
      <c r="K129" s="22">
        <f>231.63-(K98+K101+K119)</f>
        <v>79.430000000000007</v>
      </c>
      <c r="L129" s="22">
        <f t="shared" si="34"/>
        <v>79.430000000000007</v>
      </c>
      <c r="M129" s="22">
        <f t="shared" si="34"/>
        <v>79.430000000000007</v>
      </c>
      <c r="N129" s="22">
        <f t="shared" si="34"/>
        <v>79.430000000000007</v>
      </c>
    </row>
    <row r="130" spans="4:14" x14ac:dyDescent="0.2">
      <c r="E130" s="31" t="s">
        <v>38</v>
      </c>
      <c r="F130" s="17" t="s">
        <v>12</v>
      </c>
      <c r="G130" s="17"/>
      <c r="H130" s="22">
        <f>71.8-H122</f>
        <v>20.299999999999997</v>
      </c>
      <c r="I130" s="22">
        <f t="shared" ref="I130:N130" si="35">71.8-I122</f>
        <v>20.299999999999997</v>
      </c>
      <c r="J130" s="22">
        <f t="shared" si="35"/>
        <v>20.299999999999997</v>
      </c>
      <c r="K130" s="22">
        <f>71.8-K122</f>
        <v>20.299999999999997</v>
      </c>
      <c r="L130" s="22">
        <f t="shared" si="35"/>
        <v>20.299999999999997</v>
      </c>
      <c r="M130" s="22">
        <f t="shared" si="35"/>
        <v>20.299999999999997</v>
      </c>
      <c r="N130" s="22">
        <f t="shared" si="35"/>
        <v>20.299999999999997</v>
      </c>
    </row>
    <row r="131" spans="4:14" x14ac:dyDescent="0.2">
      <c r="E131" s="31" t="s">
        <v>39</v>
      </c>
      <c r="F131" s="17" t="s">
        <v>12</v>
      </c>
      <c r="G131" s="17"/>
      <c r="H131" s="22">
        <f>16.4-(H116+H115+H117)</f>
        <v>1.6999999999999993</v>
      </c>
      <c r="I131" s="22">
        <f t="shared" ref="I131:N131" si="36">16.4-(I115+I116+I117)</f>
        <v>1.6999999999999993</v>
      </c>
      <c r="J131" s="22">
        <f t="shared" si="36"/>
        <v>1.6999999999999993</v>
      </c>
      <c r="K131" s="22">
        <f>16.4-(K116+K115+K117)</f>
        <v>1.6999999999999993</v>
      </c>
      <c r="L131" s="22">
        <f t="shared" si="36"/>
        <v>1.6999999999999993</v>
      </c>
      <c r="M131" s="22">
        <f t="shared" si="36"/>
        <v>1.6999999999999993</v>
      </c>
      <c r="N131" s="22">
        <f t="shared" si="36"/>
        <v>1.6999999999999993</v>
      </c>
    </row>
    <row r="132" spans="4:14" x14ac:dyDescent="0.2">
      <c r="E132" s="31"/>
      <c r="F132" s="17"/>
      <c r="G132" s="17"/>
      <c r="H132" s="22"/>
      <c r="I132" s="22"/>
      <c r="J132" s="22"/>
      <c r="K132" s="22"/>
      <c r="L132" s="22"/>
      <c r="M132" s="22"/>
      <c r="N132" s="22"/>
    </row>
    <row r="133" spans="4:14" x14ac:dyDescent="0.2">
      <c r="E133" s="32" t="s">
        <v>40</v>
      </c>
      <c r="F133" s="33" t="s">
        <v>12</v>
      </c>
      <c r="G133" s="34">
        <f>SUM(H133:N133)</f>
        <v>2338.31</v>
      </c>
      <c r="H133" s="35">
        <f>+H126+H128</f>
        <v>331.83</v>
      </c>
      <c r="I133" s="35">
        <f>+I126+I128</f>
        <v>331.83</v>
      </c>
      <c r="J133" s="35">
        <f>SUM(J126:J128)</f>
        <v>347.33</v>
      </c>
      <c r="K133" s="35">
        <f>+K126+K128</f>
        <v>331.83</v>
      </c>
      <c r="L133" s="35">
        <f>+L126+L128</f>
        <v>331.83</v>
      </c>
      <c r="M133" s="35">
        <f>SUM(M126:M128)</f>
        <v>331.83</v>
      </c>
      <c r="N133" s="35">
        <f>SUM(N126:N128)</f>
        <v>331.83</v>
      </c>
    </row>
    <row r="134" spans="4:14" ht="9.6" customHeight="1" x14ac:dyDescent="0.2">
      <c r="E134" s="28"/>
      <c r="F134" s="14"/>
      <c r="G134" s="14"/>
      <c r="H134" s="10"/>
      <c r="I134" s="22"/>
      <c r="J134" s="15"/>
      <c r="K134" s="10"/>
      <c r="L134" s="15"/>
      <c r="M134" s="12"/>
      <c r="N134" s="12"/>
    </row>
    <row r="135" spans="4:14" x14ac:dyDescent="0.2">
      <c r="E135" s="32" t="s">
        <v>41</v>
      </c>
      <c r="F135" s="33" t="s">
        <v>12</v>
      </c>
      <c r="G135" s="34">
        <f>SUM(H135:N135)</f>
        <v>2338.31</v>
      </c>
      <c r="H135" s="35">
        <f>+H126+H128</f>
        <v>331.83</v>
      </c>
      <c r="I135" s="35">
        <f>+I133</f>
        <v>331.83</v>
      </c>
      <c r="J135" s="35">
        <f>+J133</f>
        <v>347.33</v>
      </c>
      <c r="K135" s="35">
        <f>+K126+K128</f>
        <v>331.83</v>
      </c>
      <c r="L135" s="35">
        <f>+L133</f>
        <v>331.83</v>
      </c>
      <c r="M135" s="35">
        <f>+M133</f>
        <v>331.83</v>
      </c>
      <c r="N135" s="35">
        <f>+N126+N128</f>
        <v>331.83</v>
      </c>
    </row>
    <row r="136" spans="4:14" ht="10.9" customHeight="1" x14ac:dyDescent="0.2">
      <c r="E136" s="28"/>
      <c r="F136" s="14"/>
      <c r="G136" s="14"/>
      <c r="H136" s="10"/>
      <c r="I136" s="22"/>
      <c r="J136" s="15"/>
      <c r="K136" s="10"/>
      <c r="L136" s="15"/>
      <c r="M136" s="12"/>
      <c r="N136" s="12"/>
    </row>
    <row r="137" spans="4:14" x14ac:dyDescent="0.2">
      <c r="E137" s="32" t="s">
        <v>42</v>
      </c>
      <c r="F137" s="33" t="s">
        <v>43</v>
      </c>
      <c r="G137" s="34">
        <f>SUM(H137:N137)</f>
        <v>1168</v>
      </c>
      <c r="H137" s="35">
        <v>137</v>
      </c>
      <c r="I137" s="35">
        <v>131</v>
      </c>
      <c r="J137" s="35">
        <v>153</v>
      </c>
      <c r="K137" s="35">
        <v>137</v>
      </c>
      <c r="L137" s="35">
        <v>343</v>
      </c>
      <c r="M137" s="35">
        <v>140</v>
      </c>
      <c r="N137" s="35">
        <v>127</v>
      </c>
    </row>
    <row r="138" spans="4:14" x14ac:dyDescent="0.2">
      <c r="E138" s="24"/>
      <c r="F138" s="17"/>
      <c r="G138" s="17"/>
      <c r="H138" s="36"/>
      <c r="I138" s="14"/>
      <c r="J138" s="22"/>
      <c r="K138" s="36"/>
      <c r="L138" s="22"/>
      <c r="M138" s="22"/>
      <c r="N138" s="12"/>
    </row>
    <row r="139" spans="4:14" x14ac:dyDescent="0.2">
      <c r="E139" s="37" t="s">
        <v>44</v>
      </c>
      <c r="F139" s="33" t="s">
        <v>12</v>
      </c>
      <c r="G139" s="34">
        <f>SUM(H139:N139)</f>
        <v>819.44</v>
      </c>
      <c r="H139" s="35">
        <f>75*2</f>
        <v>150</v>
      </c>
      <c r="I139" s="35">
        <v>131.19999999999999</v>
      </c>
      <c r="J139" s="35">
        <v>149</v>
      </c>
      <c r="K139" s="35">
        <f>75*2</f>
        <v>150</v>
      </c>
      <c r="L139" s="35">
        <v>105.31</v>
      </c>
      <c r="M139" s="35">
        <v>26.61</v>
      </c>
      <c r="N139" s="35">
        <v>107.32</v>
      </c>
    </row>
    <row r="140" spans="4:14" x14ac:dyDescent="0.2">
      <c r="E140" s="21"/>
      <c r="F140" s="14"/>
      <c r="G140" s="15"/>
      <c r="H140" s="15"/>
      <c r="I140" s="14"/>
      <c r="J140" s="15"/>
      <c r="K140" s="15"/>
      <c r="L140" s="15"/>
      <c r="M140" s="15"/>
      <c r="N140" s="15"/>
    </row>
    <row r="143" spans="4:14" ht="13.5" thickBot="1" x14ac:dyDescent="0.3"/>
    <row r="144" spans="4:14" ht="16.5" thickBot="1" x14ac:dyDescent="0.3">
      <c r="D144" s="73" t="s">
        <v>81</v>
      </c>
      <c r="E144" s="74" t="s">
        <v>71</v>
      </c>
      <c r="F144" s="74" t="s">
        <v>82</v>
      </c>
      <c r="G144" s="74" t="s">
        <v>83</v>
      </c>
    </row>
    <row r="145" spans="4:7" ht="16.5" thickBot="1" x14ac:dyDescent="0.3">
      <c r="D145" s="116" t="s">
        <v>84</v>
      </c>
      <c r="E145" s="75" t="s">
        <v>85</v>
      </c>
      <c r="F145" s="76">
        <v>50</v>
      </c>
      <c r="G145" s="119">
        <v>240</v>
      </c>
    </row>
    <row r="146" spans="4:7" ht="16.5" thickBot="1" x14ac:dyDescent="0.3">
      <c r="D146" s="117"/>
      <c r="E146" s="75" t="s">
        <v>86</v>
      </c>
      <c r="F146" s="76">
        <v>10</v>
      </c>
      <c r="G146" s="120"/>
    </row>
    <row r="147" spans="4:7" ht="16.5" thickBot="1" x14ac:dyDescent="0.3">
      <c r="D147" s="117"/>
      <c r="E147" s="75" t="s">
        <v>87</v>
      </c>
      <c r="F147" s="76">
        <v>3</v>
      </c>
      <c r="G147" s="120"/>
    </row>
    <row r="148" spans="4:7" ht="16.5" thickBot="1" x14ac:dyDescent="0.3">
      <c r="D148" s="117"/>
      <c r="E148" s="75" t="s">
        <v>88</v>
      </c>
      <c r="F148" s="76">
        <v>7.6</v>
      </c>
      <c r="G148" s="120"/>
    </row>
    <row r="149" spans="4:7" ht="16.5" thickBot="1" x14ac:dyDescent="0.3">
      <c r="D149" s="117"/>
      <c r="E149" s="75" t="s">
        <v>89</v>
      </c>
      <c r="F149" s="76">
        <v>11.55</v>
      </c>
      <c r="G149" s="120"/>
    </row>
    <row r="150" spans="4:7" ht="16.5" thickBot="1" x14ac:dyDescent="0.3">
      <c r="D150" s="117"/>
      <c r="E150" s="75" t="s">
        <v>90</v>
      </c>
      <c r="F150" s="76">
        <v>13.8</v>
      </c>
      <c r="G150" s="120"/>
    </row>
    <row r="151" spans="4:7" ht="16.5" thickBot="1" x14ac:dyDescent="0.3">
      <c r="D151" s="117"/>
      <c r="E151" s="75" t="s">
        <v>91</v>
      </c>
      <c r="F151" s="76">
        <v>24.7</v>
      </c>
      <c r="G151" s="120"/>
    </row>
    <row r="152" spans="4:7" ht="16.5" thickBot="1" x14ac:dyDescent="0.3">
      <c r="D152" s="117"/>
      <c r="E152" s="75" t="s">
        <v>92</v>
      </c>
      <c r="F152" s="76">
        <v>19.399999999999999</v>
      </c>
      <c r="G152" s="120"/>
    </row>
    <row r="153" spans="4:7" ht="16.5" thickBot="1" x14ac:dyDescent="0.3">
      <c r="D153" s="117"/>
      <c r="E153" s="75" t="s">
        <v>93</v>
      </c>
      <c r="F153" s="76">
        <v>19.55</v>
      </c>
      <c r="G153" s="120"/>
    </row>
    <row r="154" spans="4:7" ht="32.25" thickBot="1" x14ac:dyDescent="0.3">
      <c r="D154" s="117"/>
      <c r="E154" s="75" t="s">
        <v>94</v>
      </c>
      <c r="F154" s="76">
        <v>17</v>
      </c>
      <c r="G154" s="120"/>
    </row>
    <row r="155" spans="4:7" ht="16.5" thickBot="1" x14ac:dyDescent="0.3">
      <c r="D155" s="117"/>
      <c r="E155" s="75" t="s">
        <v>95</v>
      </c>
      <c r="F155" s="76">
        <v>18.8</v>
      </c>
      <c r="G155" s="120"/>
    </row>
    <row r="156" spans="4:7" ht="32.25" thickBot="1" x14ac:dyDescent="0.3">
      <c r="D156" s="117"/>
      <c r="E156" s="75" t="s">
        <v>96</v>
      </c>
      <c r="F156" s="76">
        <v>17.649999999999999</v>
      </c>
      <c r="G156" s="120"/>
    </row>
    <row r="157" spans="4:7" ht="16.5" thickBot="1" x14ac:dyDescent="0.3">
      <c r="D157" s="117"/>
      <c r="E157" s="75" t="s">
        <v>97</v>
      </c>
      <c r="F157" s="76">
        <v>6.45</v>
      </c>
      <c r="G157" s="120"/>
    </row>
    <row r="158" spans="4:7" ht="16.5" thickBot="1" x14ac:dyDescent="0.3">
      <c r="D158" s="117"/>
      <c r="E158" s="75" t="s">
        <v>98</v>
      </c>
      <c r="F158" s="76">
        <v>5.05</v>
      </c>
      <c r="G158" s="120"/>
    </row>
    <row r="159" spans="4:7" ht="16.5" thickBot="1" x14ac:dyDescent="0.3">
      <c r="D159" s="117"/>
      <c r="E159" s="75" t="s">
        <v>99</v>
      </c>
      <c r="F159" s="76">
        <v>11.8</v>
      </c>
      <c r="G159" s="120"/>
    </row>
    <row r="160" spans="4:7" ht="16.5" thickBot="1" x14ac:dyDescent="0.3">
      <c r="D160" s="117"/>
      <c r="E160" s="75" t="s">
        <v>100</v>
      </c>
      <c r="F160" s="76">
        <v>5.5</v>
      </c>
      <c r="G160" s="120"/>
    </row>
    <row r="161" spans="4:7" ht="16.5" thickBot="1" x14ac:dyDescent="0.3">
      <c r="D161" s="117"/>
      <c r="E161" s="75" t="s">
        <v>101</v>
      </c>
      <c r="F161" s="76">
        <v>3.95</v>
      </c>
      <c r="G161" s="120"/>
    </row>
    <row r="162" spans="4:7" ht="16.5" thickBot="1" x14ac:dyDescent="0.3">
      <c r="D162" s="118"/>
      <c r="E162" s="75" t="s">
        <v>102</v>
      </c>
      <c r="F162" s="76">
        <v>4</v>
      </c>
      <c r="G162" s="121"/>
    </row>
  </sheetData>
  <mergeCells count="76">
    <mergeCell ref="N43:N44"/>
    <mergeCell ref="H43:H44"/>
    <mergeCell ref="I43:I44"/>
    <mergeCell ref="J43:J44"/>
    <mergeCell ref="K43:K44"/>
    <mergeCell ref="L43:L44"/>
    <mergeCell ref="B6:B19"/>
    <mergeCell ref="B1:N1"/>
    <mergeCell ref="M10:M15"/>
    <mergeCell ref="G10:G15"/>
    <mergeCell ref="B3:C3"/>
    <mergeCell ref="F7:F9"/>
    <mergeCell ref="G7:G9"/>
    <mergeCell ref="H7:H9"/>
    <mergeCell ref="I7:I9"/>
    <mergeCell ref="J7:J9"/>
    <mergeCell ref="K7:K9"/>
    <mergeCell ref="K10:K15"/>
    <mergeCell ref="F10:F15"/>
    <mergeCell ref="C16:C18"/>
    <mergeCell ref="D145:D162"/>
    <mergeCell ref="G145:G162"/>
    <mergeCell ref="E4:F4"/>
    <mergeCell ref="E97:F97"/>
    <mergeCell ref="E93:N93"/>
    <mergeCell ref="E95:E96"/>
    <mergeCell ref="F95:F96"/>
    <mergeCell ref="G95:G96"/>
    <mergeCell ref="H95:N95"/>
    <mergeCell ref="L7:L9"/>
    <mergeCell ref="M7:M9"/>
    <mergeCell ref="H10:H15"/>
    <mergeCell ref="F21:F25"/>
    <mergeCell ref="G21:G25"/>
    <mergeCell ref="L10:L15"/>
    <mergeCell ref="D7:D9"/>
    <mergeCell ref="B20:B34"/>
    <mergeCell ref="C20:C28"/>
    <mergeCell ref="L16:L18"/>
    <mergeCell ref="H21:H25"/>
    <mergeCell ref="I21:I25"/>
    <mergeCell ref="J21:J25"/>
    <mergeCell ref="K21:K25"/>
    <mergeCell ref="L21:L25"/>
    <mergeCell ref="D16:D18"/>
    <mergeCell ref="F16:F18"/>
    <mergeCell ref="J16:J18"/>
    <mergeCell ref="K16:K18"/>
    <mergeCell ref="G16:G18"/>
    <mergeCell ref="H16:H18"/>
    <mergeCell ref="I16:I18"/>
    <mergeCell ref="D21:D25"/>
    <mergeCell ref="N7:N9"/>
    <mergeCell ref="N10:N15"/>
    <mergeCell ref="N16:N18"/>
    <mergeCell ref="N21:N25"/>
    <mergeCell ref="C29:C33"/>
    <mergeCell ref="M16:M18"/>
    <mergeCell ref="I10:I15"/>
    <mergeCell ref="J10:J15"/>
    <mergeCell ref="C10:C15"/>
    <mergeCell ref="C7:C9"/>
    <mergeCell ref="D10:D15"/>
    <mergeCell ref="M21:M25"/>
    <mergeCell ref="N37:N39"/>
    <mergeCell ref="F37:F39"/>
    <mergeCell ref="G37:G39"/>
    <mergeCell ref="D37:D39"/>
    <mergeCell ref="H37:H39"/>
    <mergeCell ref="I37:I39"/>
    <mergeCell ref="G43:G44"/>
    <mergeCell ref="J37:J39"/>
    <mergeCell ref="K37:K39"/>
    <mergeCell ref="L37:L39"/>
    <mergeCell ref="M37:M39"/>
    <mergeCell ref="M43:M44"/>
  </mergeCells>
  <pageMargins left="0.70866141732283472" right="0.70866141732283472" top="0.74803149606299213" bottom="0.74803149606299213" header="0.31496062992125984" footer="0.31496062992125984"/>
  <pageSetup paperSize="8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PC_350</dc:creator>
  <cp:lastModifiedBy>pc 1</cp:lastModifiedBy>
  <cp:lastPrinted>2020-03-03T14:58:19Z</cp:lastPrinted>
  <dcterms:created xsi:type="dcterms:W3CDTF">2017-01-20T14:37:29Z</dcterms:created>
  <dcterms:modified xsi:type="dcterms:W3CDTF">2020-05-13T17:02:27Z</dcterms:modified>
</cp:coreProperties>
</file>